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tables/table5.xml" ContentType="application/vnd.openxmlformats-officedocument.spreadsheetml.table+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5.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09"/>
  <workbookPr showInkAnnotation="0" codeName="ЭтаКнига"/>
  <mc:AlternateContent xmlns:mc="http://schemas.openxmlformats.org/markup-compatibility/2006">
    <mc:Choice Requires="x15">
      <x15ac:absPath xmlns:x15ac="http://schemas.microsoft.com/office/spreadsheetml/2010/11/ac" url="C:\Users\teamleaders\Desktop\"/>
    </mc:Choice>
  </mc:AlternateContent>
  <xr:revisionPtr revIDLastSave="0" documentId="8_{BD9824E4-DEA4-4138-A46D-726F88550D0D}" xr6:coauthVersionLast="47" xr6:coauthVersionMax="47" xr10:uidLastSave="{00000000-0000-0000-0000-000000000000}"/>
  <bookViews>
    <workbookView xWindow="0" yWindow="0" windowWidth="19200" windowHeight="13575" tabRatio="790" firstSheet="3" activeTab="3" xr2:uid="{00000000-000D-0000-FFFF-FFFF00000000}"/>
  </bookViews>
  <sheets>
    <sheet name="КУ" sheetId="5" r:id="rId1"/>
    <sheet name="ХСМ" sheetId="6" r:id="rId2"/>
    <sheet name="ПП" sheetId="27" r:id="rId3"/>
    <sheet name="LF_1" sheetId="34" r:id="rId4"/>
    <sheet name="LF_2" sheetId="36" r:id="rId5"/>
    <sheet name="ТК(ТП)" sheetId="2" r:id="rId6"/>
    <sheet name="LF" sheetId="8" r:id="rId7"/>
    <sheet name="Формулы" sheetId="12" r:id="rId8"/>
    <sheet name="Разбавление" sheetId="14" r:id="rId9"/>
    <sheet name="N" sheetId="21" r:id="rId10"/>
    <sheet name="S" sheetId="16" r:id="rId11"/>
    <sheet name="Clean Steel " sheetId="20" r:id="rId12"/>
    <sheet name="Заметки" sheetId="25" r:id="rId13"/>
  </sheets>
  <externalReferences>
    <externalReference r:id="rId14"/>
    <externalReference r:id="rId15"/>
  </externalReferences>
  <definedNames>
    <definedName name="AC" localSheetId="11">Assimilation_Coefficient[]</definedName>
    <definedName name="AC" localSheetId="6">[1]!Assimilation_Coefficient[#Data]</definedName>
    <definedName name="AC" localSheetId="3">Assimilation_Coefficient[]</definedName>
    <definedName name="AC" localSheetId="4">Assimilation_Coefficient[]</definedName>
    <definedName name="AC" localSheetId="9">Assimilation_Coefficient[]</definedName>
    <definedName name="AC" localSheetId="12">[2]!Assimilation_Coefficient[#Data]</definedName>
    <definedName name="AC" localSheetId="2">Assimilation_Coefficient3[]</definedName>
    <definedName name="AC" localSheetId="8">Assimilation_Coefficient[]</definedName>
    <definedName name="AC" localSheetId="7">Assimilation_Coefficient[]</definedName>
    <definedName name="AC">Assimilation_Coefficient[]</definedName>
    <definedName name="WP" localSheetId="11">#REF!</definedName>
    <definedName name="WP" localSheetId="6">[1]!Wire_Parameters[#Data]</definedName>
    <definedName name="WP" localSheetId="3">#REF!</definedName>
    <definedName name="WP" localSheetId="4">#REF!</definedName>
    <definedName name="WP" localSheetId="9">#REF!</definedName>
    <definedName name="WP" localSheetId="2">#REF!</definedName>
    <definedName name="WP" localSheetId="8">#REF!</definedName>
    <definedName name="W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12" l="1"/>
  <c r="W9" i="12"/>
  <c r="W13" i="12"/>
  <c r="W57" i="36"/>
  <c r="E57" i="36"/>
  <c r="M57" i="36" s="1"/>
  <c r="S55" i="36"/>
  <c r="W55" i="36" s="1"/>
  <c r="E55" i="36"/>
  <c r="M55" i="36" s="1"/>
  <c r="W53" i="36"/>
  <c r="W51" i="36"/>
  <c r="E51" i="36"/>
  <c r="M51" i="36" s="1"/>
  <c r="W49" i="36"/>
  <c r="E49" i="36"/>
  <c r="M49" i="36" s="1"/>
  <c r="M37" i="36"/>
  <c r="E35" i="36"/>
  <c r="M35" i="36" s="1"/>
  <c r="E33" i="36"/>
  <c r="M33" i="36" s="1"/>
  <c r="E31" i="36"/>
  <c r="M31" i="36" s="1"/>
  <c r="E29" i="36"/>
  <c r="M29" i="36" s="1"/>
  <c r="E27" i="36"/>
  <c r="M27" i="36" s="1"/>
  <c r="S25" i="36"/>
  <c r="E25" i="36"/>
  <c r="M25" i="36" s="1"/>
  <c r="U23" i="36"/>
  <c r="S23" i="36"/>
  <c r="E23" i="36"/>
  <c r="S21" i="36"/>
  <c r="E21" i="36"/>
  <c r="E19" i="36"/>
  <c r="U9" i="36"/>
  <c r="W9" i="36" s="1"/>
  <c r="M9" i="36"/>
  <c r="G9" i="36"/>
  <c r="E9" i="36"/>
  <c r="C3" i="36"/>
  <c r="M23" i="36" l="1"/>
  <c r="U19" i="36" s="1"/>
  <c r="W19" i="36" s="1"/>
  <c r="E53" i="36"/>
  <c r="E49" i="34"/>
  <c r="W23" i="36" l="1"/>
  <c r="U21" i="36"/>
  <c r="W21" i="36" s="1"/>
  <c r="M19" i="36"/>
  <c r="M59" i="36"/>
  <c r="M53" i="36"/>
  <c r="E9" i="34"/>
  <c r="W57" i="34"/>
  <c r="E57" i="34"/>
  <c r="M57" i="34" s="1"/>
  <c r="S55" i="34"/>
  <c r="W55" i="34" s="1"/>
  <c r="E55" i="34"/>
  <c r="W53" i="34"/>
  <c r="W51" i="34"/>
  <c r="E51" i="34"/>
  <c r="M51" i="34" s="1"/>
  <c r="W49" i="34"/>
  <c r="M49" i="34"/>
  <c r="M37" i="34"/>
  <c r="E35" i="34"/>
  <c r="M35" i="34" s="1"/>
  <c r="E33" i="34"/>
  <c r="M33" i="34" s="1"/>
  <c r="E31" i="34"/>
  <c r="M31" i="34" s="1"/>
  <c r="E29" i="34"/>
  <c r="M29" i="34" s="1"/>
  <c r="E27" i="34"/>
  <c r="M27" i="34" s="1"/>
  <c r="S25" i="34"/>
  <c r="E25" i="34"/>
  <c r="U23" i="34"/>
  <c r="S23" i="34"/>
  <c r="E23" i="34"/>
  <c r="S21" i="34"/>
  <c r="E21" i="34"/>
  <c r="E19" i="34"/>
  <c r="U9" i="34"/>
  <c r="W9" i="34" s="1"/>
  <c r="M9" i="34"/>
  <c r="G9" i="34"/>
  <c r="C3" i="34"/>
  <c r="H23" i="21"/>
  <c r="L7" i="14"/>
  <c r="L15" i="14" s="1"/>
  <c r="M27" i="8"/>
  <c r="M25" i="8"/>
  <c r="W25" i="8" s="1"/>
  <c r="M23" i="8"/>
  <c r="W23" i="8" s="1"/>
  <c r="M33" i="8"/>
  <c r="M31" i="8"/>
  <c r="M29" i="8"/>
  <c r="M51" i="8"/>
  <c r="W51" i="8" s="1"/>
  <c r="M49" i="8"/>
  <c r="M47" i="8"/>
  <c r="M45" i="8"/>
  <c r="W21" i="12"/>
  <c r="W19" i="12"/>
  <c r="W17" i="12"/>
  <c r="W15" i="12"/>
  <c r="M21" i="36" l="1"/>
  <c r="M25" i="34"/>
  <c r="U21" i="8"/>
  <c r="M21" i="8" s="1"/>
  <c r="U19" i="8"/>
  <c r="M19" i="8" s="1"/>
  <c r="L33" i="14"/>
  <c r="L37" i="14"/>
  <c r="L27" i="14"/>
  <c r="L19" i="14"/>
  <c r="L31" i="14"/>
  <c r="L23" i="14"/>
  <c r="L21" i="14"/>
  <c r="L25" i="14"/>
  <c r="L13" i="14"/>
  <c r="L35" i="14"/>
  <c r="L29" i="14"/>
  <c r="L17" i="14"/>
  <c r="M55" i="34"/>
  <c r="E53" i="34"/>
  <c r="M59" i="34" s="1"/>
  <c r="M23" i="34"/>
  <c r="W23" i="34" s="1"/>
  <c r="W21" i="8" l="1"/>
  <c r="W19" i="8"/>
  <c r="M53" i="34"/>
  <c r="U21" i="34"/>
  <c r="M21" i="34" s="1"/>
  <c r="U19" i="34"/>
  <c r="M19" i="34" s="1"/>
  <c r="W21" i="34" l="1"/>
  <c r="W19" i="34"/>
</calcChain>
</file>

<file path=xl/sharedStrings.xml><?xml version="1.0" encoding="utf-8"?>
<sst xmlns="http://schemas.openxmlformats.org/spreadsheetml/2006/main" count="878" uniqueCount="517">
  <si>
    <t>Коеффициэнт усвоения</t>
  </si>
  <si>
    <t>Материал</t>
  </si>
  <si>
    <t>C_%</t>
  </si>
  <si>
    <t>Mn_%</t>
  </si>
  <si>
    <t>Si_%</t>
  </si>
  <si>
    <t>Cr_%</t>
  </si>
  <si>
    <t>Ti_%</t>
  </si>
  <si>
    <t>V_%</t>
  </si>
  <si>
    <t>Mo_%</t>
  </si>
  <si>
    <t>B_%</t>
  </si>
  <si>
    <t>Nb_%</t>
  </si>
  <si>
    <t>Ni_%</t>
  </si>
  <si>
    <t>Cu_%</t>
  </si>
  <si>
    <t>Al_%</t>
  </si>
  <si>
    <t>S_%</t>
  </si>
  <si>
    <t>Fe_%</t>
  </si>
  <si>
    <t>Ca_%</t>
  </si>
  <si>
    <t>P_%</t>
  </si>
  <si>
    <t>GKA</t>
  </si>
  <si>
    <t>FeMn78P70</t>
  </si>
  <si>
    <t>FeMn90</t>
  </si>
  <si>
    <t>SiMn17</t>
  </si>
  <si>
    <t>FeSi65</t>
  </si>
  <si>
    <t>FeCr800</t>
  </si>
  <si>
    <t>FeCr050</t>
  </si>
  <si>
    <t>FeTi70</t>
  </si>
  <si>
    <t>FeV80</t>
  </si>
  <si>
    <t>FeMo60</t>
  </si>
  <si>
    <t>FeB20</t>
  </si>
  <si>
    <t>FeNb60</t>
  </si>
  <si>
    <t>Ni</t>
  </si>
  <si>
    <t>Cu</t>
  </si>
  <si>
    <t>SiCa30</t>
  </si>
  <si>
    <t>C(пр.ǿ13)</t>
  </si>
  <si>
    <t>Al гран.</t>
  </si>
  <si>
    <t>Al пр.</t>
  </si>
  <si>
    <t>FeCa30</t>
  </si>
  <si>
    <t>FeCa40</t>
  </si>
  <si>
    <t>Ti(пр.ǿ13)</t>
  </si>
  <si>
    <t>S(пр.ǿ13)</t>
  </si>
  <si>
    <t>FeMn78P25</t>
  </si>
  <si>
    <t>FeSi75</t>
  </si>
  <si>
    <r>
      <rPr>
        <strike/>
        <sz val="8"/>
        <color theme="0"/>
        <rFont val="Tahoma"/>
        <family val="2"/>
        <charset val="204"/>
      </rPr>
      <t>t,C°</t>
    </r>
    <r>
      <rPr>
        <sz val="8"/>
        <color theme="0"/>
        <rFont val="Tahoma"/>
        <family val="2"/>
        <charset val="204"/>
      </rPr>
      <t>/</t>
    </r>
    <r>
      <rPr>
        <b/>
        <sz val="8"/>
        <color theme="0"/>
        <rFont val="Tahoma"/>
        <family val="2"/>
        <charset val="204"/>
      </rPr>
      <t>Ca</t>
    </r>
  </si>
  <si>
    <t>Химический Состав Материала</t>
  </si>
  <si>
    <t>Порошковая проволока</t>
  </si>
  <si>
    <t>Поставщик</t>
  </si>
  <si>
    <t>Наполние порошковой проволоки</t>
  </si>
  <si>
    <t>Вес погонного метра</t>
  </si>
  <si>
    <t>FeCa(DAR)</t>
  </si>
  <si>
    <t>Дарьял</t>
  </si>
  <si>
    <t>FeCa(PER)</t>
  </si>
  <si>
    <t>Перспектива</t>
  </si>
  <si>
    <t>FeCa(INT)</t>
  </si>
  <si>
    <t>ИНТЭК</t>
  </si>
  <si>
    <t>Коэфициент</t>
  </si>
  <si>
    <t>FeTi50</t>
  </si>
  <si>
    <t>Опции</t>
  </si>
  <si>
    <t>ОПЦИИ</t>
  </si>
  <si>
    <t>Значения</t>
  </si>
  <si>
    <t>[O],ppm</t>
  </si>
  <si>
    <t>Матер.</t>
  </si>
  <si>
    <t>КГ</t>
  </si>
  <si>
    <t>Метров</t>
  </si>
  <si>
    <t>&gt;&gt;&gt;</t>
  </si>
  <si>
    <t>МНЛЗ</t>
  </si>
  <si>
    <t>ВД</t>
  </si>
  <si>
    <t>Масса стали, тонн</t>
  </si>
  <si>
    <t>ТК №</t>
  </si>
  <si>
    <t>Расчёт коеффициэнта усвоения</t>
  </si>
  <si>
    <t>Элемент</t>
  </si>
  <si>
    <t>Цель,%</t>
  </si>
  <si>
    <t>Проба,%</t>
  </si>
  <si>
    <t>К-во, кг</t>
  </si>
  <si>
    <r>
      <t>К</t>
    </r>
    <r>
      <rPr>
        <vertAlign val="subscript"/>
        <sz val="8"/>
        <rFont val="Tahoma"/>
        <family val="2"/>
        <charset val="204"/>
      </rPr>
      <t>усв.</t>
    </r>
    <r>
      <rPr>
        <sz val="8"/>
        <rFont val="Tahoma"/>
        <family val="2"/>
        <charset val="204"/>
      </rPr>
      <t>,%</t>
    </r>
  </si>
  <si>
    <t>Вторич.</t>
  </si>
  <si>
    <t>!!!!</t>
  </si>
  <si>
    <t>C</t>
  </si>
  <si>
    <t>Si</t>
  </si>
  <si>
    <t>0.25</t>
  </si>
  <si>
    <t>Mn</t>
  </si>
  <si>
    <t>Cr</t>
  </si>
  <si>
    <t>Mo</t>
  </si>
  <si>
    <t>V</t>
  </si>
  <si>
    <t>Nb</t>
  </si>
  <si>
    <t>B</t>
  </si>
  <si>
    <t>МИКРОЛЕГИРОВАНИЕ</t>
  </si>
  <si>
    <t>МОДИФИЦИРОВАНИЕ</t>
  </si>
  <si>
    <t>Проволка</t>
  </si>
  <si>
    <t>Длина,м</t>
  </si>
  <si>
    <t>Факт,м</t>
  </si>
  <si>
    <r>
      <t>ФК</t>
    </r>
    <r>
      <rPr>
        <vertAlign val="subscript"/>
        <sz val="8"/>
        <rFont val="Tahoma"/>
        <family val="2"/>
        <charset val="204"/>
      </rPr>
      <t>усв.</t>
    </r>
    <r>
      <rPr>
        <sz val="8"/>
        <rFont val="Tahoma"/>
        <family val="2"/>
        <charset val="204"/>
      </rPr>
      <t>,%</t>
    </r>
  </si>
  <si>
    <r>
      <t>C</t>
    </r>
    <r>
      <rPr>
        <vertAlign val="subscript"/>
        <sz val="8"/>
        <rFont val="Tahoma"/>
        <family val="2"/>
        <charset val="204"/>
      </rPr>
      <t>(пр.ǿ13)</t>
    </r>
  </si>
  <si>
    <t>S</t>
  </si>
  <si>
    <r>
      <t>S</t>
    </r>
    <r>
      <rPr>
        <vertAlign val="subscript"/>
        <sz val="8"/>
        <rFont val="Tahoma"/>
        <family val="2"/>
        <charset val="204"/>
      </rPr>
      <t>(пр.ǿ13)</t>
    </r>
  </si>
  <si>
    <t>Al</t>
  </si>
  <si>
    <r>
      <t>Al</t>
    </r>
    <r>
      <rPr>
        <vertAlign val="subscript"/>
        <sz val="8"/>
        <rFont val="Tahoma"/>
        <family val="2"/>
        <charset val="204"/>
      </rPr>
      <t>(пр.ǿ13)</t>
    </r>
  </si>
  <si>
    <t>Ti</t>
  </si>
  <si>
    <t>Ca</t>
  </si>
  <si>
    <t>t,C°/S</t>
  </si>
  <si>
    <t xml:space="preserve">       </t>
  </si>
  <si>
    <t>Технологические карты</t>
  </si>
  <si>
    <t>№ ТК</t>
  </si>
  <si>
    <t>Марка стали</t>
  </si>
  <si>
    <t>VD</t>
  </si>
  <si>
    <t>CCM_1</t>
  </si>
  <si>
    <t>CCM_2</t>
  </si>
  <si>
    <t>Cпр._%</t>
  </si>
  <si>
    <t>10У Mod (Ред. 1)</t>
  </si>
  <si>
    <t>20 (Ред.6)</t>
  </si>
  <si>
    <t>20У (Ред.19)</t>
  </si>
  <si>
    <t>20У1 (Ред.4)</t>
  </si>
  <si>
    <t>09Г2С (Ред.7)</t>
  </si>
  <si>
    <t>35 (Ред.6)</t>
  </si>
  <si>
    <t>45 (Ред.8)</t>
  </si>
  <si>
    <t>20Х</t>
  </si>
  <si>
    <t>32ХА (Ред.10)</t>
  </si>
  <si>
    <t>40ХА (Ред.4)</t>
  </si>
  <si>
    <t>13ХФА (Ред.3)</t>
  </si>
  <si>
    <t>ДУ (Ред.10)</t>
  </si>
  <si>
    <t>36Г2С (К) Ред.5</t>
  </si>
  <si>
    <t>35Г2Ф (Е) (Ред.4)</t>
  </si>
  <si>
    <t>35Г2ФУ (Ред.9)</t>
  </si>
  <si>
    <t>32Г2ФУ</t>
  </si>
  <si>
    <t>32Г2У (Ред.5)</t>
  </si>
  <si>
    <t>32Г2У1 (Ред.5)</t>
  </si>
  <si>
    <t>16ГМ (16Mo3)</t>
  </si>
  <si>
    <t>20ГУ (Ред.6)</t>
  </si>
  <si>
    <t>20ГУ1 (Ред.9)</t>
  </si>
  <si>
    <t>10ГФУ (Ред.2)</t>
  </si>
  <si>
    <t>13ГФУ (Ред.1)</t>
  </si>
  <si>
    <t>28ХГ2ТРУ (Ред.11)</t>
  </si>
  <si>
    <t>18Г2У (Ред.4)</t>
  </si>
  <si>
    <t>18Г2У1 (ред.2)</t>
  </si>
  <si>
    <t>18Г2У2 (ред.2)</t>
  </si>
  <si>
    <t>15ГУ (Ред.2)</t>
  </si>
  <si>
    <t>12Г2МБТУ</t>
  </si>
  <si>
    <t>18Г2ФМ (20MnV6)</t>
  </si>
  <si>
    <t>18Г2ФМУ (Ред.5)</t>
  </si>
  <si>
    <t>42CrMo4 mod5 (Hamor Zrt.) Ред.1</t>
  </si>
  <si>
    <t>30ХГМА (Ред.5)</t>
  </si>
  <si>
    <t>2 ГОСТ 10791 (Ред.9)</t>
  </si>
  <si>
    <t>2 (ГОСТ 398, ГОСТ 5257) ред.2</t>
  </si>
  <si>
    <t>КП-Индия (ред.1)</t>
  </si>
  <si>
    <t>ER 8 (R8T) Ред.6</t>
  </si>
  <si>
    <t>Класс"А" (Ред.2)</t>
  </si>
  <si>
    <t>ER9(R9T) ред.4</t>
  </si>
  <si>
    <t>В6 (Ред.1)</t>
  </si>
  <si>
    <t>B6T(N88)</t>
  </si>
  <si>
    <t>С10 (Ред.5)</t>
  </si>
  <si>
    <t>ER7 Evolve</t>
  </si>
  <si>
    <t>42CrMo4 mod2 (ред. 2)</t>
  </si>
  <si>
    <t>42CrMo4-238CZ Industrial Inv. Ред.3</t>
  </si>
  <si>
    <t>F</t>
  </si>
  <si>
    <t>S355J2G3 (Ред.4)</t>
  </si>
  <si>
    <t>Т (Ред.3)</t>
  </si>
  <si>
    <t>Класс "В" (Ред.2) НТЗ</t>
  </si>
  <si>
    <t>B3N (Ред.2)</t>
  </si>
  <si>
    <t>32ХА-1(Ред.2)</t>
  </si>
  <si>
    <t>20ХФА инст. (ред.5)</t>
  </si>
  <si>
    <t>20ХФАтр (Ред.4)</t>
  </si>
  <si>
    <t>30ХГСА (Ред.8)</t>
  </si>
  <si>
    <t>34CrMo4(Ред.1)</t>
  </si>
  <si>
    <t>20ГУ3 (Ред.4)</t>
  </si>
  <si>
    <t>30Г2 (ред.2)</t>
  </si>
  <si>
    <t>10Г2</t>
  </si>
  <si>
    <t>35Г (Лугцентрокуз)</t>
  </si>
  <si>
    <t>20ГУ2 (Ред.1)</t>
  </si>
  <si>
    <t>47CrMo4 WIF</t>
  </si>
  <si>
    <t>20Г-1 (Ред.8)</t>
  </si>
  <si>
    <t>12ГФУ (Ред.1)</t>
  </si>
  <si>
    <t>45Г-ОС (Лугцентрокуз)</t>
  </si>
  <si>
    <t>ДУ1 (Ред.6)</t>
  </si>
  <si>
    <t>26Г2ТР (Ред.23)</t>
  </si>
  <si>
    <t>28ХГ2ТРУ2 (ред.2)</t>
  </si>
  <si>
    <t>09Г2С-3 (Ред. 2)</t>
  </si>
  <si>
    <t>A3 (Ред.2)</t>
  </si>
  <si>
    <t>09Г2С-4</t>
  </si>
  <si>
    <t>13ГФ</t>
  </si>
  <si>
    <t>М</t>
  </si>
  <si>
    <t>25Г</t>
  </si>
  <si>
    <t>А2 (Ред.2)</t>
  </si>
  <si>
    <t>ER8 (Ред.4)</t>
  </si>
  <si>
    <t>S355NL</t>
  </si>
  <si>
    <t>25ХГМФ</t>
  </si>
  <si>
    <t>EA1N (Ред.8)  без микролегир.</t>
  </si>
  <si>
    <t>ОС-1 (ред. 1)</t>
  </si>
  <si>
    <t>13ХФА-3 (Ред.1)</t>
  </si>
  <si>
    <t>ER7 Bonatrans Group (Ред. 1)</t>
  </si>
  <si>
    <t>EA1N (Ред.3) с микролегир.</t>
  </si>
  <si>
    <t>B2 Ред.1</t>
  </si>
  <si>
    <t>09Г2С-5 (Ред.2)</t>
  </si>
  <si>
    <t>30Г2-Ɩ (Ред2)</t>
  </si>
  <si>
    <t>30Г2-II (Ред.10)</t>
  </si>
  <si>
    <t>10ГФ сел (ред.3)</t>
  </si>
  <si>
    <t>ER7 (Ред.21)</t>
  </si>
  <si>
    <t>20 ГТ</t>
  </si>
  <si>
    <t>17Г2СФ (Ред.5)</t>
  </si>
  <si>
    <t>20ГТ-1 (ред.2)</t>
  </si>
  <si>
    <t>20ГТ-2 (Ред.4)</t>
  </si>
  <si>
    <t>28Х3СНМВФА (СП28)</t>
  </si>
  <si>
    <t>20А (Ред.2)</t>
  </si>
  <si>
    <t>20ФА</t>
  </si>
  <si>
    <t>ER9 (Bonatrans) Ред.2</t>
  </si>
  <si>
    <t>30Г2Ф</t>
  </si>
  <si>
    <t>10У (Ред. 3)</t>
  </si>
  <si>
    <t>45G</t>
  </si>
  <si>
    <t>18Г2У3 (Ред.5)</t>
  </si>
  <si>
    <t>13ГМФ-3 (ред.2)</t>
  </si>
  <si>
    <t>ER8 (Bonatrans) Ред.1</t>
  </si>
  <si>
    <t>Class В (Bonatrans) Ред.1</t>
  </si>
  <si>
    <t>Class С (Bonatrans) Ред.1</t>
  </si>
  <si>
    <t>40ХН (ред.2)</t>
  </si>
  <si>
    <t>F ДМКД</t>
  </si>
  <si>
    <t>13ГМФ-4 (ред.2)</t>
  </si>
  <si>
    <t>20 ГТ-3</t>
  </si>
  <si>
    <t>EA1Nmod (Ред.2)</t>
  </si>
  <si>
    <t>SA-350 Grade LF2 (Ред.1)</t>
  </si>
  <si>
    <t>Класс "С" (Ред.7)</t>
  </si>
  <si>
    <t>18Г2У4 (Ред.3)</t>
  </si>
  <si>
    <t>Марка 2 (ред.4)</t>
  </si>
  <si>
    <t>35М (Ред.6)ArcelorMittal</t>
  </si>
  <si>
    <t>G52S(N) Ред.7 ArcelorRoman</t>
  </si>
  <si>
    <t>ОС (Ред.2)</t>
  </si>
  <si>
    <t>34CrNiMo6 (ред.4)</t>
  </si>
  <si>
    <t>18Г2(Е355) Ред.3</t>
  </si>
  <si>
    <t>-</t>
  </si>
  <si>
    <t>GR.K2( Ред.1) Arcelor Mittal</t>
  </si>
  <si>
    <t>13ГМФ-5</t>
  </si>
  <si>
    <t>17Г2Ф (Ред.4)</t>
  </si>
  <si>
    <t>C (mod 1)</t>
  </si>
  <si>
    <t>Р110НС (22Г2МТР)</t>
  </si>
  <si>
    <t>R7 (Ред.4)</t>
  </si>
  <si>
    <t>42CrMo4 (Ред.4) Halo Steelirg</t>
  </si>
  <si>
    <t>09Г2С-6 (Ред.2)</t>
  </si>
  <si>
    <t>35-1 (Ред.2)</t>
  </si>
  <si>
    <t>45-1 (Ред.4)</t>
  </si>
  <si>
    <t>X52N-Gr6 (15ГМТ) Ред.3</t>
  </si>
  <si>
    <t>20У3 (Ред.2)</t>
  </si>
  <si>
    <t>10У1 (Ред.8)</t>
  </si>
  <si>
    <t>18Г2У5 (ред.6)</t>
  </si>
  <si>
    <t>12Г2МБТУ 2</t>
  </si>
  <si>
    <t>18Г2ФМБТ (Ред.6)</t>
  </si>
  <si>
    <t>15ГУ2 (Ред.3)</t>
  </si>
  <si>
    <t>ER7 EN 13262 (Ред.7)</t>
  </si>
  <si>
    <t>B/X42 (15ГУ3) (Ред.5)</t>
  </si>
  <si>
    <t>J55 (27ХГ2ТР)</t>
  </si>
  <si>
    <t>14Г2МФ (Ред.2)</t>
  </si>
  <si>
    <t>15ГМТБ</t>
  </si>
  <si>
    <t>J 11</t>
  </si>
  <si>
    <t>J 12</t>
  </si>
  <si>
    <t>Т01S (Arcelor Mittal Ostrava)</t>
  </si>
  <si>
    <t>AISI4140 (Ред.1)</t>
  </si>
  <si>
    <t>13Г2Ф</t>
  </si>
  <si>
    <t>22ХМТР (Т95)</t>
  </si>
  <si>
    <t>18CrNiMo7-6 (Ред.2)</t>
  </si>
  <si>
    <t>20ГР-1</t>
  </si>
  <si>
    <t>25ХГМТР (Ред.4)</t>
  </si>
  <si>
    <t>B4 (B4N)</t>
  </si>
  <si>
    <t>T72S(Arselor Ostrava)</t>
  </si>
  <si>
    <t>BRU 238CZ</t>
  </si>
  <si>
    <t>26Г2ТРФ (Ред.12)</t>
  </si>
  <si>
    <t>12Г2МФБТ</t>
  </si>
  <si>
    <t>ТТ359 (27ХГ2М)</t>
  </si>
  <si>
    <t>13Г2ФТ (Gr.6-B-X42) ред.2</t>
  </si>
  <si>
    <t>14ГУ (Ред.2)</t>
  </si>
  <si>
    <t>Class D+</t>
  </si>
  <si>
    <t>09Г2С сел. (Ред.3)</t>
  </si>
  <si>
    <t>42CrMo4HH  (Ред.2)</t>
  </si>
  <si>
    <t>SA22A (Ред.1)</t>
  </si>
  <si>
    <t>27ХГ2М-1 (ТТ309)Ред.1</t>
  </si>
  <si>
    <t>BRU202 (Ck45)</t>
  </si>
  <si>
    <t>22Г2ФМ (Х60) Ред.1</t>
  </si>
  <si>
    <t>38Г2 (38Mn6) Ред.1</t>
  </si>
  <si>
    <t>FSTE 355</t>
  </si>
  <si>
    <t>30CrMo4</t>
  </si>
  <si>
    <t>28Г2ФБТ (Ред.1)</t>
  </si>
  <si>
    <t>T70S</t>
  </si>
  <si>
    <t>С45 (Ред.1)</t>
  </si>
  <si>
    <t>19Г2ФМ (Ред.1)</t>
  </si>
  <si>
    <t>42CrMo4 mod3 (Ред.1)</t>
  </si>
  <si>
    <t>17Г1С (Ред.2)</t>
  </si>
  <si>
    <t>14Г2Ф (Ред.3)</t>
  </si>
  <si>
    <t xml:space="preserve">AISI 4130 (Di  3,0) </t>
  </si>
  <si>
    <t>BRU205CZ (Ck60) Ред.2</t>
  </si>
  <si>
    <t>40CD4 (Ред.1)</t>
  </si>
  <si>
    <t>17Г2Ф-Н (Ред.5)</t>
  </si>
  <si>
    <t>V150 (Ред.2)</t>
  </si>
  <si>
    <t>Класс "С" (mod 2) (Ред. 4)</t>
  </si>
  <si>
    <t>40Х(сел)/41Cr4</t>
  </si>
  <si>
    <t>ST 44 (Ред.5)</t>
  </si>
  <si>
    <t>марка 09Г2С</t>
  </si>
  <si>
    <t>55Ф</t>
  </si>
  <si>
    <t>42CrMo4 mod4</t>
  </si>
  <si>
    <t>Д mod (ред. 1)</t>
  </si>
  <si>
    <t>2 mod (ред. 1)</t>
  </si>
  <si>
    <t>AMJ21B (Ред.1)</t>
  </si>
  <si>
    <t>S355J2 (Ред.1)</t>
  </si>
  <si>
    <t>T62S</t>
  </si>
  <si>
    <t>42CrMo4 mod6 (Ред.1)</t>
  </si>
  <si>
    <t>S35C (ред.1)</t>
  </si>
  <si>
    <t>S53VE (ред.1)</t>
  </si>
  <si>
    <t>41Cr4</t>
  </si>
  <si>
    <t>42CrMoS4</t>
  </si>
  <si>
    <t>C45R</t>
  </si>
  <si>
    <t>C15R</t>
  </si>
  <si>
    <t>16MnCrS5</t>
  </si>
  <si>
    <t>ER8 mod</t>
  </si>
  <si>
    <t>18Г2У6 (Ред.3)</t>
  </si>
  <si>
    <t>65Г</t>
  </si>
  <si>
    <t>34CrMo4 mod</t>
  </si>
  <si>
    <t>2/ER9</t>
  </si>
  <si>
    <t>25Mn2</t>
  </si>
  <si>
    <t>C45E</t>
  </si>
  <si>
    <t>14Г2Ф-1 (Ред.2)</t>
  </si>
  <si>
    <t>18Г2ФМ-В</t>
  </si>
  <si>
    <t>18Г2ФМ-C</t>
  </si>
  <si>
    <t>B6</t>
  </si>
  <si>
    <t>OC mod (Ред.1)</t>
  </si>
  <si>
    <t>25ХГ2МТ (Ред.1)</t>
  </si>
  <si>
    <t>FCI 4130 mod</t>
  </si>
  <si>
    <t>ASME SA105</t>
  </si>
  <si>
    <t>33Г2</t>
  </si>
  <si>
    <t>22Г2ТР</t>
  </si>
  <si>
    <t>42CrMo4HH mod (Axtone S.A.)</t>
  </si>
  <si>
    <t>ST-20 (Ред.2)</t>
  </si>
  <si>
    <t>18Г2БТ (Ред.1)</t>
  </si>
  <si>
    <t>13Г2ФБ (ред.1)</t>
  </si>
  <si>
    <t>2 mod (MWL BRAZIL)(Ред.1)</t>
  </si>
  <si>
    <t>ER9  mod (ред.1)</t>
  </si>
  <si>
    <t>A694F65 (Ред.3)</t>
  </si>
  <si>
    <t>A350LF2 mod  (Ред.3)</t>
  </si>
  <si>
    <t>40ХГ2</t>
  </si>
  <si>
    <t>20ГТ-4 (Ред.1)</t>
  </si>
  <si>
    <t>26Г2ТРБ (Ред.1)</t>
  </si>
  <si>
    <t>12ГФУ1 (Ред.2)</t>
  </si>
  <si>
    <t>10ГФ-1 (Ред.2)</t>
  </si>
  <si>
    <t>ST52.3 (Ред.4)</t>
  </si>
  <si>
    <t>11Х3М</t>
  </si>
  <si>
    <t>ADCO 13Г2ФБ</t>
  </si>
  <si>
    <t>S355NL-1 (Ред.7)</t>
  </si>
  <si>
    <t xml:space="preserve">AISI 4130 mod (Ред.2) </t>
  </si>
  <si>
    <t>F47SVZ (Ред. 2)</t>
  </si>
  <si>
    <t>09Г2С-8 (Ред.1)</t>
  </si>
  <si>
    <t>09Г2С-9 (Ред.1)</t>
  </si>
  <si>
    <t>10ГМФБ (Ред.1)</t>
  </si>
  <si>
    <t>ADCO 13Г2ФБ-1 (Ред.2)</t>
  </si>
  <si>
    <t>ER8 DB 1кат. (Ред.4)</t>
  </si>
  <si>
    <t>35ХГСА</t>
  </si>
  <si>
    <t>C45E (MARIKOM) (Ред.1)</t>
  </si>
  <si>
    <t>S355J2 (MARIKOM)</t>
  </si>
  <si>
    <t>09Г2С-11 (Ред.5)</t>
  </si>
  <si>
    <t>35Г2ТР (Ред.1)</t>
  </si>
  <si>
    <t>14Г2 (Ред.2)</t>
  </si>
  <si>
    <t>IRS19 категория 1 (Ред.2)</t>
  </si>
  <si>
    <t>SA/SA350LF2 (Ред.1)</t>
  </si>
  <si>
    <t>18Г2-С (Ред.3)</t>
  </si>
  <si>
    <t>В6 "MR Wheels" (Ред.2)</t>
  </si>
  <si>
    <t>В6 "Huta_Bankowa " (Ред.2)</t>
  </si>
  <si>
    <t>355J2G3 Marikom (Ред.1)</t>
  </si>
  <si>
    <t>34CrMo4 (Ред.1)</t>
  </si>
  <si>
    <t>20Г-2 (Ред.2)</t>
  </si>
  <si>
    <t>RR68/01 (Ред.1)</t>
  </si>
  <si>
    <t>RR70/01 (Ред.1)</t>
  </si>
  <si>
    <t>42CrMo4 mod8 (Ред.1)</t>
  </si>
  <si>
    <t>R34 (Ред.1)</t>
  </si>
  <si>
    <t>R73 (Ред.4)</t>
  </si>
  <si>
    <t>R81 (Ред.2)</t>
  </si>
  <si>
    <t>R34-15 (Ред.2)</t>
  </si>
  <si>
    <t>LF2-42 (Ред.1)</t>
  </si>
  <si>
    <t>A-350 LF-2 (Ред.1)</t>
  </si>
  <si>
    <t>20Г-3 (Ред.5)</t>
  </si>
  <si>
    <t>40NCD7 (Ред.1)</t>
  </si>
  <si>
    <t>42CrMo4 mod9 (Ред.1)</t>
  </si>
  <si>
    <t>35ХН2Ф (Ред.1)</t>
  </si>
  <si>
    <t>20У2 (Ред.1)</t>
  </si>
  <si>
    <t>42CrMo4 mod10 (Ред.1)</t>
  </si>
  <si>
    <t>RR-47/01 (Ред.1)</t>
  </si>
  <si>
    <t>RR-58/01 (Ред.1)</t>
  </si>
  <si>
    <t>15ГУ4 (Ред.1)</t>
  </si>
  <si>
    <t>42CrMo4 mod11 (Ред.1)</t>
  </si>
  <si>
    <t>Е470Т (Ред.1)</t>
  </si>
  <si>
    <t>16Г2Ф (Ред.1)</t>
  </si>
  <si>
    <t>10У2 (Ред.1)</t>
  </si>
  <si>
    <t>18Г2 (St52G) (Ред.1)</t>
  </si>
  <si>
    <t>12Г2</t>
  </si>
  <si>
    <t>E470 mod1 (Ред.1)</t>
  </si>
  <si>
    <t>32ХГМА (Ред.1</t>
  </si>
  <si>
    <t>TEST</t>
  </si>
  <si>
    <t>РУЧНОЙ КАЛЬКУЛЯТОР</t>
  </si>
  <si>
    <t>НАСТРОЙКИ</t>
  </si>
  <si>
    <t>Значение</t>
  </si>
  <si>
    <t>Настройки</t>
  </si>
  <si>
    <t xml:space="preserve"> </t>
  </si>
  <si>
    <t>FeMn78</t>
  </si>
  <si>
    <t>Провол.</t>
  </si>
  <si>
    <t>Факт,%</t>
  </si>
  <si>
    <r>
      <t>Ti</t>
    </r>
    <r>
      <rPr>
        <vertAlign val="subscript"/>
        <sz val="8"/>
        <rFont val="Tahoma"/>
        <family val="2"/>
        <charset val="204"/>
      </rPr>
      <t>(пр.ǿ13)</t>
    </r>
  </si>
  <si>
    <t>Формулы расчёта</t>
  </si>
  <si>
    <t>Анализ,%</t>
  </si>
  <si>
    <t>Светофор</t>
  </si>
  <si>
    <t>Наименование</t>
  </si>
  <si>
    <t>Знач., %</t>
  </si>
  <si>
    <t>Сэкв.</t>
  </si>
  <si>
    <t>СТ</t>
  </si>
  <si>
    <t>Pcm</t>
  </si>
  <si>
    <t>P</t>
  </si>
  <si>
    <t>J-фактор</t>
  </si>
  <si>
    <t>Cu+8*Sn</t>
  </si>
  <si>
    <t>Cr+Ni+Mo+V</t>
  </si>
  <si>
    <t>Cr+Ni+Cu</t>
  </si>
  <si>
    <t>Sn</t>
  </si>
  <si>
    <t>Σ</t>
  </si>
  <si>
    <t>Итого,%</t>
  </si>
  <si>
    <t>Масса</t>
  </si>
  <si>
    <t>Ковш№1</t>
  </si>
  <si>
    <t>Ковш№2</t>
  </si>
  <si>
    <t>Ковш№3</t>
  </si>
  <si>
    <t>Расчёт,%</t>
  </si>
  <si>
    <t>ТИ ИС 005-02-2017</t>
  </si>
  <si>
    <t xml:space="preserve">  Легирование азотом</t>
  </si>
  <si>
    <t xml:space="preserve"> "Приложение В"</t>
  </si>
  <si>
    <t>!!!</t>
  </si>
  <si>
    <t>Длительность обработки плавки ≤70 мин.</t>
  </si>
  <si>
    <t>Обработка производится без черезменного оголения металла.</t>
  </si>
  <si>
    <t>Запрещаетсяустанавливать новые ковши, вне цикла и неуд.продувкой.</t>
  </si>
  <si>
    <t>Этап №1:</t>
  </si>
  <si>
    <t>1.1</t>
  </si>
  <si>
    <t>Нагрев, наведение шлака, усреднение по хим.анализу согласно ТК;</t>
  </si>
  <si>
    <t>1.2</t>
  </si>
  <si>
    <t>Отбор пробы металла и шлака.</t>
  </si>
  <si>
    <t>Этап №2:</t>
  </si>
  <si>
    <t>2.1</t>
  </si>
  <si>
    <t>По результатам 1-пробы доводка по хим.анализу, десульфурация согласно ТК;</t>
  </si>
  <si>
    <t>2.2</t>
  </si>
  <si>
    <t>Нагрев выше 1580°С, с последующим переключением на {N}, продувку вести азотом ;</t>
  </si>
  <si>
    <t>Фиксирование расхода азота необходимо для определения скорости азотировани;</t>
  </si>
  <si>
    <t>Цель</t>
  </si>
  <si>
    <t>Факт</t>
  </si>
  <si>
    <t>Мин.</t>
  </si>
  <si>
    <t>Средняя скорость азотирования 2-3ppm/мин. или 0,0002-0,0003%/мин.;</t>
  </si>
  <si>
    <t>2.3</t>
  </si>
  <si>
    <t>Усреднительная продувка 1-2 мин. {Ar}, отбор пробы;</t>
  </si>
  <si>
    <t>Этап №3:</t>
  </si>
  <si>
    <t>3.1</t>
  </si>
  <si>
    <t>По результатам 2-пробы дополнительное азотирование (при необходимости);</t>
  </si>
  <si>
    <t>Фактическая скорость азотирования определяется разницей двух проб;</t>
  </si>
  <si>
    <t>3.2</t>
  </si>
  <si>
    <t>3.3</t>
  </si>
  <si>
    <t>Если результаты 2-пробы удовлетворительные, то микролегирование и модификация;</t>
  </si>
  <si>
    <t>Этап №4:</t>
  </si>
  <si>
    <t>4.1</t>
  </si>
  <si>
    <t>По результатам 3-пробы микролегирование и модификация;</t>
  </si>
  <si>
    <t>Если это необходимо.</t>
  </si>
  <si>
    <t xml:space="preserve">  Легирование серой</t>
  </si>
  <si>
    <t xml:space="preserve"> "Приложение Б"</t>
  </si>
  <si>
    <t>Длительность обработки плавки ≤90 мин.</t>
  </si>
  <si>
    <t>Сумарное значение доломитизированой извести ≤900кг.</t>
  </si>
  <si>
    <t>Замер окислености по приход, раскисл. согл-но таблице, если ≥10ppm, то 50м ALпр;</t>
  </si>
  <si>
    <t>Нагрев, усреднение по хим.анализу согласно ТК;</t>
  </si>
  <si>
    <t>1.3</t>
  </si>
  <si>
    <t>Наведение шлака долмитизированой известь 400 кг.</t>
  </si>
  <si>
    <t>1.4</t>
  </si>
  <si>
    <t>По результатам 1-пробы доводка по хим.анализу согласно ТК;</t>
  </si>
  <si>
    <t>Если значение Al велико, уменьшаем процию долом.извести для житкого шлака</t>
  </si>
  <si>
    <t>Корректировка по Al на 0,020-0,025% выше целевого ТК и ТП;</t>
  </si>
  <si>
    <t>Рекомендуется соотношение S%/AL% =0,8 (S%/0,8=AL%);</t>
  </si>
  <si>
    <t>2.4</t>
  </si>
  <si>
    <t>Нагрев без интенсивного перемешивания, отбор пробы.</t>
  </si>
  <si>
    <t>По результатам 2-пробы десульфурация (при необходимости);</t>
  </si>
  <si>
    <t>Если значение серы велико можно применить известь и плавиковый шпат;</t>
  </si>
  <si>
    <t>Микролигирование, если значение серы достигло целевого;</t>
  </si>
  <si>
    <t>Отбор дополнительной пробы по необходимости;</t>
  </si>
  <si>
    <t>3.4</t>
  </si>
  <si>
    <t>Если S удоветворяет целевое значение, модифицирование и отбор пробы;</t>
  </si>
  <si>
    <t>3.5</t>
  </si>
  <si>
    <t>Очистительная продувка ≥15 мин.</t>
  </si>
  <si>
    <t>Если значение S ниже целевого, то микролегируем Sпр. и усваиваем 2мин.</t>
  </si>
  <si>
    <t xml:space="preserve">  Clean Steel</t>
  </si>
  <si>
    <t xml:space="preserve"> "Приложение А"</t>
  </si>
  <si>
    <t>Длительность обработки плавки  &lt;70 мин.</t>
  </si>
  <si>
    <t>Замер окислености по приход, если &gt;10ppm, то 100м Alпр;</t>
  </si>
  <si>
    <r>
      <t xml:space="preserve">Корректировка по </t>
    </r>
    <r>
      <rPr>
        <b/>
        <sz val="9"/>
        <color theme="1"/>
        <rFont val="Tahoma"/>
        <family val="2"/>
        <charset val="204"/>
      </rPr>
      <t xml:space="preserve">Al </t>
    </r>
    <r>
      <rPr>
        <sz val="9"/>
        <color theme="1"/>
        <rFont val="Tahoma"/>
        <family val="2"/>
        <charset val="204"/>
      </rPr>
      <t>на</t>
    </r>
    <r>
      <rPr>
        <b/>
        <sz val="9"/>
        <color theme="1"/>
        <rFont val="Tahoma"/>
        <family val="2"/>
        <charset val="204"/>
      </rPr>
      <t xml:space="preserve"> 0,045-0,050%</t>
    </r>
    <r>
      <rPr>
        <sz val="9"/>
        <color theme="1"/>
        <rFont val="Tahoma"/>
        <family val="2"/>
        <charset val="204"/>
      </rPr>
      <t xml:space="preserve"> выше целевого ТК и ТП;</t>
    </r>
  </si>
  <si>
    <r>
      <t xml:space="preserve">Содержание </t>
    </r>
    <r>
      <rPr>
        <b/>
        <i/>
        <sz val="9"/>
        <color theme="1"/>
        <rFont val="Tahoma"/>
        <family val="2"/>
        <charset val="204"/>
      </rPr>
      <t xml:space="preserve">Al </t>
    </r>
    <r>
      <rPr>
        <i/>
        <sz val="9"/>
        <color theme="1"/>
        <rFont val="Tahoma"/>
        <family val="2"/>
        <charset val="204"/>
      </rPr>
      <t xml:space="preserve">должно быть на </t>
    </r>
    <r>
      <rPr>
        <b/>
        <i/>
        <sz val="9"/>
        <color theme="1"/>
        <rFont val="Tahoma"/>
        <family val="2"/>
        <charset val="204"/>
      </rPr>
      <t>0,020-0,025%</t>
    </r>
    <r>
      <rPr>
        <i/>
        <sz val="9"/>
        <color theme="1"/>
        <rFont val="Tahoma"/>
        <family val="2"/>
        <charset val="204"/>
      </rPr>
      <t xml:space="preserve"> выше целевого согласно ТК и ТП;</t>
    </r>
  </si>
  <si>
    <t>По результатам 2-пробы микролегирование согласно ТК и ТП;</t>
  </si>
  <si>
    <t>Перегрев на 5-10°С выше температуры выдачи на ВД, замер окислености.</t>
  </si>
  <si>
    <t>Отбор 3-пробы произвести за 5-7 мин. до выдачи плавки на ВД;</t>
  </si>
  <si>
    <t>4.2</t>
  </si>
  <si>
    <t>Ожидание финалиного хим.анализа на «мягкой» продувки;</t>
  </si>
  <si>
    <t>4.3</t>
  </si>
  <si>
    <t>Отбор пробы шлака;</t>
  </si>
  <si>
    <t>По хим.анализу плавка должна соответствовать целевому по ТК, кроме C, Al.</t>
  </si>
  <si>
    <t>Расчёт длины проволоки:</t>
  </si>
  <si>
    <t>Параметры проволоки:</t>
  </si>
  <si>
    <t>L,м = (A - B) * G,т / K</t>
  </si>
  <si>
    <t>Наим.</t>
  </si>
  <si>
    <t>Код</t>
  </si>
  <si>
    <t>Скорость</t>
  </si>
  <si>
    <t>П/М</t>
  </si>
  <si>
    <t>Al,м = (40 - 7) * 167 / 24 = 230</t>
  </si>
  <si>
    <t>FeCa (И)</t>
  </si>
  <si>
    <t>100 м,%</t>
  </si>
  <si>
    <t>K</t>
  </si>
  <si>
    <t>FeCa (П)</t>
  </si>
  <si>
    <t>Al/Ti</t>
  </si>
  <si>
    <t>FeTi40</t>
  </si>
  <si>
    <t>Быстрая корректировка:</t>
  </si>
  <si>
    <t>Знач.,%</t>
  </si>
  <si>
    <t>Масса,кг</t>
  </si>
  <si>
    <t>Alгр.</t>
  </si>
  <si>
    <t>C/S/Ti</t>
  </si>
  <si>
    <t>Расчёт коефициэнта:</t>
  </si>
  <si>
    <t>SiMn70</t>
  </si>
  <si>
    <t>K = (A - B) * G,т / L,м</t>
  </si>
  <si>
    <t>K = (40 - 7) * 167 / 230 = 24</t>
  </si>
  <si>
    <t>C/Ni/Cu</t>
  </si>
  <si>
    <t>100кг</t>
  </si>
  <si>
    <t>150кг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</si>
</sst>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
    <numFmt numFmtId="168" formatCode="0.00000000000000"/>
    <numFmt numFmtId="169" formatCode="#,##0.0"/>
  </numFmts>
  <fonts count="34">
    <font>
      <sz val="11"/>
      <color theme="1"/>
      <name val="Calibri"/>
      <family val="2"/>
      <charset val="204"/>
      <scheme val="minor"/>
    </font>
    <font>
      <sz val="11"/>
      <color theme="1"/>
      <name val="Calibri"/>
      <family val="2"/>
      <scheme val="minor"/>
    </font>
    <font>
      <sz val="11"/>
      <color theme="0"/>
      <name val="Calibri"/>
      <family val="2"/>
      <scheme val="minor"/>
    </font>
    <font>
      <sz val="8"/>
      <name val="Tahoma"/>
      <family val="2"/>
      <charset val="204"/>
    </font>
    <font>
      <b/>
      <sz val="8"/>
      <name val="Tahoma"/>
      <family val="2"/>
      <charset val="204"/>
    </font>
    <font>
      <u/>
      <sz val="8"/>
      <name val="Tahoma"/>
      <family val="2"/>
      <charset val="204"/>
    </font>
    <font>
      <b/>
      <sz val="8"/>
      <color theme="8" tint="-0.249977111117893"/>
      <name val="Tahoma"/>
      <family val="2"/>
      <charset val="204"/>
    </font>
    <font>
      <b/>
      <sz val="8"/>
      <color rgb="FF00B050"/>
      <name val="Tahoma"/>
      <family val="2"/>
      <charset val="204"/>
    </font>
    <font>
      <sz val="8"/>
      <color theme="2"/>
      <name val="Tahoma"/>
      <family val="2"/>
      <charset val="204"/>
    </font>
    <font>
      <sz val="8"/>
      <color theme="1"/>
      <name val="Tahoma"/>
      <family val="2"/>
      <charset val="204"/>
    </font>
    <font>
      <b/>
      <sz val="8"/>
      <color rgb="FF002060"/>
      <name val="Tahoma"/>
      <family val="2"/>
      <charset val="204"/>
    </font>
    <font>
      <b/>
      <sz val="8"/>
      <color theme="1"/>
      <name val="Tahoma"/>
      <family val="2"/>
      <charset val="204"/>
    </font>
    <font>
      <sz val="8"/>
      <color rgb="FFFF0000"/>
      <name val="Tahoma"/>
      <family val="2"/>
      <charset val="204"/>
    </font>
    <font>
      <vertAlign val="subscript"/>
      <sz val="8"/>
      <name val="Tahoma"/>
      <family val="2"/>
      <charset val="204"/>
    </font>
    <font>
      <b/>
      <sz val="10"/>
      <color theme="1"/>
      <name val="Tahoma"/>
      <family val="2"/>
      <charset val="204"/>
    </font>
    <font>
      <b/>
      <sz val="8"/>
      <color theme="0"/>
      <name val="Tahoma"/>
      <family val="2"/>
      <charset val="204"/>
    </font>
    <font>
      <sz val="8"/>
      <color theme="0"/>
      <name val="Tahoma"/>
      <family val="2"/>
      <charset val="204"/>
    </font>
    <font>
      <b/>
      <sz val="8"/>
      <color theme="8" tint="-0.499984740745262"/>
      <name val="Tahoma"/>
      <family val="2"/>
      <charset val="204"/>
    </font>
    <font>
      <strike/>
      <sz val="8"/>
      <color theme="0"/>
      <name val="Tahoma"/>
      <family val="2"/>
      <charset val="204"/>
    </font>
    <font>
      <sz val="8"/>
      <color theme="7"/>
      <name val="Tahoma"/>
      <family val="2"/>
      <charset val="204"/>
    </font>
    <font>
      <b/>
      <sz val="9"/>
      <color theme="1"/>
      <name val="Tahoma"/>
      <family val="2"/>
      <charset val="204"/>
    </font>
    <font>
      <sz val="9"/>
      <color theme="1"/>
      <name val="Tahoma"/>
      <family val="2"/>
      <charset val="204"/>
    </font>
    <font>
      <i/>
      <sz val="9"/>
      <color theme="1"/>
      <name val="Tahoma"/>
      <family val="2"/>
      <charset val="204"/>
    </font>
    <font>
      <b/>
      <i/>
      <sz val="9"/>
      <color theme="1"/>
      <name val="Tahoma"/>
      <family val="2"/>
      <charset val="204"/>
    </font>
    <font>
      <b/>
      <sz val="10"/>
      <name val="Tahoma"/>
      <family val="2"/>
      <charset val="204"/>
    </font>
    <font>
      <b/>
      <sz val="12"/>
      <color theme="2" tint="-0.749992370372631"/>
      <name val="Tahoma"/>
      <family val="2"/>
      <charset val="204"/>
    </font>
    <font>
      <sz val="9"/>
      <color theme="2" tint="-0.749992370372631"/>
      <name val="Tahoma"/>
      <family val="2"/>
      <charset val="204"/>
    </font>
    <font>
      <b/>
      <sz val="11"/>
      <color theme="2" tint="-0.749992370372631"/>
      <name val="Tahoma"/>
      <family val="2"/>
      <charset val="204"/>
    </font>
    <font>
      <sz val="11"/>
      <color theme="2" tint="-0.749992370372631"/>
      <name val="Tahoma"/>
      <family val="2"/>
      <charset val="204"/>
    </font>
    <font>
      <b/>
      <sz val="8"/>
      <color theme="0" tint="-0.499984740745262"/>
      <name val="Tahoma"/>
      <family val="2"/>
      <charset val="204"/>
    </font>
    <font>
      <b/>
      <u/>
      <sz val="8"/>
      <color theme="1"/>
      <name val="Tahoma"/>
      <family val="2"/>
      <charset val="204"/>
    </font>
    <font>
      <b/>
      <sz val="8"/>
      <color theme="4" tint="-0.499984740745262"/>
      <name val="Tahoma"/>
      <family val="2"/>
      <charset val="204"/>
    </font>
    <font>
      <sz val="8"/>
      <color theme="8" tint="-0.249977111117893"/>
      <name val="Tahoma"/>
      <family val="2"/>
      <charset val="204"/>
    </font>
    <font>
      <sz val="8"/>
      <color rgb="FF00B050"/>
      <name val="Tahoma"/>
      <family val="2"/>
      <charset val="204"/>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0070C0"/>
        <bgColor indexed="64"/>
      </patternFill>
    </fill>
    <fill>
      <patternFill patternType="solid">
        <fgColor rgb="FF7030A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s>
  <borders count="69">
    <border>
      <left/>
      <right/>
      <top/>
      <bottom/>
      <diagonal/>
    </border>
    <border>
      <left style="thin">
        <color theme="0" tint="-0.34998626667073579"/>
      </left>
      <right style="thin">
        <color theme="0"/>
      </right>
      <top style="thin">
        <color theme="0" tint="-0.34998626667073579"/>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right style="thin">
        <color theme="0" tint="-0.34998626667073579"/>
      </right>
      <top style="thin">
        <color theme="0"/>
      </top>
      <bottom/>
      <diagonal/>
    </border>
    <border>
      <left/>
      <right style="thin">
        <color theme="0" tint="-0.34998626667073579"/>
      </right>
      <top/>
      <bottom/>
      <diagonal/>
    </border>
    <border>
      <left style="thin">
        <color theme="0"/>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style="thin">
        <color theme="0"/>
      </bottom>
      <diagonal/>
    </border>
    <border>
      <left style="thin">
        <color theme="0"/>
      </left>
      <right style="thin">
        <color theme="0" tint="-0.34998626667073579"/>
      </right>
      <top style="thin">
        <color theme="0"/>
      </top>
      <bottom style="thin">
        <color theme="0" tint="-0.34998626667073579"/>
      </bottom>
      <diagonal/>
    </border>
    <border>
      <left style="thin">
        <color theme="0"/>
      </left>
      <right/>
      <top style="thin">
        <color theme="0"/>
      </top>
      <bottom style="thin">
        <color theme="0" tint="-0.34998626667073579"/>
      </bottom>
      <diagonal/>
    </border>
    <border>
      <left style="double">
        <color theme="0" tint="-0.34998626667073579"/>
      </left>
      <right style="double">
        <color theme="0"/>
      </right>
      <top style="double">
        <color theme="0" tint="-0.34998626667073579"/>
      </top>
      <bottom style="double">
        <color theme="0"/>
      </bottom>
      <diagonal/>
    </border>
    <border>
      <left style="thin">
        <color theme="0" tint="-0.34998626667073579"/>
      </left>
      <right/>
      <top style="thin">
        <color theme="0" tint="-0.34998626667073579"/>
      </top>
      <bottom/>
      <diagonal/>
    </border>
    <border>
      <left/>
      <right style="thin">
        <color theme="0" tint="-0.34998626667073579"/>
      </right>
      <top style="thin">
        <color theme="0"/>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diagonal/>
    </border>
    <border>
      <left/>
      <right/>
      <top/>
      <bottom style="thin">
        <color theme="0"/>
      </bottom>
      <diagonal/>
    </border>
    <border>
      <left/>
      <right style="thin">
        <color theme="0"/>
      </right>
      <top/>
      <bottom/>
      <diagonal/>
    </border>
    <border>
      <left/>
      <right style="thin">
        <color theme="0"/>
      </right>
      <top style="thin">
        <color theme="0" tint="-0.34998626667073579"/>
      </top>
      <bottom/>
      <diagonal/>
    </border>
    <border>
      <left style="thin">
        <color theme="0" tint="-0.34998626667073579"/>
      </left>
      <right/>
      <top/>
      <bottom style="thin">
        <color theme="0"/>
      </bottom>
      <diagonal/>
    </border>
    <border>
      <left/>
      <right style="thin">
        <color theme="0"/>
      </right>
      <top/>
      <bottom style="thin">
        <color theme="0"/>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bottom>
      <diagonal/>
    </border>
    <border>
      <left/>
      <right style="thin">
        <color theme="0"/>
      </right>
      <top style="thin">
        <color theme="0" tint="-0.34998626667073579"/>
      </top>
      <bottom style="thin">
        <color theme="0"/>
      </bottom>
      <diagonal/>
    </border>
    <border>
      <left/>
      <right/>
      <top style="thin">
        <color theme="0"/>
      </top>
      <bottom style="thin">
        <color theme="0" tint="-0.34998626667073579"/>
      </bottom>
      <diagonal/>
    </border>
    <border>
      <left/>
      <right style="medium">
        <color theme="0"/>
      </right>
      <top/>
      <bottom/>
      <diagonal/>
    </border>
    <border>
      <left style="double">
        <color theme="0" tint="-0.34998626667073579"/>
      </left>
      <right/>
      <top style="double">
        <color theme="0" tint="-0.34998626667073579"/>
      </top>
      <bottom/>
      <diagonal/>
    </border>
    <border>
      <left/>
      <right/>
      <top style="double">
        <color theme="0" tint="-0.34998626667073579"/>
      </top>
      <bottom/>
      <diagonal/>
    </border>
    <border>
      <left/>
      <right style="double">
        <color theme="0"/>
      </right>
      <top style="double">
        <color theme="0" tint="-0.34998626667073579"/>
      </top>
      <bottom/>
      <diagonal/>
    </border>
    <border>
      <left style="double">
        <color theme="0" tint="-0.34998626667073579"/>
      </left>
      <right/>
      <top/>
      <bottom/>
      <diagonal/>
    </border>
    <border>
      <left/>
      <right style="double">
        <color theme="0"/>
      </right>
      <top/>
      <bottom/>
      <diagonal/>
    </border>
    <border>
      <left style="double">
        <color theme="0" tint="-0.34998626667073579"/>
      </left>
      <right/>
      <top/>
      <bottom style="double">
        <color theme="0"/>
      </bottom>
      <diagonal/>
    </border>
    <border>
      <left/>
      <right/>
      <top/>
      <bottom style="double">
        <color theme="0"/>
      </bottom>
      <diagonal/>
    </border>
    <border>
      <left/>
      <right style="double">
        <color theme="0"/>
      </right>
      <top/>
      <bottom style="double">
        <color theme="0"/>
      </bottom>
      <diagonal/>
    </border>
    <border>
      <left style="double">
        <color theme="0" tint="-0.34998626667073579"/>
      </left>
      <right/>
      <top style="double">
        <color theme="0" tint="-0.34998626667073579"/>
      </top>
      <bottom style="double">
        <color theme="0"/>
      </bottom>
      <diagonal/>
    </border>
    <border>
      <left/>
      <right/>
      <top style="double">
        <color theme="0" tint="-0.34998626667073579"/>
      </top>
      <bottom style="double">
        <color theme="0"/>
      </bottom>
      <diagonal/>
    </border>
    <border>
      <left/>
      <right style="double">
        <color theme="0"/>
      </right>
      <top style="double">
        <color theme="0" tint="-0.34998626667073579"/>
      </top>
      <bottom style="double">
        <color theme="0"/>
      </bottom>
      <diagonal/>
    </border>
    <border>
      <left style="double">
        <color theme="0" tint="-0.499984740745262"/>
      </left>
      <right/>
      <top style="double">
        <color theme="0" tint="-0.499984740745262"/>
      </top>
      <bottom/>
      <diagonal/>
    </border>
    <border>
      <left/>
      <right/>
      <top style="double">
        <color theme="0" tint="-0.499984740745262"/>
      </top>
      <bottom/>
      <diagonal/>
    </border>
    <border>
      <left/>
      <right style="double">
        <color theme="0" tint="-0.499984740745262"/>
      </right>
      <top style="double">
        <color theme="0" tint="-0.499984740745262"/>
      </top>
      <bottom/>
      <diagonal/>
    </border>
    <border>
      <left style="double">
        <color theme="0" tint="-0.499984740745262"/>
      </left>
      <right/>
      <top/>
      <bottom/>
      <diagonal/>
    </border>
    <border>
      <left/>
      <right style="double">
        <color theme="0" tint="-0.499984740745262"/>
      </right>
      <top/>
      <bottom/>
      <diagonal/>
    </border>
    <border>
      <left style="double">
        <color theme="0" tint="-0.499984740745262"/>
      </left>
      <right/>
      <top/>
      <bottom style="double">
        <color theme="0" tint="-0.499984740745262"/>
      </bottom>
      <diagonal/>
    </border>
    <border>
      <left/>
      <right/>
      <top/>
      <bottom style="double">
        <color theme="0" tint="-0.499984740745262"/>
      </bottom>
      <diagonal/>
    </border>
    <border>
      <left/>
      <right style="double">
        <color theme="0" tint="-0.499984740745262"/>
      </right>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4.9989318521683403E-2"/>
      </right>
      <top style="medium">
        <color theme="0" tint="-0.499984740745262"/>
      </top>
      <bottom style="medium">
        <color theme="0" tint="-0.499984740745262"/>
      </bottom>
      <diagonal/>
    </border>
    <border>
      <left style="thin">
        <color theme="0" tint="-4.9989318521683403E-2"/>
      </left>
      <right style="thin">
        <color theme="0" tint="-4.9989318521683403E-2"/>
      </right>
      <top style="medium">
        <color theme="0" tint="-0.499984740745262"/>
      </top>
      <bottom style="medium">
        <color theme="0" tint="-0.499984740745262"/>
      </bottom>
      <diagonal/>
    </border>
    <border>
      <left style="thin">
        <color theme="0" tint="-4.9989318521683403E-2"/>
      </left>
      <right style="medium">
        <color theme="0" tint="-0.499984740745262"/>
      </right>
      <top style="medium">
        <color theme="0" tint="-0.499984740745262"/>
      </top>
      <bottom style="medium">
        <color theme="0" tint="-0.499984740745262"/>
      </bottom>
      <diagonal/>
    </border>
    <border>
      <left style="thin">
        <color theme="0" tint="-4.9989318521683403E-2"/>
      </left>
      <right/>
      <top style="medium">
        <color theme="0" tint="-0.499984740745262"/>
      </top>
      <bottom style="medium">
        <color theme="0" tint="-0.499984740745262"/>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wrapText="1"/>
    </xf>
    <xf numFmtId="0" fontId="1" fillId="0" borderId="0"/>
  </cellStyleXfs>
  <cellXfs count="414">
    <xf numFmtId="0" fontId="0" fillId="0" borderId="0" xfId="0"/>
    <xf numFmtId="0" fontId="3" fillId="3" borderId="11" xfId="2" applyFont="1" applyFill="1" applyBorder="1" applyAlignment="1">
      <alignment horizontal="center" vertical="center"/>
    </xf>
    <xf numFmtId="0" fontId="3" fillId="3" borderId="0" xfId="1" applyFont="1" applyFill="1" applyAlignment="1">
      <alignment horizontal="center" vertical="center"/>
    </xf>
    <xf numFmtId="0" fontId="3" fillId="3" borderId="2" xfId="2" applyFont="1" applyFill="1" applyBorder="1" applyAlignment="1">
      <alignment vertical="center"/>
    </xf>
    <xf numFmtId="0" fontId="3" fillId="3" borderId="3" xfId="2" applyFont="1" applyFill="1" applyBorder="1" applyAlignment="1">
      <alignment vertical="center"/>
    </xf>
    <xf numFmtId="0" fontId="3" fillId="3" borderId="5" xfId="2" applyFont="1" applyFill="1" applyBorder="1" applyAlignment="1">
      <alignment vertical="center"/>
    </xf>
    <xf numFmtId="0" fontId="3" fillId="3" borderId="4" xfId="2" applyFont="1" applyFill="1" applyBorder="1" applyAlignment="1">
      <alignment vertical="center"/>
    </xf>
    <xf numFmtId="0" fontId="4" fillId="3" borderId="6" xfId="2" applyFont="1" applyFill="1" applyBorder="1" applyAlignment="1">
      <alignment horizontal="center" vertical="center"/>
    </xf>
    <xf numFmtId="0" fontId="4" fillId="3" borderId="4" xfId="2" applyFont="1" applyFill="1" applyBorder="1" applyAlignment="1">
      <alignment horizontal="center" vertical="center"/>
    </xf>
    <xf numFmtId="0" fontId="3" fillId="3" borderId="7" xfId="2" applyFont="1" applyFill="1" applyBorder="1" applyAlignment="1">
      <alignment vertical="center"/>
    </xf>
    <xf numFmtId="0" fontId="4" fillId="3" borderId="8" xfId="2" applyFont="1" applyFill="1" applyBorder="1" applyAlignment="1">
      <alignment horizontal="center" vertical="center"/>
    </xf>
    <xf numFmtId="0" fontId="4" fillId="3" borderId="9" xfId="2" applyFont="1" applyFill="1" applyBorder="1" applyAlignment="1">
      <alignment horizontal="center" vertical="center"/>
    </xf>
    <xf numFmtId="0" fontId="3" fillId="3" borderId="6" xfId="2" applyFont="1" applyFill="1" applyBorder="1" applyAlignment="1">
      <alignment vertical="center"/>
    </xf>
    <xf numFmtId="0" fontId="4" fillId="3" borderId="0" xfId="1" applyFont="1" applyFill="1" applyAlignment="1">
      <alignment horizontal="center" vertical="center"/>
    </xf>
    <xf numFmtId="0" fontId="3" fillId="3" borderId="6" xfId="1" applyFont="1" applyFill="1" applyBorder="1" applyAlignment="1">
      <alignment vertical="center"/>
    </xf>
    <xf numFmtId="0" fontId="3" fillId="3" borderId="4" xfId="1" applyFont="1" applyFill="1" applyBorder="1" applyAlignment="1">
      <alignment vertical="center"/>
    </xf>
    <xf numFmtId="0" fontId="5" fillId="3" borderId="6" xfId="1" applyFont="1" applyFill="1" applyBorder="1" applyAlignment="1">
      <alignment vertical="center"/>
    </xf>
    <xf numFmtId="0" fontId="5" fillId="3" borderId="4" xfId="1" applyFont="1" applyFill="1" applyBorder="1" applyAlignment="1">
      <alignment vertical="center"/>
    </xf>
    <xf numFmtId="0" fontId="3" fillId="3" borderId="8" xfId="2" applyFont="1" applyFill="1" applyBorder="1" applyAlignment="1">
      <alignment vertical="center"/>
    </xf>
    <xf numFmtId="0" fontId="3" fillId="3" borderId="9" xfId="2" applyFont="1" applyFill="1" applyBorder="1" applyAlignment="1">
      <alignment vertical="center"/>
    </xf>
    <xf numFmtId="166" fontId="6" fillId="2" borderId="1" xfId="2" applyNumberFormat="1" applyFont="1" applyFill="1" applyBorder="1" applyAlignment="1">
      <alignment horizontal="center" vertical="center"/>
    </xf>
    <xf numFmtId="0" fontId="3" fillId="3" borderId="8" xfId="1" applyFont="1" applyFill="1" applyBorder="1" applyAlignment="1">
      <alignment horizontal="center" vertical="center"/>
    </xf>
    <xf numFmtId="166" fontId="4" fillId="3" borderId="8" xfId="2" applyNumberFormat="1" applyFont="1" applyFill="1" applyBorder="1" applyAlignment="1">
      <alignment horizontal="center" vertical="center"/>
    </xf>
    <xf numFmtId="0" fontId="3" fillId="3" borderId="8" xfId="2" applyFont="1" applyFill="1" applyBorder="1" applyAlignment="1">
      <alignment horizontal="center" vertical="center"/>
    </xf>
    <xf numFmtId="0" fontId="4" fillId="3" borderId="7" xfId="2" applyFont="1" applyFill="1" applyBorder="1" applyAlignment="1">
      <alignment horizontal="center" vertical="center"/>
    </xf>
    <xf numFmtId="1" fontId="3" fillId="3" borderId="8" xfId="2" applyNumberFormat="1" applyFont="1" applyFill="1" applyBorder="1" applyAlignment="1">
      <alignment horizontal="center" vertical="center"/>
    </xf>
    <xf numFmtId="0" fontId="3" fillId="3" borderId="3" xfId="1" applyFont="1" applyFill="1" applyBorder="1" applyAlignment="1">
      <alignment horizontal="center" vertical="center"/>
    </xf>
    <xf numFmtId="166" fontId="4" fillId="3" borderId="3" xfId="2" applyNumberFormat="1" applyFont="1" applyFill="1" applyBorder="1" applyAlignment="1">
      <alignment horizontal="center" vertical="center"/>
    </xf>
    <xf numFmtId="0" fontId="3" fillId="3" borderId="3" xfId="2" applyFont="1" applyFill="1" applyBorder="1" applyAlignment="1">
      <alignment horizontal="center" vertical="center"/>
    </xf>
    <xf numFmtId="0" fontId="4" fillId="3" borderId="3" xfId="2" applyFont="1" applyFill="1" applyBorder="1" applyAlignment="1">
      <alignment horizontal="center" vertical="center"/>
    </xf>
    <xf numFmtId="0" fontId="4" fillId="3" borderId="5" xfId="2" applyFont="1" applyFill="1" applyBorder="1" applyAlignment="1">
      <alignment horizontal="center" vertical="center"/>
    </xf>
    <xf numFmtId="0" fontId="3" fillId="3" borderId="6" xfId="2" applyFont="1" applyFill="1" applyBorder="1" applyAlignment="1">
      <alignment horizontal="center" vertical="center"/>
    </xf>
    <xf numFmtId="49" fontId="3" fillId="3" borderId="0" xfId="1" applyNumberFormat="1" applyFont="1" applyFill="1" applyAlignment="1">
      <alignment horizontal="center" vertical="center"/>
    </xf>
    <xf numFmtId="164" fontId="4" fillId="3" borderId="0" xfId="2" applyNumberFormat="1" applyFont="1" applyFill="1" applyAlignment="1">
      <alignment horizontal="center" vertical="center"/>
    </xf>
    <xf numFmtId="164" fontId="6" fillId="2" borderId="1" xfId="2" applyNumberFormat="1" applyFont="1" applyFill="1" applyBorder="1" applyAlignment="1">
      <alignment horizontal="center" vertical="center"/>
    </xf>
    <xf numFmtId="49" fontId="4" fillId="3" borderId="0" xfId="2" applyNumberFormat="1" applyFont="1" applyFill="1" applyAlignment="1">
      <alignment horizontal="center" vertical="center"/>
    </xf>
    <xf numFmtId="3" fontId="4" fillId="3" borderId="6" xfId="2" applyNumberFormat="1" applyFont="1" applyFill="1" applyBorder="1" applyAlignment="1">
      <alignment horizontal="center" vertical="center"/>
    </xf>
    <xf numFmtId="3" fontId="4" fillId="3" borderId="0" xfId="2" applyNumberFormat="1" applyFont="1" applyFill="1" applyAlignment="1">
      <alignment horizontal="center" vertical="center"/>
    </xf>
    <xf numFmtId="164" fontId="10" fillId="3" borderId="0" xfId="2" applyNumberFormat="1" applyFont="1" applyFill="1" applyAlignment="1">
      <alignment horizontal="center" vertical="center"/>
    </xf>
    <xf numFmtId="3" fontId="7" fillId="3" borderId="0" xfId="2" applyNumberFormat="1" applyFont="1" applyFill="1" applyAlignment="1">
      <alignment horizontal="center" vertical="center"/>
    </xf>
    <xf numFmtId="49" fontId="3" fillId="3" borderId="0" xfId="2" applyNumberFormat="1" applyFont="1" applyFill="1" applyAlignment="1">
      <alignment horizontal="center" vertical="center"/>
    </xf>
    <xf numFmtId="0" fontId="3" fillId="3" borderId="8" xfId="1" applyFont="1" applyFill="1" applyBorder="1" applyAlignment="1">
      <alignment vertical="center"/>
    </xf>
    <xf numFmtId="0" fontId="3" fillId="3" borderId="9" xfId="1" applyFont="1" applyFill="1" applyBorder="1" applyAlignment="1">
      <alignment vertical="center"/>
    </xf>
    <xf numFmtId="0" fontId="3" fillId="3" borderId="3" xfId="1" applyFont="1" applyFill="1" applyBorder="1" applyAlignment="1">
      <alignment vertical="center"/>
    </xf>
    <xf numFmtId="0" fontId="3" fillId="3" borderId="5" xfId="1" applyFont="1" applyFill="1" applyBorder="1" applyAlignment="1">
      <alignment vertical="center"/>
    </xf>
    <xf numFmtId="0" fontId="3" fillId="3" borderId="2" xfId="1" applyFont="1" applyFill="1" applyBorder="1" applyAlignment="1">
      <alignment vertical="center"/>
    </xf>
    <xf numFmtId="0" fontId="3" fillId="3" borderId="4" xfId="2" applyFont="1" applyFill="1" applyBorder="1" applyAlignment="1">
      <alignment horizontal="center" vertical="center"/>
    </xf>
    <xf numFmtId="165" fontId="3" fillId="3" borderId="0" xfId="1" applyNumberFormat="1" applyFont="1" applyFill="1" applyAlignment="1">
      <alignment horizontal="center" vertical="center"/>
    </xf>
    <xf numFmtId="1" fontId="3" fillId="3" borderId="0" xfId="1" applyNumberFormat="1" applyFont="1" applyFill="1" applyAlignment="1">
      <alignment horizontal="left" vertical="center"/>
    </xf>
    <xf numFmtId="1" fontId="3" fillId="3" borderId="0" xfId="1" applyNumberFormat="1" applyFont="1" applyFill="1" applyAlignment="1">
      <alignment horizontal="center" vertical="center"/>
    </xf>
    <xf numFmtId="1" fontId="4" fillId="3" borderId="6" xfId="1" applyNumberFormat="1" applyFont="1" applyFill="1" applyBorder="1" applyAlignment="1">
      <alignment horizontal="center" vertical="center"/>
    </xf>
    <xf numFmtId="49" fontId="4" fillId="3" borderId="0" xfId="2" applyNumberFormat="1" applyFont="1" applyFill="1" applyAlignment="1">
      <alignment horizontal="left" vertical="center"/>
    </xf>
    <xf numFmtId="1" fontId="4" fillId="3" borderId="0" xfId="2" applyNumberFormat="1" applyFont="1" applyFill="1" applyAlignment="1">
      <alignment horizontal="center" vertical="center"/>
    </xf>
    <xf numFmtId="49" fontId="3" fillId="3" borderId="8" xfId="1"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 fontId="3" fillId="3" borderId="8" xfId="1" applyNumberFormat="1" applyFont="1" applyFill="1" applyBorder="1" applyAlignment="1">
      <alignment horizontal="center" vertical="center"/>
    </xf>
    <xf numFmtId="49" fontId="4" fillId="3" borderId="8" xfId="2" applyNumberFormat="1" applyFont="1" applyFill="1" applyBorder="1" applyAlignment="1">
      <alignment horizontal="left" vertical="center"/>
    </xf>
    <xf numFmtId="3" fontId="4" fillId="3" borderId="8" xfId="2" applyNumberFormat="1" applyFont="1" applyFill="1" applyBorder="1" applyAlignment="1">
      <alignment horizontal="center" vertical="center"/>
    </xf>
    <xf numFmtId="3" fontId="4" fillId="3" borderId="9" xfId="2" applyNumberFormat="1" applyFont="1" applyFill="1" applyBorder="1" applyAlignment="1">
      <alignment horizontal="center" vertical="center"/>
    </xf>
    <xf numFmtId="0" fontId="11" fillId="0" borderId="0" xfId="0" applyFont="1"/>
    <xf numFmtId="0" fontId="11" fillId="0" borderId="0" xfId="0" applyFont="1" applyAlignment="1">
      <alignment horizontal="center"/>
    </xf>
    <xf numFmtId="49" fontId="11" fillId="0" borderId="0" xfId="0" applyNumberFormat="1" applyFont="1"/>
    <xf numFmtId="0" fontId="3" fillId="3" borderId="0" xfId="2" applyFont="1" applyFill="1" applyAlignment="1">
      <alignment vertical="center"/>
    </xf>
    <xf numFmtId="3" fontId="4" fillId="4" borderId="13" xfId="2" applyNumberFormat="1" applyFont="1" applyFill="1" applyBorder="1" applyAlignment="1">
      <alignment horizontal="center" vertical="center"/>
    </xf>
    <xf numFmtId="0" fontId="12" fillId="3" borderId="0" xfId="2" applyFont="1" applyFill="1" applyAlignment="1">
      <alignment vertical="center"/>
    </xf>
    <xf numFmtId="0" fontId="9" fillId="3" borderId="0" xfId="2" applyFont="1" applyFill="1" applyAlignment="1">
      <alignment horizontal="center" vertical="center"/>
    </xf>
    <xf numFmtId="0" fontId="4" fillId="3" borderId="2" xfId="2" applyFont="1" applyFill="1" applyBorder="1" applyAlignment="1">
      <alignment horizontal="center" vertical="center"/>
    </xf>
    <xf numFmtId="1" fontId="3" fillId="3" borderId="3" xfId="2" applyNumberFormat="1" applyFont="1" applyFill="1" applyBorder="1" applyAlignment="1">
      <alignment horizontal="center" vertical="center"/>
    </xf>
    <xf numFmtId="3" fontId="4" fillId="3" borderId="4" xfId="2" applyNumberFormat="1" applyFont="1" applyFill="1" applyBorder="1" applyAlignment="1">
      <alignment horizontal="center" vertical="center"/>
    </xf>
    <xf numFmtId="1" fontId="4" fillId="3" borderId="4" xfId="1" applyNumberFormat="1" applyFont="1" applyFill="1" applyBorder="1" applyAlignment="1">
      <alignment horizontal="center" vertical="center"/>
    </xf>
    <xf numFmtId="3" fontId="4" fillId="3" borderId="7" xfId="2" applyNumberFormat="1" applyFont="1" applyFill="1" applyBorder="1" applyAlignment="1">
      <alignment horizontal="center" vertical="center"/>
    </xf>
    <xf numFmtId="0" fontId="3" fillId="3" borderId="7" xfId="2" applyFont="1" applyFill="1" applyBorder="1" applyAlignment="1">
      <alignment horizontal="center" vertical="center"/>
    </xf>
    <xf numFmtId="0" fontId="3" fillId="3" borderId="8" xfId="2" applyFont="1" applyFill="1" applyBorder="1" applyAlignment="1">
      <alignment horizontal="left" vertical="center" indent="1"/>
    </xf>
    <xf numFmtId="49" fontId="3" fillId="3" borderId="0" xfId="1" applyNumberFormat="1" applyFont="1" applyFill="1" applyAlignment="1">
      <alignment horizontal="left" vertical="center" indent="2"/>
    </xf>
    <xf numFmtId="49" fontId="3" fillId="3" borderId="0" xfId="2" applyNumberFormat="1" applyFont="1" applyFill="1" applyAlignment="1">
      <alignment horizontal="left" vertical="center" indent="2"/>
    </xf>
    <xf numFmtId="0" fontId="4" fillId="3" borderId="0" xfId="2" applyFont="1" applyFill="1" applyAlignment="1">
      <alignment vertical="center"/>
    </xf>
    <xf numFmtId="0" fontId="4" fillId="3" borderId="4" xfId="2" applyFont="1" applyFill="1" applyBorder="1" applyAlignment="1">
      <alignment vertical="center"/>
    </xf>
    <xf numFmtId="0" fontId="4" fillId="3" borderId="0" xfId="2" applyFont="1" applyFill="1" applyAlignment="1">
      <alignment horizontal="center" vertical="center"/>
    </xf>
    <xf numFmtId="0" fontId="4" fillId="3" borderId="6" xfId="2" applyFont="1" applyFill="1" applyBorder="1" applyAlignment="1">
      <alignment vertical="center"/>
    </xf>
    <xf numFmtId="0" fontId="3" fillId="5" borderId="0" xfId="2" applyFont="1" applyFill="1" applyAlignment="1">
      <alignment vertical="center"/>
    </xf>
    <xf numFmtId="0" fontId="4" fillId="5" borderId="0" xfId="2" applyFont="1" applyFill="1" applyAlignment="1">
      <alignment vertical="center"/>
    </xf>
    <xf numFmtId="0" fontId="4" fillId="5" borderId="0" xfId="2" applyFont="1" applyFill="1" applyAlignment="1">
      <alignment horizontal="center" vertical="center"/>
    </xf>
    <xf numFmtId="0" fontId="3" fillId="5" borderId="0" xfId="1" applyFont="1" applyFill="1" applyAlignment="1">
      <alignment vertical="center"/>
    </xf>
    <xf numFmtId="0" fontId="3" fillId="5" borderId="0" xfId="2" applyFont="1" applyFill="1" applyAlignment="1">
      <alignment horizontal="center" vertical="center"/>
    </xf>
    <xf numFmtId="0" fontId="3" fillId="5" borderId="0" xfId="1" applyFont="1" applyFill="1" applyAlignment="1">
      <alignment horizontal="center" vertical="center"/>
    </xf>
    <xf numFmtId="0" fontId="3" fillId="5" borderId="22" xfId="2" applyFont="1" applyFill="1" applyBorder="1" applyAlignment="1">
      <alignment vertical="center"/>
    </xf>
    <xf numFmtId="0" fontId="5" fillId="5" borderId="0" xfId="1" applyFont="1" applyFill="1" applyAlignment="1">
      <alignment vertical="center"/>
    </xf>
    <xf numFmtId="168" fontId="8" fillId="5" borderId="0" xfId="2" applyNumberFormat="1" applyFont="1" applyFill="1" applyAlignment="1">
      <alignment horizontal="center" vertical="center"/>
    </xf>
    <xf numFmtId="3" fontId="11" fillId="5" borderId="0" xfId="2" applyNumberFormat="1" applyFont="1" applyFill="1" applyAlignment="1">
      <alignment horizontal="center" vertical="center"/>
    </xf>
    <xf numFmtId="167" fontId="8" fillId="5" borderId="0" xfId="2" applyNumberFormat="1" applyFont="1" applyFill="1" applyAlignment="1">
      <alignment horizontal="center" vertical="center"/>
    </xf>
    <xf numFmtId="3" fontId="4" fillId="5" borderId="0" xfId="2" applyNumberFormat="1" applyFont="1" applyFill="1" applyAlignment="1">
      <alignment horizontal="center" vertical="center"/>
    </xf>
    <xf numFmtId="1" fontId="4" fillId="5" borderId="0" xfId="1" applyNumberFormat="1" applyFont="1" applyFill="1" applyAlignment="1">
      <alignment horizontal="center" vertical="center"/>
    </xf>
    <xf numFmtId="0" fontId="4" fillId="5" borderId="0" xfId="1" applyFont="1" applyFill="1" applyAlignment="1">
      <alignment horizontal="left" vertical="center"/>
    </xf>
    <xf numFmtId="164" fontId="3" fillId="5" borderId="0" xfId="2" applyNumberFormat="1" applyFont="1" applyFill="1" applyAlignment="1">
      <alignment vertical="center"/>
    </xf>
    <xf numFmtId="1" fontId="3" fillId="5" borderId="0" xfId="2" applyNumberFormat="1" applyFont="1" applyFill="1" applyAlignment="1">
      <alignment horizontal="center" vertical="center"/>
    </xf>
    <xf numFmtId="2" fontId="3" fillId="5" borderId="0" xfId="2" applyNumberFormat="1" applyFont="1" applyFill="1" applyAlignment="1">
      <alignment vertical="center"/>
    </xf>
    <xf numFmtId="166" fontId="4" fillId="5" borderId="0" xfId="2" applyNumberFormat="1" applyFont="1" applyFill="1" applyAlignment="1">
      <alignment horizontal="center" vertical="center"/>
    </xf>
    <xf numFmtId="0" fontId="4" fillId="5" borderId="10" xfId="2" applyFont="1" applyFill="1" applyBorder="1" applyAlignment="1">
      <alignment horizontal="center" vertical="center"/>
    </xf>
    <xf numFmtId="0" fontId="3" fillId="5" borderId="22" xfId="1" applyFont="1" applyFill="1" applyBorder="1" applyAlignment="1">
      <alignment horizontal="center" vertical="center"/>
    </xf>
    <xf numFmtId="0" fontId="3" fillId="5" borderId="22" xfId="1" applyFont="1" applyFill="1" applyBorder="1" applyAlignment="1">
      <alignment vertical="center"/>
    </xf>
    <xf numFmtId="49" fontId="11" fillId="0" borderId="0" xfId="0" applyNumberFormat="1" applyFont="1" applyAlignment="1">
      <alignment horizontal="center"/>
    </xf>
    <xf numFmtId="164" fontId="4" fillId="3" borderId="1" xfId="2" applyNumberFormat="1" applyFont="1" applyFill="1" applyBorder="1" applyAlignment="1">
      <alignment horizontal="center" vertical="center"/>
    </xf>
    <xf numFmtId="164" fontId="4" fillId="3" borderId="1" xfId="1" applyNumberFormat="1" applyFont="1" applyFill="1" applyBorder="1" applyAlignment="1">
      <alignment horizontal="center" vertical="center"/>
    </xf>
    <xf numFmtId="0" fontId="3" fillId="3" borderId="0" xfId="1" applyFont="1" applyFill="1" applyAlignment="1">
      <alignment horizontal="left" vertical="center" indent="1"/>
    </xf>
    <xf numFmtId="0" fontId="12" fillId="3" borderId="0" xfId="2" applyFont="1" applyFill="1" applyAlignment="1">
      <alignment horizontal="center" vertical="center"/>
    </xf>
    <xf numFmtId="3" fontId="9" fillId="3" borderId="0" xfId="2" applyNumberFormat="1" applyFont="1" applyFill="1" applyAlignment="1">
      <alignment horizontal="center" vertical="center"/>
    </xf>
    <xf numFmtId="3" fontId="11" fillId="3" borderId="0" xfId="2" applyNumberFormat="1" applyFont="1" applyFill="1" applyAlignment="1">
      <alignment horizontal="center" vertical="center"/>
    </xf>
    <xf numFmtId="1" fontId="9" fillId="3" borderId="0" xfId="2" applyNumberFormat="1" applyFont="1" applyFill="1" applyAlignment="1">
      <alignment horizontal="center" vertical="center"/>
    </xf>
    <xf numFmtId="1" fontId="9" fillId="3" borderId="16" xfId="0" applyNumberFormat="1" applyFont="1" applyFill="1" applyBorder="1" applyAlignment="1">
      <alignment horizontal="center"/>
    </xf>
    <xf numFmtId="1" fontId="9" fillId="3" borderId="20" xfId="0" applyNumberFormat="1" applyFont="1" applyFill="1" applyBorder="1" applyAlignment="1">
      <alignment horizontal="center"/>
    </xf>
    <xf numFmtId="164" fontId="9" fillId="3" borderId="16" xfId="0" applyNumberFormat="1" applyFont="1" applyFill="1" applyBorder="1" applyAlignment="1">
      <alignment horizontal="center"/>
    </xf>
    <xf numFmtId="164" fontId="9" fillId="3" borderId="20" xfId="0" applyNumberFormat="1" applyFont="1" applyFill="1" applyBorder="1" applyAlignment="1">
      <alignment horizontal="center"/>
    </xf>
    <xf numFmtId="0" fontId="9" fillId="0" borderId="0" xfId="0" applyFont="1"/>
    <xf numFmtId="0" fontId="9" fillId="3" borderId="16" xfId="0" applyFont="1" applyFill="1" applyBorder="1" applyAlignment="1">
      <alignment horizontal="center"/>
    </xf>
    <xf numFmtId="0" fontId="9" fillId="2" borderId="16" xfId="0" applyFont="1" applyFill="1" applyBorder="1" applyAlignment="1">
      <alignment horizontal="center"/>
    </xf>
    <xf numFmtId="2" fontId="9" fillId="3" borderId="16" xfId="0" applyNumberFormat="1" applyFont="1" applyFill="1" applyBorder="1" applyAlignment="1">
      <alignment horizontal="center"/>
    </xf>
    <xf numFmtId="2" fontId="9" fillId="2" borderId="16" xfId="0" applyNumberFormat="1" applyFont="1" applyFill="1" applyBorder="1" applyAlignment="1">
      <alignment horizontal="center"/>
    </xf>
    <xf numFmtId="1" fontId="6" fillId="2" borderId="1" xfId="2" applyNumberFormat="1" applyFont="1" applyFill="1" applyBorder="1" applyAlignment="1">
      <alignment horizontal="center" vertical="center"/>
    </xf>
    <xf numFmtId="0" fontId="14" fillId="0" borderId="0" xfId="0" applyFont="1"/>
    <xf numFmtId="1" fontId="9" fillId="2" borderId="16" xfId="0" applyNumberFormat="1" applyFont="1" applyFill="1" applyBorder="1" applyAlignment="1">
      <alignment horizontal="center"/>
    </xf>
    <xf numFmtId="164" fontId="11" fillId="3" borderId="16" xfId="0" applyNumberFormat="1" applyFont="1" applyFill="1" applyBorder="1" applyAlignment="1">
      <alignment horizontal="center"/>
    </xf>
    <xf numFmtId="164" fontId="11" fillId="3" borderId="20" xfId="0" applyNumberFormat="1" applyFont="1" applyFill="1" applyBorder="1" applyAlignment="1">
      <alignment horizontal="center"/>
    </xf>
    <xf numFmtId="0" fontId="11" fillId="6" borderId="18" xfId="0" applyFont="1" applyFill="1" applyBorder="1"/>
    <xf numFmtId="0" fontId="11" fillId="6" borderId="9" xfId="0" applyFont="1" applyFill="1" applyBorder="1"/>
    <xf numFmtId="0" fontId="9" fillId="3" borderId="28" xfId="0" applyFont="1" applyFill="1" applyBorder="1" applyAlignment="1">
      <alignment horizontal="center"/>
    </xf>
    <xf numFmtId="0" fontId="11" fillId="6" borderId="19" xfId="0" applyFont="1" applyFill="1" applyBorder="1"/>
    <xf numFmtId="0" fontId="9" fillId="2" borderId="20" xfId="0" applyFont="1" applyFill="1" applyBorder="1" applyAlignment="1">
      <alignment horizontal="center"/>
    </xf>
    <xf numFmtId="0" fontId="9" fillId="3" borderId="20" xfId="0" applyFont="1" applyFill="1" applyBorder="1" applyAlignment="1">
      <alignment horizontal="center"/>
    </xf>
    <xf numFmtId="0" fontId="9" fillId="3" borderId="14" xfId="0" applyFont="1" applyFill="1" applyBorder="1" applyAlignment="1">
      <alignment horizontal="center"/>
    </xf>
    <xf numFmtId="2" fontId="9" fillId="3" borderId="20" xfId="0" applyNumberFormat="1" applyFont="1" applyFill="1" applyBorder="1" applyAlignment="1">
      <alignment horizontal="center"/>
    </xf>
    <xf numFmtId="2" fontId="9" fillId="2" borderId="20" xfId="0" applyNumberFormat="1" applyFont="1" applyFill="1" applyBorder="1" applyAlignment="1">
      <alignment horizontal="center"/>
    </xf>
    <xf numFmtId="2" fontId="15" fillId="7" borderId="9" xfId="0" applyNumberFormat="1" applyFont="1" applyFill="1" applyBorder="1" applyAlignment="1">
      <alignment horizontal="left" vertical="top"/>
    </xf>
    <xf numFmtId="2" fontId="15" fillId="7" borderId="17" xfId="0" applyNumberFormat="1" applyFont="1" applyFill="1" applyBorder="1" applyAlignment="1">
      <alignment horizontal="left" vertical="top"/>
    </xf>
    <xf numFmtId="2" fontId="15" fillId="7" borderId="27" xfId="0" applyNumberFormat="1" applyFont="1" applyFill="1" applyBorder="1" applyAlignment="1">
      <alignment horizontal="left" vertical="top"/>
    </xf>
    <xf numFmtId="0" fontId="9" fillId="2" borderId="28" xfId="0" applyFont="1" applyFill="1" applyBorder="1" applyAlignment="1">
      <alignment horizontal="center"/>
    </xf>
    <xf numFmtId="0" fontId="15" fillId="7" borderId="9" xfId="0" applyFont="1" applyFill="1" applyBorder="1" applyAlignment="1">
      <alignment horizontal="left" vertical="top" wrapText="1"/>
    </xf>
    <xf numFmtId="0" fontId="15" fillId="7" borderId="17" xfId="0" applyFont="1" applyFill="1" applyBorder="1" applyAlignment="1">
      <alignment vertical="top"/>
    </xf>
    <xf numFmtId="49" fontId="15" fillId="7" borderId="17" xfId="0" applyNumberFormat="1" applyFont="1" applyFill="1" applyBorder="1" applyAlignment="1">
      <alignment vertical="top"/>
    </xf>
    <xf numFmtId="49" fontId="15" fillId="7" borderId="17" xfId="0" applyNumberFormat="1" applyFont="1" applyFill="1" applyBorder="1" applyAlignment="1">
      <alignment horizontal="left" vertical="top"/>
    </xf>
    <xf numFmtId="164" fontId="9" fillId="2" borderId="16" xfId="0" applyNumberFormat="1" applyFont="1" applyFill="1" applyBorder="1" applyAlignment="1">
      <alignment horizontal="center"/>
    </xf>
    <xf numFmtId="1" fontId="9" fillId="3" borderId="28" xfId="0" applyNumberFormat="1" applyFont="1" applyFill="1" applyBorder="1" applyAlignment="1">
      <alignment horizontal="center"/>
    </xf>
    <xf numFmtId="0" fontId="11" fillId="3" borderId="1" xfId="1" applyFont="1" applyFill="1" applyBorder="1" applyAlignment="1">
      <alignment horizontal="center" vertical="center"/>
    </xf>
    <xf numFmtId="1" fontId="9" fillId="2" borderId="16" xfId="0" applyNumberFormat="1" applyFont="1" applyFill="1" applyBorder="1" applyAlignment="1">
      <alignment horizontal="center" vertical="center"/>
    </xf>
    <xf numFmtId="0" fontId="11" fillId="6" borderId="16" xfId="0" applyFont="1" applyFill="1" applyBorder="1"/>
    <xf numFmtId="0" fontId="11" fillId="6" borderId="20" xfId="0" applyFont="1" applyFill="1" applyBorder="1"/>
    <xf numFmtId="0" fontId="6" fillId="2" borderId="18" xfId="0" applyFont="1" applyFill="1" applyBorder="1" applyAlignment="1">
      <alignment horizontal="center"/>
    </xf>
    <xf numFmtId="0" fontId="6" fillId="2" borderId="19" xfId="0" applyFont="1" applyFill="1" applyBorder="1" applyAlignment="1">
      <alignment horizontal="center"/>
    </xf>
    <xf numFmtId="1" fontId="3" fillId="3" borderId="0" xfId="2" applyNumberFormat="1" applyFont="1" applyFill="1" applyAlignment="1">
      <alignment vertical="center"/>
    </xf>
    <xf numFmtId="0" fontId="3" fillId="3" borderId="0" xfId="2" applyFont="1" applyFill="1" applyAlignment="1">
      <alignment horizontal="right" vertical="center"/>
    </xf>
    <xf numFmtId="0" fontId="3" fillId="3" borderId="0" xfId="2" applyFont="1" applyFill="1" applyAlignment="1">
      <alignment horizontal="center" vertical="center"/>
    </xf>
    <xf numFmtId="0" fontId="3" fillId="3" borderId="0" xfId="2" applyFont="1" applyFill="1" applyAlignment="1">
      <alignment vertical="center" wrapText="1"/>
    </xf>
    <xf numFmtId="1" fontId="3" fillId="3" borderId="0" xfId="2" applyNumberFormat="1" applyFont="1" applyFill="1" applyAlignment="1">
      <alignment horizontal="center" vertical="center"/>
    </xf>
    <xf numFmtId="164" fontId="3" fillId="3" borderId="1" xfId="2" applyNumberFormat="1" applyFont="1" applyFill="1" applyBorder="1" applyAlignment="1">
      <alignment horizontal="center" vertical="center"/>
    </xf>
    <xf numFmtId="164" fontId="9" fillId="3" borderId="0" xfId="2" applyNumberFormat="1" applyFont="1" applyFill="1" applyAlignment="1">
      <alignment horizontal="center" vertical="center"/>
    </xf>
    <xf numFmtId="0" fontId="4" fillId="3" borderId="1" xfId="2" applyFont="1" applyFill="1" applyBorder="1" applyAlignment="1">
      <alignment horizontal="center" vertical="center"/>
    </xf>
    <xf numFmtId="0" fontId="0" fillId="3" borderId="0" xfId="1" applyFont="1" applyFill="1" applyAlignment="1">
      <alignment horizontal="center" vertical="center"/>
    </xf>
    <xf numFmtId="0" fontId="6" fillId="3" borderId="0" xfId="2" applyFont="1" applyFill="1" applyAlignment="1">
      <alignment horizontal="center" vertical="center"/>
    </xf>
    <xf numFmtId="0" fontId="12" fillId="3" borderId="6" xfId="2" applyFont="1" applyFill="1" applyBorder="1" applyAlignment="1">
      <alignment horizontal="center" vertical="center"/>
    </xf>
    <xf numFmtId="164" fontId="4" fillId="2" borderId="1" xfId="2" applyNumberFormat="1" applyFont="1" applyFill="1" applyBorder="1" applyAlignment="1">
      <alignment horizontal="center" vertical="center"/>
    </xf>
    <xf numFmtId="0" fontId="9" fillId="3" borderId="0" xfId="2" applyFont="1" applyFill="1" applyAlignment="1">
      <alignment vertical="center"/>
    </xf>
    <xf numFmtId="3" fontId="9" fillId="3" borderId="6" xfId="2" applyNumberFormat="1" applyFont="1" applyFill="1" applyBorder="1" applyAlignment="1">
      <alignment horizontal="center" vertical="center"/>
    </xf>
    <xf numFmtId="164" fontId="3" fillId="5" borderId="0" xfId="2" applyNumberFormat="1" applyFont="1" applyFill="1" applyAlignment="1">
      <alignment horizontal="center" vertical="center"/>
    </xf>
    <xf numFmtId="164" fontId="9" fillId="3" borderId="0" xfId="2" applyNumberFormat="1" applyFont="1" applyFill="1" applyAlignment="1">
      <alignment horizontal="right" vertical="center"/>
    </xf>
    <xf numFmtId="2" fontId="9" fillId="3" borderId="0" xfId="2" applyNumberFormat="1" applyFont="1" applyFill="1" applyAlignment="1">
      <alignment horizontal="right" vertical="center"/>
    </xf>
    <xf numFmtId="0" fontId="11" fillId="3" borderId="0" xfId="2" applyFont="1" applyFill="1" applyAlignment="1">
      <alignment horizontal="left" vertical="center"/>
    </xf>
    <xf numFmtId="0" fontId="9" fillId="3" borderId="0" xfId="2" applyFont="1" applyFill="1" applyAlignment="1">
      <alignment horizontal="left" vertical="center"/>
    </xf>
    <xf numFmtId="1" fontId="9" fillId="5" borderId="0" xfId="2" applyNumberFormat="1" applyFont="1" applyFill="1" applyAlignment="1">
      <alignment horizontal="center" vertical="center"/>
    </xf>
    <xf numFmtId="164" fontId="9" fillId="3" borderId="0" xfId="2" applyNumberFormat="1" applyFont="1" applyFill="1" applyAlignment="1">
      <alignment vertical="center"/>
    </xf>
    <xf numFmtId="167" fontId="11" fillId="3" borderId="0" xfId="2" applyNumberFormat="1" applyFont="1" applyFill="1" applyAlignment="1">
      <alignment horizontal="left" vertical="center"/>
    </xf>
    <xf numFmtId="0" fontId="9" fillId="3" borderId="6" xfId="2" applyFont="1" applyFill="1" applyBorder="1" applyAlignment="1">
      <alignment horizontal="center" vertical="center"/>
    </xf>
    <xf numFmtId="2" fontId="11" fillId="3" borderId="0" xfId="2" applyNumberFormat="1" applyFont="1" applyFill="1" applyAlignment="1">
      <alignment horizontal="center" vertical="center"/>
    </xf>
    <xf numFmtId="3" fontId="11" fillId="3" borderId="6" xfId="2" applyNumberFormat="1" applyFont="1" applyFill="1" applyBorder="1" applyAlignment="1">
      <alignment horizontal="center" vertical="center"/>
    </xf>
    <xf numFmtId="0" fontId="3" fillId="3" borderId="9" xfId="2" applyFont="1" applyFill="1" applyBorder="1" applyAlignment="1">
      <alignment horizontal="center" vertical="center"/>
    </xf>
    <xf numFmtId="164" fontId="3" fillId="3" borderId="0" xfId="2" applyNumberFormat="1" applyFont="1" applyFill="1" applyAlignment="1">
      <alignment horizontal="right" vertical="center"/>
    </xf>
    <xf numFmtId="0" fontId="3" fillId="3" borderId="0" xfId="2" applyFont="1" applyFill="1" applyAlignment="1">
      <alignment horizontal="left" vertical="center"/>
    </xf>
    <xf numFmtId="2" fontId="3" fillId="3" borderId="0" xfId="2" applyNumberFormat="1" applyFont="1" applyFill="1" applyAlignment="1">
      <alignment horizontal="center" vertical="center"/>
    </xf>
    <xf numFmtId="164" fontId="3" fillId="3" borderId="8" xfId="2" applyNumberFormat="1" applyFont="1" applyFill="1" applyBorder="1" applyAlignment="1">
      <alignment horizontal="right" vertical="center"/>
    </xf>
    <xf numFmtId="0" fontId="3" fillId="3" borderId="8" xfId="2" applyFont="1" applyFill="1" applyBorder="1" applyAlignment="1">
      <alignment horizontal="left" vertical="center"/>
    </xf>
    <xf numFmtId="167" fontId="4" fillId="4" borderId="13" xfId="2" applyNumberFormat="1" applyFont="1" applyFill="1" applyBorder="1" applyAlignment="1">
      <alignment horizontal="center" vertical="center"/>
    </xf>
    <xf numFmtId="0" fontId="6" fillId="3" borderId="0" xfId="2" applyFont="1" applyFill="1" applyAlignment="1">
      <alignment horizontal="right" vertical="center"/>
    </xf>
    <xf numFmtId="0" fontId="4" fillId="3" borderId="11" xfId="2" applyFont="1" applyFill="1" applyBorder="1" applyAlignment="1">
      <alignment horizontal="center" vertical="center"/>
    </xf>
    <xf numFmtId="1" fontId="4" fillId="3" borderId="1" xfId="2" applyNumberFormat="1" applyFont="1" applyFill="1" applyBorder="1" applyAlignment="1">
      <alignment horizontal="center" vertical="center"/>
    </xf>
    <xf numFmtId="0" fontId="16" fillId="0" borderId="0" xfId="0" applyFont="1"/>
    <xf numFmtId="0" fontId="17" fillId="3" borderId="0" xfId="1" applyFont="1" applyFill="1" applyAlignment="1">
      <alignment horizontal="center" vertical="center"/>
    </xf>
    <xf numFmtId="1" fontId="11" fillId="3" borderId="0" xfId="2" applyNumberFormat="1" applyFont="1" applyFill="1" applyAlignment="1">
      <alignment horizontal="center" vertical="center"/>
    </xf>
    <xf numFmtId="0" fontId="3" fillId="3" borderId="0" xfId="2" applyFont="1" applyFill="1" applyAlignment="1">
      <alignment horizontal="right" vertical="center" wrapText="1"/>
    </xf>
    <xf numFmtId="165" fontId="3" fillId="3" borderId="1" xfId="2" applyNumberFormat="1" applyFont="1" applyFill="1" applyBorder="1" applyAlignment="1">
      <alignment horizontal="center" vertical="center"/>
    </xf>
    <xf numFmtId="0" fontId="3" fillId="3" borderId="6" xfId="2" applyFont="1" applyFill="1" applyBorder="1" applyAlignment="1">
      <alignment vertical="center" wrapText="1"/>
    </xf>
    <xf numFmtId="164" fontId="11" fillId="2" borderId="16" xfId="0" applyNumberFormat="1" applyFont="1" applyFill="1" applyBorder="1" applyAlignment="1">
      <alignment horizontal="center"/>
    </xf>
    <xf numFmtId="165" fontId="3" fillId="3" borderId="0" xfId="2" applyNumberFormat="1" applyFont="1" applyFill="1" applyAlignment="1">
      <alignment vertical="center"/>
    </xf>
    <xf numFmtId="169" fontId="4" fillId="4" borderId="13" xfId="2" applyNumberFormat="1" applyFont="1" applyFill="1" applyBorder="1" applyAlignment="1">
      <alignment horizontal="center" vertical="center"/>
    </xf>
    <xf numFmtId="167" fontId="7" fillId="3" borderId="0" xfId="2" applyNumberFormat="1" applyFont="1" applyFill="1" applyAlignment="1">
      <alignment horizontal="center" vertical="center"/>
    </xf>
    <xf numFmtId="1" fontId="3" fillId="3" borderId="0" xfId="1" applyNumberFormat="1" applyFont="1" applyFill="1" applyAlignment="1">
      <alignment horizontal="right" vertical="center"/>
    </xf>
    <xf numFmtId="0" fontId="3" fillId="9" borderId="11" xfId="1" applyFont="1" applyFill="1" applyBorder="1" applyAlignment="1">
      <alignment horizontal="center" vertical="center"/>
    </xf>
    <xf numFmtId="0" fontId="3" fillId="8" borderId="11" xfId="1" applyFont="1" applyFill="1" applyBorder="1" applyAlignment="1">
      <alignment horizontal="center" vertical="center"/>
    </xf>
    <xf numFmtId="167" fontId="4" fillId="3" borderId="0" xfId="2" applyNumberFormat="1" applyFont="1" applyFill="1" applyAlignment="1">
      <alignment horizontal="center" vertical="center"/>
    </xf>
    <xf numFmtId="0" fontId="3" fillId="10" borderId="11" xfId="1" applyFont="1" applyFill="1" applyBorder="1" applyAlignment="1">
      <alignment horizontal="center" vertical="center"/>
    </xf>
    <xf numFmtId="0" fontId="3" fillId="3" borderId="11" xfId="2" applyFont="1" applyFill="1" applyBorder="1" applyAlignment="1">
      <alignment vertical="center"/>
    </xf>
    <xf numFmtId="0" fontId="3" fillId="3" borderId="11" xfId="1" applyFont="1" applyFill="1" applyBorder="1" applyAlignment="1">
      <alignment horizontal="center" vertical="center"/>
    </xf>
    <xf numFmtId="0" fontId="4" fillId="5" borderId="22" xfId="2" applyFont="1" applyFill="1" applyBorder="1" applyAlignment="1">
      <alignment horizontal="center" vertical="center"/>
    </xf>
    <xf numFmtId="0" fontId="4" fillId="3" borderId="0" xfId="2" applyFont="1" applyFill="1" applyAlignment="1">
      <alignment vertical="center" wrapText="1"/>
    </xf>
    <xf numFmtId="0" fontId="3" fillId="11" borderId="11" xfId="1" applyFont="1" applyFill="1" applyBorder="1" applyAlignment="1">
      <alignment horizontal="center" vertical="center"/>
    </xf>
    <xf numFmtId="166" fontId="3" fillId="3" borderId="0" xfId="1" applyNumberFormat="1" applyFont="1" applyFill="1" applyAlignment="1">
      <alignment horizontal="center" vertical="center"/>
    </xf>
    <xf numFmtId="166" fontId="4" fillId="3" borderId="0" xfId="2" applyNumberFormat="1" applyFont="1" applyFill="1" applyAlignment="1">
      <alignment horizontal="center" vertical="center"/>
    </xf>
    <xf numFmtId="166" fontId="4" fillId="4" borderId="13" xfId="2" applyNumberFormat="1" applyFont="1" applyFill="1" applyBorder="1" applyAlignment="1">
      <alignment horizontal="center" vertical="center"/>
    </xf>
    <xf numFmtId="164" fontId="9" fillId="3" borderId="17" xfId="0" applyNumberFormat="1" applyFont="1" applyFill="1" applyBorder="1" applyAlignment="1">
      <alignment horizontal="center"/>
    </xf>
    <xf numFmtId="0" fontId="21" fillId="0" borderId="0" xfId="2" applyFont="1" applyAlignment="1">
      <alignment horizontal="center"/>
    </xf>
    <xf numFmtId="0" fontId="21" fillId="0" borderId="0" xfId="2" applyFont="1"/>
    <xf numFmtId="0" fontId="21" fillId="0" borderId="0" xfId="2" applyFont="1" applyAlignment="1">
      <alignment horizontal="center" vertical="center"/>
    </xf>
    <xf numFmtId="0" fontId="20" fillId="0" borderId="22" xfId="2" applyFont="1" applyBorder="1" applyAlignment="1">
      <alignment horizontal="center"/>
    </xf>
    <xf numFmtId="0" fontId="24" fillId="5" borderId="0" xfId="2" applyFont="1" applyFill="1" applyAlignment="1">
      <alignment horizontal="center"/>
    </xf>
    <xf numFmtId="2" fontId="9" fillId="3" borderId="17" xfId="0" applyNumberFormat="1" applyFont="1" applyFill="1" applyBorder="1" applyAlignment="1">
      <alignment horizontal="center"/>
    </xf>
    <xf numFmtId="0" fontId="9" fillId="3" borderId="17" xfId="0" applyFont="1" applyFill="1" applyBorder="1" applyAlignment="1">
      <alignment horizontal="center"/>
    </xf>
    <xf numFmtId="2" fontId="9" fillId="2" borderId="28" xfId="0" applyNumberFormat="1" applyFont="1" applyFill="1" applyBorder="1" applyAlignment="1">
      <alignment horizontal="center"/>
    </xf>
    <xf numFmtId="0" fontId="21" fillId="2" borderId="0" xfId="2" applyFont="1" applyFill="1"/>
    <xf numFmtId="0" fontId="20" fillId="2" borderId="0" xfId="1" applyFont="1" applyFill="1" applyAlignment="1">
      <alignment vertical="center"/>
    </xf>
    <xf numFmtId="0" fontId="21" fillId="2" borderId="0" xfId="2" applyFont="1" applyFill="1" applyAlignment="1">
      <alignment horizontal="center"/>
    </xf>
    <xf numFmtId="0" fontId="20" fillId="2" borderId="32" xfId="1" applyFont="1" applyFill="1" applyBorder="1" applyAlignment="1">
      <alignment vertical="center"/>
    </xf>
    <xf numFmtId="0" fontId="21" fillId="3" borderId="2" xfId="2" applyFont="1" applyFill="1" applyBorder="1"/>
    <xf numFmtId="0" fontId="21" fillId="3" borderId="3" xfId="2" applyFont="1" applyFill="1" applyBorder="1"/>
    <xf numFmtId="0" fontId="21" fillId="3" borderId="5" xfId="2" applyFont="1" applyFill="1" applyBorder="1"/>
    <xf numFmtId="0" fontId="21" fillId="3" borderId="4" xfId="2" applyFont="1" applyFill="1" applyBorder="1"/>
    <xf numFmtId="0" fontId="21" fillId="3" borderId="6" xfId="2" applyFont="1" applyFill="1" applyBorder="1"/>
    <xf numFmtId="0" fontId="21" fillId="3" borderId="0" xfId="2" applyFont="1" applyFill="1"/>
    <xf numFmtId="0" fontId="21" fillId="3" borderId="0" xfId="2" applyFont="1" applyFill="1" applyAlignment="1">
      <alignment horizontal="center"/>
    </xf>
    <xf numFmtId="164" fontId="21" fillId="3" borderId="6" xfId="2" applyNumberFormat="1" applyFont="1" applyFill="1" applyBorder="1"/>
    <xf numFmtId="0" fontId="21" fillId="3" borderId="7" xfId="2" applyFont="1" applyFill="1" applyBorder="1"/>
    <xf numFmtId="0" fontId="21" fillId="3" borderId="8" xfId="2" applyFont="1" applyFill="1" applyBorder="1"/>
    <xf numFmtId="0" fontId="21" fillId="3" borderId="9" xfId="2" applyFont="1" applyFill="1" applyBorder="1"/>
    <xf numFmtId="49" fontId="20" fillId="3" borderId="14" xfId="2" applyNumberFormat="1" applyFont="1" applyFill="1" applyBorder="1" applyAlignment="1">
      <alignment horizontal="center"/>
    </xf>
    <xf numFmtId="0" fontId="22" fillId="3" borderId="24" xfId="2" applyFont="1" applyFill="1" applyBorder="1"/>
    <xf numFmtId="49" fontId="20" fillId="3" borderId="21" xfId="2" applyNumberFormat="1" applyFont="1" applyFill="1" applyBorder="1" applyAlignment="1">
      <alignment horizontal="center"/>
    </xf>
    <xf numFmtId="0" fontId="22" fillId="3" borderId="23" xfId="2" applyFont="1" applyFill="1" applyBorder="1"/>
    <xf numFmtId="49" fontId="20" fillId="3" borderId="25" xfId="2" applyNumberFormat="1" applyFont="1" applyFill="1" applyBorder="1" applyAlignment="1">
      <alignment horizontal="center"/>
    </xf>
    <xf numFmtId="0" fontId="22" fillId="3" borderId="26" xfId="2" applyFont="1" applyFill="1" applyBorder="1"/>
    <xf numFmtId="0" fontId="21" fillId="3" borderId="8" xfId="2" applyFont="1" applyFill="1" applyBorder="1" applyAlignment="1">
      <alignment horizontal="center"/>
    </xf>
    <xf numFmtId="0" fontId="21" fillId="3" borderId="25" xfId="2" applyFont="1" applyFill="1" applyBorder="1"/>
    <xf numFmtId="0" fontId="21" fillId="3" borderId="26" xfId="2" applyFont="1" applyFill="1" applyBorder="1" applyAlignment="1">
      <alignment horizontal="center"/>
    </xf>
    <xf numFmtId="0" fontId="21" fillId="3" borderId="23" xfId="2" applyFont="1" applyFill="1" applyBorder="1"/>
    <xf numFmtId="0" fontId="21" fillId="3" borderId="14" xfId="2" applyFont="1" applyFill="1" applyBorder="1"/>
    <xf numFmtId="0" fontId="21" fillId="3" borderId="24" xfId="2" applyFont="1" applyFill="1" applyBorder="1" applyAlignment="1">
      <alignment horizontal="center"/>
    </xf>
    <xf numFmtId="0" fontId="20" fillId="3" borderId="23" xfId="2" applyFont="1" applyFill="1" applyBorder="1"/>
    <xf numFmtId="0" fontId="21" fillId="3" borderId="26" xfId="2" applyFont="1" applyFill="1" applyBorder="1"/>
    <xf numFmtId="165" fontId="6" fillId="2" borderId="1" xfId="2" applyNumberFormat="1" applyFont="1" applyFill="1" applyBorder="1" applyAlignment="1">
      <alignment horizontal="center" vertical="center"/>
    </xf>
    <xf numFmtId="0" fontId="27" fillId="5" borderId="0" xfId="2" applyFont="1" applyFill="1" applyAlignment="1">
      <alignment horizontal="center" vertical="center"/>
    </xf>
    <xf numFmtId="0" fontId="28" fillId="5" borderId="0" xfId="2" applyFont="1" applyFill="1" applyAlignment="1">
      <alignment vertical="center"/>
    </xf>
    <xf numFmtId="165" fontId="29" fillId="3" borderId="0" xfId="2" applyNumberFormat="1" applyFont="1" applyFill="1" applyAlignment="1">
      <alignment horizontal="center" vertical="center"/>
    </xf>
    <xf numFmtId="164" fontId="4" fillId="3" borderId="0" xfId="2" applyNumberFormat="1" applyFont="1" applyFill="1" applyAlignment="1">
      <alignment vertical="center"/>
    </xf>
    <xf numFmtId="1" fontId="11" fillId="2" borderId="1" xfId="2" applyNumberFormat="1" applyFont="1" applyFill="1" applyBorder="1" applyAlignment="1">
      <alignment horizontal="center" vertical="center"/>
    </xf>
    <xf numFmtId="0" fontId="3" fillId="0" borderId="0" xfId="2" applyFont="1" applyAlignment="1">
      <alignment vertical="center"/>
    </xf>
    <xf numFmtId="167" fontId="4" fillId="4" borderId="1" xfId="2" applyNumberFormat="1" applyFont="1" applyFill="1" applyBorder="1" applyAlignment="1">
      <alignment horizontal="center" vertical="center"/>
    </xf>
    <xf numFmtId="166" fontId="6" fillId="2" borderId="13" xfId="2" applyNumberFormat="1" applyFont="1" applyFill="1" applyBorder="1" applyAlignment="1">
      <alignment horizontal="center" vertical="center"/>
    </xf>
    <xf numFmtId="0" fontId="9" fillId="3" borderId="0" xfId="2" applyFont="1" applyFill="1" applyAlignment="1">
      <alignment vertical="center" wrapText="1"/>
    </xf>
    <xf numFmtId="0" fontId="3" fillId="3" borderId="36" xfId="2" applyFont="1" applyFill="1" applyBorder="1" applyAlignment="1">
      <alignment vertical="center" wrapText="1"/>
    </xf>
    <xf numFmtId="0" fontId="3" fillId="3" borderId="37" xfId="2" applyFont="1" applyFill="1" applyBorder="1" applyAlignment="1">
      <alignment vertical="center" wrapText="1"/>
    </xf>
    <xf numFmtId="1" fontId="4" fillId="3" borderId="0" xfId="1" applyNumberFormat="1" applyFont="1" applyFill="1" applyAlignment="1">
      <alignment horizontal="left" vertical="center"/>
    </xf>
    <xf numFmtId="164" fontId="3" fillId="3" borderId="0" xfId="2" applyNumberFormat="1" applyFont="1" applyFill="1" applyAlignment="1">
      <alignment vertical="center"/>
    </xf>
    <xf numFmtId="0" fontId="15" fillId="3" borderId="0" xfId="1" applyFont="1" applyFill="1" applyAlignment="1">
      <alignment vertical="center"/>
    </xf>
    <xf numFmtId="165" fontId="4" fillId="3" borderId="1" xfId="2" applyNumberFormat="1" applyFont="1" applyFill="1" applyBorder="1" applyAlignment="1">
      <alignment horizontal="center" vertical="center"/>
    </xf>
    <xf numFmtId="0" fontId="11" fillId="6" borderId="14" xfId="0" applyFont="1" applyFill="1" applyBorder="1"/>
    <xf numFmtId="0" fontId="11" fillId="6" borderId="28" xfId="0" applyFont="1" applyFill="1" applyBorder="1"/>
    <xf numFmtId="164" fontId="9" fillId="3" borderId="14" xfId="0" applyNumberFormat="1" applyFont="1" applyFill="1" applyBorder="1" applyAlignment="1">
      <alignment horizontal="center"/>
    </xf>
    <xf numFmtId="0" fontId="9" fillId="12" borderId="44" xfId="0" applyFont="1" applyFill="1" applyBorder="1"/>
    <xf numFmtId="0" fontId="9" fillId="12" borderId="45" xfId="0" applyFont="1" applyFill="1" applyBorder="1"/>
    <xf numFmtId="0" fontId="9" fillId="12" borderId="46" xfId="0" applyFont="1" applyFill="1" applyBorder="1"/>
    <xf numFmtId="0" fontId="9" fillId="12" borderId="47" xfId="0" applyFont="1" applyFill="1" applyBorder="1"/>
    <xf numFmtId="0" fontId="9" fillId="12" borderId="48" xfId="0" applyFont="1" applyFill="1" applyBorder="1"/>
    <xf numFmtId="0" fontId="9" fillId="12" borderId="49" xfId="0" applyFont="1" applyFill="1" applyBorder="1"/>
    <xf numFmtId="0" fontId="9" fillId="12" borderId="50" xfId="0" applyFont="1" applyFill="1" applyBorder="1"/>
    <xf numFmtId="165" fontId="9" fillId="12" borderId="50" xfId="0" applyNumberFormat="1" applyFont="1" applyFill="1" applyBorder="1"/>
    <xf numFmtId="0" fontId="9" fillId="12" borderId="51" xfId="0" applyFont="1" applyFill="1" applyBorder="1"/>
    <xf numFmtId="0" fontId="16" fillId="7" borderId="61" xfId="0" applyFont="1" applyFill="1" applyBorder="1" applyAlignment="1">
      <alignment horizontal="center"/>
    </xf>
    <xf numFmtId="0" fontId="16" fillId="7" borderId="62" xfId="0" applyFont="1" applyFill="1" applyBorder="1" applyAlignment="1">
      <alignment horizontal="center"/>
    </xf>
    <xf numFmtId="0" fontId="16" fillId="7" borderId="63" xfId="0" applyFont="1" applyFill="1" applyBorder="1" applyAlignment="1">
      <alignment horizontal="center"/>
    </xf>
    <xf numFmtId="0" fontId="11" fillId="5" borderId="58" xfId="0" applyFont="1" applyFill="1" applyBorder="1" applyAlignment="1">
      <alignment horizontal="center"/>
    </xf>
    <xf numFmtId="165" fontId="11" fillId="5" borderId="59" xfId="0" applyNumberFormat="1" applyFont="1" applyFill="1" applyBorder="1" applyAlignment="1">
      <alignment horizontal="center"/>
    </xf>
    <xf numFmtId="166" fontId="11" fillId="5" borderId="60" xfId="0" applyNumberFormat="1" applyFont="1" applyFill="1" applyBorder="1" applyAlignment="1">
      <alignment horizontal="center"/>
    </xf>
    <xf numFmtId="0" fontId="9" fillId="5" borderId="53" xfId="0" applyFont="1" applyFill="1" applyBorder="1" applyAlignment="1">
      <alignment horizontal="center"/>
    </xf>
    <xf numFmtId="165" fontId="9" fillId="5" borderId="52" xfId="0" applyNumberFormat="1" applyFont="1" applyFill="1" applyBorder="1" applyAlignment="1">
      <alignment horizontal="center"/>
    </xf>
    <xf numFmtId="166" fontId="9" fillId="5" borderId="54" xfId="0" applyNumberFormat="1" applyFont="1" applyFill="1" applyBorder="1" applyAlignment="1">
      <alignment horizontal="center"/>
    </xf>
    <xf numFmtId="0" fontId="11" fillId="5" borderId="53" xfId="0" applyFont="1" applyFill="1" applyBorder="1" applyAlignment="1">
      <alignment horizontal="center"/>
    </xf>
    <xf numFmtId="165" fontId="11" fillId="5" borderId="52" xfId="0" applyNumberFormat="1" applyFont="1" applyFill="1" applyBorder="1" applyAlignment="1">
      <alignment horizontal="center"/>
    </xf>
    <xf numFmtId="166" fontId="11" fillId="5" borderId="54" xfId="0" applyNumberFormat="1" applyFont="1" applyFill="1" applyBorder="1" applyAlignment="1">
      <alignment horizontal="center"/>
    </xf>
    <xf numFmtId="0" fontId="11" fillId="5" borderId="55" xfId="0" applyFont="1" applyFill="1" applyBorder="1" applyAlignment="1">
      <alignment horizontal="center"/>
    </xf>
    <xf numFmtId="165" fontId="11" fillId="5" borderId="56" xfId="0" applyNumberFormat="1" applyFont="1" applyFill="1" applyBorder="1" applyAlignment="1">
      <alignment horizontal="center"/>
    </xf>
    <xf numFmtId="166" fontId="11" fillId="5" borderId="57" xfId="0" applyNumberFormat="1" applyFont="1" applyFill="1" applyBorder="1" applyAlignment="1">
      <alignment horizontal="center"/>
    </xf>
    <xf numFmtId="0" fontId="16" fillId="7" borderId="64" xfId="0" applyFont="1" applyFill="1" applyBorder="1" applyAlignment="1">
      <alignment horizontal="center"/>
    </xf>
    <xf numFmtId="1" fontId="9" fillId="5" borderId="59" xfId="0" applyNumberFormat="1" applyFont="1" applyFill="1" applyBorder="1" applyAlignment="1">
      <alignment horizontal="center"/>
    </xf>
    <xf numFmtId="1" fontId="9" fillId="5" borderId="52" xfId="0" applyNumberFormat="1" applyFont="1" applyFill="1" applyBorder="1" applyAlignment="1">
      <alignment horizontal="center"/>
    </xf>
    <xf numFmtId="1" fontId="9" fillId="5" borderId="56" xfId="0" applyNumberFormat="1" applyFont="1" applyFill="1" applyBorder="1" applyAlignment="1">
      <alignment horizontal="center"/>
    </xf>
    <xf numFmtId="1" fontId="9" fillId="5" borderId="65" xfId="0" applyNumberFormat="1" applyFont="1" applyFill="1" applyBorder="1" applyAlignment="1">
      <alignment horizontal="center"/>
    </xf>
    <xf numFmtId="1" fontId="9" fillId="5" borderId="60" xfId="0" applyNumberFormat="1" applyFont="1" applyFill="1" applyBorder="1" applyAlignment="1">
      <alignment horizontal="center"/>
    </xf>
    <xf numFmtId="1" fontId="9" fillId="5" borderId="66" xfId="0" applyNumberFormat="1" applyFont="1" applyFill="1" applyBorder="1" applyAlignment="1">
      <alignment horizontal="center"/>
    </xf>
    <xf numFmtId="1" fontId="9" fillId="5" borderId="54" xfId="0" applyNumberFormat="1" applyFont="1" applyFill="1" applyBorder="1" applyAlignment="1">
      <alignment horizontal="center"/>
    </xf>
    <xf numFmtId="1" fontId="9" fillId="5" borderId="67" xfId="0" applyNumberFormat="1" applyFont="1" applyFill="1" applyBorder="1" applyAlignment="1">
      <alignment horizontal="center"/>
    </xf>
    <xf numFmtId="1" fontId="9" fillId="5" borderId="57" xfId="0" applyNumberFormat="1" applyFont="1" applyFill="1" applyBorder="1" applyAlignment="1">
      <alignment horizontal="center"/>
    </xf>
    <xf numFmtId="1" fontId="11" fillId="5" borderId="60" xfId="0" applyNumberFormat="1" applyFont="1" applyFill="1" applyBorder="1" applyAlignment="1">
      <alignment horizontal="center"/>
    </xf>
    <xf numFmtId="1" fontId="11" fillId="5" borderId="54" xfId="0" applyNumberFormat="1" applyFont="1" applyFill="1" applyBorder="1" applyAlignment="1">
      <alignment horizontal="center"/>
    </xf>
    <xf numFmtId="1" fontId="11" fillId="5" borderId="57" xfId="0" applyNumberFormat="1" applyFont="1" applyFill="1" applyBorder="1" applyAlignment="1">
      <alignment horizontal="center"/>
    </xf>
    <xf numFmtId="0" fontId="11" fillId="5" borderId="58" xfId="0" applyFont="1" applyFill="1" applyBorder="1" applyAlignment="1">
      <alignment horizontal="left"/>
    </xf>
    <xf numFmtId="0" fontId="11" fillId="5" borderId="53" xfId="0" applyFont="1" applyFill="1" applyBorder="1" applyAlignment="1">
      <alignment horizontal="left"/>
    </xf>
    <xf numFmtId="0" fontId="11" fillId="5" borderId="55" xfId="0" applyFont="1" applyFill="1" applyBorder="1" applyAlignment="1">
      <alignment horizontal="left"/>
    </xf>
    <xf numFmtId="1" fontId="9" fillId="3" borderId="16" xfId="0" applyNumberFormat="1" applyFont="1" applyFill="1" applyBorder="1" applyAlignment="1">
      <alignment horizontal="center" vertical="top"/>
    </xf>
    <xf numFmtId="1" fontId="9" fillId="2" borderId="20" xfId="0" applyNumberFormat="1" applyFont="1" applyFill="1" applyBorder="1" applyAlignment="1">
      <alignment horizontal="center"/>
    </xf>
    <xf numFmtId="164" fontId="9" fillId="2" borderId="20" xfId="0" applyNumberFormat="1" applyFont="1" applyFill="1" applyBorder="1" applyAlignment="1">
      <alignment horizontal="center"/>
    </xf>
    <xf numFmtId="164" fontId="9" fillId="5" borderId="57" xfId="0" applyNumberFormat="1" applyFont="1" applyFill="1" applyBorder="1" applyAlignment="1">
      <alignment horizontal="center"/>
    </xf>
    <xf numFmtId="164" fontId="9" fillId="5" borderId="65" xfId="0" applyNumberFormat="1" applyFont="1" applyFill="1" applyBorder="1" applyAlignment="1">
      <alignment horizontal="center"/>
    </xf>
    <xf numFmtId="164" fontId="9" fillId="5" borderId="54" xfId="0" applyNumberFormat="1" applyFont="1" applyFill="1" applyBorder="1" applyAlignment="1">
      <alignment horizontal="center"/>
    </xf>
    <xf numFmtId="164" fontId="9" fillId="5" borderId="60" xfId="0" applyNumberFormat="1" applyFont="1" applyFill="1" applyBorder="1" applyAlignment="1">
      <alignment horizontal="center"/>
    </xf>
    <xf numFmtId="0" fontId="9" fillId="2" borderId="0" xfId="0" applyFont="1" applyFill="1"/>
    <xf numFmtId="164" fontId="21" fillId="3" borderId="0" xfId="2" applyNumberFormat="1" applyFont="1" applyFill="1"/>
    <xf numFmtId="0" fontId="20" fillId="0" borderId="68" xfId="2" applyFont="1" applyBorder="1" applyAlignment="1">
      <alignment horizontal="center"/>
    </xf>
    <xf numFmtId="0" fontId="21" fillId="0" borderId="68" xfId="2" applyFont="1" applyBorder="1"/>
    <xf numFmtId="1" fontId="21" fillId="15" borderId="68" xfId="2" applyNumberFormat="1" applyFont="1" applyFill="1" applyBorder="1" applyAlignment="1">
      <alignment horizontal="center"/>
    </xf>
    <xf numFmtId="165" fontId="21" fillId="15" borderId="68" xfId="2" applyNumberFormat="1" applyFont="1" applyFill="1" applyBorder="1"/>
    <xf numFmtId="2" fontId="9" fillId="2" borderId="16" xfId="0" applyNumberFormat="1" applyFont="1" applyFill="1" applyBorder="1" applyAlignment="1">
      <alignment horizontal="left" indent="1"/>
    </xf>
    <xf numFmtId="2" fontId="15" fillId="7" borderId="17" xfId="0" applyNumberFormat="1" applyFont="1" applyFill="1" applyBorder="1" applyAlignment="1">
      <alignment horizontal="left" vertical="top" wrapText="1"/>
    </xf>
    <xf numFmtId="1" fontId="3" fillId="3" borderId="1" xfId="2" applyNumberFormat="1" applyFont="1" applyFill="1" applyBorder="1" applyAlignment="1">
      <alignment horizontal="center" vertical="center"/>
    </xf>
    <xf numFmtId="164" fontId="3" fillId="3" borderId="0" xfId="2" applyNumberFormat="1" applyFont="1" applyFill="1" applyAlignment="1">
      <alignment horizontal="center" vertical="center"/>
    </xf>
    <xf numFmtId="165" fontId="4" fillId="3" borderId="0" xfId="2" applyNumberFormat="1" applyFont="1" applyFill="1" applyAlignment="1">
      <alignment horizontal="center" vertical="center"/>
    </xf>
    <xf numFmtId="164" fontId="32" fillId="3" borderId="0" xfId="2" applyNumberFormat="1" applyFont="1" applyFill="1" applyAlignment="1">
      <alignment horizontal="center" vertical="center"/>
    </xf>
    <xf numFmtId="165" fontId="3" fillId="3" borderId="1" xfId="1" applyNumberFormat="1" applyFont="1" applyFill="1" applyBorder="1" applyAlignment="1">
      <alignment horizontal="center" vertical="center"/>
    </xf>
    <xf numFmtId="165" fontId="9" fillId="3" borderId="1" xfId="2" applyNumberFormat="1" applyFont="1" applyFill="1" applyBorder="1" applyAlignment="1">
      <alignment horizontal="center" vertical="center"/>
    </xf>
    <xf numFmtId="164" fontId="8" fillId="3" borderId="0" xfId="2" applyNumberFormat="1" applyFont="1" applyFill="1" applyAlignment="1">
      <alignment horizontal="center" vertical="center"/>
    </xf>
    <xf numFmtId="0" fontId="3" fillId="3" borderId="0" xfId="1" applyFont="1" applyFill="1" applyAlignment="1">
      <alignment horizontal="right" vertical="center"/>
    </xf>
    <xf numFmtId="0" fontId="3" fillId="3" borderId="36" xfId="2" applyFont="1" applyFill="1" applyBorder="1" applyAlignment="1">
      <alignment horizontal="center" vertical="center" wrapText="1"/>
    </xf>
    <xf numFmtId="0" fontId="3" fillId="3" borderId="0" xfId="2" applyFont="1" applyFill="1" applyAlignment="1">
      <alignment horizontal="center" vertical="center" wrapText="1"/>
    </xf>
    <xf numFmtId="0" fontId="3" fillId="3" borderId="37" xfId="2" applyFont="1" applyFill="1" applyBorder="1" applyAlignment="1">
      <alignment horizontal="center" vertical="center" wrapText="1"/>
    </xf>
    <xf numFmtId="1" fontId="4" fillId="3" borderId="0" xfId="1" applyNumberFormat="1" applyFont="1" applyFill="1" applyAlignment="1">
      <alignment horizontal="center" vertical="center"/>
    </xf>
    <xf numFmtId="165" fontId="9" fillId="2" borderId="16" xfId="0" applyNumberFormat="1" applyFont="1" applyFill="1" applyBorder="1" applyAlignment="1">
      <alignment horizontal="left" indent="1"/>
    </xf>
    <xf numFmtId="165" fontId="3" fillId="3" borderId="0" xfId="2" applyNumberFormat="1" applyFont="1" applyFill="1" applyAlignment="1">
      <alignment horizontal="center" vertical="center"/>
    </xf>
    <xf numFmtId="1" fontId="6" fillId="3" borderId="0" xfId="1" applyNumberFormat="1" applyFont="1" applyFill="1" applyAlignment="1">
      <alignment horizontal="right" vertical="center"/>
    </xf>
    <xf numFmtId="0" fontId="31" fillId="3" borderId="0" xfId="2" applyFont="1" applyFill="1" applyAlignment="1">
      <alignment horizontal="right" vertical="center"/>
    </xf>
    <xf numFmtId="1" fontId="8" fillId="3" borderId="0" xfId="1" applyNumberFormat="1" applyFont="1" applyFill="1" applyAlignment="1">
      <alignment horizontal="right" vertical="center"/>
    </xf>
    <xf numFmtId="1" fontId="8" fillId="3" borderId="0" xfId="1" applyNumberFormat="1" applyFont="1" applyFill="1" applyAlignment="1">
      <alignment horizontal="center" vertical="center"/>
    </xf>
    <xf numFmtId="1" fontId="4" fillId="3" borderId="0" xfId="1" applyNumberFormat="1" applyFont="1" applyFill="1" applyAlignment="1">
      <alignment horizontal="right" vertical="center"/>
    </xf>
    <xf numFmtId="0" fontId="3" fillId="4" borderId="11" xfId="1" applyFont="1" applyFill="1" applyBorder="1" applyAlignment="1">
      <alignment horizontal="center" vertical="center"/>
    </xf>
    <xf numFmtId="0" fontId="3" fillId="16" borderId="11" xfId="1" applyFont="1" applyFill="1" applyBorder="1" applyAlignment="1">
      <alignment horizontal="center" vertical="center"/>
    </xf>
    <xf numFmtId="0" fontId="19" fillId="8" borderId="11" xfId="1" applyFont="1" applyFill="1" applyBorder="1" applyAlignment="1">
      <alignment horizontal="center" vertical="center"/>
    </xf>
    <xf numFmtId="0" fontId="3" fillId="14" borderId="11" xfId="1" applyFont="1" applyFill="1" applyBorder="1" applyAlignment="1">
      <alignment horizontal="center" vertical="center"/>
    </xf>
    <xf numFmtId="0" fontId="33" fillId="14" borderId="11" xfId="1" applyFont="1" applyFill="1" applyBorder="1" applyAlignment="1">
      <alignment horizontal="center" vertical="center"/>
    </xf>
    <xf numFmtId="1" fontId="4" fillId="14" borderId="0" xfId="1" applyNumberFormat="1" applyFont="1" applyFill="1" applyAlignment="1">
      <alignment horizontal="right" vertical="center"/>
    </xf>
    <xf numFmtId="1" fontId="4" fillId="4" borderId="0" xfId="1" applyNumberFormat="1" applyFont="1" applyFill="1" applyAlignment="1">
      <alignment horizontal="right" vertical="center"/>
    </xf>
    <xf numFmtId="1" fontId="4" fillId="16" borderId="0" xfId="1" applyNumberFormat="1" applyFont="1" applyFill="1" applyAlignment="1">
      <alignment horizontal="right" vertical="center"/>
    </xf>
    <xf numFmtId="1" fontId="4" fillId="8" borderId="0" xfId="1" applyNumberFormat="1" applyFont="1" applyFill="1" applyAlignment="1">
      <alignment horizontal="right" vertical="center"/>
    </xf>
    <xf numFmtId="1" fontId="4" fillId="9" borderId="0" xfId="1" applyNumberFormat="1" applyFont="1" applyFill="1" applyAlignment="1">
      <alignment horizontal="right" vertical="center"/>
    </xf>
    <xf numFmtId="1" fontId="4" fillId="10" borderId="0" xfId="1" applyNumberFormat="1" applyFont="1" applyFill="1" applyAlignment="1">
      <alignment horizontal="right" vertical="center"/>
    </xf>
    <xf numFmtId="1" fontId="4" fillId="11" borderId="0" xfId="1" applyNumberFormat="1" applyFont="1" applyFill="1" applyAlignment="1">
      <alignment horizontal="right" vertical="center"/>
    </xf>
    <xf numFmtId="0" fontId="14" fillId="0" borderId="8" xfId="0" applyFont="1" applyBorder="1" applyAlignment="1">
      <alignment horizontal="left"/>
    </xf>
    <xf numFmtId="0" fontId="14" fillId="0" borderId="0" xfId="0" applyFont="1" applyAlignment="1">
      <alignment horizontal="left"/>
    </xf>
    <xf numFmtId="0" fontId="3" fillId="3" borderId="12" xfId="2" applyFont="1" applyFill="1" applyBorder="1" applyAlignment="1">
      <alignment horizontal="center" vertical="center"/>
    </xf>
    <xf numFmtId="0" fontId="3" fillId="3" borderId="15" xfId="2" applyFont="1" applyFill="1" applyBorder="1" applyAlignment="1">
      <alignment horizontal="center" vertical="center"/>
    </xf>
    <xf numFmtId="0" fontId="15" fillId="13" borderId="33" xfId="2" applyFont="1" applyFill="1" applyBorder="1" applyAlignment="1">
      <alignment horizontal="center" vertical="center" wrapText="1"/>
    </xf>
    <xf numFmtId="0" fontId="15" fillId="13" borderId="34" xfId="2" applyFont="1" applyFill="1" applyBorder="1" applyAlignment="1">
      <alignment horizontal="center" vertical="center" wrapText="1"/>
    </xf>
    <xf numFmtId="0" fontId="15" fillId="13" borderId="35" xfId="2" applyFont="1" applyFill="1" applyBorder="1" applyAlignment="1">
      <alignment horizontal="center" vertical="center" wrapText="1"/>
    </xf>
    <xf numFmtId="0" fontId="15" fillId="13" borderId="36" xfId="2" applyFont="1" applyFill="1" applyBorder="1" applyAlignment="1">
      <alignment horizontal="center" vertical="center" wrapText="1"/>
    </xf>
    <xf numFmtId="0" fontId="15" fillId="13" borderId="0" xfId="2" applyFont="1" applyFill="1" applyAlignment="1">
      <alignment horizontal="center" vertical="center" wrapText="1"/>
    </xf>
    <xf numFmtId="0" fontId="15" fillId="13" borderId="37" xfId="2" applyFont="1" applyFill="1" applyBorder="1" applyAlignment="1">
      <alignment horizontal="center" vertical="center" wrapText="1"/>
    </xf>
    <xf numFmtId="0" fontId="15" fillId="13" borderId="38" xfId="2" applyFont="1" applyFill="1" applyBorder="1" applyAlignment="1">
      <alignment horizontal="center" vertical="center" wrapText="1"/>
    </xf>
    <xf numFmtId="0" fontId="15" fillId="13" borderId="39" xfId="2" applyFont="1" applyFill="1" applyBorder="1" applyAlignment="1">
      <alignment horizontal="center" vertical="center" wrapText="1"/>
    </xf>
    <xf numFmtId="0" fontId="15" fillId="13" borderId="40" xfId="2" applyFont="1" applyFill="1" applyBorder="1" applyAlignment="1">
      <alignment horizontal="center" vertical="center" wrapText="1"/>
    </xf>
    <xf numFmtId="0" fontId="11" fillId="14" borderId="41" xfId="2" applyFont="1" applyFill="1" applyBorder="1" applyAlignment="1">
      <alignment horizontal="center" vertical="center"/>
    </xf>
    <xf numFmtId="0" fontId="11" fillId="14" borderId="42" xfId="2" applyFont="1" applyFill="1" applyBorder="1" applyAlignment="1">
      <alignment horizontal="center" vertical="center"/>
    </xf>
    <xf numFmtId="0" fontId="11" fillId="14" borderId="43" xfId="2" applyFont="1" applyFill="1" applyBorder="1" applyAlignment="1">
      <alignment horizontal="center" vertical="center"/>
    </xf>
    <xf numFmtId="0" fontId="3" fillId="3" borderId="0" xfId="1" applyFont="1" applyFill="1" applyAlignment="1">
      <alignment horizontal="right" vertical="center"/>
    </xf>
    <xf numFmtId="0" fontId="3" fillId="3" borderId="29" xfId="2" applyFont="1" applyFill="1" applyBorder="1" applyAlignment="1">
      <alignment horizontal="center" vertical="center"/>
    </xf>
    <xf numFmtId="0" fontId="3" fillId="3" borderId="10" xfId="2" applyFont="1" applyFill="1" applyBorder="1" applyAlignment="1">
      <alignment horizontal="center" vertical="center"/>
    </xf>
    <xf numFmtId="0" fontId="3" fillId="3" borderId="30" xfId="2" applyFont="1" applyFill="1" applyBorder="1" applyAlignment="1">
      <alignment horizontal="center" vertical="center"/>
    </xf>
    <xf numFmtId="0" fontId="3" fillId="3" borderId="33" xfId="2" applyFont="1" applyFill="1" applyBorder="1" applyAlignment="1">
      <alignment horizontal="center" wrapText="1"/>
    </xf>
    <xf numFmtId="0" fontId="3" fillId="3" borderId="34" xfId="2" applyFont="1" applyFill="1" applyBorder="1" applyAlignment="1">
      <alignment horizontal="center" wrapText="1"/>
    </xf>
    <xf numFmtId="0" fontId="3" fillId="3" borderId="35" xfId="2" applyFont="1" applyFill="1" applyBorder="1" applyAlignment="1">
      <alignment horizontal="center" wrapText="1"/>
    </xf>
    <xf numFmtId="0" fontId="3" fillId="3" borderId="33" xfId="2" applyFont="1" applyFill="1" applyBorder="1" applyAlignment="1">
      <alignment horizontal="center" vertical="center" wrapText="1"/>
    </xf>
    <xf numFmtId="0" fontId="3" fillId="3" borderId="34" xfId="2" applyFont="1" applyFill="1" applyBorder="1" applyAlignment="1">
      <alignment horizontal="center" vertical="center" wrapText="1"/>
    </xf>
    <xf numFmtId="0" fontId="3" fillId="3" borderId="35" xfId="2" applyFont="1" applyFill="1" applyBorder="1" applyAlignment="1">
      <alignment horizontal="center" vertical="center" wrapText="1"/>
    </xf>
    <xf numFmtId="0" fontId="3" fillId="3" borderId="36" xfId="2" applyFont="1" applyFill="1" applyBorder="1" applyAlignment="1">
      <alignment horizontal="center" vertical="center" wrapText="1"/>
    </xf>
    <xf numFmtId="0" fontId="3" fillId="3" borderId="0" xfId="2" applyFont="1" applyFill="1" applyAlignment="1">
      <alignment horizontal="center" vertical="center" wrapText="1"/>
    </xf>
    <xf numFmtId="0" fontId="3" fillId="3" borderId="37" xfId="2" applyFont="1" applyFill="1" applyBorder="1" applyAlignment="1">
      <alignment horizontal="center" vertical="center" wrapText="1"/>
    </xf>
    <xf numFmtId="0" fontId="3" fillId="3"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40" xfId="2" applyFont="1" applyFill="1" applyBorder="1" applyAlignment="1">
      <alignment horizontal="center" vertical="center" wrapText="1"/>
    </xf>
    <xf numFmtId="0" fontId="3" fillId="3" borderId="38" xfId="2" applyFont="1" applyFill="1" applyBorder="1" applyAlignment="1">
      <alignment horizontal="center" vertical="top" wrapText="1"/>
    </xf>
    <xf numFmtId="0" fontId="3" fillId="3" borderId="39" xfId="2" applyFont="1" applyFill="1" applyBorder="1" applyAlignment="1">
      <alignment horizontal="center" vertical="top" wrapText="1"/>
    </xf>
    <xf numFmtId="0" fontId="3" fillId="3" borderId="40" xfId="2" applyFont="1" applyFill="1" applyBorder="1" applyAlignment="1">
      <alignment horizontal="center" vertical="top" wrapText="1"/>
    </xf>
    <xf numFmtId="0" fontId="4" fillId="14" borderId="41" xfId="2" applyFont="1" applyFill="1" applyBorder="1" applyAlignment="1">
      <alignment horizontal="center" vertical="center"/>
    </xf>
    <xf numFmtId="0" fontId="4" fillId="14" borderId="42" xfId="2" applyFont="1" applyFill="1" applyBorder="1" applyAlignment="1">
      <alignment horizontal="center" vertical="center"/>
    </xf>
    <xf numFmtId="0" fontId="4" fillId="14" borderId="43" xfId="2" applyFont="1" applyFill="1" applyBorder="1" applyAlignment="1">
      <alignment horizontal="center" vertical="center"/>
    </xf>
    <xf numFmtId="0" fontId="15" fillId="13" borderId="33" xfId="1" applyFont="1" applyFill="1" applyBorder="1" applyAlignment="1">
      <alignment horizontal="center" vertical="center"/>
    </xf>
    <xf numFmtId="0" fontId="15" fillId="13" borderId="34" xfId="1" applyFont="1" applyFill="1" applyBorder="1" applyAlignment="1">
      <alignment horizontal="center" vertical="center"/>
    </xf>
    <xf numFmtId="0" fontId="15" fillId="13" borderId="35" xfId="1" applyFont="1" applyFill="1" applyBorder="1" applyAlignment="1">
      <alignment horizontal="center" vertical="center"/>
    </xf>
    <xf numFmtId="0" fontId="15" fillId="13" borderId="36" xfId="1" applyFont="1" applyFill="1" applyBorder="1" applyAlignment="1">
      <alignment horizontal="center" vertical="center"/>
    </xf>
    <xf numFmtId="0" fontId="15" fillId="13" borderId="0" xfId="1" applyFont="1" applyFill="1" applyAlignment="1">
      <alignment horizontal="center" vertical="center"/>
    </xf>
    <xf numFmtId="0" fontId="15" fillId="13" borderId="37" xfId="1" applyFont="1" applyFill="1" applyBorder="1" applyAlignment="1">
      <alignment horizontal="center" vertical="center"/>
    </xf>
    <xf numFmtId="0" fontId="15" fillId="13" borderId="38" xfId="1" applyFont="1" applyFill="1" applyBorder="1" applyAlignment="1">
      <alignment horizontal="center" vertical="center"/>
    </xf>
    <xf numFmtId="0" fontId="15" fillId="13" borderId="39" xfId="1" applyFont="1" applyFill="1" applyBorder="1" applyAlignment="1">
      <alignment horizontal="center" vertical="center"/>
    </xf>
    <xf numFmtId="0" fontId="15" fillId="13" borderId="40" xfId="1" applyFont="1" applyFill="1" applyBorder="1" applyAlignment="1">
      <alignment horizontal="center" vertical="center"/>
    </xf>
    <xf numFmtId="1" fontId="15" fillId="13" borderId="29" xfId="1" applyNumberFormat="1" applyFont="1" applyFill="1" applyBorder="1" applyAlignment="1">
      <alignment horizontal="center" vertical="center"/>
    </xf>
    <xf numFmtId="1" fontId="15" fillId="13" borderId="10" xfId="1" applyNumberFormat="1" applyFont="1" applyFill="1" applyBorder="1" applyAlignment="1">
      <alignment horizontal="center" vertical="center"/>
    </xf>
    <xf numFmtId="1" fontId="15" fillId="13" borderId="30" xfId="1" applyNumberFormat="1" applyFont="1" applyFill="1" applyBorder="1" applyAlignment="1">
      <alignment horizontal="center" vertical="center"/>
    </xf>
    <xf numFmtId="0" fontId="3" fillId="3" borderId="31" xfId="2" applyFont="1" applyFill="1" applyBorder="1" applyAlignment="1">
      <alignment horizontal="center" vertical="center"/>
    </xf>
    <xf numFmtId="1" fontId="4" fillId="3" borderId="0" xfId="1" applyNumberFormat="1" applyFont="1" applyFill="1" applyAlignment="1">
      <alignment horizontal="center" vertical="center"/>
    </xf>
    <xf numFmtId="49" fontId="20" fillId="12" borderId="12" xfId="2" applyNumberFormat="1" applyFont="1" applyFill="1" applyBorder="1" applyAlignment="1">
      <alignment horizontal="center"/>
    </xf>
    <xf numFmtId="49" fontId="21" fillId="12" borderId="15" xfId="2" applyNumberFormat="1" applyFont="1" applyFill="1" applyBorder="1" applyAlignment="1">
      <alignment horizontal="center"/>
    </xf>
    <xf numFmtId="0" fontId="26" fillId="0" borderId="0" xfId="2" applyFont="1" applyAlignment="1">
      <alignment horizontal="center"/>
    </xf>
    <xf numFmtId="0" fontId="25" fillId="0" borderId="0" xfId="1" applyFont="1" applyAlignment="1">
      <alignment horizontal="center" vertical="center"/>
    </xf>
    <xf numFmtId="0" fontId="26" fillId="0" borderId="22" xfId="2" applyFont="1" applyBorder="1" applyAlignment="1">
      <alignment horizontal="center"/>
    </xf>
    <xf numFmtId="0" fontId="30" fillId="12" borderId="0" xfId="0" applyFont="1" applyFill="1" applyAlignment="1">
      <alignment horizontal="left" vertical="center"/>
    </xf>
    <xf numFmtId="0" fontId="30" fillId="12" borderId="48" xfId="0" applyFont="1" applyFill="1" applyBorder="1" applyAlignment="1">
      <alignment horizontal="left" vertical="center"/>
    </xf>
    <xf numFmtId="0" fontId="9" fillId="12" borderId="0" xfId="0" applyFont="1" applyFill="1" applyAlignment="1">
      <alignment horizontal="left"/>
    </xf>
    <xf numFmtId="0" fontId="9" fillId="12" borderId="48" xfId="0" applyFont="1" applyFill="1" applyBorder="1" applyAlignment="1">
      <alignment horizontal="left"/>
    </xf>
    <xf numFmtId="0" fontId="9" fillId="2" borderId="0" xfId="0" applyFont="1" applyFill="1" applyAlignment="1">
      <alignment horizontal="left"/>
    </xf>
    <xf numFmtId="0" fontId="11" fillId="12" borderId="0" xfId="0" applyFont="1" applyFill="1" applyAlignment="1">
      <alignment horizontal="left" vertical="center"/>
    </xf>
    <xf numFmtId="0" fontId="9" fillId="12" borderId="0" xfId="0" applyFont="1" applyFill="1" applyAlignment="1">
      <alignment horizontal="left" vertical="center"/>
    </xf>
    <xf numFmtId="0" fontId="9" fillId="12" borderId="48" xfId="0" applyFont="1" applyFill="1" applyBorder="1" applyAlignment="1">
      <alignment horizontal="left" vertical="center"/>
    </xf>
    <xf numFmtId="0" fontId="11" fillId="12" borderId="0" xfId="0" applyFont="1" applyFill="1" applyAlignment="1">
      <alignment horizontal="left"/>
    </xf>
  </cellXfs>
  <cellStyles count="3">
    <cellStyle name="Обычный" xfId="0" builtinId="0"/>
    <cellStyle name="Обычный 2" xfId="2" xr:uid="{00000000-0005-0000-0000-000001000000}"/>
    <cellStyle name="Примечание" xfId="1" builtinId="10"/>
  </cellStyles>
  <dxfs count="243">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dxf>
    <dxf>
      <font>
        <b/>
        <i val="0"/>
      </font>
      <fill>
        <patternFill>
          <bgColor rgb="FFFF0000"/>
        </patternFill>
      </fill>
    </dxf>
    <dxf>
      <fill>
        <patternFill>
          <bgColor rgb="FFFF000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color rgb="FFFF0000"/>
      </font>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style="thin">
          <color theme="0" tint="-0.34998626667073579"/>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8"/>
        <name val="Tahoma"/>
        <scheme val="none"/>
      </font>
      <fill>
        <patternFill patternType="solid">
          <fgColor indexed="64"/>
          <bgColor theme="0" tint="-0.249977111117893"/>
        </patternFill>
      </fill>
      <border diagonalUp="0" diagonalDown="0" outline="0">
        <left style="thin">
          <color theme="0" tint="-0.34998626667073579"/>
        </left>
        <right/>
        <top style="thin">
          <color theme="0" tint="-0.34998626667073579"/>
        </top>
        <bottom style="thin">
          <color theme="0" tint="-0.34998626667073579"/>
        </bottom>
      </border>
    </dxf>
    <dxf>
      <font>
        <b/>
        <strike val="0"/>
        <outline val="0"/>
        <shadow val="0"/>
        <u val="none"/>
        <vertAlign val="baseline"/>
        <sz val="8"/>
        <color theme="8" tint="-0.249977111117893"/>
        <name val="Tahoma"/>
        <scheme val="none"/>
      </font>
      <fill>
        <patternFill patternType="solid">
          <fgColor indexed="64"/>
          <bgColor theme="0"/>
        </patternFill>
      </fill>
      <alignment horizontal="center" vertical="bottom" textRotation="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border>
        <top style="thin">
          <color theme="0" tint="-0.34998626667073579"/>
        </top>
      </border>
    </dxf>
    <dxf>
      <border>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8"/>
        <name val="Tahoma"/>
        <scheme val="none"/>
      </font>
      <fill>
        <patternFill patternType="solid">
          <fgColor indexed="64"/>
          <bgColor theme="2"/>
        </patternFill>
      </fill>
    </dxf>
    <dxf>
      <font>
        <b/>
        <strike val="0"/>
        <outline val="0"/>
        <shadow val="0"/>
        <u val="none"/>
        <vertAlign val="baseline"/>
        <sz val="8"/>
        <color theme="0"/>
        <name val="Tahoma"/>
        <scheme val="none"/>
      </font>
      <fill>
        <patternFill patternType="solid">
          <fgColor indexed="64"/>
          <bgColor theme="0" tint="-0.499984740745262"/>
        </patternFill>
      </fill>
      <alignment vertical="top" textRotation="0" indent="0" justifyLastLine="0" shrinkToFit="0" readingOrder="0"/>
      <border diagonalUp="0" diagonalDown="0" outline="0">
        <left style="thin">
          <color theme="0" tint="-0.34998626667073579"/>
        </left>
        <right style="thin">
          <color theme="0" tint="-0.34998626667073579"/>
        </right>
        <top/>
        <bottom/>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0"/>
        </patternFill>
      </fill>
    </dxf>
    <dxf>
      <font>
        <b/>
        <i val="0"/>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auto="1"/>
      </font>
    </dxf>
    <dxf>
      <font>
        <color auto="1"/>
      </font>
    </dxf>
    <dxf>
      <font>
        <b/>
        <i val="0"/>
        <color theme="8" tint="-0.24994659260841701"/>
      </font>
      <fill>
        <patternFill>
          <bgColor theme="0"/>
        </patternFill>
      </fill>
    </dxf>
    <dxf>
      <font>
        <b/>
        <i val="0"/>
      </font>
    </dxf>
    <dxf>
      <font>
        <b/>
        <i val="0"/>
        <color theme="8" tint="-0.24994659260841701"/>
      </font>
      <fill>
        <patternFill>
          <bgColor theme="0"/>
        </patternFill>
      </fill>
    </dxf>
    <dxf>
      <font>
        <color theme="2"/>
      </font>
    </dxf>
    <dxf>
      <font>
        <b/>
        <i val="0"/>
      </font>
    </dxf>
    <dxf>
      <font>
        <color theme="2"/>
      </font>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theme="2"/>
      </font>
    </dxf>
    <dxf>
      <font>
        <color theme="2"/>
      </font>
    </dxf>
    <dxf>
      <font>
        <color theme="2"/>
      </font>
    </dxf>
    <dxf>
      <font>
        <color theme="2"/>
      </font>
    </dxf>
    <dxf>
      <font>
        <color theme="2"/>
      </font>
    </dxf>
    <dxf>
      <font>
        <color theme="2"/>
      </font>
    </dxf>
    <dxf>
      <fill>
        <patternFill>
          <bgColor rgb="FFFF0000"/>
        </patternFill>
      </fill>
    </dxf>
    <dxf>
      <fill>
        <patternFill>
          <bgColor rgb="FFFF0000"/>
        </patternFill>
      </fill>
    </dxf>
    <dxf>
      <fill>
        <patternFill>
          <bgColor rgb="FFFF0000"/>
        </patternFill>
      </fill>
    </dxf>
    <dxf>
      <fill>
        <patternFill>
          <bgColor rgb="FFFF0000"/>
        </patternFill>
      </fill>
    </dxf>
    <dxf>
      <fill>
        <patternFill>
          <fgColor auto="1"/>
          <bgColor rgb="FFFF0000"/>
        </patternFill>
      </fill>
    </dxf>
    <dxf>
      <font>
        <b val="0"/>
        <i val="0"/>
        <color theme="1"/>
      </font>
    </dxf>
    <dxf>
      <numFmt numFmtId="165" formatCode="0.0000"/>
    </dxf>
    <dxf>
      <numFmt numFmtId="164" formatCode="0.000"/>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vertical/>
        <horizontal/>
      </border>
    </dxf>
    <dxf>
      <font>
        <b/>
        <i val="0"/>
      </font>
      <fill>
        <patternFill>
          <bgColor rgb="FFFF0000"/>
        </patternFill>
      </fill>
      <border>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color theme="0"/>
      </font>
      <fill>
        <patternFill>
          <bgColor theme="1"/>
        </patternFill>
      </fill>
    </dxf>
    <dxf>
      <font>
        <b/>
        <i val="0"/>
        <color theme="0"/>
      </font>
      <fill>
        <patternFill>
          <bgColor theme="1"/>
        </patternFill>
      </fill>
    </dxf>
    <dxf>
      <font>
        <b/>
        <i val="0"/>
      </font>
      <fill>
        <patternFill>
          <bgColor theme="0"/>
        </patternFill>
      </fill>
    </dxf>
    <dxf>
      <font>
        <b/>
        <i val="0"/>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auto="1"/>
      </font>
    </dxf>
    <dxf>
      <font>
        <color auto="1"/>
      </font>
    </dxf>
    <dxf>
      <font>
        <b/>
        <i val="0"/>
        <color theme="8" tint="-0.24994659260841701"/>
      </font>
      <fill>
        <patternFill>
          <bgColor theme="0"/>
        </patternFill>
      </fill>
    </dxf>
    <dxf>
      <font>
        <b/>
        <i val="0"/>
      </font>
    </dxf>
    <dxf>
      <font>
        <b/>
        <i val="0"/>
        <color theme="8" tint="-0.24994659260841701"/>
      </font>
      <fill>
        <patternFill>
          <bgColor theme="0"/>
        </patternFill>
      </fill>
    </dxf>
    <dxf>
      <font>
        <color theme="2"/>
      </font>
    </dxf>
    <dxf>
      <font>
        <b/>
        <i val="0"/>
      </font>
    </dxf>
    <dxf>
      <font>
        <color theme="2"/>
      </font>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theme="2"/>
      </font>
    </dxf>
    <dxf>
      <font>
        <color theme="2"/>
      </font>
    </dxf>
    <dxf>
      <font>
        <color theme="2"/>
      </font>
    </dxf>
    <dxf>
      <font>
        <color theme="2"/>
      </font>
    </dxf>
    <dxf>
      <font>
        <color theme="2"/>
      </font>
    </dxf>
    <dxf>
      <font>
        <color theme="2"/>
      </font>
    </dxf>
    <dxf>
      <fill>
        <patternFill>
          <bgColor rgb="FFFF0000"/>
        </patternFill>
      </fill>
    </dxf>
    <dxf>
      <fill>
        <patternFill>
          <bgColor rgb="FFFF0000"/>
        </patternFill>
      </fill>
    </dxf>
    <dxf>
      <fill>
        <patternFill>
          <bgColor rgb="FFFF0000"/>
        </patternFill>
      </fill>
    </dxf>
    <dxf>
      <fill>
        <patternFill>
          <bgColor rgb="FFFF0000"/>
        </patternFill>
      </fill>
    </dxf>
    <dxf>
      <fill>
        <patternFill>
          <fgColor auto="1"/>
          <bgColor rgb="FFFF0000"/>
        </patternFill>
      </fill>
    </dxf>
    <dxf>
      <font>
        <b val="0"/>
        <i val="0"/>
        <color theme="1"/>
      </font>
    </dxf>
    <dxf>
      <numFmt numFmtId="165" formatCode="0.0000"/>
    </dxf>
    <dxf>
      <numFmt numFmtId="164" formatCode="0.000"/>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vertical/>
        <horizontal/>
      </border>
    </dxf>
    <dxf>
      <font>
        <b/>
        <i val="0"/>
      </font>
      <fill>
        <patternFill>
          <bgColor rgb="FFFF0000"/>
        </patternFill>
      </fill>
      <border>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color theme="0"/>
      </font>
      <fill>
        <patternFill>
          <bgColor theme="1"/>
        </patternFill>
      </fill>
    </dxf>
    <dxf>
      <font>
        <b/>
        <i val="0"/>
        <color theme="0"/>
      </font>
      <fill>
        <patternFill>
          <bgColor theme="1"/>
        </patternFill>
      </fill>
    </dxf>
    <dxf>
      <font>
        <b val="0"/>
        <i val="0"/>
        <strike val="0"/>
        <condense val="0"/>
        <extend val="0"/>
        <outline val="0"/>
        <shadow val="0"/>
        <u val="none"/>
        <vertAlign val="baseline"/>
        <sz val="8"/>
        <color theme="1"/>
        <name val="Tahoma"/>
        <scheme val="none"/>
      </font>
      <numFmt numFmtId="165" formatCode="0.0000"/>
      <fill>
        <patternFill patternType="solid">
          <fgColor indexed="64"/>
          <bgColor theme="2"/>
        </patternFill>
      </fill>
      <alignment horizontal="left" vertical="bottom" textRotation="0" wrapText="0" relativeIndent="1"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style="thin">
          <color theme="0" tint="-0.34998626667073579"/>
        </right>
        <top style="thin">
          <color theme="0" tint="-0.34998626667073579"/>
        </top>
        <bottom style="thin">
          <color theme="0" tint="-0.34998626667073579"/>
        </bottom>
      </border>
    </dxf>
    <dxf>
      <border outline="0">
        <bottom style="thin">
          <color rgb="FFA6A6A6"/>
        </bottom>
      </border>
    </dxf>
    <dxf>
      <border outline="0">
        <left style="thin">
          <color rgb="FFA6A6A6"/>
        </left>
        <right style="thin">
          <color rgb="FFA6A6A6"/>
        </right>
        <top style="thin">
          <color rgb="FFA6A6A6"/>
        </top>
        <bottom style="thin">
          <color rgb="FFA6A6A6"/>
        </bottom>
      </border>
    </dxf>
    <dxf>
      <font>
        <b val="0"/>
        <i val="0"/>
        <strike val="0"/>
        <condense val="0"/>
        <extend val="0"/>
        <outline val="0"/>
        <shadow val="0"/>
        <u val="none"/>
        <vertAlign val="baseline"/>
        <sz val="8"/>
        <color rgb="FF000000"/>
        <name val="Tahoma"/>
        <scheme val="none"/>
      </font>
      <fill>
        <patternFill patternType="solid">
          <fgColor rgb="FF000000"/>
          <bgColor rgb="FFE7E6E6"/>
        </patternFill>
      </fill>
      <alignment horizontal="center" vertical="bottom" textRotation="0" wrapText="0" indent="0" justifyLastLine="0" shrinkToFit="0" readingOrder="0"/>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left" vertical="bottom" textRotation="0" wrapText="0" relativeIndent="1"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top style="thin">
          <color theme="0" tint="-0.34998626667073579"/>
        </top>
        <bottom style="thin">
          <color theme="0" tint="-0.34998626667073579"/>
        </bottom>
      </border>
    </dxf>
    <dxf>
      <border outline="0">
        <bottom style="thin">
          <color rgb="FFA6A6A6"/>
        </bottom>
      </border>
    </dxf>
    <dxf>
      <border outline="0">
        <left style="thin">
          <color rgb="FFA6A6A6"/>
        </left>
        <right style="thin">
          <color rgb="FFA6A6A6"/>
        </right>
        <top style="thin">
          <color rgb="FFA6A6A6"/>
        </top>
        <bottom style="thin">
          <color rgb="FFA6A6A6"/>
        </bottom>
      </border>
    </dxf>
    <dxf>
      <font>
        <b val="0"/>
        <i val="0"/>
        <strike val="0"/>
        <condense val="0"/>
        <extend val="0"/>
        <outline val="0"/>
        <shadow val="0"/>
        <u val="none"/>
        <vertAlign val="baseline"/>
        <sz val="8"/>
        <color rgb="FF000000"/>
        <name val="Tahoma"/>
        <scheme val="none"/>
      </font>
      <fill>
        <patternFill patternType="solid">
          <fgColor rgb="FF000000"/>
          <bgColor rgb="FFE7E6E6"/>
        </patternFill>
      </fill>
      <alignment horizontal="center" vertical="bottom" textRotation="0" wrapText="0" indent="0" justifyLastLine="0" shrinkToFit="0" readingOrder="0"/>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style="thin">
          <color theme="0" tint="-0.34998626667073579"/>
        </right>
        <top style="thin">
          <color theme="0" tint="-0.34998626667073579"/>
        </top>
        <bottom style="thin">
          <color theme="0" tint="-0.34998626667073579"/>
        </bottom>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2" defaultPivotStyle="PivotStyleLight16"/>
  <colors>
    <mruColors>
      <color rgb="FF43672B"/>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33338</xdr:colOff>
          <xdr:row>2</xdr:row>
          <xdr:rowOff>11114</xdr:rowOff>
        </xdr:from>
        <xdr:to>
          <xdr:col>12</xdr:col>
          <xdr:colOff>461963</xdr:colOff>
          <xdr:row>5</xdr:row>
          <xdr:rowOff>19052</xdr:rowOff>
        </xdr:to>
        <xdr:grpSp>
          <xdr:nvGrpSpPr>
            <xdr:cNvPr id="2" name="Group 1">
              <a:extLst>
                <a:ext uri="{FF2B5EF4-FFF2-40B4-BE49-F238E27FC236}">
                  <a16:creationId xmlns:a16="http://schemas.microsoft.com/office/drawing/2014/main" id="{00000000-0008-0000-0300-000002000000}"/>
                </a:ext>
              </a:extLst>
            </xdr:cNvPr>
            <xdr:cNvGrpSpPr>
              <a:grpSpLocks/>
            </xdr:cNvGrpSpPr>
          </xdr:nvGrpSpPr>
          <xdr:grpSpPr bwMode="auto">
            <a:xfrm>
              <a:off x="2919413" y="430214"/>
              <a:ext cx="428625" cy="388938"/>
              <a:chOff x="275" y="42"/>
              <a:chExt cx="45" cy="40"/>
            </a:xfrm>
          </xdr:grpSpPr>
          <xdr:sp macro="" textlink="">
            <xdr:nvSpPr>
              <xdr:cNvPr id="106497" name="Button 1" hidden="1">
                <a:extLst>
                  <a:ext uri="{63B3BB69-23CF-44E3-9099-C40C66FF867C}">
                    <a14:compatExt spid="_x0000_s106497"/>
                  </a:ext>
                  <a:ext uri="{FF2B5EF4-FFF2-40B4-BE49-F238E27FC236}">
                    <a16:creationId xmlns:a16="http://schemas.microsoft.com/office/drawing/2014/main" id="{00000000-0008-0000-0300-000001A00100}"/>
                  </a:ext>
                </a:extLst>
              </xdr:cNvPr>
              <xdr:cNvSpPr/>
            </xdr:nvSpPr>
            <xdr:spPr bwMode="auto">
              <a:xfrm>
                <a:off x="275" y="64"/>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06498" name="Button 2" hidden="1">
                <a:extLst>
                  <a:ext uri="{63B3BB69-23CF-44E3-9099-C40C66FF867C}">
                    <a14:compatExt spid="_x0000_s106498"/>
                  </a:ext>
                  <a:ext uri="{FF2B5EF4-FFF2-40B4-BE49-F238E27FC236}">
                    <a16:creationId xmlns:a16="http://schemas.microsoft.com/office/drawing/2014/main" id="{00000000-0008-0000-0300-000002A00100}"/>
                  </a:ext>
                </a:extLst>
              </xdr:cNvPr>
              <xdr:cNvSpPr/>
            </xdr:nvSpPr>
            <xdr:spPr bwMode="auto">
              <a:xfrm>
                <a:off x="275" y="42"/>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23813</xdr:colOff>
          <xdr:row>40</xdr:row>
          <xdr:rowOff>52395</xdr:rowOff>
        </xdr:from>
        <xdr:to>
          <xdr:col>12</xdr:col>
          <xdr:colOff>461963</xdr:colOff>
          <xdr:row>45</xdr:row>
          <xdr:rowOff>8</xdr:rowOff>
        </xdr:to>
        <xdr:grpSp>
          <xdr:nvGrpSpPr>
            <xdr:cNvPr id="5" name="Group 4">
              <a:extLst>
                <a:ext uri="{FF2B5EF4-FFF2-40B4-BE49-F238E27FC236}">
                  <a16:creationId xmlns:a16="http://schemas.microsoft.com/office/drawing/2014/main" id="{00000000-0008-0000-0300-000005000000}"/>
                </a:ext>
              </a:extLst>
            </xdr:cNvPr>
            <xdr:cNvGrpSpPr>
              <a:grpSpLocks/>
            </xdr:cNvGrpSpPr>
          </xdr:nvGrpSpPr>
          <xdr:grpSpPr bwMode="auto">
            <a:xfrm>
              <a:off x="2909888" y="4119570"/>
              <a:ext cx="438150" cy="376238"/>
              <a:chOff x="274" y="276"/>
              <a:chExt cx="46" cy="40"/>
            </a:xfrm>
          </xdr:grpSpPr>
          <xdr:sp macro="" textlink="">
            <xdr:nvSpPr>
              <xdr:cNvPr id="106499" name="Button 3" hidden="1">
                <a:extLst>
                  <a:ext uri="{63B3BB69-23CF-44E3-9099-C40C66FF867C}">
                    <a14:compatExt spid="_x0000_s106499"/>
                  </a:ext>
                  <a:ext uri="{FF2B5EF4-FFF2-40B4-BE49-F238E27FC236}">
                    <a16:creationId xmlns:a16="http://schemas.microsoft.com/office/drawing/2014/main" id="{00000000-0008-0000-0300-000003A00100}"/>
                  </a:ext>
                </a:extLst>
              </xdr:cNvPr>
              <xdr:cNvSpPr/>
            </xdr:nvSpPr>
            <xdr:spPr bwMode="auto">
              <a:xfrm>
                <a:off x="274" y="298"/>
                <a:ext cx="46"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06500" name="Button 4" hidden="1">
                <a:extLst>
                  <a:ext uri="{63B3BB69-23CF-44E3-9099-C40C66FF867C}">
                    <a14:compatExt spid="_x0000_s106500"/>
                  </a:ext>
                  <a:ext uri="{FF2B5EF4-FFF2-40B4-BE49-F238E27FC236}">
                    <a16:creationId xmlns:a16="http://schemas.microsoft.com/office/drawing/2014/main" id="{00000000-0008-0000-0300-000004A00100}"/>
                  </a:ext>
                </a:extLst>
              </xdr:cNvPr>
              <xdr:cNvSpPr/>
            </xdr:nvSpPr>
            <xdr:spPr bwMode="auto">
              <a:xfrm>
                <a:off x="274" y="276"/>
                <a:ext cx="46"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xdr:row>
          <xdr:rowOff>0</xdr:rowOff>
        </xdr:from>
        <xdr:to>
          <xdr:col>16</xdr:col>
          <xdr:colOff>447675</xdr:colOff>
          <xdr:row>3</xdr:row>
          <xdr:rowOff>0</xdr:rowOff>
        </xdr:to>
        <xdr:sp macro="" textlink="">
          <xdr:nvSpPr>
            <xdr:cNvPr id="106501" name="Button 5" hidden="1">
              <a:extLst>
                <a:ext uri="{63B3BB69-23CF-44E3-9099-C40C66FF867C}">
                  <a14:compatExt spid="_x0000_s106501"/>
                </a:ext>
                <a:ext uri="{FF2B5EF4-FFF2-40B4-BE49-F238E27FC236}">
                  <a16:creationId xmlns:a16="http://schemas.microsoft.com/office/drawing/2014/main" id="{00000000-0008-0000-0300-000005A001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33338</xdr:colOff>
          <xdr:row>2</xdr:row>
          <xdr:rowOff>11114</xdr:rowOff>
        </xdr:from>
        <xdr:to>
          <xdr:col>12</xdr:col>
          <xdr:colOff>461963</xdr:colOff>
          <xdr:row>5</xdr:row>
          <xdr:rowOff>19052</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2919413" y="430214"/>
              <a:ext cx="428625" cy="388938"/>
              <a:chOff x="275" y="42"/>
              <a:chExt cx="45" cy="40"/>
            </a:xfrm>
          </xdr:grpSpPr>
          <xdr:sp macro="" textlink="">
            <xdr:nvSpPr>
              <xdr:cNvPr id="132097" name="Button 1" hidden="1">
                <a:extLst>
                  <a:ext uri="{63B3BB69-23CF-44E3-9099-C40C66FF867C}">
                    <a14:compatExt spid="_x0000_s132097"/>
                  </a:ext>
                  <a:ext uri="{FF2B5EF4-FFF2-40B4-BE49-F238E27FC236}">
                    <a16:creationId xmlns:a16="http://schemas.microsoft.com/office/drawing/2014/main" id="{00000000-0008-0000-0400-000001040200}"/>
                  </a:ext>
                </a:extLst>
              </xdr:cNvPr>
              <xdr:cNvSpPr/>
            </xdr:nvSpPr>
            <xdr:spPr bwMode="auto">
              <a:xfrm>
                <a:off x="275" y="64"/>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32098" name="Button 2" hidden="1">
                <a:extLst>
                  <a:ext uri="{63B3BB69-23CF-44E3-9099-C40C66FF867C}">
                    <a14:compatExt spid="_x0000_s132098"/>
                  </a:ext>
                  <a:ext uri="{FF2B5EF4-FFF2-40B4-BE49-F238E27FC236}">
                    <a16:creationId xmlns:a16="http://schemas.microsoft.com/office/drawing/2014/main" id="{00000000-0008-0000-0400-000002040200}"/>
                  </a:ext>
                </a:extLst>
              </xdr:cNvPr>
              <xdr:cNvSpPr/>
            </xdr:nvSpPr>
            <xdr:spPr bwMode="auto">
              <a:xfrm>
                <a:off x="275" y="42"/>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23813</xdr:colOff>
          <xdr:row>40</xdr:row>
          <xdr:rowOff>52395</xdr:rowOff>
        </xdr:from>
        <xdr:to>
          <xdr:col>12</xdr:col>
          <xdr:colOff>461963</xdr:colOff>
          <xdr:row>45</xdr:row>
          <xdr:rowOff>8</xdr:rowOff>
        </xdr:to>
        <xdr:grpSp>
          <xdr:nvGrpSpPr>
            <xdr:cNvPr id="5" name="Group 4">
              <a:extLst>
                <a:ext uri="{FF2B5EF4-FFF2-40B4-BE49-F238E27FC236}">
                  <a16:creationId xmlns:a16="http://schemas.microsoft.com/office/drawing/2014/main" id="{00000000-0008-0000-0400-000005000000}"/>
                </a:ext>
              </a:extLst>
            </xdr:cNvPr>
            <xdr:cNvGrpSpPr>
              <a:grpSpLocks/>
            </xdr:cNvGrpSpPr>
          </xdr:nvGrpSpPr>
          <xdr:grpSpPr bwMode="auto">
            <a:xfrm>
              <a:off x="2909888" y="4119570"/>
              <a:ext cx="438150" cy="376238"/>
              <a:chOff x="274" y="276"/>
              <a:chExt cx="46" cy="40"/>
            </a:xfrm>
          </xdr:grpSpPr>
          <xdr:sp macro="" textlink="">
            <xdr:nvSpPr>
              <xdr:cNvPr id="132099" name="Button 3" hidden="1">
                <a:extLst>
                  <a:ext uri="{63B3BB69-23CF-44E3-9099-C40C66FF867C}">
                    <a14:compatExt spid="_x0000_s132099"/>
                  </a:ext>
                  <a:ext uri="{FF2B5EF4-FFF2-40B4-BE49-F238E27FC236}">
                    <a16:creationId xmlns:a16="http://schemas.microsoft.com/office/drawing/2014/main" id="{00000000-0008-0000-0400-000003040200}"/>
                  </a:ext>
                </a:extLst>
              </xdr:cNvPr>
              <xdr:cNvSpPr/>
            </xdr:nvSpPr>
            <xdr:spPr bwMode="auto">
              <a:xfrm>
                <a:off x="274" y="298"/>
                <a:ext cx="46"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32100" name="Button 4" hidden="1">
                <a:extLst>
                  <a:ext uri="{63B3BB69-23CF-44E3-9099-C40C66FF867C}">
                    <a14:compatExt spid="_x0000_s132100"/>
                  </a:ext>
                  <a:ext uri="{FF2B5EF4-FFF2-40B4-BE49-F238E27FC236}">
                    <a16:creationId xmlns:a16="http://schemas.microsoft.com/office/drawing/2014/main" id="{00000000-0008-0000-0400-000004040200}"/>
                  </a:ext>
                </a:extLst>
              </xdr:cNvPr>
              <xdr:cNvSpPr/>
            </xdr:nvSpPr>
            <xdr:spPr bwMode="auto">
              <a:xfrm>
                <a:off x="274" y="276"/>
                <a:ext cx="46"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xdr:row>
          <xdr:rowOff>0</xdr:rowOff>
        </xdr:from>
        <xdr:to>
          <xdr:col>16</xdr:col>
          <xdr:colOff>447675</xdr:colOff>
          <xdr:row>3</xdr:row>
          <xdr:rowOff>0</xdr:rowOff>
        </xdr:to>
        <xdr:sp macro="" textlink="">
          <xdr:nvSpPr>
            <xdr:cNvPr id="132101" name="Button 5" hidden="1">
              <a:extLst>
                <a:ext uri="{63B3BB69-23CF-44E3-9099-C40C66FF867C}">
                  <a14:compatExt spid="_x0000_s132101"/>
                </a:ext>
                <a:ext uri="{FF2B5EF4-FFF2-40B4-BE49-F238E27FC236}">
                  <a16:creationId xmlns:a16="http://schemas.microsoft.com/office/drawing/2014/main" id="{00000000-0008-0000-0400-0000050402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8</xdr:row>
          <xdr:rowOff>0</xdr:rowOff>
        </xdr:from>
        <xdr:to>
          <xdr:col>7</xdr:col>
          <xdr:colOff>9525</xdr:colOff>
          <xdr:row>9</xdr:row>
          <xdr:rowOff>0</xdr:rowOff>
        </xdr:to>
        <xdr:sp macro="" textlink="">
          <xdr:nvSpPr>
            <xdr:cNvPr id="6169" name="Button 25" hidden="1">
              <a:extLst>
                <a:ext uri="{63B3BB69-23CF-44E3-9099-C40C66FF867C}">
                  <a14:compatExt spid="_x0000_s6169"/>
                </a:ext>
                <a:ext uri="{FF2B5EF4-FFF2-40B4-BE49-F238E27FC236}">
                  <a16:creationId xmlns:a16="http://schemas.microsoft.com/office/drawing/2014/main" id="{00000000-0008-0000-0600-000019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xdr:col>
          <xdr:colOff>44450</xdr:colOff>
          <xdr:row>38</xdr:row>
          <xdr:rowOff>44450</xdr:rowOff>
        </xdr:from>
        <xdr:to>
          <xdr:col>22</xdr:col>
          <xdr:colOff>473075</xdr:colOff>
          <xdr:row>40</xdr:row>
          <xdr:rowOff>14288</xdr:rowOff>
        </xdr:to>
        <xdr:grpSp>
          <xdr:nvGrpSpPr>
            <xdr:cNvPr id="6172" name="Group 28">
              <a:extLst>
                <a:ext uri="{FF2B5EF4-FFF2-40B4-BE49-F238E27FC236}">
                  <a16:creationId xmlns:a16="http://schemas.microsoft.com/office/drawing/2014/main" id="{00000000-0008-0000-0600-00001C180000}"/>
                </a:ext>
              </a:extLst>
            </xdr:cNvPr>
            <xdr:cNvGrpSpPr>
              <a:grpSpLocks/>
            </xdr:cNvGrpSpPr>
          </xdr:nvGrpSpPr>
          <xdr:grpSpPr bwMode="auto">
            <a:xfrm>
              <a:off x="3206750" y="3635375"/>
              <a:ext cx="2047875" cy="169863"/>
              <a:chOff x="340" y="275"/>
              <a:chExt cx="215" cy="18"/>
            </a:xfrm>
          </xdr:grpSpPr>
          <xdr:sp macro="" textlink="">
            <xdr:nvSpPr>
              <xdr:cNvPr id="6145" name="Button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36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46" name="Button 2"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340"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47" name="Button 3" hidden="1">
                <a:extLst>
                  <a:ext uri="{63B3BB69-23CF-44E3-9099-C40C66FF867C}">
                    <a14:compatExt spid="_x0000_s6147"/>
                  </a:ext>
                  <a:ext uri="{FF2B5EF4-FFF2-40B4-BE49-F238E27FC236}">
                    <a16:creationId xmlns:a16="http://schemas.microsoft.com/office/drawing/2014/main" id="{00000000-0008-0000-0600-000003180000}"/>
                  </a:ext>
                </a:extLst>
              </xdr:cNvPr>
              <xdr:cNvSpPr/>
            </xdr:nvSpPr>
            <xdr:spPr bwMode="auto">
              <a:xfrm>
                <a:off x="395"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48" name="Button 4" hidden="1">
                <a:extLst>
                  <a:ext uri="{63B3BB69-23CF-44E3-9099-C40C66FF867C}">
                    <a14:compatExt spid="_x0000_s6148"/>
                  </a:ext>
                  <a:ext uri="{FF2B5EF4-FFF2-40B4-BE49-F238E27FC236}">
                    <a16:creationId xmlns:a16="http://schemas.microsoft.com/office/drawing/2014/main" id="{00000000-0008-0000-0600-000004180000}"/>
                  </a:ext>
                </a:extLst>
              </xdr:cNvPr>
              <xdr:cNvSpPr/>
            </xdr:nvSpPr>
            <xdr:spPr bwMode="auto">
              <a:xfrm>
                <a:off x="420" y="275"/>
                <a:ext cx="24"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49" name="Button 5" hidden="1">
                <a:extLst>
                  <a:ext uri="{63B3BB69-23CF-44E3-9099-C40C66FF867C}">
                    <a14:compatExt spid="_x0000_s6149"/>
                  </a:ext>
                  <a:ext uri="{FF2B5EF4-FFF2-40B4-BE49-F238E27FC236}">
                    <a16:creationId xmlns:a16="http://schemas.microsoft.com/office/drawing/2014/main" id="{00000000-0008-0000-0600-000005180000}"/>
                  </a:ext>
                </a:extLst>
              </xdr:cNvPr>
              <xdr:cNvSpPr/>
            </xdr:nvSpPr>
            <xdr:spPr bwMode="auto">
              <a:xfrm>
                <a:off x="450" y="275"/>
                <a:ext cx="24"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0" name="Button 6" hidden="1">
                <a:extLst>
                  <a:ext uri="{63B3BB69-23CF-44E3-9099-C40C66FF867C}">
                    <a14:compatExt spid="_x0000_s6150"/>
                  </a:ext>
                  <a:ext uri="{FF2B5EF4-FFF2-40B4-BE49-F238E27FC236}">
                    <a16:creationId xmlns:a16="http://schemas.microsoft.com/office/drawing/2014/main" id="{00000000-0008-0000-0600-000006180000}"/>
                  </a:ext>
                </a:extLst>
              </xdr:cNvPr>
              <xdr:cNvSpPr/>
            </xdr:nvSpPr>
            <xdr:spPr bwMode="auto">
              <a:xfrm>
                <a:off x="47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51" name="Button 7" hidden="1">
                <a:extLst>
                  <a:ext uri="{63B3BB69-23CF-44E3-9099-C40C66FF867C}">
                    <a14:compatExt spid="_x0000_s6151"/>
                  </a:ext>
                  <a:ext uri="{FF2B5EF4-FFF2-40B4-BE49-F238E27FC236}">
                    <a16:creationId xmlns:a16="http://schemas.microsoft.com/office/drawing/2014/main" id="{00000000-0008-0000-0600-000007180000}"/>
                  </a:ext>
                </a:extLst>
              </xdr:cNvPr>
              <xdr:cNvSpPr/>
            </xdr:nvSpPr>
            <xdr:spPr bwMode="auto">
              <a:xfrm>
                <a:off x="50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2" name="Button 8" hidden="1">
                <a:extLst>
                  <a:ext uri="{63B3BB69-23CF-44E3-9099-C40C66FF867C}">
                    <a14:compatExt spid="_x0000_s6152"/>
                  </a:ext>
                  <a:ext uri="{FF2B5EF4-FFF2-40B4-BE49-F238E27FC236}">
                    <a16:creationId xmlns:a16="http://schemas.microsoft.com/office/drawing/2014/main" id="{00000000-0008-0000-0600-000008180000}"/>
                  </a:ext>
                </a:extLst>
              </xdr:cNvPr>
              <xdr:cNvSpPr/>
            </xdr:nvSpPr>
            <xdr:spPr bwMode="auto">
              <a:xfrm>
                <a:off x="532"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25400</xdr:colOff>
          <xdr:row>8</xdr:row>
          <xdr:rowOff>0</xdr:rowOff>
        </xdr:from>
        <xdr:to>
          <xdr:col>22</xdr:col>
          <xdr:colOff>454025</xdr:colOff>
          <xdr:row>12</xdr:row>
          <xdr:rowOff>166688</xdr:rowOff>
        </xdr:to>
        <xdr:grpSp>
          <xdr:nvGrpSpPr>
            <xdr:cNvPr id="6171" name="Group 27">
              <a:extLst>
                <a:ext uri="{FF2B5EF4-FFF2-40B4-BE49-F238E27FC236}">
                  <a16:creationId xmlns:a16="http://schemas.microsoft.com/office/drawing/2014/main" id="{00000000-0008-0000-0600-00001B180000}"/>
                </a:ext>
              </a:extLst>
            </xdr:cNvPr>
            <xdr:cNvGrpSpPr>
              <a:grpSpLocks/>
            </xdr:cNvGrpSpPr>
          </xdr:nvGrpSpPr>
          <xdr:grpSpPr bwMode="auto">
            <a:xfrm>
              <a:off x="3235325" y="742950"/>
              <a:ext cx="2000250" cy="433388"/>
              <a:chOff x="343" y="90"/>
              <a:chExt cx="210" cy="45"/>
            </a:xfrm>
          </xdr:grpSpPr>
          <xdr:sp macro="" textlink="">
            <xdr:nvSpPr>
              <xdr:cNvPr id="6153" name="Button 9" hidden="1">
                <a:extLst>
                  <a:ext uri="{63B3BB69-23CF-44E3-9099-C40C66FF867C}">
                    <a14:compatExt spid="_x0000_s6153"/>
                  </a:ext>
                  <a:ext uri="{FF2B5EF4-FFF2-40B4-BE49-F238E27FC236}">
                    <a16:creationId xmlns:a16="http://schemas.microsoft.com/office/drawing/2014/main" id="{00000000-0008-0000-0600-000009180000}"/>
                  </a:ext>
                </a:extLst>
              </xdr:cNvPr>
              <xdr:cNvSpPr/>
            </xdr:nvSpPr>
            <xdr:spPr bwMode="auto">
              <a:xfrm>
                <a:off x="505" y="117"/>
                <a:ext cx="4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FeMn</a:t>
                </a:r>
              </a:p>
            </xdr:txBody>
          </xdr:sp>
          <xdr:sp macro="" textlink="">
            <xdr:nvSpPr>
              <xdr:cNvPr id="6154" name="Button 10" hidden="1">
                <a:extLst>
                  <a:ext uri="{63B3BB69-23CF-44E3-9099-C40C66FF867C}">
                    <a14:compatExt spid="_x0000_s6154"/>
                  </a:ext>
                  <a:ext uri="{FF2B5EF4-FFF2-40B4-BE49-F238E27FC236}">
                    <a16:creationId xmlns:a16="http://schemas.microsoft.com/office/drawing/2014/main" id="{00000000-0008-0000-0600-00000A180000}"/>
                  </a:ext>
                </a:extLst>
              </xdr:cNvPr>
              <xdr:cNvSpPr/>
            </xdr:nvSpPr>
            <xdr:spPr bwMode="auto">
              <a:xfrm>
                <a:off x="343" y="117"/>
                <a:ext cx="4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SiMn</a:t>
                </a:r>
              </a:p>
            </xdr:txBody>
          </xdr:sp>
          <xdr:sp macro="" textlink="">
            <xdr:nvSpPr>
              <xdr:cNvPr id="6155" name="Button 11" hidden="1">
                <a:extLst>
                  <a:ext uri="{63B3BB69-23CF-44E3-9099-C40C66FF867C}">
                    <a14:compatExt spid="_x0000_s6155"/>
                  </a:ext>
                  <a:ext uri="{FF2B5EF4-FFF2-40B4-BE49-F238E27FC236}">
                    <a16:creationId xmlns:a16="http://schemas.microsoft.com/office/drawing/2014/main" id="{00000000-0008-0000-0600-00000B180000}"/>
                  </a:ext>
                </a:extLst>
              </xdr:cNvPr>
              <xdr:cNvSpPr/>
            </xdr:nvSpPr>
            <xdr:spPr bwMode="auto">
              <a:xfrm>
                <a:off x="451"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6" name="Button 12" hidden="1">
                <a:extLst>
                  <a:ext uri="{63B3BB69-23CF-44E3-9099-C40C66FF867C}">
                    <a14:compatExt spid="_x0000_s6156"/>
                  </a:ext>
                  <a:ext uri="{FF2B5EF4-FFF2-40B4-BE49-F238E27FC236}">
                    <a16:creationId xmlns:a16="http://schemas.microsoft.com/office/drawing/2014/main" id="{00000000-0008-0000-0600-00000C180000}"/>
                  </a:ext>
                </a:extLst>
              </xdr:cNvPr>
              <xdr:cNvSpPr/>
            </xdr:nvSpPr>
            <xdr:spPr bwMode="auto">
              <a:xfrm>
                <a:off x="397"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7" name="Button 13" hidden="1">
                <a:extLst>
                  <a:ext uri="{63B3BB69-23CF-44E3-9099-C40C66FF867C}">
                    <a14:compatExt spid="_x0000_s6157"/>
                  </a:ext>
                  <a:ext uri="{FF2B5EF4-FFF2-40B4-BE49-F238E27FC236}">
                    <a16:creationId xmlns:a16="http://schemas.microsoft.com/office/drawing/2014/main" id="{00000000-0008-0000-0600-00000D180000}"/>
                  </a:ext>
                </a:extLst>
              </xdr:cNvPr>
              <xdr:cNvSpPr/>
            </xdr:nvSpPr>
            <xdr:spPr bwMode="auto">
              <a:xfrm>
                <a:off x="505"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8" name="Button 14" hidden="1">
                <a:extLst>
                  <a:ext uri="{63B3BB69-23CF-44E3-9099-C40C66FF867C}">
                    <a14:compatExt spid="_x0000_s6158"/>
                  </a:ext>
                  <a:ext uri="{FF2B5EF4-FFF2-40B4-BE49-F238E27FC236}">
                    <a16:creationId xmlns:a16="http://schemas.microsoft.com/office/drawing/2014/main" id="{00000000-0008-0000-0600-00000E180000}"/>
                  </a:ext>
                </a:extLst>
              </xdr:cNvPr>
              <xdr:cNvSpPr/>
            </xdr:nvSpPr>
            <xdr:spPr bwMode="auto">
              <a:xfrm>
                <a:off x="343"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9" name="Button 15" hidden="1">
                <a:extLst>
                  <a:ext uri="{63B3BB69-23CF-44E3-9099-C40C66FF867C}">
                    <a14:compatExt spid="_x0000_s6159"/>
                  </a:ext>
                  <a:ext uri="{FF2B5EF4-FFF2-40B4-BE49-F238E27FC236}">
                    <a16:creationId xmlns:a16="http://schemas.microsoft.com/office/drawing/2014/main" id="{00000000-0008-0000-0600-00000F180000}"/>
                  </a:ext>
                </a:extLst>
              </xdr:cNvPr>
              <xdr:cNvSpPr/>
            </xdr:nvSpPr>
            <xdr:spPr bwMode="auto">
              <a:xfrm>
                <a:off x="398" y="117"/>
                <a:ext cx="9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 ОБА &gt;&gt;&gt;</a:t>
                </a:r>
              </a:p>
            </xdr:txBody>
          </xdr:sp>
          <xdr:sp macro="" textlink="">
            <xdr:nvSpPr>
              <xdr:cNvPr id="6160" name="Button 16" hidden="1">
                <a:extLst>
                  <a:ext uri="{63B3BB69-23CF-44E3-9099-C40C66FF867C}">
                    <a14:compatExt spid="_x0000_s6160"/>
                  </a:ext>
                  <a:ext uri="{FF2B5EF4-FFF2-40B4-BE49-F238E27FC236}">
                    <a16:creationId xmlns:a16="http://schemas.microsoft.com/office/drawing/2014/main" id="{00000000-0008-0000-0600-000010180000}"/>
                  </a:ext>
                </a:extLst>
              </xdr:cNvPr>
              <xdr:cNvSpPr/>
            </xdr:nvSpPr>
            <xdr:spPr bwMode="auto">
              <a:xfrm>
                <a:off x="368"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1" name="Button 17" hidden="1">
                <a:extLst>
                  <a:ext uri="{63B3BB69-23CF-44E3-9099-C40C66FF867C}">
                    <a14:compatExt spid="_x0000_s6161"/>
                  </a:ext>
                  <a:ext uri="{FF2B5EF4-FFF2-40B4-BE49-F238E27FC236}">
                    <a16:creationId xmlns:a16="http://schemas.microsoft.com/office/drawing/2014/main" id="{00000000-0008-0000-0600-000011180000}"/>
                  </a:ext>
                </a:extLst>
              </xdr:cNvPr>
              <xdr:cNvSpPr/>
            </xdr:nvSpPr>
            <xdr:spPr bwMode="auto">
              <a:xfrm>
                <a:off x="421"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2" name="Button 18" hidden="1">
                <a:extLst>
                  <a:ext uri="{63B3BB69-23CF-44E3-9099-C40C66FF867C}">
                    <a14:compatExt spid="_x0000_s6162"/>
                  </a:ext>
                  <a:ext uri="{FF2B5EF4-FFF2-40B4-BE49-F238E27FC236}">
                    <a16:creationId xmlns:a16="http://schemas.microsoft.com/office/drawing/2014/main" id="{00000000-0008-0000-0600-000012180000}"/>
                  </a:ext>
                </a:extLst>
              </xdr:cNvPr>
              <xdr:cNvSpPr/>
            </xdr:nvSpPr>
            <xdr:spPr bwMode="auto">
              <a:xfrm>
                <a:off x="475"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3" name="Button 19" hidden="1">
                <a:extLst>
                  <a:ext uri="{63B3BB69-23CF-44E3-9099-C40C66FF867C}">
                    <a14:compatExt spid="_x0000_s6163"/>
                  </a:ext>
                  <a:ext uri="{FF2B5EF4-FFF2-40B4-BE49-F238E27FC236}">
                    <a16:creationId xmlns:a16="http://schemas.microsoft.com/office/drawing/2014/main" id="{00000000-0008-0000-0600-000013180000}"/>
                  </a:ext>
                </a:extLst>
              </xdr:cNvPr>
              <xdr:cNvSpPr/>
            </xdr:nvSpPr>
            <xdr:spPr bwMode="auto">
              <a:xfrm>
                <a:off x="531"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37</xdr:row>
          <xdr:rowOff>38100</xdr:rowOff>
        </xdr:from>
        <xdr:to>
          <xdr:col>12</xdr:col>
          <xdr:colOff>466725</xdr:colOff>
          <xdr:row>39</xdr:row>
          <xdr:rowOff>19050</xdr:rowOff>
        </xdr:to>
        <xdr:sp macro="" textlink="">
          <xdr:nvSpPr>
            <xdr:cNvPr id="6164" name="Button 20" hidden="1">
              <a:extLst>
                <a:ext uri="{63B3BB69-23CF-44E3-9099-C40C66FF867C}">
                  <a14:compatExt spid="_x0000_s6164"/>
                </a:ext>
                <a:ext uri="{FF2B5EF4-FFF2-40B4-BE49-F238E27FC236}">
                  <a16:creationId xmlns:a16="http://schemas.microsoft.com/office/drawing/2014/main" id="{00000000-0008-0000-0600-000014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0" anchor="t"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28575</xdr:rowOff>
        </xdr:from>
        <xdr:to>
          <xdr:col>12</xdr:col>
          <xdr:colOff>466725</xdr:colOff>
          <xdr:row>37</xdr:row>
          <xdr:rowOff>0</xdr:rowOff>
        </xdr:to>
        <xdr:sp macro="" textlink="">
          <xdr:nvSpPr>
            <xdr:cNvPr id="6165" name="Button 21" hidden="1">
              <a:extLst>
                <a:ext uri="{63B3BB69-23CF-44E3-9099-C40C66FF867C}">
                  <a14:compatExt spid="_x0000_s6165"/>
                </a:ext>
                <a:ext uri="{FF2B5EF4-FFF2-40B4-BE49-F238E27FC236}">
                  <a16:creationId xmlns:a16="http://schemas.microsoft.com/office/drawing/2014/main" id="{00000000-0008-0000-0600-000015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0" anchor="t" upright="1"/>
            <a:lstStyle/>
            <a:p>
              <a:pPr algn="ctr" rtl="0">
                <a:defRPr sz="1000"/>
              </a:pPr>
              <a:r>
                <a:rPr lang="en-US" sz="800" b="0" i="0" u="none" strike="noStrike" baseline="0">
                  <a:solidFill>
                    <a:srgbClr val="000000"/>
                  </a:solidFill>
                  <a:latin typeface="Tahoma"/>
                  <a:ea typeface="Tahoma"/>
                  <a:cs typeface="Tahoma"/>
                </a:rPr>
                <a:t>&gt;&gt;&gt;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8</xdr:row>
          <xdr:rowOff>19050</xdr:rowOff>
        </xdr:from>
        <xdr:to>
          <xdr:col>12</xdr:col>
          <xdr:colOff>447675</xdr:colOff>
          <xdr:row>9</xdr:row>
          <xdr:rowOff>28575</xdr:rowOff>
        </xdr:to>
        <xdr:sp macro="" textlink="">
          <xdr:nvSpPr>
            <xdr:cNvPr id="6166" name="Button 22" hidden="1">
              <a:extLst>
                <a:ext uri="{63B3BB69-23CF-44E3-9099-C40C66FF867C}">
                  <a14:compatExt spid="_x0000_s6166"/>
                </a:ext>
                <a:ext uri="{FF2B5EF4-FFF2-40B4-BE49-F238E27FC236}">
                  <a16:creationId xmlns:a16="http://schemas.microsoft.com/office/drawing/2014/main" id="{00000000-0008-0000-0600-000016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28575</xdr:colOff>
          <xdr:row>11</xdr:row>
          <xdr:rowOff>19050</xdr:rowOff>
        </xdr:from>
        <xdr:to>
          <xdr:col>12</xdr:col>
          <xdr:colOff>447675</xdr:colOff>
          <xdr:row>12</xdr:row>
          <xdr:rowOff>161925</xdr:rowOff>
        </xdr:to>
        <xdr:sp macro="" textlink="">
          <xdr:nvSpPr>
            <xdr:cNvPr id="6167" name="Button 23" hidden="1">
              <a:extLst>
                <a:ext uri="{63B3BB69-23CF-44E3-9099-C40C66FF867C}">
                  <a14:compatExt spid="_x0000_s6167"/>
                </a:ext>
                <a:ext uri="{FF2B5EF4-FFF2-40B4-BE49-F238E27FC236}">
                  <a16:creationId xmlns:a16="http://schemas.microsoft.com/office/drawing/2014/main" id="{00000000-0008-0000-0600-000017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8</xdr:row>
          <xdr:rowOff>0</xdr:rowOff>
        </xdr:from>
        <xdr:to>
          <xdr:col>5</xdr:col>
          <xdr:colOff>19050</xdr:colOff>
          <xdr:row>9</xdr:row>
          <xdr:rowOff>0</xdr:rowOff>
        </xdr:to>
        <xdr:sp macro="" textlink="">
          <xdr:nvSpPr>
            <xdr:cNvPr id="6168" name="Button 24" hidden="1">
              <a:extLst>
                <a:ext uri="{63B3BB69-23CF-44E3-9099-C40C66FF867C}">
                  <a14:compatExt spid="_x0000_s6168"/>
                </a:ext>
                <a:ext uri="{FF2B5EF4-FFF2-40B4-BE49-F238E27FC236}">
                  <a16:creationId xmlns:a16="http://schemas.microsoft.com/office/drawing/2014/main" id="{00000000-0008-0000-0600-000018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344</xdr:colOff>
          <xdr:row>0</xdr:row>
          <xdr:rowOff>297</xdr:rowOff>
        </xdr:from>
        <xdr:to>
          <xdr:col>24</xdr:col>
          <xdr:colOff>80963</xdr:colOff>
          <xdr:row>31</xdr:row>
          <xdr:rowOff>46038</xdr:rowOff>
        </xdr:to>
        <xdr:grpSp>
          <xdr:nvGrpSpPr>
            <xdr:cNvPr id="10248" name="Group 8">
              <a:extLst>
                <a:ext uri="{FF2B5EF4-FFF2-40B4-BE49-F238E27FC236}">
                  <a16:creationId xmlns:a16="http://schemas.microsoft.com/office/drawing/2014/main" id="{00000000-0008-0000-0700-000008280000}"/>
                </a:ext>
              </a:extLst>
            </xdr:cNvPr>
            <xdr:cNvGrpSpPr>
              <a:grpSpLocks/>
            </xdr:cNvGrpSpPr>
          </xdr:nvGrpSpPr>
          <xdr:grpSpPr bwMode="auto">
            <a:xfrm>
              <a:off x="344" y="297"/>
              <a:ext cx="4500219" cy="3293766"/>
              <a:chOff x="344" y="297"/>
              <a:chExt cx="4500219" cy="3293766"/>
            </a:xfrm>
          </xdr:grpSpPr>
          <xdr:sp macro="" textlink="">
            <xdr:nvSpPr>
              <xdr:cNvPr id="10249" name="Button 9" hidden="1">
                <a:extLst>
                  <a:ext uri="{63B3BB69-23CF-44E3-9099-C40C66FF867C}">
                    <a14:compatExt spid="_x0000_s10249"/>
                  </a:ext>
                  <a:ext uri="{FF2B5EF4-FFF2-40B4-BE49-F238E27FC236}">
                    <a16:creationId xmlns:a16="http://schemas.microsoft.com/office/drawing/2014/main" id="{00000000-0008-0000-0700-000009280000}"/>
                  </a:ext>
                </a:extLst>
              </xdr:cNvPr>
              <xdr:cNvSpPr/>
            </xdr:nvSpPr>
            <xdr:spPr bwMode="auto">
              <a:xfrm>
                <a:off x="4500563" y="3294063"/>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sp macro="" textlink="">
            <xdr:nvSpPr>
              <xdr:cNvPr id="10250" name="Button 10" hidden="1">
                <a:extLst>
                  <a:ext uri="{63B3BB69-23CF-44E3-9099-C40C66FF867C}">
                    <a14:compatExt spid="_x0000_s10250"/>
                  </a:ext>
                  <a:ext uri="{FF2B5EF4-FFF2-40B4-BE49-F238E27FC236}">
                    <a16:creationId xmlns:a16="http://schemas.microsoft.com/office/drawing/2014/main" id="{00000000-0008-0000-0700-00000A280000}"/>
                  </a:ext>
                </a:extLst>
              </xdr:cNvPr>
              <xdr:cNvSpPr/>
            </xdr:nvSpPr>
            <xdr:spPr bwMode="auto">
              <a:xfrm>
                <a:off x="344" y="297"/>
                <a:ext cx="45"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5</xdr:col>
          <xdr:colOff>0</xdr:colOff>
          <xdr:row>3</xdr:row>
          <xdr:rowOff>0</xdr:rowOff>
        </xdr:to>
        <xdr:sp macro="" textlink="">
          <xdr:nvSpPr>
            <xdr:cNvPr id="10252" name="Button 12" hidden="1">
              <a:extLst>
                <a:ext uri="{63B3BB69-23CF-44E3-9099-C40C66FF867C}">
                  <a14:compatExt spid="_x0000_s10252"/>
                </a:ext>
                <a:ext uri="{FF2B5EF4-FFF2-40B4-BE49-F238E27FC236}">
                  <a16:creationId xmlns:a16="http://schemas.microsoft.com/office/drawing/2014/main" id="{00000000-0008-0000-0700-00000C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344</xdr:colOff>
          <xdr:row>0</xdr:row>
          <xdr:rowOff>297</xdr:rowOff>
        </xdr:from>
        <xdr:to>
          <xdr:col>13</xdr:col>
          <xdr:colOff>92075</xdr:colOff>
          <xdr:row>39</xdr:row>
          <xdr:rowOff>55563</xdr:rowOff>
        </xdr:to>
        <xdr:grpSp>
          <xdr:nvGrpSpPr>
            <xdr:cNvPr id="14337" name="Group 1">
              <a:extLst>
                <a:ext uri="{FF2B5EF4-FFF2-40B4-BE49-F238E27FC236}">
                  <a16:creationId xmlns:a16="http://schemas.microsoft.com/office/drawing/2014/main" id="{00000000-0008-0000-0800-000001380000}"/>
                </a:ext>
              </a:extLst>
            </xdr:cNvPr>
            <xdr:cNvGrpSpPr>
              <a:grpSpLocks/>
            </xdr:cNvGrpSpPr>
          </xdr:nvGrpSpPr>
          <xdr:grpSpPr bwMode="auto">
            <a:xfrm>
              <a:off x="344" y="297"/>
              <a:ext cx="3111156" cy="4008141"/>
              <a:chOff x="344" y="297"/>
              <a:chExt cx="3111156" cy="4008141"/>
            </a:xfrm>
          </xdr:grpSpPr>
          <xdr:sp macro="" textlink="">
            <xdr:nvSpPr>
              <xdr:cNvPr id="14338" name="Button 2" hidden="1">
                <a:extLst>
                  <a:ext uri="{63B3BB69-23CF-44E3-9099-C40C66FF867C}">
                    <a14:compatExt spid="_x0000_s14338"/>
                  </a:ext>
                  <a:ext uri="{FF2B5EF4-FFF2-40B4-BE49-F238E27FC236}">
                    <a16:creationId xmlns:a16="http://schemas.microsoft.com/office/drawing/2014/main" id="{00000000-0008-0000-0800-000002380000}"/>
                  </a:ext>
                </a:extLst>
              </xdr:cNvPr>
              <xdr:cNvSpPr/>
            </xdr:nvSpPr>
            <xdr:spPr bwMode="auto">
              <a:xfrm>
                <a:off x="3111500" y="4008438"/>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sp macro="" textlink="">
            <xdr:nvSpPr>
              <xdr:cNvPr id="14339" name="Button 3" hidden="1">
                <a:extLst>
                  <a:ext uri="{63B3BB69-23CF-44E3-9099-C40C66FF867C}">
                    <a14:compatExt spid="_x0000_s14339"/>
                  </a:ext>
                  <a:ext uri="{FF2B5EF4-FFF2-40B4-BE49-F238E27FC236}">
                    <a16:creationId xmlns:a16="http://schemas.microsoft.com/office/drawing/2014/main" id="{00000000-0008-0000-0800-000003380000}"/>
                  </a:ext>
                </a:extLst>
              </xdr:cNvPr>
              <xdr:cNvSpPr/>
            </xdr:nvSpPr>
            <xdr:spPr bwMode="auto">
              <a:xfrm>
                <a:off x="344" y="297"/>
                <a:ext cx="45"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5</xdr:col>
          <xdr:colOff>0</xdr:colOff>
          <xdr:row>3</xdr:row>
          <xdr:rowOff>0</xdr:rowOff>
        </xdr:to>
        <xdr:sp macro="" textlink="">
          <xdr:nvSpPr>
            <xdr:cNvPr id="14340" name="Button 4" hidden="1">
              <a:extLst>
                <a:ext uri="{63B3BB69-23CF-44E3-9099-C40C66FF867C}">
                  <a14:compatExt spid="_x0000_s14340"/>
                </a:ext>
                <a:ext uri="{FF2B5EF4-FFF2-40B4-BE49-F238E27FC236}">
                  <a16:creationId xmlns:a16="http://schemas.microsoft.com/office/drawing/2014/main" id="{00000000-0008-0000-0800-000004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xdr:row>
          <xdr:rowOff>9525</xdr:rowOff>
        </xdr:from>
        <xdr:to>
          <xdr:col>7</xdr:col>
          <xdr:colOff>0</xdr:colOff>
          <xdr:row>3</xdr:row>
          <xdr:rowOff>0</xdr:rowOff>
        </xdr:to>
        <xdr:sp macro="" textlink="">
          <xdr:nvSpPr>
            <xdr:cNvPr id="14341" name="Button 5" hidden="1">
              <a:extLst>
                <a:ext uri="{63B3BB69-23CF-44E3-9099-C40C66FF867C}">
                  <a14:compatExt spid="_x0000_s14341"/>
                </a:ext>
                <a:ext uri="{FF2B5EF4-FFF2-40B4-BE49-F238E27FC236}">
                  <a16:creationId xmlns:a16="http://schemas.microsoft.com/office/drawing/2014/main" id="{00000000-0008-0000-0800-000005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xdr:row>
          <xdr:rowOff>9525</xdr:rowOff>
        </xdr:from>
        <xdr:to>
          <xdr:col>9</xdr:col>
          <xdr:colOff>0</xdr:colOff>
          <xdr:row>3</xdr:row>
          <xdr:rowOff>0</xdr:rowOff>
        </xdr:to>
        <xdr:sp macro="" textlink="">
          <xdr:nvSpPr>
            <xdr:cNvPr id="14343" name="Button 7" hidden="1">
              <a:extLst>
                <a:ext uri="{63B3BB69-23CF-44E3-9099-C40C66FF867C}">
                  <a14:compatExt spid="_x0000_s14343"/>
                </a:ext>
                <a:ext uri="{FF2B5EF4-FFF2-40B4-BE49-F238E27FC236}">
                  <a16:creationId xmlns:a16="http://schemas.microsoft.com/office/drawing/2014/main" id="{00000000-0008-0000-0800-000007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amleaders/AppData/Roaming/Microsoft/Excel/Calculator%20LRF_v4.2%20(E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ltsasha/Desktop/CALC_LRF_V7.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F_1 (autom)"/>
      <sheetName val="TM"/>
      <sheetName val="AC"/>
      <sheetName val="CCM"/>
      <sheetName val="WP"/>
      <sheetName val="LRF (manual)"/>
      <sheetName val="Calculator LRF_v4.2 (ENG)"/>
    </sheetNames>
    <sheetDataSet>
      <sheetData sheetId="0" refreshError="1"/>
      <sheetData sheetId="1"/>
      <sheetData sheetId="2"/>
      <sheetData sheetId="3"/>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F_1"/>
      <sheetName val="КУ"/>
      <sheetName val="ХСМ"/>
      <sheetName val="LF_2"/>
      <sheetName val="LF"/>
      <sheetName val="ТК(ТП)"/>
      <sheetName val="Формулы"/>
      <sheetName val="Разбавление"/>
      <sheetName val="N"/>
      <sheetName val="S"/>
      <sheetName val="Clean Steel "/>
      <sheetName val="CALC_LRF_V7.0"/>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imilation_Coefficient" displayName="Assimilation_Coefficient" ref="B2:R26" totalsRowShown="0" headerRowDxfId="232" dataDxfId="231" headerRowBorderDxfId="229" tableBorderDxfId="230">
  <tableColumns count="17">
    <tableColumn id="1" xr3:uid="{00000000-0010-0000-0000-000001000000}" name="Материал" dataDxfId="228"/>
    <tableColumn id="2" xr3:uid="{00000000-0010-0000-0000-000002000000}" name="C_%" dataDxfId="227"/>
    <tableColumn id="3" xr3:uid="{00000000-0010-0000-0000-000003000000}" name="Mn_%" dataDxfId="226"/>
    <tableColumn id="4" xr3:uid="{00000000-0010-0000-0000-000004000000}" name="Si_%" dataDxfId="225"/>
    <tableColumn id="5" xr3:uid="{00000000-0010-0000-0000-000005000000}" name="Cr_%" dataDxfId="224"/>
    <tableColumn id="6" xr3:uid="{00000000-0010-0000-0000-000006000000}" name="Ti_%" dataDxfId="223"/>
    <tableColumn id="7" xr3:uid="{00000000-0010-0000-0000-000007000000}" name="V_%" dataDxfId="222"/>
    <tableColumn id="8" xr3:uid="{00000000-0010-0000-0000-000008000000}" name="Mo_%" dataDxfId="221"/>
    <tableColumn id="9" xr3:uid="{00000000-0010-0000-0000-000009000000}" name="B_%" dataDxfId="220"/>
    <tableColumn id="10" xr3:uid="{00000000-0010-0000-0000-00000A000000}" name="Nb_%" dataDxfId="219"/>
    <tableColumn id="11" xr3:uid="{00000000-0010-0000-0000-00000B000000}" name="Ni_%" dataDxfId="218"/>
    <tableColumn id="12" xr3:uid="{00000000-0010-0000-0000-00000C000000}" name="Cu_%" dataDxfId="217"/>
    <tableColumn id="13" xr3:uid="{00000000-0010-0000-0000-00000D000000}" name="Al_%" dataDxfId="216"/>
    <tableColumn id="14" xr3:uid="{00000000-0010-0000-0000-00000E000000}" name="S_%" dataDxfId="215"/>
    <tableColumn id="15" xr3:uid="{00000000-0010-0000-0000-00000F000000}" name="Fe_%" dataDxfId="214"/>
    <tableColumn id="16" xr3:uid="{00000000-0010-0000-0000-000010000000}" name="Ca_%" dataDxfId="213"/>
    <tableColumn id="17" xr3:uid="{00000000-0010-0000-0000-000011000000}" name="P_%" dataDxfId="212"/>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hemical_Composition_of_Materials" displayName="Chemical_Composition_of_Materials" ref="B2:R26" totalsRowShown="0" headerRowDxfId="205" dataDxfId="204" headerRowBorderDxfId="202" tableBorderDxfId="203" totalsRowBorderDxfId="201">
  <tableColumns count="17">
    <tableColumn id="1" xr3:uid="{00000000-0010-0000-0100-000001000000}" name="Материал" dataDxfId="200"/>
    <tableColumn id="2" xr3:uid="{00000000-0010-0000-0100-000002000000}" name="C_%" dataDxfId="199"/>
    <tableColumn id="3" xr3:uid="{00000000-0010-0000-0100-000003000000}" name="Mn_%" dataDxfId="198"/>
    <tableColumn id="4" xr3:uid="{00000000-0010-0000-0100-000004000000}" name="Si_%" dataDxfId="197"/>
    <tableColumn id="5" xr3:uid="{00000000-0010-0000-0100-000005000000}" name="Cr_%" dataDxfId="196"/>
    <tableColumn id="6" xr3:uid="{00000000-0010-0000-0100-000006000000}" name="Ti_%" dataDxfId="195"/>
    <tableColumn id="7" xr3:uid="{00000000-0010-0000-0100-000007000000}" name="V_%" dataDxfId="194"/>
    <tableColumn id="8" xr3:uid="{00000000-0010-0000-0100-000008000000}" name="Mo_%" dataDxfId="193"/>
    <tableColumn id="9" xr3:uid="{00000000-0010-0000-0100-000009000000}" name="B_%" dataDxfId="192"/>
    <tableColumn id="10" xr3:uid="{00000000-0010-0000-0100-00000A000000}" name="Nb_%" dataDxfId="191"/>
    <tableColumn id="11" xr3:uid="{00000000-0010-0000-0100-00000B000000}" name="Ni_%" dataDxfId="190"/>
    <tableColumn id="12" xr3:uid="{00000000-0010-0000-0100-00000C000000}" name="Cu_%" dataDxfId="189"/>
    <tableColumn id="13" xr3:uid="{00000000-0010-0000-0100-00000D000000}" name="Al_%" dataDxfId="188"/>
    <tableColumn id="14" xr3:uid="{00000000-0010-0000-0100-00000E000000}" name="S_%" dataDxfId="187"/>
    <tableColumn id="15" xr3:uid="{00000000-0010-0000-0100-00000F000000}" name="Fe_%" dataDxfId="186"/>
    <tableColumn id="16" xr3:uid="{00000000-0010-0000-0100-000010000000}" name="Ca_%" dataDxfId="185"/>
    <tableColumn id="17" xr3:uid="{00000000-0010-0000-0100-000011000000}" name="P_%" dataDxfId="184"/>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Assimilation_Coefficient3" displayName="Assimilation_Coefficient3" ref="B2:E5" totalsRowShown="0" headerRowDxfId="181" dataDxfId="180" headerRowBorderDxfId="178" tableBorderDxfId="179">
  <tableColumns count="4">
    <tableColumn id="1" xr3:uid="{00000000-0010-0000-0200-000001000000}" name="Материал" dataDxfId="177"/>
    <tableColumn id="2" xr3:uid="{00000000-0010-0000-0200-000002000000}" name="Поставщик" dataDxfId="176"/>
    <tableColumn id="3" xr3:uid="{00000000-0010-0000-0200-000003000000}" name="Наполние порошковой проволоки" dataDxfId="175"/>
    <tableColumn id="4" xr3:uid="{00000000-0010-0000-0200-000004000000}" name="Вес погонного метра" dataDxfId="17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Assimilation_Coefficient37" displayName="Assimilation_Coefficient37" ref="B7:C9" totalsRowShown="0" headerRowDxfId="173" dataDxfId="172" headerRowBorderDxfId="170" tableBorderDxfId="171">
  <tableColumns count="2">
    <tableColumn id="1" xr3:uid="{00000000-0010-0000-0300-000001000000}" name="Материал" dataDxfId="169"/>
    <tableColumn id="2" xr3:uid="{00000000-0010-0000-0300-000002000000}" name="Коэфициент" dataDxfId="168"/>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M" displayName="TM" ref="B2:U282" totalsRowShown="0" headerRowDxfId="44" dataDxfId="43" headerRowBorderDxfId="41" tableBorderDxfId="42" totalsRowBorderDxfId="40">
  <autoFilter ref="B2:U282" xr:uid="{00000000-0009-0000-0100-000001000000}"/>
  <sortState xmlns:xlrd2="http://schemas.microsoft.com/office/spreadsheetml/2017/richdata2" ref="B3:U282">
    <sortCondition ref="B2:B282"/>
  </sortState>
  <tableColumns count="20">
    <tableColumn id="1" xr3:uid="{00000000-0010-0000-0400-000001000000}" name="№ ТК" dataDxfId="39"/>
    <tableColumn id="2" xr3:uid="{00000000-0010-0000-0400-000002000000}" name="Марка стали" dataDxfId="38"/>
    <tableColumn id="3" xr3:uid="{00000000-0010-0000-0400-000003000000}" name="VD" dataDxfId="37"/>
    <tableColumn id="4" xr3:uid="{00000000-0010-0000-0400-000004000000}" name="CCM_1" dataDxfId="36"/>
    <tableColumn id="5" xr3:uid="{00000000-0010-0000-0400-000005000000}" name="CCM_2" dataDxfId="35"/>
    <tableColumn id="6" xr3:uid="{00000000-0010-0000-0400-000006000000}" name="C_%" dataDxfId="34"/>
    <tableColumn id="7" xr3:uid="{00000000-0010-0000-0400-000007000000}" name="Si_%" dataDxfId="33"/>
    <tableColumn id="9" xr3:uid="{00000000-0010-0000-0400-000009000000}" name="Mn" dataDxfId="32"/>
    <tableColumn id="8" xr3:uid="{00000000-0010-0000-0400-000008000000}" name="S_%" dataDxfId="31"/>
    <tableColumn id="17" xr3:uid="{00000000-0010-0000-0400-000011000000}" name="Al_%" dataDxfId="30"/>
    <tableColumn id="10" xr3:uid="{00000000-0010-0000-0400-00000A000000}" name="Cr_%" dataDxfId="29"/>
    <tableColumn id="11" xr3:uid="{00000000-0010-0000-0400-00000B000000}" name="Mo_%" dataDxfId="28"/>
    <tableColumn id="12" xr3:uid="{00000000-0010-0000-0400-00000C000000}" name="Ni_%" dataDxfId="27"/>
    <tableColumn id="13" xr3:uid="{00000000-0010-0000-0400-00000D000000}" name="Cu_%" dataDxfId="26"/>
    <tableColumn id="14" xr3:uid="{00000000-0010-0000-0400-00000E000000}" name="V_%" dataDxfId="25"/>
    <tableColumn id="15" xr3:uid="{00000000-0010-0000-0400-00000F000000}" name="Nb_%" dataDxfId="24"/>
    <tableColumn id="16" xr3:uid="{00000000-0010-0000-0400-000010000000}" name="Ti_%" dataDxfId="23"/>
    <tableColumn id="18" xr3:uid="{00000000-0010-0000-0400-000012000000}" name="B_%" dataDxfId="22"/>
    <tableColumn id="19" xr3:uid="{00000000-0010-0000-0400-000013000000}" name="Ca_%" dataDxfId="21"/>
    <tableColumn id="20" xr3:uid="{00000000-0010-0000-0400-000014000000}" name="Cпр._%" dataDxfId="20"/>
  </tableColumns>
  <tableStyleInfo name="TableStyleLight8" showFirstColumn="0" showLastColumn="0" showRowStripes="0" showColumnStripes="1"/>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5.xml"/><Relationship Id="rId13" Type="http://schemas.openxmlformats.org/officeDocument/2006/relationships/ctrlProp" Target="../ctrlProps/ctrlProp20.xml"/><Relationship Id="rId18" Type="http://schemas.openxmlformats.org/officeDocument/2006/relationships/ctrlProp" Target="../ctrlProps/ctrlProp25.xml"/><Relationship Id="rId26" Type="http://schemas.openxmlformats.org/officeDocument/2006/relationships/ctrlProp" Target="../ctrlProps/ctrlProp33.xml"/><Relationship Id="rId3" Type="http://schemas.openxmlformats.org/officeDocument/2006/relationships/vmlDrawing" Target="../drawings/vmlDrawing3.vml"/><Relationship Id="rId21" Type="http://schemas.openxmlformats.org/officeDocument/2006/relationships/ctrlProp" Target="../ctrlProps/ctrlProp28.xml"/><Relationship Id="rId7" Type="http://schemas.openxmlformats.org/officeDocument/2006/relationships/ctrlProp" Target="../ctrlProps/ctrlProp14.xml"/><Relationship Id="rId12" Type="http://schemas.openxmlformats.org/officeDocument/2006/relationships/ctrlProp" Target="../ctrlProps/ctrlProp19.xml"/><Relationship Id="rId17" Type="http://schemas.openxmlformats.org/officeDocument/2006/relationships/ctrlProp" Target="../ctrlProps/ctrlProp24.xml"/><Relationship Id="rId25" Type="http://schemas.openxmlformats.org/officeDocument/2006/relationships/ctrlProp" Target="../ctrlProps/ctrlProp32.xml"/><Relationship Id="rId2" Type="http://schemas.openxmlformats.org/officeDocument/2006/relationships/drawing" Target="../drawings/drawing3.xml"/><Relationship Id="rId16" Type="http://schemas.openxmlformats.org/officeDocument/2006/relationships/ctrlProp" Target="../ctrlProps/ctrlProp23.xml"/><Relationship Id="rId20" Type="http://schemas.openxmlformats.org/officeDocument/2006/relationships/ctrlProp" Target="../ctrlProps/ctrlProp27.xml"/><Relationship Id="rId1" Type="http://schemas.openxmlformats.org/officeDocument/2006/relationships/printerSettings" Target="../printerSettings/printerSettings6.bin"/><Relationship Id="rId6" Type="http://schemas.openxmlformats.org/officeDocument/2006/relationships/ctrlProp" Target="../ctrlProps/ctrlProp13.xml"/><Relationship Id="rId11" Type="http://schemas.openxmlformats.org/officeDocument/2006/relationships/ctrlProp" Target="../ctrlProps/ctrlProp18.xml"/><Relationship Id="rId24" Type="http://schemas.openxmlformats.org/officeDocument/2006/relationships/ctrlProp" Target="../ctrlProps/ctrlProp31.xml"/><Relationship Id="rId5" Type="http://schemas.openxmlformats.org/officeDocument/2006/relationships/ctrlProp" Target="../ctrlProps/ctrlProp12.xml"/><Relationship Id="rId15" Type="http://schemas.openxmlformats.org/officeDocument/2006/relationships/ctrlProp" Target="../ctrlProps/ctrlProp22.xml"/><Relationship Id="rId23" Type="http://schemas.openxmlformats.org/officeDocument/2006/relationships/ctrlProp" Target="../ctrlProps/ctrlProp30.xml"/><Relationship Id="rId28" Type="http://schemas.openxmlformats.org/officeDocument/2006/relationships/ctrlProp" Target="../ctrlProps/ctrlProp35.xml"/><Relationship Id="rId10" Type="http://schemas.openxmlformats.org/officeDocument/2006/relationships/ctrlProp" Target="../ctrlProps/ctrlProp17.xml"/><Relationship Id="rId19" Type="http://schemas.openxmlformats.org/officeDocument/2006/relationships/ctrlProp" Target="../ctrlProps/ctrlProp26.xml"/><Relationship Id="rId4" Type="http://schemas.openxmlformats.org/officeDocument/2006/relationships/ctrlProp" Target="../ctrlProps/ctrlProp11.xml"/><Relationship Id="rId9" Type="http://schemas.openxmlformats.org/officeDocument/2006/relationships/ctrlProp" Target="../ctrlProps/ctrlProp16.xml"/><Relationship Id="rId14" Type="http://schemas.openxmlformats.org/officeDocument/2006/relationships/ctrlProp" Target="../ctrlProps/ctrlProp21.xml"/><Relationship Id="rId22" Type="http://schemas.openxmlformats.org/officeDocument/2006/relationships/ctrlProp" Target="../ctrlProps/ctrlProp29.xml"/><Relationship Id="rId27" Type="http://schemas.openxmlformats.org/officeDocument/2006/relationships/ctrlProp" Target="../ctrlProps/ctrlProp3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38.xml"/><Relationship Id="rId5" Type="http://schemas.openxmlformats.org/officeDocument/2006/relationships/ctrlProp" Target="../ctrlProps/ctrlProp37.xml"/><Relationship Id="rId4" Type="http://schemas.openxmlformats.org/officeDocument/2006/relationships/ctrlProp" Target="../ctrlProps/ctrlProp3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3.xml"/><Relationship Id="rId3" Type="http://schemas.openxmlformats.org/officeDocument/2006/relationships/vmlDrawing" Target="../drawings/vmlDrawing5.vml"/><Relationship Id="rId7" Type="http://schemas.openxmlformats.org/officeDocument/2006/relationships/ctrlProp" Target="../ctrlProps/ctrlProp42.xml"/><Relationship Id="rId2" Type="http://schemas.openxmlformats.org/officeDocument/2006/relationships/drawing" Target="../drawings/drawing5.xml"/><Relationship Id="rId1" Type="http://schemas.openxmlformats.org/officeDocument/2006/relationships/printerSettings" Target="../printerSettings/printerSettings8.bin"/><Relationship Id="rId6" Type="http://schemas.openxmlformats.org/officeDocument/2006/relationships/ctrlProp" Target="../ctrlProps/ctrlProp41.xml"/><Relationship Id="rId5" Type="http://schemas.openxmlformats.org/officeDocument/2006/relationships/ctrlProp" Target="../ctrlProps/ctrlProp40.xml"/><Relationship Id="rId4"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theme="0" tint="-0.499984740745262"/>
  </sheetPr>
  <dimension ref="B1:R27"/>
  <sheetViews>
    <sheetView showGridLines="0" showRowColHeaders="0" zoomScale="120" zoomScaleNormal="120" workbookViewId="0">
      <selection activeCell="B26" sqref="B26"/>
    </sheetView>
  </sheetViews>
  <sheetFormatPr defaultRowHeight="10.5"/>
  <cols>
    <col min="1" max="1" width="5.28515625" style="112" customWidth="1"/>
    <col min="2" max="2" width="14.28515625" style="112" customWidth="1"/>
    <col min="3" max="18" width="6.7109375" style="112" customWidth="1"/>
    <col min="19" max="16384" width="9.140625" style="112"/>
  </cols>
  <sheetData>
    <row r="1" spans="2:18" ht="26.25" customHeight="1">
      <c r="B1" s="348" t="s">
        <v>0</v>
      </c>
      <c r="C1" s="348"/>
      <c r="D1" s="348"/>
      <c r="E1" s="348"/>
      <c r="F1" s="348"/>
      <c r="G1" s="348"/>
      <c r="H1" s="348"/>
      <c r="I1" s="348"/>
      <c r="J1" s="348"/>
      <c r="K1" s="348"/>
      <c r="L1" s="348"/>
      <c r="M1" s="348"/>
      <c r="N1" s="348"/>
      <c r="O1" s="348"/>
      <c r="P1" s="348"/>
      <c r="Q1" s="348"/>
    </row>
    <row r="2" spans="2:18" ht="24" customHeight="1">
      <c r="B2" s="131" t="s">
        <v>1</v>
      </c>
      <c r="C2" s="132" t="s">
        <v>2</v>
      </c>
      <c r="D2" s="132" t="s">
        <v>3</v>
      </c>
      <c r="E2" s="132" t="s">
        <v>4</v>
      </c>
      <c r="F2" s="132" t="s">
        <v>5</v>
      </c>
      <c r="G2" s="132" t="s">
        <v>6</v>
      </c>
      <c r="H2" s="132" t="s">
        <v>7</v>
      </c>
      <c r="I2" s="132" t="s">
        <v>8</v>
      </c>
      <c r="J2" s="132" t="s">
        <v>9</v>
      </c>
      <c r="K2" s="132" t="s">
        <v>10</v>
      </c>
      <c r="L2" s="132" t="s">
        <v>11</v>
      </c>
      <c r="M2" s="132" t="s">
        <v>12</v>
      </c>
      <c r="N2" s="132" t="s">
        <v>13</v>
      </c>
      <c r="O2" s="132" t="s">
        <v>14</v>
      </c>
      <c r="P2" s="132" t="s">
        <v>15</v>
      </c>
      <c r="Q2" s="132" t="s">
        <v>16</v>
      </c>
      <c r="R2" s="132" t="s">
        <v>17</v>
      </c>
    </row>
    <row r="3" spans="2:18">
      <c r="B3" s="122" t="s">
        <v>18</v>
      </c>
      <c r="C3" s="116">
        <v>1</v>
      </c>
      <c r="D3" s="115"/>
      <c r="E3" s="115"/>
      <c r="F3" s="115"/>
      <c r="G3" s="115"/>
      <c r="H3" s="115"/>
      <c r="I3" s="115"/>
      <c r="J3" s="115"/>
      <c r="K3" s="115"/>
      <c r="L3" s="115"/>
      <c r="M3" s="115"/>
      <c r="N3" s="115"/>
      <c r="O3" s="115"/>
      <c r="P3" s="115"/>
      <c r="Q3" s="115"/>
      <c r="R3" s="211"/>
    </row>
    <row r="4" spans="2:18">
      <c r="B4" s="123" t="s">
        <v>19</v>
      </c>
      <c r="C4" s="116">
        <v>1</v>
      </c>
      <c r="D4" s="116">
        <v>1</v>
      </c>
      <c r="E4" s="116">
        <v>1</v>
      </c>
      <c r="F4" s="115"/>
      <c r="G4" s="115"/>
      <c r="H4" s="115"/>
      <c r="I4" s="115"/>
      <c r="J4" s="115"/>
      <c r="K4" s="115"/>
      <c r="L4" s="115"/>
      <c r="M4" s="115"/>
      <c r="N4" s="115"/>
      <c r="O4" s="115"/>
      <c r="P4" s="115"/>
      <c r="Q4" s="115"/>
      <c r="R4" s="115">
        <v>1</v>
      </c>
    </row>
    <row r="5" spans="2:18">
      <c r="B5" s="122" t="s">
        <v>20</v>
      </c>
      <c r="C5" s="116">
        <v>1</v>
      </c>
      <c r="D5" s="116">
        <v>1</v>
      </c>
      <c r="E5" s="116">
        <v>1</v>
      </c>
      <c r="F5" s="115"/>
      <c r="G5" s="115"/>
      <c r="H5" s="115"/>
      <c r="I5" s="115"/>
      <c r="J5" s="115"/>
      <c r="K5" s="115"/>
      <c r="L5" s="115"/>
      <c r="M5" s="115"/>
      <c r="N5" s="115"/>
      <c r="O5" s="115"/>
      <c r="P5" s="115"/>
      <c r="Q5" s="115"/>
      <c r="R5" s="115">
        <v>1</v>
      </c>
    </row>
    <row r="6" spans="2:18">
      <c r="B6" s="122" t="s">
        <v>21</v>
      </c>
      <c r="C6" s="116">
        <v>1</v>
      </c>
      <c r="D6" s="116">
        <v>1</v>
      </c>
      <c r="E6" s="116">
        <v>1</v>
      </c>
      <c r="F6" s="115"/>
      <c r="G6" s="115"/>
      <c r="H6" s="115"/>
      <c r="I6" s="115"/>
      <c r="J6" s="115"/>
      <c r="K6" s="115"/>
      <c r="L6" s="115"/>
      <c r="M6" s="115"/>
      <c r="N6" s="115"/>
      <c r="O6" s="115"/>
      <c r="P6" s="115"/>
      <c r="Q6" s="115"/>
      <c r="R6" s="115">
        <v>1</v>
      </c>
    </row>
    <row r="7" spans="2:18">
      <c r="B7" s="122" t="s">
        <v>22</v>
      </c>
      <c r="C7" s="115"/>
      <c r="D7" s="115"/>
      <c r="E7" s="116">
        <v>1</v>
      </c>
      <c r="F7" s="115"/>
      <c r="G7" s="115"/>
      <c r="H7" s="115"/>
      <c r="I7" s="115"/>
      <c r="J7" s="115"/>
      <c r="K7" s="115"/>
      <c r="L7" s="115"/>
      <c r="M7" s="115"/>
      <c r="N7" s="115"/>
      <c r="O7" s="115"/>
      <c r="P7" s="115"/>
      <c r="Q7" s="115"/>
      <c r="R7" s="115"/>
    </row>
    <row r="8" spans="2:18">
      <c r="B8" s="122" t="s">
        <v>23</v>
      </c>
      <c r="C8" s="116">
        <v>1</v>
      </c>
      <c r="D8" s="115"/>
      <c r="E8" s="115"/>
      <c r="F8" s="116">
        <v>1</v>
      </c>
      <c r="G8" s="115"/>
      <c r="H8" s="115"/>
      <c r="I8" s="115"/>
      <c r="J8" s="115"/>
      <c r="K8" s="115"/>
      <c r="L8" s="115"/>
      <c r="M8" s="115"/>
      <c r="N8" s="115"/>
      <c r="O8" s="115"/>
      <c r="P8" s="115"/>
      <c r="Q8" s="115"/>
      <c r="R8" s="115"/>
    </row>
    <row r="9" spans="2:18">
      <c r="B9" s="122" t="s">
        <v>24</v>
      </c>
      <c r="C9" s="116">
        <v>1</v>
      </c>
      <c r="D9" s="115"/>
      <c r="E9" s="115"/>
      <c r="F9" s="116">
        <v>1</v>
      </c>
      <c r="G9" s="115"/>
      <c r="H9" s="115"/>
      <c r="I9" s="115"/>
      <c r="J9" s="115"/>
      <c r="K9" s="115"/>
      <c r="L9" s="115"/>
      <c r="M9" s="115"/>
      <c r="N9" s="115"/>
      <c r="O9" s="115"/>
      <c r="P9" s="115"/>
      <c r="Q9" s="115"/>
      <c r="R9" s="115"/>
    </row>
    <row r="10" spans="2:18">
      <c r="B10" s="122" t="s">
        <v>25</v>
      </c>
      <c r="C10" s="115"/>
      <c r="D10" s="115"/>
      <c r="E10" s="115"/>
      <c r="F10" s="115"/>
      <c r="G10" s="116">
        <v>0.7</v>
      </c>
      <c r="H10" s="115"/>
      <c r="I10" s="115"/>
      <c r="J10" s="115"/>
      <c r="K10" s="115"/>
      <c r="L10" s="115"/>
      <c r="M10" s="115"/>
      <c r="N10" s="115"/>
      <c r="O10" s="115"/>
      <c r="P10" s="115"/>
      <c r="Q10" s="115"/>
      <c r="R10" s="115"/>
    </row>
    <row r="11" spans="2:18">
      <c r="B11" s="122" t="s">
        <v>26</v>
      </c>
      <c r="C11" s="115"/>
      <c r="D11" s="115"/>
      <c r="E11" s="115"/>
      <c r="F11" s="115"/>
      <c r="G11" s="115"/>
      <c r="H11" s="116">
        <v>1</v>
      </c>
      <c r="I11" s="115"/>
      <c r="J11" s="115"/>
      <c r="K11" s="115"/>
      <c r="L11" s="115"/>
      <c r="M11" s="115"/>
      <c r="N11" s="115"/>
      <c r="O11" s="115"/>
      <c r="P11" s="115"/>
      <c r="Q11" s="115"/>
      <c r="R11" s="115"/>
    </row>
    <row r="12" spans="2:18">
      <c r="B12" s="122" t="s">
        <v>27</v>
      </c>
      <c r="C12" s="115"/>
      <c r="D12" s="115"/>
      <c r="E12" s="115"/>
      <c r="F12" s="115"/>
      <c r="G12" s="115"/>
      <c r="H12" s="115"/>
      <c r="I12" s="116">
        <v>1</v>
      </c>
      <c r="J12" s="115"/>
      <c r="K12" s="115"/>
      <c r="L12" s="115"/>
      <c r="M12" s="115"/>
      <c r="N12" s="115"/>
      <c r="O12" s="115"/>
      <c r="P12" s="115"/>
      <c r="Q12" s="115"/>
      <c r="R12" s="115"/>
    </row>
    <row r="13" spans="2:18">
      <c r="B13" s="122" t="s">
        <v>28</v>
      </c>
      <c r="C13" s="115"/>
      <c r="D13" s="115"/>
      <c r="E13" s="115"/>
      <c r="F13" s="115"/>
      <c r="G13" s="115"/>
      <c r="H13" s="115"/>
      <c r="I13" s="115"/>
      <c r="J13" s="116">
        <v>1</v>
      </c>
      <c r="K13" s="115"/>
      <c r="L13" s="115"/>
      <c r="M13" s="115"/>
      <c r="N13" s="115"/>
      <c r="O13" s="115"/>
      <c r="P13" s="115"/>
      <c r="Q13" s="115"/>
      <c r="R13" s="115"/>
    </row>
    <row r="14" spans="2:18">
      <c r="B14" s="122" t="s">
        <v>29</v>
      </c>
      <c r="C14" s="115"/>
      <c r="D14" s="115"/>
      <c r="E14" s="115"/>
      <c r="F14" s="115"/>
      <c r="G14" s="115"/>
      <c r="H14" s="115"/>
      <c r="I14" s="115"/>
      <c r="J14" s="115"/>
      <c r="K14" s="116">
        <v>1</v>
      </c>
      <c r="L14" s="115"/>
      <c r="M14" s="115"/>
      <c r="N14" s="115"/>
      <c r="O14" s="115"/>
      <c r="P14" s="115"/>
      <c r="Q14" s="115"/>
      <c r="R14" s="115"/>
    </row>
    <row r="15" spans="2:18">
      <c r="B15" s="122" t="s">
        <v>30</v>
      </c>
      <c r="C15" s="115"/>
      <c r="D15" s="115"/>
      <c r="E15" s="115"/>
      <c r="F15" s="115"/>
      <c r="G15" s="115"/>
      <c r="H15" s="115"/>
      <c r="I15" s="115"/>
      <c r="J15" s="115"/>
      <c r="K15" s="115"/>
      <c r="L15" s="116">
        <v>1</v>
      </c>
      <c r="M15" s="115"/>
      <c r="N15" s="115"/>
      <c r="O15" s="115"/>
      <c r="P15" s="115"/>
      <c r="Q15" s="115"/>
      <c r="R15" s="115"/>
    </row>
    <row r="16" spans="2:18">
      <c r="B16" s="122" t="s">
        <v>31</v>
      </c>
      <c r="C16" s="115"/>
      <c r="D16" s="115"/>
      <c r="E16" s="115"/>
      <c r="F16" s="115"/>
      <c r="G16" s="115"/>
      <c r="H16" s="115"/>
      <c r="I16" s="115"/>
      <c r="J16" s="115"/>
      <c r="K16" s="115"/>
      <c r="L16" s="115"/>
      <c r="M16" s="116">
        <v>1</v>
      </c>
      <c r="N16" s="115"/>
      <c r="O16" s="115"/>
      <c r="P16" s="115"/>
      <c r="Q16" s="115"/>
      <c r="R16" s="115"/>
    </row>
    <row r="17" spans="2:18">
      <c r="B17" s="143" t="s">
        <v>32</v>
      </c>
      <c r="C17" s="115"/>
      <c r="D17" s="115"/>
      <c r="E17" s="116">
        <v>0.6</v>
      </c>
      <c r="F17" s="115"/>
      <c r="G17" s="115"/>
      <c r="H17" s="115"/>
      <c r="I17" s="115"/>
      <c r="J17" s="115"/>
      <c r="K17" s="115"/>
      <c r="L17" s="115"/>
      <c r="M17" s="115"/>
      <c r="N17" s="115"/>
      <c r="O17" s="115"/>
      <c r="P17" s="115"/>
      <c r="Q17" s="116">
        <v>0.2</v>
      </c>
      <c r="R17" s="115"/>
    </row>
    <row r="18" spans="2:18">
      <c r="B18" s="122" t="s">
        <v>33</v>
      </c>
      <c r="C18" s="116">
        <v>0.99</v>
      </c>
      <c r="D18" s="115"/>
      <c r="E18" s="115"/>
      <c r="F18" s="115"/>
      <c r="G18" s="115"/>
      <c r="H18" s="115"/>
      <c r="I18" s="115"/>
      <c r="J18" s="115"/>
      <c r="K18" s="115"/>
      <c r="L18" s="115"/>
      <c r="M18" s="115"/>
      <c r="N18" s="115"/>
      <c r="O18" s="115"/>
      <c r="P18" s="115"/>
      <c r="Q18" s="115"/>
      <c r="R18" s="115"/>
    </row>
    <row r="19" spans="2:18">
      <c r="B19" s="122" t="s">
        <v>34</v>
      </c>
      <c r="C19" s="115"/>
      <c r="D19" s="115"/>
      <c r="E19" s="115"/>
      <c r="F19" s="115"/>
      <c r="G19" s="115"/>
      <c r="H19" s="115"/>
      <c r="I19" s="115"/>
      <c r="J19" s="115"/>
      <c r="K19" s="115"/>
      <c r="L19" s="115"/>
      <c r="M19" s="115"/>
      <c r="N19" s="116">
        <v>0.56000000000000005</v>
      </c>
      <c r="O19" s="115"/>
      <c r="P19" s="115"/>
      <c r="Q19" s="115"/>
      <c r="R19" s="115"/>
    </row>
    <row r="20" spans="2:18">
      <c r="B20" s="122" t="s">
        <v>35</v>
      </c>
      <c r="C20" s="115"/>
      <c r="D20" s="115"/>
      <c r="E20" s="115"/>
      <c r="F20" s="115"/>
      <c r="G20" s="115"/>
      <c r="H20" s="115"/>
      <c r="I20" s="115"/>
      <c r="J20" s="115"/>
      <c r="K20" s="115"/>
      <c r="L20" s="115"/>
      <c r="M20" s="115"/>
      <c r="N20" s="116">
        <v>0.73</v>
      </c>
      <c r="O20" s="115"/>
      <c r="P20" s="115"/>
      <c r="Q20" s="115"/>
      <c r="R20" s="115"/>
    </row>
    <row r="21" spans="2:18">
      <c r="B21" s="122" t="s">
        <v>36</v>
      </c>
      <c r="C21" s="115"/>
      <c r="D21" s="115"/>
      <c r="E21" s="115"/>
      <c r="F21" s="115"/>
      <c r="G21" s="115"/>
      <c r="H21" s="115"/>
      <c r="I21" s="115"/>
      <c r="J21" s="115"/>
      <c r="K21" s="115"/>
      <c r="L21" s="115"/>
      <c r="M21" s="115"/>
      <c r="N21" s="115"/>
      <c r="O21" s="115"/>
      <c r="P21" s="115"/>
      <c r="Q21" s="116">
        <v>0.25</v>
      </c>
      <c r="R21" s="115"/>
    </row>
    <row r="22" spans="2:18">
      <c r="B22" s="122" t="s">
        <v>37</v>
      </c>
      <c r="C22" s="115"/>
      <c r="D22" s="115"/>
      <c r="E22" s="115"/>
      <c r="F22" s="115"/>
      <c r="G22" s="115"/>
      <c r="H22" s="115"/>
      <c r="I22" s="115"/>
      <c r="J22" s="115"/>
      <c r="K22" s="115"/>
      <c r="L22" s="115"/>
      <c r="M22" s="115"/>
      <c r="N22" s="115"/>
      <c r="O22" s="115"/>
      <c r="P22" s="115"/>
      <c r="Q22" s="116">
        <v>0.25</v>
      </c>
      <c r="R22" s="115"/>
    </row>
    <row r="23" spans="2:18">
      <c r="B23" s="122" t="s">
        <v>38</v>
      </c>
      <c r="C23" s="115"/>
      <c r="D23" s="115"/>
      <c r="E23" s="115"/>
      <c r="F23" s="115"/>
      <c r="G23" s="116">
        <v>0.8</v>
      </c>
      <c r="H23" s="115"/>
      <c r="I23" s="115"/>
      <c r="J23" s="115"/>
      <c r="K23" s="115"/>
      <c r="L23" s="115"/>
      <c r="M23" s="115"/>
      <c r="N23" s="115"/>
      <c r="O23" s="115"/>
      <c r="P23" s="115"/>
      <c r="Q23" s="115"/>
      <c r="R23" s="115"/>
    </row>
    <row r="24" spans="2:18">
      <c r="B24" s="125" t="s">
        <v>39</v>
      </c>
      <c r="C24" s="129"/>
      <c r="D24" s="129"/>
      <c r="E24" s="129"/>
      <c r="F24" s="129"/>
      <c r="G24" s="129"/>
      <c r="H24" s="129"/>
      <c r="I24" s="129"/>
      <c r="J24" s="129"/>
      <c r="K24" s="129"/>
      <c r="L24" s="129"/>
      <c r="M24" s="129"/>
      <c r="N24" s="129"/>
      <c r="O24" s="130">
        <v>1</v>
      </c>
      <c r="P24" s="129"/>
      <c r="Q24" s="129"/>
      <c r="R24" s="129"/>
    </row>
    <row r="25" spans="2:18">
      <c r="B25" s="125" t="s">
        <v>40</v>
      </c>
      <c r="C25" s="130">
        <v>1</v>
      </c>
      <c r="D25" s="130">
        <v>1</v>
      </c>
      <c r="E25" s="130">
        <v>1</v>
      </c>
      <c r="F25" s="129"/>
      <c r="G25" s="129"/>
      <c r="H25" s="129"/>
      <c r="I25" s="129"/>
      <c r="J25" s="129"/>
      <c r="K25" s="129"/>
      <c r="L25" s="129"/>
      <c r="M25" s="129"/>
      <c r="N25" s="129"/>
      <c r="O25" s="129"/>
      <c r="P25" s="129"/>
      <c r="Q25" s="129"/>
      <c r="R25" s="129">
        <v>1</v>
      </c>
    </row>
    <row r="26" spans="2:18">
      <c r="B26" s="122" t="s">
        <v>41</v>
      </c>
      <c r="C26" s="115"/>
      <c r="D26" s="115"/>
      <c r="E26" s="116">
        <v>1</v>
      </c>
      <c r="F26" s="115"/>
      <c r="G26" s="115"/>
      <c r="H26" s="115"/>
      <c r="I26" s="115"/>
      <c r="J26" s="115"/>
      <c r="K26" s="115"/>
      <c r="L26" s="115"/>
      <c r="M26" s="115"/>
      <c r="N26" s="115"/>
      <c r="O26" s="115"/>
      <c r="P26" s="115"/>
      <c r="Q26" s="115"/>
      <c r="R26" s="115"/>
    </row>
    <row r="27" spans="2:18">
      <c r="B27" s="182" t="s">
        <v>42</v>
      </c>
    </row>
  </sheetData>
  <sheetProtection formatCells="0" formatColumns="0" formatRows="0" insertColumns="0" insertRows="0" insertHyperlinks="0" deleteColumns="0" deleteRows="0" sort="0" autoFilter="0" pivotTables="0"/>
  <mergeCells count="1">
    <mergeCell ref="B1:Q1"/>
  </mergeCells>
  <conditionalFormatting sqref="C20:Q24 C18:Q18 C3:Q16">
    <cfRule type="cellIs" dxfId="242" priority="16" operator="greaterThan">
      <formula>0</formula>
    </cfRule>
  </conditionalFormatting>
  <conditionalFormatting sqref="C17:Q17">
    <cfRule type="cellIs" dxfId="241" priority="15" operator="greaterThan">
      <formula>0</formula>
    </cfRule>
  </conditionalFormatting>
  <conditionalFormatting sqref="C19:Q19">
    <cfRule type="cellIs" dxfId="240" priority="14" operator="greaterThan">
      <formula>0</formula>
    </cfRule>
  </conditionalFormatting>
  <conditionalFormatting sqref="R3:R25">
    <cfRule type="cellIs" dxfId="239" priority="13" operator="greaterThan">
      <formula>0</formula>
    </cfRule>
  </conditionalFormatting>
  <conditionalFormatting sqref="R17">
    <cfRule type="cellIs" dxfId="238" priority="12" operator="greaterThan">
      <formula>0</formula>
    </cfRule>
  </conditionalFormatting>
  <conditionalFormatting sqref="R19">
    <cfRule type="cellIs" dxfId="237" priority="11" operator="greaterThan">
      <formula>0</formula>
    </cfRule>
  </conditionalFormatting>
  <conditionalFormatting sqref="C25:Q25">
    <cfRule type="cellIs" dxfId="236" priority="10" operator="greaterThan">
      <formula>0</formula>
    </cfRule>
  </conditionalFormatting>
  <conditionalFormatting sqref="R25">
    <cfRule type="cellIs" dxfId="235" priority="9" operator="greaterThan">
      <formula>0</formula>
    </cfRule>
  </conditionalFormatting>
  <conditionalFormatting sqref="C26:Q26">
    <cfRule type="cellIs" dxfId="234" priority="2" operator="greaterThan">
      <formula>0</formula>
    </cfRule>
  </conditionalFormatting>
  <conditionalFormatting sqref="R26">
    <cfRule type="cellIs" dxfId="233" priority="1" operator="greaterThan">
      <formula>0</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H41"/>
  <sheetViews>
    <sheetView showGridLines="0" showRowColHeaders="0" zoomScale="110" zoomScaleNormal="110" workbookViewId="0">
      <selection activeCell="H41" sqref="H41"/>
    </sheetView>
  </sheetViews>
  <sheetFormatPr defaultRowHeight="11.25"/>
  <cols>
    <col min="1" max="1" width="3" style="207" customWidth="1"/>
    <col min="2" max="2" width="0.7109375" style="214" customWidth="1"/>
    <col min="3" max="3" width="3.85546875" style="207" bestFit="1" customWidth="1"/>
    <col min="4" max="4" width="67.42578125" style="207" customWidth="1"/>
    <col min="5" max="5" width="0.7109375" style="214"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c r="C1" s="402" t="s">
        <v>418</v>
      </c>
      <c r="D1" s="402"/>
    </row>
    <row r="2" spans="1:5" ht="15">
      <c r="A2" s="206"/>
      <c r="B2" s="215"/>
      <c r="C2" s="403" t="s">
        <v>419</v>
      </c>
      <c r="D2" s="403"/>
      <c r="E2" s="217"/>
    </row>
    <row r="3" spans="1:5" ht="11.25" customHeight="1">
      <c r="B3" s="216"/>
      <c r="C3" s="404" t="s">
        <v>420</v>
      </c>
      <c r="D3" s="404"/>
      <c r="E3" s="216"/>
    </row>
    <row r="4" spans="1:5" s="214" customFormat="1" ht="3.75" customHeight="1">
      <c r="B4" s="218"/>
      <c r="C4" s="219"/>
      <c r="D4" s="219"/>
      <c r="E4" s="220"/>
    </row>
    <row r="5" spans="1:5">
      <c r="A5" s="206"/>
      <c r="B5" s="221"/>
      <c r="C5" s="229" t="s">
        <v>421</v>
      </c>
      <c r="D5" s="230" t="s">
        <v>422</v>
      </c>
      <c r="E5" s="222"/>
    </row>
    <row r="6" spans="1:5">
      <c r="A6" s="206"/>
      <c r="B6" s="221"/>
      <c r="C6" s="231" t="s">
        <v>421</v>
      </c>
      <c r="D6" s="232" t="s">
        <v>423</v>
      </c>
      <c r="E6" s="222"/>
    </row>
    <row r="7" spans="1:5">
      <c r="A7" s="206"/>
      <c r="B7" s="221"/>
      <c r="C7" s="231" t="s">
        <v>421</v>
      </c>
      <c r="D7" s="232" t="s">
        <v>424</v>
      </c>
      <c r="E7" s="222"/>
    </row>
    <row r="8" spans="1:5" s="214" customFormat="1" ht="3.75" customHeight="1">
      <c r="B8" s="221"/>
      <c r="C8" s="236"/>
      <c r="D8" s="237"/>
      <c r="E8" s="222"/>
    </row>
    <row r="9" spans="1:5" s="214" customFormat="1" ht="3.75" customHeight="1">
      <c r="B9" s="221"/>
      <c r="C9" s="223"/>
      <c r="D9" s="224"/>
      <c r="E9" s="222"/>
    </row>
    <row r="10" spans="1:5">
      <c r="A10" s="206"/>
      <c r="B10" s="221"/>
      <c r="C10" s="400" t="s">
        <v>425</v>
      </c>
      <c r="D10" s="401"/>
      <c r="E10" s="222"/>
    </row>
    <row r="11" spans="1:5" s="214" customFormat="1" ht="3.75" customHeight="1">
      <c r="B11" s="221"/>
      <c r="C11" s="223"/>
      <c r="D11" s="224"/>
      <c r="E11" s="222"/>
    </row>
    <row r="12" spans="1:5" s="214" customFormat="1" ht="3.75" customHeight="1">
      <c r="B12" s="221"/>
      <c r="C12" s="239"/>
      <c r="D12" s="240"/>
      <c r="E12" s="222"/>
    </row>
    <row r="13" spans="1:5">
      <c r="A13" s="208"/>
      <c r="B13" s="221"/>
      <c r="C13" s="231" t="s">
        <v>426</v>
      </c>
      <c r="D13" s="238" t="s">
        <v>427</v>
      </c>
      <c r="E13" s="225"/>
    </row>
    <row r="14" spans="1:5">
      <c r="A14" s="208"/>
      <c r="B14" s="221"/>
      <c r="C14" s="231" t="s">
        <v>428</v>
      </c>
      <c r="D14" s="238" t="s">
        <v>429</v>
      </c>
      <c r="E14" s="225"/>
    </row>
    <row r="15" spans="1:5" s="214" customFormat="1" ht="3.75" customHeight="1">
      <c r="B15" s="221"/>
      <c r="C15" s="236"/>
      <c r="D15" s="237"/>
      <c r="E15" s="222"/>
    </row>
    <row r="16" spans="1:5" s="214" customFormat="1" ht="3.75" customHeight="1">
      <c r="B16" s="221"/>
      <c r="C16" s="223"/>
      <c r="D16" s="224"/>
      <c r="E16" s="222"/>
    </row>
    <row r="17" spans="1:8">
      <c r="A17" s="208"/>
      <c r="B17" s="221"/>
      <c r="C17" s="400" t="s">
        <v>430</v>
      </c>
      <c r="D17" s="401"/>
      <c r="E17" s="225"/>
    </row>
    <row r="18" spans="1:8" s="214" customFormat="1" ht="3.75" customHeight="1">
      <c r="B18" s="221"/>
      <c r="C18" s="223"/>
      <c r="D18" s="224"/>
      <c r="E18" s="222"/>
    </row>
    <row r="19" spans="1:8" s="214" customFormat="1" ht="3.75" customHeight="1">
      <c r="B19" s="221"/>
      <c r="C19" s="239"/>
      <c r="D19" s="240"/>
      <c r="E19" s="222"/>
    </row>
    <row r="20" spans="1:8">
      <c r="A20" s="208"/>
      <c r="B20" s="221"/>
      <c r="C20" s="231" t="s">
        <v>431</v>
      </c>
      <c r="D20" s="238" t="s">
        <v>432</v>
      </c>
      <c r="E20" s="225"/>
    </row>
    <row r="21" spans="1:8">
      <c r="A21" s="208"/>
      <c r="B21" s="221"/>
      <c r="C21" s="231" t="s">
        <v>433</v>
      </c>
      <c r="D21" s="238" t="s">
        <v>434</v>
      </c>
      <c r="E21" s="225"/>
    </row>
    <row r="22" spans="1:8">
      <c r="A22" s="208"/>
      <c r="B22" s="221"/>
      <c r="C22" s="231" t="s">
        <v>421</v>
      </c>
      <c r="D22" s="232" t="s">
        <v>435</v>
      </c>
      <c r="E22" s="310"/>
      <c r="F22" s="311" t="s">
        <v>436</v>
      </c>
      <c r="G22" s="311" t="s">
        <v>437</v>
      </c>
      <c r="H22" s="311" t="s">
        <v>438</v>
      </c>
    </row>
    <row r="23" spans="1:8">
      <c r="A23" s="208"/>
      <c r="B23" s="221"/>
      <c r="C23" s="231" t="s">
        <v>421</v>
      </c>
      <c r="D23" s="232" t="s">
        <v>439</v>
      </c>
      <c r="E23" s="310"/>
      <c r="F23" s="314">
        <v>1.4999999999999999E-2</v>
      </c>
      <c r="G23" s="312">
        <v>7.6E-3</v>
      </c>
      <c r="H23" s="313">
        <f>(F23-G23)/0.00025</f>
        <v>29.599999999999998</v>
      </c>
    </row>
    <row r="24" spans="1:8">
      <c r="A24" s="208"/>
      <c r="B24" s="221"/>
      <c r="C24" s="231" t="s">
        <v>440</v>
      </c>
      <c r="D24" s="238" t="s">
        <v>441</v>
      </c>
      <c r="E24" s="225"/>
    </row>
    <row r="25" spans="1:8" s="214" customFormat="1" ht="3.75" customHeight="1">
      <c r="B25" s="221"/>
      <c r="C25" s="236"/>
      <c r="D25" s="237"/>
      <c r="E25" s="222"/>
    </row>
    <row r="26" spans="1:8" s="214" customFormat="1" ht="3.75" customHeight="1">
      <c r="B26" s="221"/>
      <c r="C26" s="223"/>
      <c r="D26" s="224"/>
      <c r="E26" s="222"/>
    </row>
    <row r="27" spans="1:8">
      <c r="A27" s="208"/>
      <c r="B27" s="221"/>
      <c r="C27" s="400" t="s">
        <v>442</v>
      </c>
      <c r="D27" s="401"/>
      <c r="E27" s="222"/>
    </row>
    <row r="28" spans="1:8" s="214" customFormat="1" ht="3.75" customHeight="1">
      <c r="B28" s="221"/>
      <c r="C28" s="223"/>
      <c r="D28" s="224"/>
      <c r="E28" s="222"/>
    </row>
    <row r="29" spans="1:8" s="214" customFormat="1" ht="3.75" customHeight="1">
      <c r="B29" s="221"/>
      <c r="C29" s="239"/>
      <c r="D29" s="240"/>
      <c r="E29" s="222"/>
    </row>
    <row r="30" spans="1:8">
      <c r="A30" s="208"/>
      <c r="B30" s="221"/>
      <c r="C30" s="231" t="s">
        <v>443</v>
      </c>
      <c r="D30" s="238" t="s">
        <v>444</v>
      </c>
      <c r="E30" s="222"/>
    </row>
    <row r="31" spans="1:8">
      <c r="A31" s="208"/>
      <c r="B31" s="221"/>
      <c r="C31" s="231" t="s">
        <v>421</v>
      </c>
      <c r="D31" s="232" t="s">
        <v>445</v>
      </c>
      <c r="E31" s="222"/>
    </row>
    <row r="32" spans="1:8">
      <c r="A32" s="208"/>
      <c r="B32" s="221"/>
      <c r="C32" s="231" t="s">
        <v>446</v>
      </c>
      <c r="D32" s="238" t="s">
        <v>441</v>
      </c>
      <c r="E32" s="222"/>
    </row>
    <row r="33" spans="1:5">
      <c r="A33" s="208"/>
      <c r="B33" s="221"/>
      <c r="C33" s="231" t="s">
        <v>447</v>
      </c>
      <c r="D33" s="238" t="s">
        <v>448</v>
      </c>
      <c r="E33" s="222"/>
    </row>
    <row r="34" spans="1:5" s="214" customFormat="1" ht="3.75" customHeight="1">
      <c r="B34" s="221"/>
      <c r="C34" s="236"/>
      <c r="D34" s="237"/>
      <c r="E34" s="222"/>
    </row>
    <row r="35" spans="1:5" s="214" customFormat="1" ht="3.75" customHeight="1">
      <c r="B35" s="221"/>
      <c r="C35" s="223"/>
      <c r="D35" s="224"/>
      <c r="E35" s="222"/>
    </row>
    <row r="36" spans="1:5">
      <c r="A36" s="208"/>
      <c r="B36" s="221"/>
      <c r="C36" s="400" t="s">
        <v>449</v>
      </c>
      <c r="D36" s="401"/>
      <c r="E36" s="222"/>
    </row>
    <row r="37" spans="1:5" s="214" customFormat="1" ht="3.75" customHeight="1">
      <c r="B37" s="221"/>
      <c r="C37" s="223"/>
      <c r="D37" s="224"/>
      <c r="E37" s="222"/>
    </row>
    <row r="38" spans="1:5" s="214" customFormat="1" ht="3.75" customHeight="1">
      <c r="B38" s="221"/>
      <c r="C38" s="239"/>
      <c r="D38" s="240"/>
      <c r="E38" s="222"/>
    </row>
    <row r="39" spans="1:5">
      <c r="A39" s="208"/>
      <c r="B39" s="221"/>
      <c r="C39" s="231" t="s">
        <v>450</v>
      </c>
      <c r="D39" s="238" t="s">
        <v>451</v>
      </c>
      <c r="E39" s="222"/>
    </row>
    <row r="40" spans="1:5">
      <c r="A40" s="208"/>
      <c r="B40" s="221"/>
      <c r="C40" s="233" t="s">
        <v>421</v>
      </c>
      <c r="D40" s="234" t="s">
        <v>452</v>
      </c>
      <c r="E40" s="222"/>
    </row>
    <row r="41" spans="1:5" s="214" customFormat="1" ht="3.75" customHeight="1">
      <c r="B41" s="226"/>
      <c r="C41" s="227"/>
      <c r="D41" s="235"/>
      <c r="E41" s="228"/>
    </row>
  </sheetData>
  <mergeCells count="7">
    <mergeCell ref="C36:D36"/>
    <mergeCell ref="C1:D1"/>
    <mergeCell ref="C2:D2"/>
    <mergeCell ref="C3:D3"/>
    <mergeCell ref="C10:D10"/>
    <mergeCell ref="C17:D17"/>
    <mergeCell ref="C27:D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E41"/>
  <sheetViews>
    <sheetView showGridLines="0" showRowColHeaders="0" zoomScale="110" zoomScaleNormal="110" workbookViewId="0">
      <selection activeCell="D15" sqref="D15"/>
    </sheetView>
  </sheetViews>
  <sheetFormatPr defaultRowHeight="11.25"/>
  <cols>
    <col min="1" max="1" width="3" style="207" customWidth="1"/>
    <col min="2" max="2" width="0.7109375" style="214" customWidth="1"/>
    <col min="3" max="3" width="3.85546875" style="207" bestFit="1" customWidth="1"/>
    <col min="4" max="4" width="67.42578125" style="207" customWidth="1"/>
    <col min="5" max="5" width="0.7109375" style="214"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c r="C1" s="402" t="s">
        <v>418</v>
      </c>
      <c r="D1" s="402"/>
    </row>
    <row r="2" spans="1:5" ht="15">
      <c r="A2" s="206"/>
      <c r="B2" s="215"/>
      <c r="C2" s="403" t="s">
        <v>453</v>
      </c>
      <c r="D2" s="403"/>
      <c r="E2" s="217"/>
    </row>
    <row r="3" spans="1:5" ht="11.25" customHeight="1">
      <c r="B3" s="216"/>
      <c r="C3" s="402" t="s">
        <v>454</v>
      </c>
      <c r="D3" s="402"/>
      <c r="E3" s="216"/>
    </row>
    <row r="4" spans="1:5" s="214" customFormat="1" ht="3.75" customHeight="1">
      <c r="B4" s="218"/>
      <c r="C4" s="219"/>
      <c r="D4" s="219"/>
      <c r="E4" s="220"/>
    </row>
    <row r="5" spans="1:5">
      <c r="A5" s="206"/>
      <c r="B5" s="221"/>
      <c r="C5" s="229" t="s">
        <v>421</v>
      </c>
      <c r="D5" s="230" t="s">
        <v>455</v>
      </c>
      <c r="E5" s="222"/>
    </row>
    <row r="6" spans="1:5">
      <c r="A6" s="206"/>
      <c r="B6" s="221"/>
      <c r="C6" s="231" t="s">
        <v>421</v>
      </c>
      <c r="D6" s="232" t="s">
        <v>423</v>
      </c>
      <c r="E6" s="222"/>
    </row>
    <row r="7" spans="1:5">
      <c r="A7" s="206"/>
      <c r="B7" s="221"/>
      <c r="C7" s="231" t="s">
        <v>421</v>
      </c>
      <c r="D7" s="232" t="s">
        <v>456</v>
      </c>
      <c r="E7" s="222"/>
    </row>
    <row r="8" spans="1:5" s="214" customFormat="1" ht="3.75" customHeight="1">
      <c r="B8" s="221"/>
      <c r="C8" s="236"/>
      <c r="D8" s="237"/>
      <c r="E8" s="222"/>
    </row>
    <row r="9" spans="1:5" s="214" customFormat="1" ht="3.75" customHeight="1">
      <c r="B9" s="221"/>
      <c r="C9" s="223"/>
      <c r="D9" s="224"/>
      <c r="E9" s="222"/>
    </row>
    <row r="10" spans="1:5">
      <c r="A10" s="206"/>
      <c r="B10" s="221"/>
      <c r="C10" s="400" t="s">
        <v>425</v>
      </c>
      <c r="D10" s="401"/>
      <c r="E10" s="222"/>
    </row>
    <row r="11" spans="1:5" s="214" customFormat="1" ht="3.75" customHeight="1">
      <c r="B11" s="221"/>
      <c r="C11" s="223"/>
      <c r="D11" s="224"/>
      <c r="E11" s="222"/>
    </row>
    <row r="12" spans="1:5" s="214" customFormat="1" ht="3.75" customHeight="1">
      <c r="B12" s="221"/>
      <c r="C12" s="239"/>
      <c r="D12" s="240"/>
      <c r="E12" s="222"/>
    </row>
    <row r="13" spans="1:5">
      <c r="A13" s="208"/>
      <c r="B13" s="221"/>
      <c r="C13" s="231" t="s">
        <v>426</v>
      </c>
      <c r="D13" s="238" t="s">
        <v>457</v>
      </c>
      <c r="E13" s="225"/>
    </row>
    <row r="14" spans="1:5">
      <c r="A14" s="208"/>
      <c r="B14" s="221"/>
      <c r="C14" s="231" t="s">
        <v>428</v>
      </c>
      <c r="D14" s="238" t="s">
        <v>458</v>
      </c>
      <c r="E14" s="225"/>
    </row>
    <row r="15" spans="1:5">
      <c r="A15" s="208"/>
      <c r="B15" s="221"/>
      <c r="C15" s="231" t="s">
        <v>459</v>
      </c>
      <c r="D15" s="238" t="s">
        <v>460</v>
      </c>
      <c r="E15" s="225"/>
    </row>
    <row r="16" spans="1:5">
      <c r="A16" s="208"/>
      <c r="B16" s="221"/>
      <c r="C16" s="231" t="s">
        <v>461</v>
      </c>
      <c r="D16" s="238" t="s">
        <v>429</v>
      </c>
      <c r="E16" s="225"/>
    </row>
    <row r="17" spans="1:5" s="214" customFormat="1" ht="3.75" customHeight="1">
      <c r="B17" s="221"/>
      <c r="C17" s="236"/>
      <c r="D17" s="237"/>
      <c r="E17" s="222"/>
    </row>
    <row r="18" spans="1:5" s="214" customFormat="1" ht="3.75" customHeight="1">
      <c r="B18" s="221"/>
      <c r="C18" s="223"/>
      <c r="D18" s="224"/>
      <c r="E18" s="222"/>
    </row>
    <row r="19" spans="1:5">
      <c r="A19" s="208"/>
      <c r="B19" s="221"/>
      <c r="C19" s="400" t="s">
        <v>430</v>
      </c>
      <c r="D19" s="401"/>
      <c r="E19" s="225"/>
    </row>
    <row r="20" spans="1:5" s="214" customFormat="1" ht="3.75" customHeight="1">
      <c r="B20" s="221"/>
      <c r="C20" s="223"/>
      <c r="D20" s="224"/>
      <c r="E20" s="222"/>
    </row>
    <row r="21" spans="1:5" s="214" customFormat="1" ht="3.75" customHeight="1">
      <c r="B21" s="221"/>
      <c r="C21" s="239"/>
      <c r="D21" s="240"/>
      <c r="E21" s="222"/>
    </row>
    <row r="22" spans="1:5">
      <c r="A22" s="208"/>
      <c r="B22" s="221"/>
      <c r="C22" s="231" t="s">
        <v>431</v>
      </c>
      <c r="D22" s="238" t="s">
        <v>462</v>
      </c>
      <c r="E22" s="225"/>
    </row>
    <row r="23" spans="1:5">
      <c r="A23" s="208"/>
      <c r="B23" s="221"/>
      <c r="C23" s="231" t="s">
        <v>433</v>
      </c>
      <c r="D23" s="238" t="s">
        <v>460</v>
      </c>
      <c r="E23" s="225"/>
    </row>
    <row r="24" spans="1:5">
      <c r="A24" s="208"/>
      <c r="B24" s="221"/>
      <c r="C24" s="231" t="s">
        <v>421</v>
      </c>
      <c r="D24" s="232" t="s">
        <v>463</v>
      </c>
      <c r="E24" s="225"/>
    </row>
    <row r="25" spans="1:5">
      <c r="A25" s="208"/>
      <c r="B25" s="221"/>
      <c r="C25" s="231" t="s">
        <v>440</v>
      </c>
      <c r="D25" s="238" t="s">
        <v>464</v>
      </c>
      <c r="E25" s="225"/>
    </row>
    <row r="26" spans="1:5">
      <c r="A26" s="208"/>
      <c r="B26" s="221"/>
      <c r="C26" s="231" t="s">
        <v>421</v>
      </c>
      <c r="D26" s="241" t="s">
        <v>465</v>
      </c>
      <c r="E26" s="225"/>
    </row>
    <row r="27" spans="1:5">
      <c r="A27" s="208"/>
      <c r="B27" s="221"/>
      <c r="C27" s="231" t="s">
        <v>466</v>
      </c>
      <c r="D27" s="238" t="s">
        <v>467</v>
      </c>
      <c r="E27" s="225"/>
    </row>
    <row r="28" spans="1:5" s="214" customFormat="1" ht="3.75" customHeight="1">
      <c r="B28" s="221"/>
      <c r="C28" s="236"/>
      <c r="D28" s="237"/>
      <c r="E28" s="222"/>
    </row>
    <row r="29" spans="1:5" s="214" customFormat="1" ht="3.75" customHeight="1">
      <c r="B29" s="221"/>
      <c r="C29" s="223"/>
      <c r="D29" s="224"/>
      <c r="E29" s="222"/>
    </row>
    <row r="30" spans="1:5">
      <c r="A30" s="208"/>
      <c r="B30" s="221"/>
      <c r="C30" s="400" t="s">
        <v>442</v>
      </c>
      <c r="D30" s="401"/>
      <c r="E30" s="222"/>
    </row>
    <row r="31" spans="1:5" s="214" customFormat="1" ht="3.75" customHeight="1">
      <c r="B31" s="221"/>
      <c r="C31" s="223"/>
      <c r="D31" s="224"/>
      <c r="E31" s="222"/>
    </row>
    <row r="32" spans="1:5" s="214" customFormat="1" ht="3.75" customHeight="1">
      <c r="B32" s="221"/>
      <c r="C32" s="239"/>
      <c r="D32" s="240"/>
      <c r="E32" s="222"/>
    </row>
    <row r="33" spans="1:5">
      <c r="A33" s="208"/>
      <c r="B33" s="221"/>
      <c r="C33" s="231" t="s">
        <v>443</v>
      </c>
      <c r="D33" s="238" t="s">
        <v>468</v>
      </c>
      <c r="E33" s="222"/>
    </row>
    <row r="34" spans="1:5">
      <c r="A34" s="208"/>
      <c r="B34" s="221"/>
      <c r="C34" s="231" t="s">
        <v>421</v>
      </c>
      <c r="D34" s="232" t="s">
        <v>469</v>
      </c>
      <c r="E34" s="222"/>
    </row>
    <row r="35" spans="1:5">
      <c r="A35" s="208"/>
      <c r="B35" s="221"/>
      <c r="C35" s="231" t="s">
        <v>446</v>
      </c>
      <c r="D35" s="238" t="s">
        <v>470</v>
      </c>
      <c r="E35" s="222"/>
    </row>
    <row r="36" spans="1:5">
      <c r="A36" s="208"/>
      <c r="B36" s="221"/>
      <c r="C36" s="231" t="s">
        <v>447</v>
      </c>
      <c r="D36" s="238" t="s">
        <v>471</v>
      </c>
      <c r="E36" s="222"/>
    </row>
    <row r="37" spans="1:5">
      <c r="A37" s="208"/>
      <c r="B37" s="221"/>
      <c r="C37" s="231" t="s">
        <v>472</v>
      </c>
      <c r="D37" s="238" t="s">
        <v>473</v>
      </c>
      <c r="E37" s="222"/>
    </row>
    <row r="38" spans="1:5">
      <c r="A38" s="208"/>
      <c r="B38" s="221"/>
      <c r="C38" s="231" t="s">
        <v>474</v>
      </c>
      <c r="D38" s="238" t="s">
        <v>475</v>
      </c>
      <c r="E38" s="222"/>
    </row>
    <row r="39" spans="1:5">
      <c r="A39" s="208"/>
      <c r="B39" s="221"/>
      <c r="C39" s="233" t="s">
        <v>421</v>
      </c>
      <c r="D39" s="242" t="s">
        <v>476</v>
      </c>
      <c r="E39" s="222"/>
    </row>
    <row r="40" spans="1:5" s="214" customFormat="1" ht="3.75" customHeight="1">
      <c r="B40" s="226"/>
      <c r="C40" s="227"/>
      <c r="D40" s="235"/>
      <c r="E40" s="228"/>
    </row>
    <row r="41" spans="1:5" ht="5.25" customHeight="1">
      <c r="D41" s="209"/>
    </row>
  </sheetData>
  <mergeCells count="6">
    <mergeCell ref="C1:D1"/>
    <mergeCell ref="C10:D10"/>
    <mergeCell ref="C19:D19"/>
    <mergeCell ref="C30:D30"/>
    <mergeCell ref="C2:D2"/>
    <mergeCell ref="C3:D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E40"/>
  <sheetViews>
    <sheetView showGridLines="0" showRowColHeaders="0" zoomScale="110" zoomScaleNormal="110" workbookViewId="0">
      <selection activeCell="D54" sqref="D54"/>
    </sheetView>
  </sheetViews>
  <sheetFormatPr defaultRowHeight="11.25"/>
  <cols>
    <col min="1" max="1" width="3" style="207" customWidth="1"/>
    <col min="2" max="2" width="0.7109375" style="214" customWidth="1"/>
    <col min="3" max="3" width="3.85546875" style="207" bestFit="1" customWidth="1"/>
    <col min="4" max="4" width="67.42578125" style="207" customWidth="1"/>
    <col min="5" max="5" width="0.7109375" style="214"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c r="C1" s="402" t="s">
        <v>418</v>
      </c>
      <c r="D1" s="402"/>
    </row>
    <row r="2" spans="1:5" ht="15">
      <c r="A2" s="206"/>
      <c r="B2" s="215"/>
      <c r="C2" s="403" t="s">
        <v>477</v>
      </c>
      <c r="D2" s="403"/>
      <c r="E2" s="217"/>
    </row>
    <row r="3" spans="1:5" ht="11.25" customHeight="1">
      <c r="B3" s="216"/>
      <c r="C3" s="404" t="s">
        <v>478</v>
      </c>
      <c r="D3" s="404"/>
      <c r="E3" s="216"/>
    </row>
    <row r="4" spans="1:5" s="214" customFormat="1" ht="3.75" customHeight="1">
      <c r="B4" s="218"/>
      <c r="C4" s="219"/>
      <c r="D4" s="219"/>
      <c r="E4" s="220"/>
    </row>
    <row r="5" spans="1:5">
      <c r="A5" s="206"/>
      <c r="B5" s="221"/>
      <c r="C5" s="229" t="s">
        <v>421</v>
      </c>
      <c r="D5" s="230" t="s">
        <v>479</v>
      </c>
      <c r="E5" s="222"/>
    </row>
    <row r="6" spans="1:5">
      <c r="A6" s="206"/>
      <c r="B6" s="221"/>
      <c r="C6" s="231" t="s">
        <v>421</v>
      </c>
      <c r="D6" s="232" t="s">
        <v>423</v>
      </c>
      <c r="E6" s="222"/>
    </row>
    <row r="7" spans="1:5" s="214" customFormat="1" ht="3.75" customHeight="1">
      <c r="B7" s="221"/>
      <c r="C7" s="236"/>
      <c r="D7" s="237"/>
      <c r="E7" s="222"/>
    </row>
    <row r="8" spans="1:5" s="214" customFormat="1" ht="3.75" customHeight="1">
      <c r="B8" s="221"/>
      <c r="C8" s="223"/>
      <c r="D8" s="224"/>
      <c r="E8" s="222"/>
    </row>
    <row r="9" spans="1:5">
      <c r="A9" s="206"/>
      <c r="B9" s="221"/>
      <c r="C9" s="400" t="s">
        <v>425</v>
      </c>
      <c r="D9" s="401"/>
      <c r="E9" s="222"/>
    </row>
    <row r="10" spans="1:5" s="214" customFormat="1" ht="3.75" customHeight="1">
      <c r="B10" s="221"/>
      <c r="C10" s="223"/>
      <c r="D10" s="224"/>
      <c r="E10" s="222"/>
    </row>
    <row r="11" spans="1:5" s="214" customFormat="1" ht="3.75" customHeight="1">
      <c r="B11" s="221"/>
      <c r="C11" s="239"/>
      <c r="D11" s="240"/>
      <c r="E11" s="222"/>
    </row>
    <row r="12" spans="1:5">
      <c r="A12" s="208"/>
      <c r="B12" s="221"/>
      <c r="C12" s="231" t="s">
        <v>426</v>
      </c>
      <c r="D12" s="238" t="s">
        <v>480</v>
      </c>
      <c r="E12" s="225"/>
    </row>
    <row r="13" spans="1:5">
      <c r="A13" s="208"/>
      <c r="B13" s="221"/>
      <c r="C13" s="231" t="s">
        <v>428</v>
      </c>
      <c r="D13" s="238" t="s">
        <v>427</v>
      </c>
      <c r="E13" s="225"/>
    </row>
    <row r="14" spans="1:5">
      <c r="A14" s="208"/>
      <c r="B14" s="221"/>
      <c r="C14" s="231" t="s">
        <v>459</v>
      </c>
      <c r="D14" s="238" t="s">
        <v>429</v>
      </c>
      <c r="E14" s="225"/>
    </row>
    <row r="15" spans="1:5" s="214" customFormat="1" ht="3.75" customHeight="1">
      <c r="B15" s="221"/>
      <c r="C15" s="236"/>
      <c r="D15" s="237"/>
      <c r="E15" s="222"/>
    </row>
    <row r="16" spans="1:5" s="214" customFormat="1" ht="3.75" customHeight="1">
      <c r="B16" s="221"/>
      <c r="C16" s="223"/>
      <c r="D16" s="224"/>
      <c r="E16" s="222"/>
    </row>
    <row r="17" spans="1:5">
      <c r="A17" s="208"/>
      <c r="B17" s="221"/>
      <c r="C17" s="400" t="s">
        <v>430</v>
      </c>
      <c r="D17" s="401"/>
      <c r="E17" s="225"/>
    </row>
    <row r="18" spans="1:5" s="214" customFormat="1" ht="3.75" customHeight="1">
      <c r="B18" s="221"/>
      <c r="C18" s="223"/>
      <c r="D18" s="224"/>
      <c r="E18" s="222"/>
    </row>
    <row r="19" spans="1:5" s="214" customFormat="1" ht="3.75" customHeight="1">
      <c r="B19" s="221"/>
      <c r="C19" s="239"/>
      <c r="D19" s="240"/>
      <c r="E19" s="222"/>
    </row>
    <row r="20" spans="1:5">
      <c r="A20" s="208"/>
      <c r="B20" s="221"/>
      <c r="C20" s="231" t="s">
        <v>431</v>
      </c>
      <c r="D20" s="238" t="s">
        <v>432</v>
      </c>
      <c r="E20" s="225"/>
    </row>
    <row r="21" spans="1:5">
      <c r="A21" s="208"/>
      <c r="B21" s="221"/>
      <c r="C21" s="231" t="s">
        <v>433</v>
      </c>
      <c r="D21" s="238" t="s">
        <v>481</v>
      </c>
      <c r="E21" s="225"/>
    </row>
    <row r="22" spans="1:5">
      <c r="A22" s="208"/>
      <c r="B22" s="221"/>
      <c r="C22" s="231" t="s">
        <v>440</v>
      </c>
      <c r="D22" s="238" t="s">
        <v>467</v>
      </c>
      <c r="E22" s="225"/>
    </row>
    <row r="23" spans="1:5" s="214" customFormat="1" ht="3.75" customHeight="1">
      <c r="B23" s="221"/>
      <c r="C23" s="236"/>
      <c r="D23" s="237"/>
      <c r="E23" s="222"/>
    </row>
    <row r="24" spans="1:5" s="214" customFormat="1" ht="3.75" customHeight="1">
      <c r="B24" s="221"/>
      <c r="C24" s="223"/>
      <c r="D24" s="224"/>
      <c r="E24" s="222"/>
    </row>
    <row r="25" spans="1:5">
      <c r="A25" s="208"/>
      <c r="B25" s="221"/>
      <c r="C25" s="400" t="s">
        <v>442</v>
      </c>
      <c r="D25" s="401"/>
      <c r="E25" s="222"/>
    </row>
    <row r="26" spans="1:5" s="214" customFormat="1" ht="3.75" customHeight="1">
      <c r="B26" s="221"/>
      <c r="C26" s="223"/>
      <c r="D26" s="224"/>
      <c r="E26" s="222"/>
    </row>
    <row r="27" spans="1:5" s="214" customFormat="1" ht="3.75" customHeight="1">
      <c r="B27" s="221"/>
      <c r="C27" s="239"/>
      <c r="D27" s="240"/>
      <c r="E27" s="222"/>
    </row>
    <row r="28" spans="1:5">
      <c r="A28" s="208"/>
      <c r="B28" s="221"/>
      <c r="C28" s="231" t="s">
        <v>421</v>
      </c>
      <c r="D28" s="232" t="s">
        <v>482</v>
      </c>
      <c r="E28" s="222"/>
    </row>
    <row r="29" spans="1:5">
      <c r="A29" s="208"/>
      <c r="B29" s="221"/>
      <c r="C29" s="231" t="s">
        <v>443</v>
      </c>
      <c r="D29" s="238" t="s">
        <v>483</v>
      </c>
      <c r="E29" s="222"/>
    </row>
    <row r="30" spans="1:5">
      <c r="A30" s="208"/>
      <c r="B30" s="221"/>
      <c r="C30" s="231" t="s">
        <v>446</v>
      </c>
      <c r="D30" s="238" t="s">
        <v>484</v>
      </c>
      <c r="E30" s="222"/>
    </row>
    <row r="31" spans="1:5" s="214" customFormat="1" ht="3.75" customHeight="1">
      <c r="B31" s="221"/>
      <c r="C31" s="236"/>
      <c r="D31" s="237"/>
      <c r="E31" s="222"/>
    </row>
    <row r="32" spans="1:5" s="214" customFormat="1" ht="3.75" customHeight="1">
      <c r="B32" s="221"/>
      <c r="C32" s="223"/>
      <c r="D32" s="224"/>
      <c r="E32" s="222"/>
    </row>
    <row r="33" spans="1:5">
      <c r="A33" s="208"/>
      <c r="B33" s="221"/>
      <c r="C33" s="400" t="s">
        <v>449</v>
      </c>
      <c r="D33" s="401"/>
      <c r="E33" s="222"/>
    </row>
    <row r="34" spans="1:5" s="214" customFormat="1" ht="3.75" customHeight="1">
      <c r="B34" s="221"/>
      <c r="C34" s="223"/>
      <c r="D34" s="224"/>
      <c r="E34" s="222"/>
    </row>
    <row r="35" spans="1:5" s="214" customFormat="1" ht="3.75" customHeight="1">
      <c r="B35" s="221"/>
      <c r="C35" s="239"/>
      <c r="D35" s="240"/>
      <c r="E35" s="222"/>
    </row>
    <row r="36" spans="1:5">
      <c r="A36" s="208"/>
      <c r="B36" s="221"/>
      <c r="C36" s="231" t="s">
        <v>450</v>
      </c>
      <c r="D36" s="238" t="s">
        <v>485</v>
      </c>
      <c r="E36" s="222"/>
    </row>
    <row r="37" spans="1:5">
      <c r="A37" s="208"/>
      <c r="B37" s="221"/>
      <c r="C37" s="231" t="s">
        <v>486</v>
      </c>
      <c r="D37" s="238" t="s">
        <v>487</v>
      </c>
      <c r="E37" s="222"/>
    </row>
    <row r="38" spans="1:5">
      <c r="A38" s="208"/>
      <c r="B38" s="221"/>
      <c r="C38" s="231" t="s">
        <v>488</v>
      </c>
      <c r="D38" s="238" t="s">
        <v>489</v>
      </c>
      <c r="E38" s="222"/>
    </row>
    <row r="39" spans="1:5">
      <c r="A39" s="208"/>
      <c r="B39" s="221"/>
      <c r="C39" s="233" t="s">
        <v>421</v>
      </c>
      <c r="D39" s="234" t="s">
        <v>490</v>
      </c>
      <c r="E39" s="222"/>
    </row>
    <row r="40" spans="1:5" s="214" customFormat="1" ht="3.75" customHeight="1">
      <c r="B40" s="226"/>
      <c r="C40" s="227"/>
      <c r="D40" s="235"/>
      <c r="E40" s="228"/>
    </row>
  </sheetData>
  <mergeCells count="7">
    <mergeCell ref="C33:D33"/>
    <mergeCell ref="C1:D1"/>
    <mergeCell ref="C2:D2"/>
    <mergeCell ref="C3:D3"/>
    <mergeCell ref="C9:D9"/>
    <mergeCell ref="C17:D17"/>
    <mergeCell ref="C25:D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N32"/>
  <sheetViews>
    <sheetView showGridLines="0" showRowColHeaders="0" zoomScale="120" zoomScaleNormal="120" workbookViewId="0">
      <selection activeCell="H38" sqref="H38"/>
    </sheetView>
  </sheetViews>
  <sheetFormatPr defaultRowHeight="10.5"/>
  <cols>
    <col min="1" max="2" width="2.28515625" style="112" customWidth="1"/>
    <col min="3" max="5" width="7.42578125" style="112" customWidth="1"/>
    <col min="6" max="8" width="2.28515625" style="112" customWidth="1"/>
    <col min="9" max="12" width="7.42578125" style="112" customWidth="1"/>
    <col min="13" max="13" width="2.28515625" style="112" customWidth="1"/>
    <col min="14" max="16384" width="9.140625" style="112"/>
  </cols>
  <sheetData>
    <row r="1" spans="2:14" ht="11.25" thickBot="1"/>
    <row r="2" spans="2:14" ht="11.25" thickTop="1">
      <c r="B2" s="262"/>
      <c r="C2" s="263"/>
      <c r="D2" s="263"/>
      <c r="E2" s="263"/>
      <c r="F2" s="264"/>
      <c r="H2" s="262"/>
      <c r="I2" s="263"/>
      <c r="J2" s="263"/>
      <c r="K2" s="263"/>
      <c r="L2" s="263"/>
      <c r="M2" s="264"/>
    </row>
    <row r="3" spans="2:14" ht="11.25" thickBot="1">
      <c r="B3" s="265"/>
      <c r="C3" s="405" t="s">
        <v>491</v>
      </c>
      <c r="D3" s="405"/>
      <c r="E3" s="405"/>
      <c r="F3" s="406"/>
      <c r="H3" s="265"/>
      <c r="I3" s="405" t="s">
        <v>492</v>
      </c>
      <c r="J3" s="405"/>
      <c r="K3" s="405"/>
      <c r="L3" s="405"/>
      <c r="M3" s="406"/>
    </row>
    <row r="4" spans="2:14" ht="11.25" thickBot="1">
      <c r="B4" s="265"/>
      <c r="C4" s="410" t="s">
        <v>493</v>
      </c>
      <c r="D4" s="411"/>
      <c r="E4" s="411"/>
      <c r="F4" s="412"/>
      <c r="H4" s="265"/>
      <c r="I4" s="271" t="s">
        <v>494</v>
      </c>
      <c r="J4" s="272" t="s">
        <v>495</v>
      </c>
      <c r="K4" s="286" t="s">
        <v>496</v>
      </c>
      <c r="L4" s="273" t="s">
        <v>497</v>
      </c>
      <c r="M4" s="266"/>
    </row>
    <row r="5" spans="2:14" ht="11.25" thickBot="1">
      <c r="B5" s="265"/>
      <c r="C5" s="411" t="s">
        <v>498</v>
      </c>
      <c r="D5" s="411"/>
      <c r="E5" s="411"/>
      <c r="F5" s="412"/>
      <c r="H5" s="265"/>
      <c r="I5" s="299" t="s">
        <v>499</v>
      </c>
      <c r="J5" s="287">
        <v>470</v>
      </c>
      <c r="K5" s="290">
        <v>220</v>
      </c>
      <c r="L5" s="291">
        <v>400</v>
      </c>
      <c r="M5" s="266"/>
    </row>
    <row r="6" spans="2:14" ht="11.25" thickBot="1">
      <c r="B6" s="265"/>
      <c r="C6" s="271" t="s">
        <v>69</v>
      </c>
      <c r="D6" s="272" t="s">
        <v>500</v>
      </c>
      <c r="E6" s="273" t="s">
        <v>501</v>
      </c>
      <c r="F6" s="266"/>
      <c r="H6" s="265"/>
      <c r="I6" s="299" t="s">
        <v>502</v>
      </c>
      <c r="J6" s="287">
        <v>400</v>
      </c>
      <c r="K6" s="290">
        <v>220</v>
      </c>
      <c r="L6" s="291">
        <v>470</v>
      </c>
      <c r="M6" s="266"/>
    </row>
    <row r="7" spans="2:14">
      <c r="B7" s="265"/>
      <c r="C7" s="274" t="s">
        <v>503</v>
      </c>
      <c r="D7" s="275">
        <v>1.4999999999999999E-2</v>
      </c>
      <c r="E7" s="276">
        <v>24</v>
      </c>
      <c r="F7" s="266"/>
      <c r="H7" s="265"/>
      <c r="I7" s="300" t="s">
        <v>25</v>
      </c>
      <c r="J7" s="288">
        <v>440</v>
      </c>
      <c r="K7" s="292">
        <v>160</v>
      </c>
      <c r="L7" s="293">
        <v>560</v>
      </c>
      <c r="M7" s="266"/>
    </row>
    <row r="8" spans="2:14">
      <c r="B8" s="265"/>
      <c r="C8" s="277" t="s">
        <v>96</v>
      </c>
      <c r="D8" s="278">
        <v>1.4500000000000001E-2</v>
      </c>
      <c r="E8" s="279">
        <v>23.2</v>
      </c>
      <c r="F8" s="266"/>
      <c r="H8" s="265"/>
      <c r="I8" s="300" t="s">
        <v>504</v>
      </c>
      <c r="J8" s="288">
        <v>403</v>
      </c>
      <c r="K8" s="292">
        <v>160</v>
      </c>
      <c r="L8" s="293">
        <v>610</v>
      </c>
      <c r="M8" s="266"/>
    </row>
    <row r="9" spans="2:14">
      <c r="B9" s="265"/>
      <c r="C9" s="277" t="s">
        <v>96</v>
      </c>
      <c r="D9" s="278">
        <v>1.4E-2</v>
      </c>
      <c r="E9" s="279">
        <v>22.4</v>
      </c>
      <c r="F9" s="266"/>
      <c r="H9" s="265"/>
      <c r="I9" s="300" t="s">
        <v>76</v>
      </c>
      <c r="J9" s="288">
        <v>420</v>
      </c>
      <c r="K9" s="292">
        <v>180</v>
      </c>
      <c r="L9" s="293">
        <v>325</v>
      </c>
      <c r="M9" s="266"/>
    </row>
    <row r="10" spans="2:14" ht="11.25" thickBot="1">
      <c r="B10" s="265"/>
      <c r="C10" s="277" t="s">
        <v>96</v>
      </c>
      <c r="D10" s="278">
        <v>1.35E-2</v>
      </c>
      <c r="E10" s="279">
        <v>21.6</v>
      </c>
      <c r="F10" s="266"/>
      <c r="H10" s="265"/>
      <c r="I10" s="301" t="s">
        <v>94</v>
      </c>
      <c r="J10" s="289">
        <v>410</v>
      </c>
      <c r="K10" s="294">
        <v>100</v>
      </c>
      <c r="L10" s="295">
        <v>333</v>
      </c>
      <c r="M10" s="266"/>
      <c r="N10" s="309"/>
    </row>
    <row r="11" spans="2:14" ht="11.25" thickBot="1">
      <c r="B11" s="265"/>
      <c r="C11" s="280" t="s">
        <v>96</v>
      </c>
      <c r="D11" s="281">
        <v>1.2999999999999999E-2</v>
      </c>
      <c r="E11" s="282">
        <v>20.8</v>
      </c>
      <c r="F11" s="266"/>
      <c r="H11" s="267"/>
      <c r="I11" s="268"/>
      <c r="J11" s="268"/>
      <c r="K11" s="268"/>
      <c r="L11" s="268"/>
      <c r="M11" s="270"/>
      <c r="N11" s="309"/>
    </row>
    <row r="12" spans="2:14" ht="12" thickTop="1" thickBot="1">
      <c r="B12" s="265"/>
      <c r="C12" s="277" t="s">
        <v>96</v>
      </c>
      <c r="D12" s="278">
        <v>1.2500000000000001E-2</v>
      </c>
      <c r="E12" s="279">
        <v>20</v>
      </c>
      <c r="F12" s="266"/>
      <c r="H12" s="309"/>
      <c r="I12" s="309"/>
      <c r="J12" s="309"/>
      <c r="K12" s="309"/>
      <c r="L12" s="309"/>
      <c r="M12" s="309"/>
      <c r="N12" s="309"/>
    </row>
    <row r="13" spans="2:14" ht="11.25" thickTop="1">
      <c r="B13" s="265"/>
      <c r="C13" s="277" t="s">
        <v>96</v>
      </c>
      <c r="D13" s="278">
        <v>1.2E-2</v>
      </c>
      <c r="E13" s="279">
        <v>19.2</v>
      </c>
      <c r="F13" s="266"/>
      <c r="H13" s="262"/>
      <c r="I13" s="263"/>
      <c r="J13" s="263"/>
      <c r="K13" s="263"/>
      <c r="L13" s="263"/>
      <c r="M13" s="264"/>
      <c r="N13" s="309"/>
    </row>
    <row r="14" spans="2:14" ht="11.25" thickBot="1">
      <c r="B14" s="265"/>
      <c r="C14" s="277" t="s">
        <v>96</v>
      </c>
      <c r="D14" s="278">
        <v>1.15E-2</v>
      </c>
      <c r="E14" s="279">
        <v>18.399999999999999</v>
      </c>
      <c r="F14" s="266"/>
      <c r="H14" s="265"/>
      <c r="I14" s="405" t="s">
        <v>505</v>
      </c>
      <c r="J14" s="405"/>
      <c r="K14" s="405"/>
      <c r="L14" s="405"/>
      <c r="M14" s="406"/>
      <c r="N14" s="309"/>
    </row>
    <row r="15" spans="2:14" ht="11.25" thickBot="1">
      <c r="B15" s="265"/>
      <c r="C15" s="277" t="s">
        <v>96</v>
      </c>
      <c r="D15" s="278">
        <v>1.0999999999999999E-2</v>
      </c>
      <c r="E15" s="279">
        <v>17.600000000000001</v>
      </c>
      <c r="F15" s="266"/>
      <c r="H15" s="265"/>
      <c r="I15" s="271" t="s">
        <v>494</v>
      </c>
      <c r="J15" s="272" t="s">
        <v>69</v>
      </c>
      <c r="K15" s="286" t="s">
        <v>506</v>
      </c>
      <c r="L15" s="273" t="s">
        <v>507</v>
      </c>
      <c r="M15" s="266"/>
      <c r="N15" s="309"/>
    </row>
    <row r="16" spans="2:14">
      <c r="B16" s="265"/>
      <c r="C16" s="277" t="s">
        <v>96</v>
      </c>
      <c r="D16" s="278">
        <v>1.0500000000000001E-2</v>
      </c>
      <c r="E16" s="279">
        <v>16.8</v>
      </c>
      <c r="F16" s="266"/>
      <c r="H16" s="265"/>
      <c r="I16" s="299" t="s">
        <v>508</v>
      </c>
      <c r="J16" s="287" t="s">
        <v>94</v>
      </c>
      <c r="K16" s="306">
        <v>0.01</v>
      </c>
      <c r="L16" s="296">
        <v>28</v>
      </c>
      <c r="M16" s="266"/>
      <c r="N16" s="309"/>
    </row>
    <row r="17" spans="2:14" ht="11.25" thickBot="1">
      <c r="B17" s="265"/>
      <c r="C17" s="283" t="s">
        <v>509</v>
      </c>
      <c r="D17" s="284">
        <v>0.01</v>
      </c>
      <c r="E17" s="285">
        <v>16</v>
      </c>
      <c r="F17" s="266"/>
      <c r="H17" s="265"/>
      <c r="I17" s="299" t="s">
        <v>22</v>
      </c>
      <c r="J17" s="287" t="s">
        <v>77</v>
      </c>
      <c r="K17" s="306">
        <v>0.01</v>
      </c>
      <c r="L17" s="296">
        <v>26</v>
      </c>
      <c r="M17" s="266"/>
      <c r="N17" s="309"/>
    </row>
    <row r="18" spans="2:14">
      <c r="B18" s="265"/>
      <c r="C18" s="405" t="s">
        <v>510</v>
      </c>
      <c r="D18" s="405"/>
      <c r="E18" s="405"/>
      <c r="F18" s="406"/>
      <c r="H18" s="265"/>
      <c r="I18" s="300" t="s">
        <v>511</v>
      </c>
      <c r="J18" s="288" t="s">
        <v>79</v>
      </c>
      <c r="K18" s="306">
        <v>0.01</v>
      </c>
      <c r="L18" s="297">
        <v>24</v>
      </c>
      <c r="M18" s="266"/>
      <c r="N18" s="309"/>
    </row>
    <row r="19" spans="2:14">
      <c r="B19" s="265"/>
      <c r="C19" s="413" t="s">
        <v>512</v>
      </c>
      <c r="D19" s="407"/>
      <c r="E19" s="407"/>
      <c r="F19" s="408"/>
      <c r="H19" s="265"/>
      <c r="I19" s="300" t="s">
        <v>393</v>
      </c>
      <c r="J19" s="288" t="s">
        <v>79</v>
      </c>
      <c r="K19" s="306">
        <v>0.01</v>
      </c>
      <c r="L19" s="297">
        <v>22</v>
      </c>
      <c r="M19" s="266"/>
      <c r="N19" s="309"/>
    </row>
    <row r="20" spans="2:14" ht="11.25" thickBot="1">
      <c r="B20" s="265"/>
      <c r="C20" s="407" t="s">
        <v>513</v>
      </c>
      <c r="D20" s="407"/>
      <c r="E20" s="407"/>
      <c r="F20" s="408"/>
      <c r="H20" s="265"/>
      <c r="I20" s="301" t="s">
        <v>18</v>
      </c>
      <c r="J20" s="289" t="s">
        <v>514</v>
      </c>
      <c r="K20" s="306">
        <v>0.01</v>
      </c>
      <c r="L20" s="298">
        <v>17</v>
      </c>
      <c r="M20" s="266"/>
      <c r="N20" s="309"/>
    </row>
    <row r="21" spans="2:14" ht="11.25" thickBot="1">
      <c r="B21" s="267"/>
      <c r="C21" s="268"/>
      <c r="D21" s="269"/>
      <c r="E21" s="268"/>
      <c r="F21" s="270"/>
      <c r="H21" s="267"/>
      <c r="I21" s="268"/>
      <c r="J21" s="268"/>
      <c r="K21" s="268"/>
      <c r="L21" s="268"/>
      <c r="M21" s="270"/>
      <c r="N21" s="309"/>
    </row>
    <row r="22" spans="2:14" ht="12" thickTop="1" thickBot="1">
      <c r="H22" s="309"/>
      <c r="I22" s="409"/>
      <c r="J22" s="409"/>
      <c r="K22" s="409"/>
      <c r="L22" s="409"/>
      <c r="M22" s="409"/>
    </row>
    <row r="23" spans="2:14" ht="11.25" thickTop="1">
      <c r="H23" s="262"/>
      <c r="I23" s="263"/>
      <c r="J23" s="263"/>
      <c r="K23" s="263"/>
      <c r="L23" s="263"/>
      <c r="M23" s="264"/>
    </row>
    <row r="24" spans="2:14" ht="11.25" thickBot="1">
      <c r="H24" s="265"/>
      <c r="I24" s="405" t="s">
        <v>505</v>
      </c>
      <c r="J24" s="405"/>
      <c r="K24" s="405"/>
      <c r="L24" s="405"/>
      <c r="M24" s="406"/>
    </row>
    <row r="25" spans="2:14" ht="11.25" thickBot="1">
      <c r="H25" s="265"/>
      <c r="I25" s="271" t="s">
        <v>494</v>
      </c>
      <c r="J25" s="272" t="s">
        <v>69</v>
      </c>
      <c r="K25" s="286" t="s">
        <v>515</v>
      </c>
      <c r="L25" s="273" t="s">
        <v>516</v>
      </c>
      <c r="M25" s="266"/>
    </row>
    <row r="26" spans="2:14">
      <c r="H26" s="265"/>
      <c r="I26" s="299" t="s">
        <v>508</v>
      </c>
      <c r="J26" s="287" t="s">
        <v>94</v>
      </c>
      <c r="K26" s="306">
        <v>3.5000000000000003E-2</v>
      </c>
      <c r="L26" s="308">
        <v>5.1999999999999998E-2</v>
      </c>
      <c r="M26" s="266"/>
    </row>
    <row r="27" spans="2:14">
      <c r="H27" s="265"/>
      <c r="I27" s="299" t="s">
        <v>22</v>
      </c>
      <c r="J27" s="287" t="s">
        <v>77</v>
      </c>
      <c r="K27" s="306">
        <v>3.9E-2</v>
      </c>
      <c r="L27" s="308">
        <v>5.8999999999999997E-2</v>
      </c>
      <c r="M27" s="266"/>
    </row>
    <row r="28" spans="2:14">
      <c r="H28" s="265"/>
      <c r="I28" s="300" t="s">
        <v>511</v>
      </c>
      <c r="J28" s="288" t="s">
        <v>79</v>
      </c>
      <c r="K28" s="306">
        <v>4.2000000000000003E-2</v>
      </c>
      <c r="L28" s="307">
        <v>6.4000000000000001E-2</v>
      </c>
      <c r="M28" s="266"/>
    </row>
    <row r="29" spans="2:14">
      <c r="H29" s="265"/>
      <c r="I29" s="300" t="s">
        <v>393</v>
      </c>
      <c r="J29" s="288" t="s">
        <v>79</v>
      </c>
      <c r="K29" s="306">
        <v>4.7E-2</v>
      </c>
      <c r="L29" s="307">
        <v>7.0999999999999994E-2</v>
      </c>
      <c r="M29" s="266"/>
    </row>
    <row r="30" spans="2:14" ht="11.25" thickBot="1">
      <c r="H30" s="265"/>
      <c r="I30" s="301" t="s">
        <v>18</v>
      </c>
      <c r="J30" s="289" t="s">
        <v>514</v>
      </c>
      <c r="K30" s="306">
        <v>6.0999999999999999E-2</v>
      </c>
      <c r="L30" s="305">
        <v>9.0999999999999998E-2</v>
      </c>
      <c r="M30" s="266"/>
    </row>
    <row r="31" spans="2:14" ht="11.25" thickBot="1">
      <c r="H31" s="267"/>
      <c r="I31" s="268"/>
      <c r="J31" s="268"/>
      <c r="K31" s="268"/>
      <c r="L31" s="268"/>
      <c r="M31" s="270"/>
    </row>
    <row r="32" spans="2:14" ht="11.25" thickTop="1"/>
  </sheetData>
  <mergeCells count="10">
    <mergeCell ref="I24:M24"/>
    <mergeCell ref="C20:F20"/>
    <mergeCell ref="I3:M3"/>
    <mergeCell ref="I22:M22"/>
    <mergeCell ref="I14:M14"/>
    <mergeCell ref="C3:F3"/>
    <mergeCell ref="C4:F4"/>
    <mergeCell ref="C5:F5"/>
    <mergeCell ref="C18:F18"/>
    <mergeCell ref="C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3">
    <tabColor theme="0" tint="-0.499984740745262"/>
  </sheetPr>
  <dimension ref="B1:R26"/>
  <sheetViews>
    <sheetView showGridLines="0" showRowColHeaders="0" zoomScale="120" zoomScaleNormal="120" workbookViewId="0">
      <selection activeCell="L33" sqref="L33"/>
    </sheetView>
  </sheetViews>
  <sheetFormatPr defaultRowHeight="10.5"/>
  <cols>
    <col min="1" max="1" width="5.28515625" style="112" customWidth="1"/>
    <col min="2" max="2" width="14.28515625" style="112" customWidth="1"/>
    <col min="3" max="18" width="6.7109375" style="112" customWidth="1"/>
    <col min="19" max="16384" width="9.140625" style="112"/>
  </cols>
  <sheetData>
    <row r="1" spans="2:18" ht="26.25" customHeight="1">
      <c r="B1" s="349" t="s">
        <v>43</v>
      </c>
      <c r="C1" s="349"/>
      <c r="D1" s="349"/>
      <c r="E1" s="349"/>
      <c r="F1" s="349"/>
      <c r="G1" s="349"/>
      <c r="H1" s="349"/>
      <c r="I1" s="349"/>
      <c r="J1" s="349"/>
      <c r="K1" s="349"/>
      <c r="L1" s="349"/>
      <c r="M1" s="349"/>
      <c r="N1" s="349"/>
      <c r="O1" s="349"/>
      <c r="P1" s="349"/>
      <c r="Q1" s="349"/>
    </row>
    <row r="2" spans="2:18" ht="24" customHeight="1">
      <c r="B2" s="131" t="s">
        <v>1</v>
      </c>
      <c r="C2" s="132" t="s">
        <v>2</v>
      </c>
      <c r="D2" s="132" t="s">
        <v>3</v>
      </c>
      <c r="E2" s="132" t="s">
        <v>4</v>
      </c>
      <c r="F2" s="132" t="s">
        <v>5</v>
      </c>
      <c r="G2" s="132" t="s">
        <v>6</v>
      </c>
      <c r="H2" s="132" t="s">
        <v>7</v>
      </c>
      <c r="I2" s="132" t="s">
        <v>8</v>
      </c>
      <c r="J2" s="132" t="s">
        <v>9</v>
      </c>
      <c r="K2" s="132" t="s">
        <v>10</v>
      </c>
      <c r="L2" s="132" t="s">
        <v>11</v>
      </c>
      <c r="M2" s="132" t="s">
        <v>12</v>
      </c>
      <c r="N2" s="132" t="s">
        <v>13</v>
      </c>
      <c r="O2" s="132" t="s">
        <v>14</v>
      </c>
      <c r="P2" s="132" t="s">
        <v>15</v>
      </c>
      <c r="Q2" s="133" t="s">
        <v>16</v>
      </c>
      <c r="R2" s="132" t="s">
        <v>17</v>
      </c>
    </row>
    <row r="3" spans="2:18">
      <c r="B3" s="122" t="s">
        <v>18</v>
      </c>
      <c r="C3" s="114">
        <v>99</v>
      </c>
      <c r="D3" s="113"/>
      <c r="E3" s="113"/>
      <c r="F3" s="113"/>
      <c r="G3" s="113"/>
      <c r="H3" s="113"/>
      <c r="I3" s="113"/>
      <c r="J3" s="113"/>
      <c r="K3" s="113"/>
      <c r="L3" s="113"/>
      <c r="M3" s="113"/>
      <c r="N3" s="113"/>
      <c r="O3" s="113"/>
      <c r="P3" s="113"/>
      <c r="Q3" s="124"/>
      <c r="R3" s="212"/>
    </row>
    <row r="4" spans="2:18">
      <c r="B4" s="122" t="s">
        <v>19</v>
      </c>
      <c r="C4" s="114">
        <v>7</v>
      </c>
      <c r="D4" s="114">
        <v>78</v>
      </c>
      <c r="E4" s="114">
        <v>5</v>
      </c>
      <c r="F4" s="113"/>
      <c r="G4" s="113"/>
      <c r="H4" s="113"/>
      <c r="I4" s="113"/>
      <c r="J4" s="113"/>
      <c r="K4" s="113"/>
      <c r="L4" s="113"/>
      <c r="M4" s="113"/>
      <c r="N4" s="113"/>
      <c r="O4" s="113"/>
      <c r="P4" s="113"/>
      <c r="Q4" s="124"/>
      <c r="R4" s="213">
        <v>0.7</v>
      </c>
    </row>
    <row r="5" spans="2:18">
      <c r="B5" s="122" t="s">
        <v>20</v>
      </c>
      <c r="C5" s="119">
        <v>0.5</v>
      </c>
      <c r="D5" s="119">
        <v>90</v>
      </c>
      <c r="E5" s="119">
        <v>1</v>
      </c>
      <c r="F5" s="108"/>
      <c r="G5" s="108"/>
      <c r="H5" s="108"/>
      <c r="I5" s="108"/>
      <c r="J5" s="108"/>
      <c r="K5" s="108"/>
      <c r="L5" s="108"/>
      <c r="M5" s="108"/>
      <c r="N5" s="108"/>
      <c r="O5" s="108"/>
      <c r="P5" s="108"/>
      <c r="Q5" s="140"/>
      <c r="R5" s="213">
        <v>0.3</v>
      </c>
    </row>
    <row r="6" spans="2:18">
      <c r="B6" s="122" t="s">
        <v>21</v>
      </c>
      <c r="C6" s="114">
        <v>2</v>
      </c>
      <c r="D6" s="114">
        <v>70</v>
      </c>
      <c r="E6" s="114">
        <v>17</v>
      </c>
      <c r="F6" s="113"/>
      <c r="G6" s="113"/>
      <c r="H6" s="113"/>
      <c r="I6" s="113"/>
      <c r="J6" s="113"/>
      <c r="K6" s="113"/>
      <c r="L6" s="113"/>
      <c r="M6" s="113"/>
      <c r="N6" s="113"/>
      <c r="O6" s="113"/>
      <c r="P6" s="113"/>
      <c r="Q6" s="124"/>
      <c r="R6" s="213">
        <v>0.25</v>
      </c>
    </row>
    <row r="7" spans="2:18">
      <c r="B7" s="122" t="s">
        <v>22</v>
      </c>
      <c r="C7" s="113"/>
      <c r="D7" s="113"/>
      <c r="E7" s="114">
        <v>65</v>
      </c>
      <c r="F7" s="113"/>
      <c r="G7" s="113"/>
      <c r="H7" s="113"/>
      <c r="I7" s="113"/>
      <c r="J7" s="113"/>
      <c r="K7" s="113"/>
      <c r="L7" s="113"/>
      <c r="M7" s="113"/>
      <c r="N7" s="113"/>
      <c r="O7" s="113"/>
      <c r="P7" s="113"/>
      <c r="Q7" s="124"/>
      <c r="R7" s="113"/>
    </row>
    <row r="8" spans="2:18">
      <c r="B8" s="122" t="s">
        <v>23</v>
      </c>
      <c r="C8" s="114">
        <v>8</v>
      </c>
      <c r="D8" s="113"/>
      <c r="E8" s="113"/>
      <c r="F8" s="114">
        <v>67</v>
      </c>
      <c r="G8" s="113"/>
      <c r="H8" s="113"/>
      <c r="I8" s="113"/>
      <c r="J8" s="113"/>
      <c r="K8" s="113"/>
      <c r="L8" s="113"/>
      <c r="M8" s="113"/>
      <c r="N8" s="113"/>
      <c r="O8" s="113"/>
      <c r="P8" s="113"/>
      <c r="Q8" s="124"/>
      <c r="R8" s="113"/>
    </row>
    <row r="9" spans="2:18">
      <c r="B9" s="122" t="s">
        <v>24</v>
      </c>
      <c r="C9" s="119">
        <v>0.5</v>
      </c>
      <c r="D9" s="108"/>
      <c r="E9" s="108"/>
      <c r="F9" s="119">
        <v>67</v>
      </c>
      <c r="G9" s="108"/>
      <c r="H9" s="108"/>
      <c r="I9" s="108"/>
      <c r="J9" s="108"/>
      <c r="K9" s="108"/>
      <c r="L9" s="108"/>
      <c r="M9" s="108"/>
      <c r="N9" s="108"/>
      <c r="O9" s="108"/>
      <c r="P9" s="108"/>
      <c r="Q9" s="140"/>
      <c r="R9" s="113"/>
    </row>
    <row r="10" spans="2:18">
      <c r="B10" s="122" t="s">
        <v>25</v>
      </c>
      <c r="C10" s="113"/>
      <c r="D10" s="113"/>
      <c r="E10" s="113"/>
      <c r="F10" s="113"/>
      <c r="G10" s="114">
        <v>70</v>
      </c>
      <c r="H10" s="113"/>
      <c r="I10" s="113"/>
      <c r="J10" s="113"/>
      <c r="K10" s="113"/>
      <c r="L10" s="113"/>
      <c r="M10" s="113"/>
      <c r="N10" s="113"/>
      <c r="O10" s="113"/>
      <c r="P10" s="113"/>
      <c r="Q10" s="124"/>
      <c r="R10" s="113"/>
    </row>
    <row r="11" spans="2:18">
      <c r="B11" s="122" t="s">
        <v>26</v>
      </c>
      <c r="C11" s="113"/>
      <c r="D11" s="113"/>
      <c r="E11" s="113"/>
      <c r="F11" s="113"/>
      <c r="G11" s="113"/>
      <c r="H11" s="114">
        <v>80</v>
      </c>
      <c r="I11" s="113"/>
      <c r="J11" s="113"/>
      <c r="K11" s="113"/>
      <c r="L11" s="113"/>
      <c r="M11" s="113"/>
      <c r="N11" s="113"/>
      <c r="O11" s="113"/>
      <c r="P11" s="113"/>
      <c r="Q11" s="124"/>
      <c r="R11" s="113"/>
    </row>
    <row r="12" spans="2:18">
      <c r="B12" s="122" t="s">
        <v>27</v>
      </c>
      <c r="C12" s="113"/>
      <c r="D12" s="113"/>
      <c r="E12" s="113"/>
      <c r="F12" s="113"/>
      <c r="G12" s="113"/>
      <c r="H12" s="113"/>
      <c r="I12" s="114">
        <v>65</v>
      </c>
      <c r="J12" s="113"/>
      <c r="K12" s="113"/>
      <c r="L12" s="113"/>
      <c r="M12" s="113"/>
      <c r="N12" s="113"/>
      <c r="O12" s="113"/>
      <c r="P12" s="113"/>
      <c r="Q12" s="124"/>
      <c r="R12" s="113"/>
    </row>
    <row r="13" spans="2:18">
      <c r="B13" s="122" t="s">
        <v>28</v>
      </c>
      <c r="C13" s="113"/>
      <c r="D13" s="113"/>
      <c r="E13" s="113"/>
      <c r="F13" s="113"/>
      <c r="G13" s="113"/>
      <c r="H13" s="113"/>
      <c r="I13" s="113"/>
      <c r="J13" s="114">
        <v>19</v>
      </c>
      <c r="K13" s="113"/>
      <c r="L13" s="113"/>
      <c r="M13" s="113"/>
      <c r="N13" s="113"/>
      <c r="O13" s="113"/>
      <c r="P13" s="113"/>
      <c r="Q13" s="124"/>
      <c r="R13" s="113"/>
    </row>
    <row r="14" spans="2:18">
      <c r="B14" s="122" t="s">
        <v>29</v>
      </c>
      <c r="C14" s="113"/>
      <c r="D14" s="113"/>
      <c r="E14" s="113"/>
      <c r="F14" s="113"/>
      <c r="G14" s="113"/>
      <c r="H14" s="113"/>
      <c r="I14" s="113"/>
      <c r="J14" s="113"/>
      <c r="K14" s="114">
        <v>60</v>
      </c>
      <c r="L14" s="113"/>
      <c r="M14" s="113"/>
      <c r="N14" s="113"/>
      <c r="O14" s="113"/>
      <c r="P14" s="113"/>
      <c r="Q14" s="124"/>
      <c r="R14" s="113"/>
    </row>
    <row r="15" spans="2:18">
      <c r="B15" s="122" t="s">
        <v>30</v>
      </c>
      <c r="C15" s="113"/>
      <c r="D15" s="113"/>
      <c r="E15" s="113"/>
      <c r="F15" s="113"/>
      <c r="G15" s="113"/>
      <c r="H15" s="113"/>
      <c r="I15" s="113"/>
      <c r="J15" s="113"/>
      <c r="K15" s="113"/>
      <c r="L15" s="114">
        <v>99</v>
      </c>
      <c r="M15" s="113"/>
      <c r="N15" s="113"/>
      <c r="O15" s="113"/>
      <c r="P15" s="113"/>
      <c r="Q15" s="124"/>
      <c r="R15" s="113"/>
    </row>
    <row r="16" spans="2:18">
      <c r="B16" s="122" t="s">
        <v>31</v>
      </c>
      <c r="C16" s="113"/>
      <c r="D16" s="113"/>
      <c r="E16" s="113"/>
      <c r="F16" s="113"/>
      <c r="G16" s="113"/>
      <c r="H16" s="113"/>
      <c r="I16" s="113"/>
      <c r="J16" s="113"/>
      <c r="K16" s="113"/>
      <c r="L16" s="113"/>
      <c r="M16" s="114">
        <v>99</v>
      </c>
      <c r="N16" s="113"/>
      <c r="O16" s="113"/>
      <c r="P16" s="113"/>
      <c r="Q16" s="124"/>
      <c r="R16" s="113"/>
    </row>
    <row r="17" spans="2:18">
      <c r="B17" s="122" t="s">
        <v>32</v>
      </c>
      <c r="C17" s="113"/>
      <c r="D17" s="113"/>
      <c r="E17" s="114">
        <v>60</v>
      </c>
      <c r="F17" s="113"/>
      <c r="G17" s="113"/>
      <c r="H17" s="113"/>
      <c r="I17" s="113"/>
      <c r="J17" s="113"/>
      <c r="K17" s="113"/>
      <c r="L17" s="113"/>
      <c r="M17" s="113"/>
      <c r="N17" s="113"/>
      <c r="O17" s="113"/>
      <c r="P17" s="114">
        <v>1</v>
      </c>
      <c r="Q17" s="134">
        <v>30</v>
      </c>
      <c r="R17" s="113"/>
    </row>
    <row r="18" spans="2:18">
      <c r="B18" s="122" t="s">
        <v>33</v>
      </c>
      <c r="C18" s="114">
        <v>99</v>
      </c>
      <c r="D18" s="113"/>
      <c r="E18" s="113"/>
      <c r="F18" s="113"/>
      <c r="G18" s="113"/>
      <c r="H18" s="113"/>
      <c r="I18" s="113"/>
      <c r="J18" s="113"/>
      <c r="K18" s="113"/>
      <c r="L18" s="113"/>
      <c r="M18" s="113"/>
      <c r="N18" s="113"/>
      <c r="O18" s="113"/>
      <c r="P18" s="113"/>
      <c r="Q18" s="124"/>
      <c r="R18" s="113"/>
    </row>
    <row r="19" spans="2:18">
      <c r="B19" s="122" t="s">
        <v>34</v>
      </c>
      <c r="C19" s="113"/>
      <c r="D19" s="113"/>
      <c r="E19" s="113"/>
      <c r="F19" s="113"/>
      <c r="G19" s="113"/>
      <c r="H19" s="113"/>
      <c r="I19" s="113"/>
      <c r="J19" s="113"/>
      <c r="K19" s="113"/>
      <c r="L19" s="113"/>
      <c r="M19" s="113"/>
      <c r="N19" s="114">
        <v>98</v>
      </c>
      <c r="O19" s="113"/>
      <c r="P19" s="113"/>
      <c r="Q19" s="113"/>
      <c r="R19" s="113"/>
    </row>
    <row r="20" spans="2:18">
      <c r="B20" s="122" t="s">
        <v>35</v>
      </c>
      <c r="C20" s="113"/>
      <c r="D20" s="113"/>
      <c r="E20" s="113"/>
      <c r="F20" s="113"/>
      <c r="G20" s="113"/>
      <c r="H20" s="113"/>
      <c r="I20" s="113"/>
      <c r="J20" s="113"/>
      <c r="K20" s="113"/>
      <c r="L20" s="113"/>
      <c r="M20" s="113"/>
      <c r="N20" s="114">
        <v>99</v>
      </c>
      <c r="O20" s="113"/>
      <c r="P20" s="114">
        <v>1</v>
      </c>
      <c r="Q20" s="124"/>
      <c r="R20" s="113"/>
    </row>
    <row r="21" spans="2:18">
      <c r="B21" s="122" t="s">
        <v>36</v>
      </c>
      <c r="C21" s="113"/>
      <c r="D21" s="113"/>
      <c r="E21" s="113"/>
      <c r="F21" s="113"/>
      <c r="G21" s="113"/>
      <c r="H21" s="113"/>
      <c r="I21" s="113"/>
      <c r="J21" s="113"/>
      <c r="K21" s="113"/>
      <c r="L21" s="113"/>
      <c r="M21" s="113"/>
      <c r="N21" s="113"/>
      <c r="O21" s="113"/>
      <c r="P21" s="114">
        <v>70</v>
      </c>
      <c r="Q21" s="134">
        <v>30</v>
      </c>
      <c r="R21" s="113"/>
    </row>
    <row r="22" spans="2:18">
      <c r="B22" s="122" t="s">
        <v>37</v>
      </c>
      <c r="C22" s="113"/>
      <c r="D22" s="113"/>
      <c r="E22" s="113"/>
      <c r="F22" s="113"/>
      <c r="G22" s="113"/>
      <c r="H22" s="113"/>
      <c r="I22" s="113"/>
      <c r="J22" s="113"/>
      <c r="K22" s="113"/>
      <c r="L22" s="113"/>
      <c r="M22" s="113"/>
      <c r="N22" s="113"/>
      <c r="O22" s="113"/>
      <c r="P22" s="114">
        <v>60</v>
      </c>
      <c r="Q22" s="134">
        <v>40</v>
      </c>
      <c r="R22" s="113"/>
    </row>
    <row r="23" spans="2:18">
      <c r="B23" s="122" t="s">
        <v>38</v>
      </c>
      <c r="C23" s="113"/>
      <c r="D23" s="113"/>
      <c r="E23" s="113"/>
      <c r="F23" s="113"/>
      <c r="G23" s="114">
        <v>70</v>
      </c>
      <c r="H23" s="113"/>
      <c r="I23" s="113"/>
      <c r="J23" s="113"/>
      <c r="K23" s="113"/>
      <c r="L23" s="113"/>
      <c r="M23" s="113"/>
      <c r="N23" s="113"/>
      <c r="O23" s="113"/>
      <c r="P23" s="114">
        <v>30</v>
      </c>
      <c r="Q23" s="124"/>
      <c r="R23" s="113"/>
    </row>
    <row r="24" spans="2:18">
      <c r="B24" s="125" t="s">
        <v>39</v>
      </c>
      <c r="C24" s="127"/>
      <c r="D24" s="127"/>
      <c r="E24" s="127"/>
      <c r="F24" s="127"/>
      <c r="G24" s="127"/>
      <c r="H24" s="127"/>
      <c r="I24" s="127"/>
      <c r="J24" s="127"/>
      <c r="K24" s="127"/>
      <c r="L24" s="127"/>
      <c r="M24" s="127"/>
      <c r="N24" s="127"/>
      <c r="O24" s="126">
        <v>100</v>
      </c>
      <c r="P24" s="126">
        <v>1</v>
      </c>
      <c r="Q24" s="128"/>
      <c r="R24" s="127"/>
    </row>
    <row r="25" spans="2:18">
      <c r="B25" s="125" t="s">
        <v>40</v>
      </c>
      <c r="C25" s="127">
        <v>7</v>
      </c>
      <c r="D25" s="127">
        <v>78</v>
      </c>
      <c r="E25" s="127">
        <v>5</v>
      </c>
      <c r="F25" s="127"/>
      <c r="G25" s="127"/>
      <c r="H25" s="127"/>
      <c r="I25" s="127"/>
      <c r="J25" s="127"/>
      <c r="K25" s="127"/>
      <c r="L25" s="127"/>
      <c r="M25" s="127"/>
      <c r="N25" s="127"/>
      <c r="O25" s="127"/>
      <c r="P25" s="127"/>
      <c r="Q25" s="128"/>
      <c r="R25" s="134">
        <v>0.25</v>
      </c>
    </row>
    <row r="26" spans="2:18">
      <c r="B26" s="122" t="s">
        <v>41</v>
      </c>
      <c r="C26" s="113"/>
      <c r="D26" s="113"/>
      <c r="E26" s="114">
        <v>75</v>
      </c>
      <c r="F26" s="113"/>
      <c r="G26" s="113"/>
      <c r="H26" s="113"/>
      <c r="I26" s="113"/>
      <c r="J26" s="113"/>
      <c r="K26" s="113"/>
      <c r="L26" s="113"/>
      <c r="M26" s="113"/>
      <c r="N26" s="113"/>
      <c r="O26" s="113"/>
      <c r="P26" s="113"/>
      <c r="Q26" s="124"/>
      <c r="R26" s="113"/>
    </row>
  </sheetData>
  <sheetProtection formatCells="0" formatColumns="0" formatRows="0" insertColumns="0" insertRows="0" insertHyperlinks="0" deleteColumns="0" deleteRows="0" sort="0" autoFilter="0" pivotTables="0"/>
  <mergeCells count="1">
    <mergeCell ref="B1:Q1"/>
  </mergeCells>
  <conditionalFormatting sqref="C20:Q24 C3:Q18">
    <cfRule type="cellIs" dxfId="211" priority="6" operator="greaterThan">
      <formula>0</formula>
    </cfRule>
  </conditionalFormatting>
  <conditionalFormatting sqref="C19:Q19">
    <cfRule type="cellIs" dxfId="210" priority="5" operator="greaterThan">
      <formula>0</formula>
    </cfRule>
  </conditionalFormatting>
  <conditionalFormatting sqref="C25:Q25">
    <cfRule type="cellIs" dxfId="209" priority="4" operator="greaterThan">
      <formula>0</formula>
    </cfRule>
  </conditionalFormatting>
  <conditionalFormatting sqref="R25">
    <cfRule type="cellIs" dxfId="208" priority="3" operator="greaterThan">
      <formula>0</formula>
    </cfRule>
  </conditionalFormatting>
  <conditionalFormatting sqref="R4:R6">
    <cfRule type="cellIs" dxfId="207" priority="2" operator="greaterThan">
      <formula>0</formula>
    </cfRule>
  </conditionalFormatting>
  <conditionalFormatting sqref="C26:Q26">
    <cfRule type="cellIs" dxfId="206" priority="1" operator="greaterThan">
      <formula>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B1:E9"/>
  <sheetViews>
    <sheetView zoomScale="120" zoomScaleNormal="120" workbookViewId="0">
      <selection activeCell="B17" sqref="B17"/>
    </sheetView>
  </sheetViews>
  <sheetFormatPr defaultRowHeight="10.5"/>
  <cols>
    <col min="1" max="1" width="5.28515625" style="112" customWidth="1"/>
    <col min="2" max="3" width="14.28515625" style="112" customWidth="1"/>
    <col min="4" max="4" width="19.85546875" style="112" bestFit="1" customWidth="1"/>
    <col min="5" max="5" width="14.28515625" style="112" customWidth="1"/>
    <col min="6" max="16384" width="9.140625" style="112"/>
  </cols>
  <sheetData>
    <row r="1" spans="2:5" ht="26.25" customHeight="1">
      <c r="B1" s="348" t="s">
        <v>44</v>
      </c>
      <c r="C1" s="348"/>
      <c r="D1" s="348"/>
      <c r="E1" s="348"/>
    </row>
    <row r="2" spans="2:5" ht="24" customHeight="1">
      <c r="B2" s="131" t="s">
        <v>1</v>
      </c>
      <c r="C2" s="132" t="s">
        <v>45</v>
      </c>
      <c r="D2" s="316" t="s">
        <v>46</v>
      </c>
      <c r="E2" s="316" t="s">
        <v>47</v>
      </c>
    </row>
    <row r="3" spans="2:5">
      <c r="B3" s="122" t="s">
        <v>48</v>
      </c>
      <c r="C3" s="315" t="s">
        <v>49</v>
      </c>
      <c r="D3" s="139">
        <v>0.26</v>
      </c>
      <c r="E3" s="139">
        <v>0.47</v>
      </c>
    </row>
    <row r="4" spans="2:5">
      <c r="B4" s="122" t="s">
        <v>50</v>
      </c>
      <c r="C4" s="315" t="s">
        <v>51</v>
      </c>
      <c r="D4" s="139">
        <v>0.26</v>
      </c>
      <c r="E4" s="139">
        <v>0.47</v>
      </c>
    </row>
    <row r="5" spans="2:5">
      <c r="B5" s="122" t="s">
        <v>52</v>
      </c>
      <c r="C5" s="315" t="s">
        <v>53</v>
      </c>
      <c r="D5" s="139">
        <v>0.25</v>
      </c>
      <c r="E5" s="139">
        <v>0.44</v>
      </c>
    </row>
    <row r="6" spans="2:5" ht="27" customHeight="1"/>
    <row r="7" spans="2:5">
      <c r="B7" s="131" t="s">
        <v>1</v>
      </c>
      <c r="C7" s="132" t="s">
        <v>54</v>
      </c>
    </row>
    <row r="8" spans="2:5">
      <c r="B8" s="122" t="s">
        <v>55</v>
      </c>
      <c r="C8" s="329">
        <v>9.4999999999999998E-3</v>
      </c>
    </row>
    <row r="9" spans="2:5">
      <c r="B9" s="122" t="s">
        <v>25</v>
      </c>
      <c r="C9" s="329">
        <v>1.2999999999999999E-2</v>
      </c>
    </row>
  </sheetData>
  <sheetProtection formatCells="0" formatColumns="0" formatRows="0" insertColumns="0" insertRows="0" insertHyperlinks="0" deleteColumns="0" deleteRows="0" sort="0" autoFilter="0" pivotTables="0"/>
  <mergeCells count="1">
    <mergeCell ref="B1:E1"/>
  </mergeCells>
  <conditionalFormatting sqref="C3:E5">
    <cfRule type="cellIs" dxfId="183" priority="11" operator="greaterThan">
      <formula>0</formula>
    </cfRule>
  </conditionalFormatting>
  <conditionalFormatting sqref="C8:C9">
    <cfRule type="cellIs" dxfId="182" priority="1" operator="greaterThan">
      <formula>0</formula>
    </cfRule>
  </conditionalFormatting>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AL90"/>
  <sheetViews>
    <sheetView showGridLines="0" showRowColHeaders="0" tabSelected="1" showRuler="0" zoomScale="120" zoomScaleNormal="120" workbookViewId="0">
      <selection activeCell="G24" sqref="G24"/>
    </sheetView>
  </sheetViews>
  <sheetFormatPr defaultRowHeight="10.5" outlineLevelRow="1" outlineLevelCol="1"/>
  <cols>
    <col min="1" max="1" width="5.7109375" style="249" customWidth="1"/>
    <col min="2" max="2" width="0.7109375" style="249" customWidth="1"/>
    <col min="3" max="3" width="7.28515625" style="249" customWidth="1"/>
    <col min="4" max="4" width="0.7109375" style="249" customWidth="1"/>
    <col min="5" max="5" width="7.140625" style="249" customWidth="1"/>
    <col min="6" max="6" width="0.7109375" style="249" customWidth="1"/>
    <col min="7" max="7" width="7.28515625" style="249" customWidth="1"/>
    <col min="8" max="8" width="0.7109375" style="249" customWidth="1"/>
    <col min="9" max="9" width="0.28515625" style="249" customWidth="1"/>
    <col min="10" max="10" width="0.7109375" style="249" customWidth="1"/>
    <col min="11" max="11" width="9.42578125" style="249" customWidth="1"/>
    <col min="12" max="12" width="2.5703125" style="249" customWidth="1"/>
    <col min="13" max="13" width="7.140625" style="249" customWidth="1"/>
    <col min="14" max="14" width="0.7109375" style="249" customWidth="1"/>
    <col min="15" max="15" width="1.42578125" style="249" customWidth="1"/>
    <col min="16" max="16" width="0.7109375" style="249" customWidth="1" outlineLevel="1"/>
    <col min="17" max="17" width="7.140625" style="249" customWidth="1" outlineLevel="1"/>
    <col min="18" max="18" width="0.7109375" style="249" customWidth="1" outlineLevel="1"/>
    <col min="19" max="19" width="7.140625" style="249" customWidth="1" outlineLevel="1"/>
    <col min="20" max="20" width="0.7109375" style="249" customWidth="1" outlineLevel="1"/>
    <col min="21" max="21" width="7.140625" style="249" customWidth="1" outlineLevel="1"/>
    <col min="22" max="22" width="0.7109375" style="249" customWidth="1" outlineLevel="1"/>
    <col min="23" max="23" width="7.140625" style="249" customWidth="1" outlineLevel="1"/>
    <col min="24" max="24" width="0.7109375" style="249" customWidth="1" outlineLevel="1"/>
    <col min="25" max="28" width="9.140625" style="249" customWidth="1"/>
    <col min="29" max="254" width="9.140625" style="249"/>
    <col min="255" max="255" width="3" style="249" customWidth="1"/>
    <col min="256" max="256" width="0.7109375" style="249" customWidth="1"/>
    <col min="257" max="257" width="10.85546875" style="249" customWidth="1"/>
    <col min="258" max="258" width="8.28515625" style="249" customWidth="1"/>
    <col min="259" max="259" width="7.28515625" style="249" customWidth="1"/>
    <col min="260" max="260" width="7.42578125" style="249" customWidth="1"/>
    <col min="261" max="261" width="7.5703125" style="249" customWidth="1"/>
    <col min="262" max="262" width="0.7109375" style="249" customWidth="1"/>
    <col min="263" max="263" width="4.7109375" style="249" customWidth="1"/>
    <col min="264" max="264" width="7" style="249" customWidth="1"/>
    <col min="265" max="265" width="6.7109375" style="249" customWidth="1"/>
    <col min="266" max="510" width="9.140625" style="249"/>
    <col min="511" max="511" width="3" style="249" customWidth="1"/>
    <col min="512" max="512" width="0.7109375" style="249" customWidth="1"/>
    <col min="513" max="513" width="10.85546875" style="249" customWidth="1"/>
    <col min="514" max="514" width="8.28515625" style="249" customWidth="1"/>
    <col min="515" max="515" width="7.28515625" style="249" customWidth="1"/>
    <col min="516" max="516" width="7.42578125" style="249" customWidth="1"/>
    <col min="517" max="517" width="7.5703125" style="249" customWidth="1"/>
    <col min="518" max="518" width="0.7109375" style="249" customWidth="1"/>
    <col min="519" max="519" width="4.7109375" style="249" customWidth="1"/>
    <col min="520" max="520" width="7" style="249" customWidth="1"/>
    <col min="521" max="521" width="6.7109375" style="249" customWidth="1"/>
    <col min="522" max="766" width="9.140625" style="249"/>
    <col min="767" max="767" width="3" style="249" customWidth="1"/>
    <col min="768" max="768" width="0.7109375" style="249" customWidth="1"/>
    <col min="769" max="769" width="10.85546875" style="249" customWidth="1"/>
    <col min="770" max="770" width="8.28515625" style="249" customWidth="1"/>
    <col min="771" max="771" width="7.28515625" style="249" customWidth="1"/>
    <col min="772" max="772" width="7.42578125" style="249" customWidth="1"/>
    <col min="773" max="773" width="7.5703125" style="249" customWidth="1"/>
    <col min="774" max="774" width="0.7109375" style="249" customWidth="1"/>
    <col min="775" max="775" width="4.7109375" style="249" customWidth="1"/>
    <col min="776" max="776" width="7" style="249" customWidth="1"/>
    <col min="777" max="777" width="6.7109375" style="249" customWidth="1"/>
    <col min="778" max="1022" width="9.140625" style="249"/>
    <col min="1023" max="1023" width="3" style="249" customWidth="1"/>
    <col min="1024" max="1024" width="0.7109375" style="249" customWidth="1"/>
    <col min="1025" max="1025" width="10.85546875" style="249" customWidth="1"/>
    <col min="1026" max="1026" width="8.28515625" style="249" customWidth="1"/>
    <col min="1027" max="1027" width="7.28515625" style="249" customWidth="1"/>
    <col min="1028" max="1028" width="7.42578125" style="249" customWidth="1"/>
    <col min="1029" max="1029" width="7.5703125" style="249" customWidth="1"/>
    <col min="1030" max="1030" width="0.7109375" style="249" customWidth="1"/>
    <col min="1031" max="1031" width="4.7109375" style="249" customWidth="1"/>
    <col min="1032" max="1032" width="7" style="249" customWidth="1"/>
    <col min="1033" max="1033" width="6.7109375" style="249" customWidth="1"/>
    <col min="1034" max="1278" width="9.140625" style="249"/>
    <col min="1279" max="1279" width="3" style="249" customWidth="1"/>
    <col min="1280" max="1280" width="0.7109375" style="249" customWidth="1"/>
    <col min="1281" max="1281" width="10.85546875" style="249" customWidth="1"/>
    <col min="1282" max="1282" width="8.28515625" style="249" customWidth="1"/>
    <col min="1283" max="1283" width="7.28515625" style="249" customWidth="1"/>
    <col min="1284" max="1284" width="7.42578125" style="249" customWidth="1"/>
    <col min="1285" max="1285" width="7.5703125" style="249" customWidth="1"/>
    <col min="1286" max="1286" width="0.7109375" style="249" customWidth="1"/>
    <col min="1287" max="1287" width="4.7109375" style="249" customWidth="1"/>
    <col min="1288" max="1288" width="7" style="249" customWidth="1"/>
    <col min="1289" max="1289" width="6.7109375" style="249" customWidth="1"/>
    <col min="1290" max="1534" width="9.140625" style="249"/>
    <col min="1535" max="1535" width="3" style="249" customWidth="1"/>
    <col min="1536" max="1536" width="0.7109375" style="249" customWidth="1"/>
    <col min="1537" max="1537" width="10.85546875" style="249" customWidth="1"/>
    <col min="1538" max="1538" width="8.28515625" style="249" customWidth="1"/>
    <col min="1539" max="1539" width="7.28515625" style="249" customWidth="1"/>
    <col min="1540" max="1540" width="7.42578125" style="249" customWidth="1"/>
    <col min="1541" max="1541" width="7.5703125" style="249" customWidth="1"/>
    <col min="1542" max="1542" width="0.7109375" style="249" customWidth="1"/>
    <col min="1543" max="1543" width="4.7109375" style="249" customWidth="1"/>
    <col min="1544" max="1544" width="7" style="249" customWidth="1"/>
    <col min="1545" max="1545" width="6.7109375" style="249" customWidth="1"/>
    <col min="1546" max="1790" width="9.140625" style="249"/>
    <col min="1791" max="1791" width="3" style="249" customWidth="1"/>
    <col min="1792" max="1792" width="0.7109375" style="249" customWidth="1"/>
    <col min="1793" max="1793" width="10.85546875" style="249" customWidth="1"/>
    <col min="1794" max="1794" width="8.28515625" style="249" customWidth="1"/>
    <col min="1795" max="1795" width="7.28515625" style="249" customWidth="1"/>
    <col min="1796" max="1796" width="7.42578125" style="249" customWidth="1"/>
    <col min="1797" max="1797" width="7.5703125" style="249" customWidth="1"/>
    <col min="1798" max="1798" width="0.7109375" style="249" customWidth="1"/>
    <col min="1799" max="1799" width="4.7109375" style="249" customWidth="1"/>
    <col min="1800" max="1800" width="7" style="249" customWidth="1"/>
    <col min="1801" max="1801" width="6.7109375" style="249" customWidth="1"/>
    <col min="1802" max="2046" width="9.140625" style="249"/>
    <col min="2047" max="2047" width="3" style="249" customWidth="1"/>
    <col min="2048" max="2048" width="0.7109375" style="249" customWidth="1"/>
    <col min="2049" max="2049" width="10.85546875" style="249" customWidth="1"/>
    <col min="2050" max="2050" width="8.28515625" style="249" customWidth="1"/>
    <col min="2051" max="2051" width="7.28515625" style="249" customWidth="1"/>
    <col min="2052" max="2052" width="7.42578125" style="249" customWidth="1"/>
    <col min="2053" max="2053" width="7.5703125" style="249" customWidth="1"/>
    <col min="2054" max="2054" width="0.7109375" style="249" customWidth="1"/>
    <col min="2055" max="2055" width="4.7109375" style="249" customWidth="1"/>
    <col min="2056" max="2056" width="7" style="249" customWidth="1"/>
    <col min="2057" max="2057" width="6.7109375" style="249" customWidth="1"/>
    <col min="2058" max="2302" width="9.140625" style="249"/>
    <col min="2303" max="2303" width="3" style="249" customWidth="1"/>
    <col min="2304" max="2304" width="0.7109375" style="249" customWidth="1"/>
    <col min="2305" max="2305" width="10.85546875" style="249" customWidth="1"/>
    <col min="2306" max="2306" width="8.28515625" style="249" customWidth="1"/>
    <col min="2307" max="2307" width="7.28515625" style="249" customWidth="1"/>
    <col min="2308" max="2308" width="7.42578125" style="249" customWidth="1"/>
    <col min="2309" max="2309" width="7.5703125" style="249" customWidth="1"/>
    <col min="2310" max="2310" width="0.7109375" style="249" customWidth="1"/>
    <col min="2311" max="2311" width="4.7109375" style="249" customWidth="1"/>
    <col min="2312" max="2312" width="7" style="249" customWidth="1"/>
    <col min="2313" max="2313" width="6.7109375" style="249" customWidth="1"/>
    <col min="2314" max="2558" width="9.140625" style="249"/>
    <col min="2559" max="2559" width="3" style="249" customWidth="1"/>
    <col min="2560" max="2560" width="0.7109375" style="249" customWidth="1"/>
    <col min="2561" max="2561" width="10.85546875" style="249" customWidth="1"/>
    <col min="2562" max="2562" width="8.28515625" style="249" customWidth="1"/>
    <col min="2563" max="2563" width="7.28515625" style="249" customWidth="1"/>
    <col min="2564" max="2564" width="7.42578125" style="249" customWidth="1"/>
    <col min="2565" max="2565" width="7.5703125" style="249" customWidth="1"/>
    <col min="2566" max="2566" width="0.7109375" style="249" customWidth="1"/>
    <col min="2567" max="2567" width="4.7109375" style="249" customWidth="1"/>
    <col min="2568" max="2568" width="7" style="249" customWidth="1"/>
    <col min="2569" max="2569" width="6.7109375" style="249" customWidth="1"/>
    <col min="2570" max="2814" width="9.140625" style="249"/>
    <col min="2815" max="2815" width="3" style="249" customWidth="1"/>
    <col min="2816" max="2816" width="0.7109375" style="249" customWidth="1"/>
    <col min="2817" max="2817" width="10.85546875" style="249" customWidth="1"/>
    <col min="2818" max="2818" width="8.28515625" style="249" customWidth="1"/>
    <col min="2819" max="2819" width="7.28515625" style="249" customWidth="1"/>
    <col min="2820" max="2820" width="7.42578125" style="249" customWidth="1"/>
    <col min="2821" max="2821" width="7.5703125" style="249" customWidth="1"/>
    <col min="2822" max="2822" width="0.7109375" style="249" customWidth="1"/>
    <col min="2823" max="2823" width="4.7109375" style="249" customWidth="1"/>
    <col min="2824" max="2824" width="7" style="249" customWidth="1"/>
    <col min="2825" max="2825" width="6.7109375" style="249" customWidth="1"/>
    <col min="2826" max="3070" width="9.140625" style="249"/>
    <col min="3071" max="3071" width="3" style="249" customWidth="1"/>
    <col min="3072" max="3072" width="0.7109375" style="249" customWidth="1"/>
    <col min="3073" max="3073" width="10.85546875" style="249" customWidth="1"/>
    <col min="3074" max="3074" width="8.28515625" style="249" customWidth="1"/>
    <col min="3075" max="3075" width="7.28515625" style="249" customWidth="1"/>
    <col min="3076" max="3076" width="7.42578125" style="249" customWidth="1"/>
    <col min="3077" max="3077" width="7.5703125" style="249" customWidth="1"/>
    <col min="3078" max="3078" width="0.7109375" style="249" customWidth="1"/>
    <col min="3079" max="3079" width="4.7109375" style="249" customWidth="1"/>
    <col min="3080" max="3080" width="7" style="249" customWidth="1"/>
    <col min="3081" max="3081" width="6.7109375" style="249" customWidth="1"/>
    <col min="3082" max="3326" width="9.140625" style="249"/>
    <col min="3327" max="3327" width="3" style="249" customWidth="1"/>
    <col min="3328" max="3328" width="0.7109375" style="249" customWidth="1"/>
    <col min="3329" max="3329" width="10.85546875" style="249" customWidth="1"/>
    <col min="3330" max="3330" width="8.28515625" style="249" customWidth="1"/>
    <col min="3331" max="3331" width="7.28515625" style="249" customWidth="1"/>
    <col min="3332" max="3332" width="7.42578125" style="249" customWidth="1"/>
    <col min="3333" max="3333" width="7.5703125" style="249" customWidth="1"/>
    <col min="3334" max="3334" width="0.7109375" style="249" customWidth="1"/>
    <col min="3335" max="3335" width="4.7109375" style="249" customWidth="1"/>
    <col min="3336" max="3336" width="7" style="249" customWidth="1"/>
    <col min="3337" max="3337" width="6.7109375" style="249" customWidth="1"/>
    <col min="3338" max="3582" width="9.140625" style="249"/>
    <col min="3583" max="3583" width="3" style="249" customWidth="1"/>
    <col min="3584" max="3584" width="0.7109375" style="249" customWidth="1"/>
    <col min="3585" max="3585" width="10.85546875" style="249" customWidth="1"/>
    <col min="3586" max="3586" width="8.28515625" style="249" customWidth="1"/>
    <col min="3587" max="3587" width="7.28515625" style="249" customWidth="1"/>
    <col min="3588" max="3588" width="7.42578125" style="249" customWidth="1"/>
    <col min="3589" max="3589" width="7.5703125" style="249" customWidth="1"/>
    <col min="3590" max="3590" width="0.7109375" style="249" customWidth="1"/>
    <col min="3591" max="3591" width="4.7109375" style="249" customWidth="1"/>
    <col min="3592" max="3592" width="7" style="249" customWidth="1"/>
    <col min="3593" max="3593" width="6.7109375" style="249" customWidth="1"/>
    <col min="3594" max="3838" width="9.140625" style="249"/>
    <col min="3839" max="3839" width="3" style="249" customWidth="1"/>
    <col min="3840" max="3840" width="0.7109375" style="249" customWidth="1"/>
    <col min="3841" max="3841" width="10.85546875" style="249" customWidth="1"/>
    <col min="3842" max="3842" width="8.28515625" style="249" customWidth="1"/>
    <col min="3843" max="3843" width="7.28515625" style="249" customWidth="1"/>
    <col min="3844" max="3844" width="7.42578125" style="249" customWidth="1"/>
    <col min="3845" max="3845" width="7.5703125" style="249" customWidth="1"/>
    <col min="3846" max="3846" width="0.7109375" style="249" customWidth="1"/>
    <col min="3847" max="3847" width="4.7109375" style="249" customWidth="1"/>
    <col min="3848" max="3848" width="7" style="249" customWidth="1"/>
    <col min="3849" max="3849" width="6.7109375" style="249" customWidth="1"/>
    <col min="3850" max="4094" width="9.140625" style="249"/>
    <col min="4095" max="4095" width="3" style="249" customWidth="1"/>
    <col min="4096" max="4096" width="0.7109375" style="249" customWidth="1"/>
    <col min="4097" max="4097" width="10.85546875" style="249" customWidth="1"/>
    <col min="4098" max="4098" width="8.28515625" style="249" customWidth="1"/>
    <col min="4099" max="4099" width="7.28515625" style="249" customWidth="1"/>
    <col min="4100" max="4100" width="7.42578125" style="249" customWidth="1"/>
    <col min="4101" max="4101" width="7.5703125" style="249" customWidth="1"/>
    <col min="4102" max="4102" width="0.7109375" style="249" customWidth="1"/>
    <col min="4103" max="4103" width="4.7109375" style="249" customWidth="1"/>
    <col min="4104" max="4104" width="7" style="249" customWidth="1"/>
    <col min="4105" max="4105" width="6.7109375" style="249" customWidth="1"/>
    <col min="4106" max="4350" width="9.140625" style="249"/>
    <col min="4351" max="4351" width="3" style="249" customWidth="1"/>
    <col min="4352" max="4352" width="0.7109375" style="249" customWidth="1"/>
    <col min="4353" max="4353" width="10.85546875" style="249" customWidth="1"/>
    <col min="4354" max="4354" width="8.28515625" style="249" customWidth="1"/>
    <col min="4355" max="4355" width="7.28515625" style="249" customWidth="1"/>
    <col min="4356" max="4356" width="7.42578125" style="249" customWidth="1"/>
    <col min="4357" max="4357" width="7.5703125" style="249" customWidth="1"/>
    <col min="4358" max="4358" width="0.7109375" style="249" customWidth="1"/>
    <col min="4359" max="4359" width="4.7109375" style="249" customWidth="1"/>
    <col min="4360" max="4360" width="7" style="249" customWidth="1"/>
    <col min="4361" max="4361" width="6.7109375" style="249" customWidth="1"/>
    <col min="4362" max="4606" width="9.140625" style="249"/>
    <col min="4607" max="4607" width="3" style="249" customWidth="1"/>
    <col min="4608" max="4608" width="0.7109375" style="249" customWidth="1"/>
    <col min="4609" max="4609" width="10.85546875" style="249" customWidth="1"/>
    <col min="4610" max="4610" width="8.28515625" style="249" customWidth="1"/>
    <col min="4611" max="4611" width="7.28515625" style="249" customWidth="1"/>
    <col min="4612" max="4612" width="7.42578125" style="249" customWidth="1"/>
    <col min="4613" max="4613" width="7.5703125" style="249" customWidth="1"/>
    <col min="4614" max="4614" width="0.7109375" style="249" customWidth="1"/>
    <col min="4615" max="4615" width="4.7109375" style="249" customWidth="1"/>
    <col min="4616" max="4616" width="7" style="249" customWidth="1"/>
    <col min="4617" max="4617" width="6.7109375" style="249" customWidth="1"/>
    <col min="4618" max="4862" width="9.140625" style="249"/>
    <col min="4863" max="4863" width="3" style="249" customWidth="1"/>
    <col min="4864" max="4864" width="0.7109375" style="249" customWidth="1"/>
    <col min="4865" max="4865" width="10.85546875" style="249" customWidth="1"/>
    <col min="4866" max="4866" width="8.28515625" style="249" customWidth="1"/>
    <col min="4867" max="4867" width="7.28515625" style="249" customWidth="1"/>
    <col min="4868" max="4868" width="7.42578125" style="249" customWidth="1"/>
    <col min="4869" max="4869" width="7.5703125" style="249" customWidth="1"/>
    <col min="4870" max="4870" width="0.7109375" style="249" customWidth="1"/>
    <col min="4871" max="4871" width="4.7109375" style="249" customWidth="1"/>
    <col min="4872" max="4872" width="7" style="249" customWidth="1"/>
    <col min="4873" max="4873" width="6.7109375" style="249" customWidth="1"/>
    <col min="4874" max="5118" width="9.140625" style="249"/>
    <col min="5119" max="5119" width="3" style="249" customWidth="1"/>
    <col min="5120" max="5120" width="0.7109375" style="249" customWidth="1"/>
    <col min="5121" max="5121" width="10.85546875" style="249" customWidth="1"/>
    <col min="5122" max="5122" width="8.28515625" style="249" customWidth="1"/>
    <col min="5123" max="5123" width="7.28515625" style="249" customWidth="1"/>
    <col min="5124" max="5124" width="7.42578125" style="249" customWidth="1"/>
    <col min="5125" max="5125" width="7.5703125" style="249" customWidth="1"/>
    <col min="5126" max="5126" width="0.7109375" style="249" customWidth="1"/>
    <col min="5127" max="5127" width="4.7109375" style="249" customWidth="1"/>
    <col min="5128" max="5128" width="7" style="249" customWidth="1"/>
    <col min="5129" max="5129" width="6.7109375" style="249" customWidth="1"/>
    <col min="5130" max="5374" width="9.140625" style="249"/>
    <col min="5375" max="5375" width="3" style="249" customWidth="1"/>
    <col min="5376" max="5376" width="0.7109375" style="249" customWidth="1"/>
    <col min="5377" max="5377" width="10.85546875" style="249" customWidth="1"/>
    <col min="5378" max="5378" width="8.28515625" style="249" customWidth="1"/>
    <col min="5379" max="5379" width="7.28515625" style="249" customWidth="1"/>
    <col min="5380" max="5380" width="7.42578125" style="249" customWidth="1"/>
    <col min="5381" max="5381" width="7.5703125" style="249" customWidth="1"/>
    <col min="5382" max="5382" width="0.7109375" style="249" customWidth="1"/>
    <col min="5383" max="5383" width="4.7109375" style="249" customWidth="1"/>
    <col min="5384" max="5384" width="7" style="249" customWidth="1"/>
    <col min="5385" max="5385" width="6.7109375" style="249" customWidth="1"/>
    <col min="5386" max="5630" width="9.140625" style="249"/>
    <col min="5631" max="5631" width="3" style="249" customWidth="1"/>
    <col min="5632" max="5632" width="0.7109375" style="249" customWidth="1"/>
    <col min="5633" max="5633" width="10.85546875" style="249" customWidth="1"/>
    <col min="5634" max="5634" width="8.28515625" style="249" customWidth="1"/>
    <col min="5635" max="5635" width="7.28515625" style="249" customWidth="1"/>
    <col min="5636" max="5636" width="7.42578125" style="249" customWidth="1"/>
    <col min="5637" max="5637" width="7.5703125" style="249" customWidth="1"/>
    <col min="5638" max="5638" width="0.7109375" style="249" customWidth="1"/>
    <col min="5639" max="5639" width="4.7109375" style="249" customWidth="1"/>
    <col min="5640" max="5640" width="7" style="249" customWidth="1"/>
    <col min="5641" max="5641" width="6.7109375" style="249" customWidth="1"/>
    <col min="5642" max="5886" width="9.140625" style="249"/>
    <col min="5887" max="5887" width="3" style="249" customWidth="1"/>
    <col min="5888" max="5888" width="0.7109375" style="249" customWidth="1"/>
    <col min="5889" max="5889" width="10.85546875" style="249" customWidth="1"/>
    <col min="5890" max="5890" width="8.28515625" style="249" customWidth="1"/>
    <col min="5891" max="5891" width="7.28515625" style="249" customWidth="1"/>
    <col min="5892" max="5892" width="7.42578125" style="249" customWidth="1"/>
    <col min="5893" max="5893" width="7.5703125" style="249" customWidth="1"/>
    <col min="5894" max="5894" width="0.7109375" style="249" customWidth="1"/>
    <col min="5895" max="5895" width="4.7109375" style="249" customWidth="1"/>
    <col min="5896" max="5896" width="7" style="249" customWidth="1"/>
    <col min="5897" max="5897" width="6.7109375" style="249" customWidth="1"/>
    <col min="5898" max="6142" width="9.140625" style="249"/>
    <col min="6143" max="6143" width="3" style="249" customWidth="1"/>
    <col min="6144" max="6144" width="0.7109375" style="249" customWidth="1"/>
    <col min="6145" max="6145" width="10.85546875" style="249" customWidth="1"/>
    <col min="6146" max="6146" width="8.28515625" style="249" customWidth="1"/>
    <col min="6147" max="6147" width="7.28515625" style="249" customWidth="1"/>
    <col min="6148" max="6148" width="7.42578125" style="249" customWidth="1"/>
    <col min="6149" max="6149" width="7.5703125" style="249" customWidth="1"/>
    <col min="6150" max="6150" width="0.7109375" style="249" customWidth="1"/>
    <col min="6151" max="6151" width="4.7109375" style="249" customWidth="1"/>
    <col min="6152" max="6152" width="7" style="249" customWidth="1"/>
    <col min="6153" max="6153" width="6.7109375" style="249" customWidth="1"/>
    <col min="6154" max="6398" width="9.140625" style="249"/>
    <col min="6399" max="6399" width="3" style="249" customWidth="1"/>
    <col min="6400" max="6400" width="0.7109375" style="249" customWidth="1"/>
    <col min="6401" max="6401" width="10.85546875" style="249" customWidth="1"/>
    <col min="6402" max="6402" width="8.28515625" style="249" customWidth="1"/>
    <col min="6403" max="6403" width="7.28515625" style="249" customWidth="1"/>
    <col min="6404" max="6404" width="7.42578125" style="249" customWidth="1"/>
    <col min="6405" max="6405" width="7.5703125" style="249" customWidth="1"/>
    <col min="6406" max="6406" width="0.7109375" style="249" customWidth="1"/>
    <col min="6407" max="6407" width="4.7109375" style="249" customWidth="1"/>
    <col min="6408" max="6408" width="7" style="249" customWidth="1"/>
    <col min="6409" max="6409" width="6.7109375" style="249" customWidth="1"/>
    <col min="6410" max="6654" width="9.140625" style="249"/>
    <col min="6655" max="6655" width="3" style="249" customWidth="1"/>
    <col min="6656" max="6656" width="0.7109375" style="249" customWidth="1"/>
    <col min="6657" max="6657" width="10.85546875" style="249" customWidth="1"/>
    <col min="6658" max="6658" width="8.28515625" style="249" customWidth="1"/>
    <col min="6659" max="6659" width="7.28515625" style="249" customWidth="1"/>
    <col min="6660" max="6660" width="7.42578125" style="249" customWidth="1"/>
    <col min="6661" max="6661" width="7.5703125" style="249" customWidth="1"/>
    <col min="6662" max="6662" width="0.7109375" style="249" customWidth="1"/>
    <col min="6663" max="6663" width="4.7109375" style="249" customWidth="1"/>
    <col min="6664" max="6664" width="7" style="249" customWidth="1"/>
    <col min="6665" max="6665" width="6.7109375" style="249" customWidth="1"/>
    <col min="6666" max="6910" width="9.140625" style="249"/>
    <col min="6911" max="6911" width="3" style="249" customWidth="1"/>
    <col min="6912" max="6912" width="0.7109375" style="249" customWidth="1"/>
    <col min="6913" max="6913" width="10.85546875" style="249" customWidth="1"/>
    <col min="6914" max="6914" width="8.28515625" style="249" customWidth="1"/>
    <col min="6915" max="6915" width="7.28515625" style="249" customWidth="1"/>
    <col min="6916" max="6916" width="7.42578125" style="249" customWidth="1"/>
    <col min="6917" max="6917" width="7.5703125" style="249" customWidth="1"/>
    <col min="6918" max="6918" width="0.7109375" style="249" customWidth="1"/>
    <col min="6919" max="6919" width="4.7109375" style="249" customWidth="1"/>
    <col min="6920" max="6920" width="7" style="249" customWidth="1"/>
    <col min="6921" max="6921" width="6.7109375" style="249" customWidth="1"/>
    <col min="6922" max="7166" width="9.140625" style="249"/>
    <col min="7167" max="7167" width="3" style="249" customWidth="1"/>
    <col min="7168" max="7168" width="0.7109375" style="249" customWidth="1"/>
    <col min="7169" max="7169" width="10.85546875" style="249" customWidth="1"/>
    <col min="7170" max="7170" width="8.28515625" style="249" customWidth="1"/>
    <col min="7171" max="7171" width="7.28515625" style="249" customWidth="1"/>
    <col min="7172" max="7172" width="7.42578125" style="249" customWidth="1"/>
    <col min="7173" max="7173" width="7.5703125" style="249" customWidth="1"/>
    <col min="7174" max="7174" width="0.7109375" style="249" customWidth="1"/>
    <col min="7175" max="7175" width="4.7109375" style="249" customWidth="1"/>
    <col min="7176" max="7176" width="7" style="249" customWidth="1"/>
    <col min="7177" max="7177" width="6.7109375" style="249" customWidth="1"/>
    <col min="7178" max="7422" width="9.140625" style="249"/>
    <col min="7423" max="7423" width="3" style="249" customWidth="1"/>
    <col min="7424" max="7424" width="0.7109375" style="249" customWidth="1"/>
    <col min="7425" max="7425" width="10.85546875" style="249" customWidth="1"/>
    <col min="7426" max="7426" width="8.28515625" style="249" customWidth="1"/>
    <col min="7427" max="7427" width="7.28515625" style="249" customWidth="1"/>
    <col min="7428" max="7428" width="7.42578125" style="249" customWidth="1"/>
    <col min="7429" max="7429" width="7.5703125" style="249" customWidth="1"/>
    <col min="7430" max="7430" width="0.7109375" style="249" customWidth="1"/>
    <col min="7431" max="7431" width="4.7109375" style="249" customWidth="1"/>
    <col min="7432" max="7432" width="7" style="249" customWidth="1"/>
    <col min="7433" max="7433" width="6.7109375" style="249" customWidth="1"/>
    <col min="7434" max="7678" width="9.140625" style="249"/>
    <col min="7679" max="7679" width="3" style="249" customWidth="1"/>
    <col min="7680" max="7680" width="0.7109375" style="249" customWidth="1"/>
    <col min="7681" max="7681" width="10.85546875" style="249" customWidth="1"/>
    <col min="7682" max="7682" width="8.28515625" style="249" customWidth="1"/>
    <col min="7683" max="7683" width="7.28515625" style="249" customWidth="1"/>
    <col min="7684" max="7684" width="7.42578125" style="249" customWidth="1"/>
    <col min="7685" max="7685" width="7.5703125" style="249" customWidth="1"/>
    <col min="7686" max="7686" width="0.7109375" style="249" customWidth="1"/>
    <col min="7687" max="7687" width="4.7109375" style="249" customWidth="1"/>
    <col min="7688" max="7688" width="7" style="249" customWidth="1"/>
    <col min="7689" max="7689" width="6.7109375" style="249" customWidth="1"/>
    <col min="7690" max="7934" width="9.140625" style="249"/>
    <col min="7935" max="7935" width="3" style="249" customWidth="1"/>
    <col min="7936" max="7936" width="0.7109375" style="249" customWidth="1"/>
    <col min="7937" max="7937" width="10.85546875" style="249" customWidth="1"/>
    <col min="7938" max="7938" width="8.28515625" style="249" customWidth="1"/>
    <col min="7939" max="7939" width="7.28515625" style="249" customWidth="1"/>
    <col min="7940" max="7940" width="7.42578125" style="249" customWidth="1"/>
    <col min="7941" max="7941" width="7.5703125" style="249" customWidth="1"/>
    <col min="7942" max="7942" width="0.7109375" style="249" customWidth="1"/>
    <col min="7943" max="7943" width="4.7109375" style="249" customWidth="1"/>
    <col min="7944" max="7944" width="7" style="249" customWidth="1"/>
    <col min="7945" max="7945" width="6.7109375" style="249" customWidth="1"/>
    <col min="7946" max="8190" width="9.140625" style="249"/>
    <col min="8191" max="8191" width="3" style="249" customWidth="1"/>
    <col min="8192" max="8192" width="0.7109375" style="249" customWidth="1"/>
    <col min="8193" max="8193" width="10.85546875" style="249" customWidth="1"/>
    <col min="8194" max="8194" width="8.28515625" style="249" customWidth="1"/>
    <col min="8195" max="8195" width="7.28515625" style="249" customWidth="1"/>
    <col min="8196" max="8196" width="7.42578125" style="249" customWidth="1"/>
    <col min="8197" max="8197" width="7.5703125" style="249" customWidth="1"/>
    <col min="8198" max="8198" width="0.7109375" style="249" customWidth="1"/>
    <col min="8199" max="8199" width="4.7109375" style="249" customWidth="1"/>
    <col min="8200" max="8200" width="7" style="249" customWidth="1"/>
    <col min="8201" max="8201" width="6.7109375" style="249" customWidth="1"/>
    <col min="8202" max="8446" width="9.140625" style="249"/>
    <col min="8447" max="8447" width="3" style="249" customWidth="1"/>
    <col min="8448" max="8448" width="0.7109375" style="249" customWidth="1"/>
    <col min="8449" max="8449" width="10.85546875" style="249" customWidth="1"/>
    <col min="8450" max="8450" width="8.28515625" style="249" customWidth="1"/>
    <col min="8451" max="8451" width="7.28515625" style="249" customWidth="1"/>
    <col min="8452" max="8452" width="7.42578125" style="249" customWidth="1"/>
    <col min="8453" max="8453" width="7.5703125" style="249" customWidth="1"/>
    <col min="8454" max="8454" width="0.7109375" style="249" customWidth="1"/>
    <col min="8455" max="8455" width="4.7109375" style="249" customWidth="1"/>
    <col min="8456" max="8456" width="7" style="249" customWidth="1"/>
    <col min="8457" max="8457" width="6.7109375" style="249" customWidth="1"/>
    <col min="8458" max="8702" width="9.140625" style="249"/>
    <col min="8703" max="8703" width="3" style="249" customWidth="1"/>
    <col min="8704" max="8704" width="0.7109375" style="249" customWidth="1"/>
    <col min="8705" max="8705" width="10.85546875" style="249" customWidth="1"/>
    <col min="8706" max="8706" width="8.28515625" style="249" customWidth="1"/>
    <col min="8707" max="8707" width="7.28515625" style="249" customWidth="1"/>
    <col min="8708" max="8708" width="7.42578125" style="249" customWidth="1"/>
    <col min="8709" max="8709" width="7.5703125" style="249" customWidth="1"/>
    <col min="8710" max="8710" width="0.7109375" style="249" customWidth="1"/>
    <col min="8711" max="8711" width="4.7109375" style="249" customWidth="1"/>
    <col min="8712" max="8712" width="7" style="249" customWidth="1"/>
    <col min="8713" max="8713" width="6.7109375" style="249" customWidth="1"/>
    <col min="8714" max="8958" width="9.140625" style="249"/>
    <col min="8959" max="8959" width="3" style="249" customWidth="1"/>
    <col min="8960" max="8960" width="0.7109375" style="249" customWidth="1"/>
    <col min="8961" max="8961" width="10.85546875" style="249" customWidth="1"/>
    <col min="8962" max="8962" width="8.28515625" style="249" customWidth="1"/>
    <col min="8963" max="8963" width="7.28515625" style="249" customWidth="1"/>
    <col min="8964" max="8964" width="7.42578125" style="249" customWidth="1"/>
    <col min="8965" max="8965" width="7.5703125" style="249" customWidth="1"/>
    <col min="8966" max="8966" width="0.7109375" style="249" customWidth="1"/>
    <col min="8967" max="8967" width="4.7109375" style="249" customWidth="1"/>
    <col min="8968" max="8968" width="7" style="249" customWidth="1"/>
    <col min="8969" max="8969" width="6.7109375" style="249" customWidth="1"/>
    <col min="8970" max="9214" width="9.140625" style="249"/>
    <col min="9215" max="9215" width="3" style="249" customWidth="1"/>
    <col min="9216" max="9216" width="0.7109375" style="249" customWidth="1"/>
    <col min="9217" max="9217" width="10.85546875" style="249" customWidth="1"/>
    <col min="9218" max="9218" width="8.28515625" style="249" customWidth="1"/>
    <col min="9219" max="9219" width="7.28515625" style="249" customWidth="1"/>
    <col min="9220" max="9220" width="7.42578125" style="249" customWidth="1"/>
    <col min="9221" max="9221" width="7.5703125" style="249" customWidth="1"/>
    <col min="9222" max="9222" width="0.7109375" style="249" customWidth="1"/>
    <col min="9223" max="9223" width="4.7109375" style="249" customWidth="1"/>
    <col min="9224" max="9224" width="7" style="249" customWidth="1"/>
    <col min="9225" max="9225" width="6.7109375" style="249" customWidth="1"/>
    <col min="9226" max="9470" width="9.140625" style="249"/>
    <col min="9471" max="9471" width="3" style="249" customWidth="1"/>
    <col min="9472" max="9472" width="0.7109375" style="249" customWidth="1"/>
    <col min="9473" max="9473" width="10.85546875" style="249" customWidth="1"/>
    <col min="9474" max="9474" width="8.28515625" style="249" customWidth="1"/>
    <col min="9475" max="9475" width="7.28515625" style="249" customWidth="1"/>
    <col min="9476" max="9476" width="7.42578125" style="249" customWidth="1"/>
    <col min="9477" max="9477" width="7.5703125" style="249" customWidth="1"/>
    <col min="9478" max="9478" width="0.7109375" style="249" customWidth="1"/>
    <col min="9479" max="9479" width="4.7109375" style="249" customWidth="1"/>
    <col min="9480" max="9480" width="7" style="249" customWidth="1"/>
    <col min="9481" max="9481" width="6.7109375" style="249" customWidth="1"/>
    <col min="9482" max="9726" width="9.140625" style="249"/>
    <col min="9727" max="9727" width="3" style="249" customWidth="1"/>
    <col min="9728" max="9728" width="0.7109375" style="249" customWidth="1"/>
    <col min="9729" max="9729" width="10.85546875" style="249" customWidth="1"/>
    <col min="9730" max="9730" width="8.28515625" style="249" customWidth="1"/>
    <col min="9731" max="9731" width="7.28515625" style="249" customWidth="1"/>
    <col min="9732" max="9732" width="7.42578125" style="249" customWidth="1"/>
    <col min="9733" max="9733" width="7.5703125" style="249" customWidth="1"/>
    <col min="9734" max="9734" width="0.7109375" style="249" customWidth="1"/>
    <col min="9735" max="9735" width="4.7109375" style="249" customWidth="1"/>
    <col min="9736" max="9736" width="7" style="249" customWidth="1"/>
    <col min="9737" max="9737" width="6.7109375" style="249" customWidth="1"/>
    <col min="9738" max="9982" width="9.140625" style="249"/>
    <col min="9983" max="9983" width="3" style="249" customWidth="1"/>
    <col min="9984" max="9984" width="0.7109375" style="249" customWidth="1"/>
    <col min="9985" max="9985" width="10.85546875" style="249" customWidth="1"/>
    <col min="9986" max="9986" width="8.28515625" style="249" customWidth="1"/>
    <col min="9987" max="9987" width="7.28515625" style="249" customWidth="1"/>
    <col min="9988" max="9988" width="7.42578125" style="249" customWidth="1"/>
    <col min="9989" max="9989" width="7.5703125" style="249" customWidth="1"/>
    <col min="9990" max="9990" width="0.7109375" style="249" customWidth="1"/>
    <col min="9991" max="9991" width="4.7109375" style="249" customWidth="1"/>
    <col min="9992" max="9992" width="7" style="249" customWidth="1"/>
    <col min="9993" max="9993" width="6.7109375" style="249" customWidth="1"/>
    <col min="9994" max="10238" width="9.140625" style="249"/>
    <col min="10239" max="10239" width="3" style="249" customWidth="1"/>
    <col min="10240" max="10240" width="0.7109375" style="249" customWidth="1"/>
    <col min="10241" max="10241" width="10.85546875" style="249" customWidth="1"/>
    <col min="10242" max="10242" width="8.28515625" style="249" customWidth="1"/>
    <col min="10243" max="10243" width="7.28515625" style="249" customWidth="1"/>
    <col min="10244" max="10244" width="7.42578125" style="249" customWidth="1"/>
    <col min="10245" max="10245" width="7.5703125" style="249" customWidth="1"/>
    <col min="10246" max="10246" width="0.7109375" style="249" customWidth="1"/>
    <col min="10247" max="10247" width="4.7109375" style="249" customWidth="1"/>
    <col min="10248" max="10248" width="7" style="249" customWidth="1"/>
    <col min="10249" max="10249" width="6.7109375" style="249" customWidth="1"/>
    <col min="10250" max="10494" width="9.140625" style="249"/>
    <col min="10495" max="10495" width="3" style="249" customWidth="1"/>
    <col min="10496" max="10496" width="0.7109375" style="249" customWidth="1"/>
    <col min="10497" max="10497" width="10.85546875" style="249" customWidth="1"/>
    <col min="10498" max="10498" width="8.28515625" style="249" customWidth="1"/>
    <col min="10499" max="10499" width="7.28515625" style="249" customWidth="1"/>
    <col min="10500" max="10500" width="7.42578125" style="249" customWidth="1"/>
    <col min="10501" max="10501" width="7.5703125" style="249" customWidth="1"/>
    <col min="10502" max="10502" width="0.7109375" style="249" customWidth="1"/>
    <col min="10503" max="10503" width="4.7109375" style="249" customWidth="1"/>
    <col min="10504" max="10504" width="7" style="249" customWidth="1"/>
    <col min="10505" max="10505" width="6.7109375" style="249" customWidth="1"/>
    <col min="10506" max="10750" width="9.140625" style="249"/>
    <col min="10751" max="10751" width="3" style="249" customWidth="1"/>
    <col min="10752" max="10752" width="0.7109375" style="249" customWidth="1"/>
    <col min="10753" max="10753" width="10.85546875" style="249" customWidth="1"/>
    <col min="10754" max="10754" width="8.28515625" style="249" customWidth="1"/>
    <col min="10755" max="10755" width="7.28515625" style="249" customWidth="1"/>
    <col min="10756" max="10756" width="7.42578125" style="249" customWidth="1"/>
    <col min="10757" max="10757" width="7.5703125" style="249" customWidth="1"/>
    <col min="10758" max="10758" width="0.7109375" style="249" customWidth="1"/>
    <col min="10759" max="10759" width="4.7109375" style="249" customWidth="1"/>
    <col min="10760" max="10760" width="7" style="249" customWidth="1"/>
    <col min="10761" max="10761" width="6.7109375" style="249" customWidth="1"/>
    <col min="10762" max="11006" width="9.140625" style="249"/>
    <col min="11007" max="11007" width="3" style="249" customWidth="1"/>
    <col min="11008" max="11008" width="0.7109375" style="249" customWidth="1"/>
    <col min="11009" max="11009" width="10.85546875" style="249" customWidth="1"/>
    <col min="11010" max="11010" width="8.28515625" style="249" customWidth="1"/>
    <col min="11011" max="11011" width="7.28515625" style="249" customWidth="1"/>
    <col min="11012" max="11012" width="7.42578125" style="249" customWidth="1"/>
    <col min="11013" max="11013" width="7.5703125" style="249" customWidth="1"/>
    <col min="11014" max="11014" width="0.7109375" style="249" customWidth="1"/>
    <col min="11015" max="11015" width="4.7109375" style="249" customWidth="1"/>
    <col min="11016" max="11016" width="7" style="249" customWidth="1"/>
    <col min="11017" max="11017" width="6.7109375" style="249" customWidth="1"/>
    <col min="11018" max="11262" width="9.140625" style="249"/>
    <col min="11263" max="11263" width="3" style="249" customWidth="1"/>
    <col min="11264" max="11264" width="0.7109375" style="249" customWidth="1"/>
    <col min="11265" max="11265" width="10.85546875" style="249" customWidth="1"/>
    <col min="11266" max="11266" width="8.28515625" style="249" customWidth="1"/>
    <col min="11267" max="11267" width="7.28515625" style="249" customWidth="1"/>
    <col min="11268" max="11268" width="7.42578125" style="249" customWidth="1"/>
    <col min="11269" max="11269" width="7.5703125" style="249" customWidth="1"/>
    <col min="11270" max="11270" width="0.7109375" style="249" customWidth="1"/>
    <col min="11271" max="11271" width="4.7109375" style="249" customWidth="1"/>
    <col min="11272" max="11272" width="7" style="249" customWidth="1"/>
    <col min="11273" max="11273" width="6.7109375" style="249" customWidth="1"/>
    <col min="11274" max="11518" width="9.140625" style="249"/>
    <col min="11519" max="11519" width="3" style="249" customWidth="1"/>
    <col min="11520" max="11520" width="0.7109375" style="249" customWidth="1"/>
    <col min="11521" max="11521" width="10.85546875" style="249" customWidth="1"/>
    <col min="11522" max="11522" width="8.28515625" style="249" customWidth="1"/>
    <col min="11523" max="11523" width="7.28515625" style="249" customWidth="1"/>
    <col min="11524" max="11524" width="7.42578125" style="249" customWidth="1"/>
    <col min="11525" max="11525" width="7.5703125" style="249" customWidth="1"/>
    <col min="11526" max="11526" width="0.7109375" style="249" customWidth="1"/>
    <col min="11527" max="11527" width="4.7109375" style="249" customWidth="1"/>
    <col min="11528" max="11528" width="7" style="249" customWidth="1"/>
    <col min="11529" max="11529" width="6.7109375" style="249" customWidth="1"/>
    <col min="11530" max="11774" width="9.140625" style="249"/>
    <col min="11775" max="11775" width="3" style="249" customWidth="1"/>
    <col min="11776" max="11776" width="0.7109375" style="249" customWidth="1"/>
    <col min="11777" max="11777" width="10.85546875" style="249" customWidth="1"/>
    <col min="11778" max="11778" width="8.28515625" style="249" customWidth="1"/>
    <col min="11779" max="11779" width="7.28515625" style="249" customWidth="1"/>
    <col min="11780" max="11780" width="7.42578125" style="249" customWidth="1"/>
    <col min="11781" max="11781" width="7.5703125" style="249" customWidth="1"/>
    <col min="11782" max="11782" width="0.7109375" style="249" customWidth="1"/>
    <col min="11783" max="11783" width="4.7109375" style="249" customWidth="1"/>
    <col min="11784" max="11784" width="7" style="249" customWidth="1"/>
    <col min="11785" max="11785" width="6.7109375" style="249" customWidth="1"/>
    <col min="11786" max="12030" width="9.140625" style="249"/>
    <col min="12031" max="12031" width="3" style="249" customWidth="1"/>
    <col min="12032" max="12032" width="0.7109375" style="249" customWidth="1"/>
    <col min="12033" max="12033" width="10.85546875" style="249" customWidth="1"/>
    <col min="12034" max="12034" width="8.28515625" style="249" customWidth="1"/>
    <col min="12035" max="12035" width="7.28515625" style="249" customWidth="1"/>
    <col min="12036" max="12036" width="7.42578125" style="249" customWidth="1"/>
    <col min="12037" max="12037" width="7.5703125" style="249" customWidth="1"/>
    <col min="12038" max="12038" width="0.7109375" style="249" customWidth="1"/>
    <col min="12039" max="12039" width="4.7109375" style="249" customWidth="1"/>
    <col min="12040" max="12040" width="7" style="249" customWidth="1"/>
    <col min="12041" max="12041" width="6.7109375" style="249" customWidth="1"/>
    <col min="12042" max="12286" width="9.140625" style="249"/>
    <col min="12287" max="12287" width="3" style="249" customWidth="1"/>
    <col min="12288" max="12288" width="0.7109375" style="249" customWidth="1"/>
    <col min="12289" max="12289" width="10.85546875" style="249" customWidth="1"/>
    <col min="12290" max="12290" width="8.28515625" style="249" customWidth="1"/>
    <col min="12291" max="12291" width="7.28515625" style="249" customWidth="1"/>
    <col min="12292" max="12292" width="7.42578125" style="249" customWidth="1"/>
    <col min="12293" max="12293" width="7.5703125" style="249" customWidth="1"/>
    <col min="12294" max="12294" width="0.7109375" style="249" customWidth="1"/>
    <col min="12295" max="12295" width="4.7109375" style="249" customWidth="1"/>
    <col min="12296" max="12296" width="7" style="249" customWidth="1"/>
    <col min="12297" max="12297" width="6.7109375" style="249" customWidth="1"/>
    <col min="12298" max="12542" width="9.140625" style="249"/>
    <col min="12543" max="12543" width="3" style="249" customWidth="1"/>
    <col min="12544" max="12544" width="0.7109375" style="249" customWidth="1"/>
    <col min="12545" max="12545" width="10.85546875" style="249" customWidth="1"/>
    <col min="12546" max="12546" width="8.28515625" style="249" customWidth="1"/>
    <col min="12547" max="12547" width="7.28515625" style="249" customWidth="1"/>
    <col min="12548" max="12548" width="7.42578125" style="249" customWidth="1"/>
    <col min="12549" max="12549" width="7.5703125" style="249" customWidth="1"/>
    <col min="12550" max="12550" width="0.7109375" style="249" customWidth="1"/>
    <col min="12551" max="12551" width="4.7109375" style="249" customWidth="1"/>
    <col min="12552" max="12552" width="7" style="249" customWidth="1"/>
    <col min="12553" max="12553" width="6.7109375" style="249" customWidth="1"/>
    <col min="12554" max="12798" width="9.140625" style="249"/>
    <col min="12799" max="12799" width="3" style="249" customWidth="1"/>
    <col min="12800" max="12800" width="0.7109375" style="249" customWidth="1"/>
    <col min="12801" max="12801" width="10.85546875" style="249" customWidth="1"/>
    <col min="12802" max="12802" width="8.28515625" style="249" customWidth="1"/>
    <col min="12803" max="12803" width="7.28515625" style="249" customWidth="1"/>
    <col min="12804" max="12804" width="7.42578125" style="249" customWidth="1"/>
    <col min="12805" max="12805" width="7.5703125" style="249" customWidth="1"/>
    <col min="12806" max="12806" width="0.7109375" style="249" customWidth="1"/>
    <col min="12807" max="12807" width="4.7109375" style="249" customWidth="1"/>
    <col min="12808" max="12808" width="7" style="249" customWidth="1"/>
    <col min="12809" max="12809" width="6.7109375" style="249" customWidth="1"/>
    <col min="12810" max="13054" width="9.140625" style="249"/>
    <col min="13055" max="13055" width="3" style="249" customWidth="1"/>
    <col min="13056" max="13056" width="0.7109375" style="249" customWidth="1"/>
    <col min="13057" max="13057" width="10.85546875" style="249" customWidth="1"/>
    <col min="13058" max="13058" width="8.28515625" style="249" customWidth="1"/>
    <col min="13059" max="13059" width="7.28515625" style="249" customWidth="1"/>
    <col min="13060" max="13060" width="7.42578125" style="249" customWidth="1"/>
    <col min="13061" max="13061" width="7.5703125" style="249" customWidth="1"/>
    <col min="13062" max="13062" width="0.7109375" style="249" customWidth="1"/>
    <col min="13063" max="13063" width="4.7109375" style="249" customWidth="1"/>
    <col min="13064" max="13064" width="7" style="249" customWidth="1"/>
    <col min="13065" max="13065" width="6.7109375" style="249" customWidth="1"/>
    <col min="13066" max="13310" width="9.140625" style="249"/>
    <col min="13311" max="13311" width="3" style="249" customWidth="1"/>
    <col min="13312" max="13312" width="0.7109375" style="249" customWidth="1"/>
    <col min="13313" max="13313" width="10.85546875" style="249" customWidth="1"/>
    <col min="13314" max="13314" width="8.28515625" style="249" customWidth="1"/>
    <col min="13315" max="13315" width="7.28515625" style="249" customWidth="1"/>
    <col min="13316" max="13316" width="7.42578125" style="249" customWidth="1"/>
    <col min="13317" max="13317" width="7.5703125" style="249" customWidth="1"/>
    <col min="13318" max="13318" width="0.7109375" style="249" customWidth="1"/>
    <col min="13319" max="13319" width="4.7109375" style="249" customWidth="1"/>
    <col min="13320" max="13320" width="7" style="249" customWidth="1"/>
    <col min="13321" max="13321" width="6.7109375" style="249" customWidth="1"/>
    <col min="13322" max="13566" width="9.140625" style="249"/>
    <col min="13567" max="13567" width="3" style="249" customWidth="1"/>
    <col min="13568" max="13568" width="0.7109375" style="249" customWidth="1"/>
    <col min="13569" max="13569" width="10.85546875" style="249" customWidth="1"/>
    <col min="13570" max="13570" width="8.28515625" style="249" customWidth="1"/>
    <col min="13571" max="13571" width="7.28515625" style="249" customWidth="1"/>
    <col min="13572" max="13572" width="7.42578125" style="249" customWidth="1"/>
    <col min="13573" max="13573" width="7.5703125" style="249" customWidth="1"/>
    <col min="13574" max="13574" width="0.7109375" style="249" customWidth="1"/>
    <col min="13575" max="13575" width="4.7109375" style="249" customWidth="1"/>
    <col min="13576" max="13576" width="7" style="249" customWidth="1"/>
    <col min="13577" max="13577" width="6.7109375" style="249" customWidth="1"/>
    <col min="13578" max="13822" width="9.140625" style="249"/>
    <col min="13823" max="13823" width="3" style="249" customWidth="1"/>
    <col min="13824" max="13824" width="0.7109375" style="249" customWidth="1"/>
    <col min="13825" max="13825" width="10.85546875" style="249" customWidth="1"/>
    <col min="13826" max="13826" width="8.28515625" style="249" customWidth="1"/>
    <col min="13827" max="13827" width="7.28515625" style="249" customWidth="1"/>
    <col min="13828" max="13828" width="7.42578125" style="249" customWidth="1"/>
    <col min="13829" max="13829" width="7.5703125" style="249" customWidth="1"/>
    <col min="13830" max="13830" width="0.7109375" style="249" customWidth="1"/>
    <col min="13831" max="13831" width="4.7109375" style="249" customWidth="1"/>
    <col min="13832" max="13832" width="7" style="249" customWidth="1"/>
    <col min="13833" max="13833" width="6.7109375" style="249" customWidth="1"/>
    <col min="13834" max="14078" width="9.140625" style="249"/>
    <col min="14079" max="14079" width="3" style="249" customWidth="1"/>
    <col min="14080" max="14080" width="0.7109375" style="249" customWidth="1"/>
    <col min="14081" max="14081" width="10.85546875" style="249" customWidth="1"/>
    <col min="14082" max="14082" width="8.28515625" style="249" customWidth="1"/>
    <col min="14083" max="14083" width="7.28515625" style="249" customWidth="1"/>
    <col min="14084" max="14084" width="7.42578125" style="249" customWidth="1"/>
    <col min="14085" max="14085" width="7.5703125" style="249" customWidth="1"/>
    <col min="14086" max="14086" width="0.7109375" style="249" customWidth="1"/>
    <col min="14087" max="14087" width="4.7109375" style="249" customWidth="1"/>
    <col min="14088" max="14088" width="7" style="249" customWidth="1"/>
    <col min="14089" max="14089" width="6.7109375" style="249" customWidth="1"/>
    <col min="14090" max="14334" width="9.140625" style="249"/>
    <col min="14335" max="14335" width="3" style="249" customWidth="1"/>
    <col min="14336" max="14336" width="0.7109375" style="249" customWidth="1"/>
    <col min="14337" max="14337" width="10.85546875" style="249" customWidth="1"/>
    <col min="14338" max="14338" width="8.28515625" style="249" customWidth="1"/>
    <col min="14339" max="14339" width="7.28515625" style="249" customWidth="1"/>
    <col min="14340" max="14340" width="7.42578125" style="249" customWidth="1"/>
    <col min="14341" max="14341" width="7.5703125" style="249" customWidth="1"/>
    <col min="14342" max="14342" width="0.7109375" style="249" customWidth="1"/>
    <col min="14343" max="14343" width="4.7109375" style="249" customWidth="1"/>
    <col min="14344" max="14344" width="7" style="249" customWidth="1"/>
    <col min="14345" max="14345" width="6.7109375" style="249" customWidth="1"/>
    <col min="14346" max="14590" width="9.140625" style="249"/>
    <col min="14591" max="14591" width="3" style="249" customWidth="1"/>
    <col min="14592" max="14592" width="0.7109375" style="249" customWidth="1"/>
    <col min="14593" max="14593" width="10.85546875" style="249" customWidth="1"/>
    <col min="14594" max="14594" width="8.28515625" style="249" customWidth="1"/>
    <col min="14595" max="14595" width="7.28515625" style="249" customWidth="1"/>
    <col min="14596" max="14596" width="7.42578125" style="249" customWidth="1"/>
    <col min="14597" max="14597" width="7.5703125" style="249" customWidth="1"/>
    <col min="14598" max="14598" width="0.7109375" style="249" customWidth="1"/>
    <col min="14599" max="14599" width="4.7109375" style="249" customWidth="1"/>
    <col min="14600" max="14600" width="7" style="249" customWidth="1"/>
    <col min="14601" max="14601" width="6.7109375" style="249" customWidth="1"/>
    <col min="14602" max="14846" width="9.140625" style="249"/>
    <col min="14847" max="14847" width="3" style="249" customWidth="1"/>
    <col min="14848" max="14848" width="0.7109375" style="249" customWidth="1"/>
    <col min="14849" max="14849" width="10.85546875" style="249" customWidth="1"/>
    <col min="14850" max="14850" width="8.28515625" style="249" customWidth="1"/>
    <col min="14851" max="14851" width="7.28515625" style="249" customWidth="1"/>
    <col min="14852" max="14852" width="7.42578125" style="249" customWidth="1"/>
    <col min="14853" max="14853" width="7.5703125" style="249" customWidth="1"/>
    <col min="14854" max="14854" width="0.7109375" style="249" customWidth="1"/>
    <col min="14855" max="14855" width="4.7109375" style="249" customWidth="1"/>
    <col min="14856" max="14856" width="7" style="249" customWidth="1"/>
    <col min="14857" max="14857" width="6.7109375" style="249" customWidth="1"/>
    <col min="14858" max="15102" width="9.140625" style="249"/>
    <col min="15103" max="15103" width="3" style="249" customWidth="1"/>
    <col min="15104" max="15104" width="0.7109375" style="249" customWidth="1"/>
    <col min="15105" max="15105" width="10.85546875" style="249" customWidth="1"/>
    <col min="15106" max="15106" width="8.28515625" style="249" customWidth="1"/>
    <col min="15107" max="15107" width="7.28515625" style="249" customWidth="1"/>
    <col min="15108" max="15108" width="7.42578125" style="249" customWidth="1"/>
    <col min="15109" max="15109" width="7.5703125" style="249" customWidth="1"/>
    <col min="15110" max="15110" width="0.7109375" style="249" customWidth="1"/>
    <col min="15111" max="15111" width="4.7109375" style="249" customWidth="1"/>
    <col min="15112" max="15112" width="7" style="249" customWidth="1"/>
    <col min="15113" max="15113" width="6.7109375" style="249" customWidth="1"/>
    <col min="15114" max="15358" width="9.140625" style="249"/>
    <col min="15359" max="15359" width="3" style="249" customWidth="1"/>
    <col min="15360" max="15360" width="0.7109375" style="249" customWidth="1"/>
    <col min="15361" max="15361" width="10.85546875" style="249" customWidth="1"/>
    <col min="15362" max="15362" width="8.28515625" style="249" customWidth="1"/>
    <col min="15363" max="15363" width="7.28515625" style="249" customWidth="1"/>
    <col min="15364" max="15364" width="7.42578125" style="249" customWidth="1"/>
    <col min="15365" max="15365" width="7.5703125" style="249" customWidth="1"/>
    <col min="15366" max="15366" width="0.7109375" style="249" customWidth="1"/>
    <col min="15367" max="15367" width="4.7109375" style="249" customWidth="1"/>
    <col min="15368" max="15368" width="7" style="249" customWidth="1"/>
    <col min="15369" max="15369" width="6.7109375" style="249" customWidth="1"/>
    <col min="15370" max="15614" width="9.140625" style="249"/>
    <col min="15615" max="15615" width="3" style="249" customWidth="1"/>
    <col min="15616" max="15616" width="0.7109375" style="249" customWidth="1"/>
    <col min="15617" max="15617" width="10.85546875" style="249" customWidth="1"/>
    <col min="15618" max="15618" width="8.28515625" style="249" customWidth="1"/>
    <col min="15619" max="15619" width="7.28515625" style="249" customWidth="1"/>
    <col min="15620" max="15620" width="7.42578125" style="249" customWidth="1"/>
    <col min="15621" max="15621" width="7.5703125" style="249" customWidth="1"/>
    <col min="15622" max="15622" width="0.7109375" style="249" customWidth="1"/>
    <col min="15623" max="15623" width="4.7109375" style="249" customWidth="1"/>
    <col min="15624" max="15624" width="7" style="249" customWidth="1"/>
    <col min="15625" max="15625" width="6.7109375" style="249" customWidth="1"/>
    <col min="15626" max="15870" width="9.140625" style="249"/>
    <col min="15871" max="15871" width="3" style="249" customWidth="1"/>
    <col min="15872" max="15872" width="0.7109375" style="249" customWidth="1"/>
    <col min="15873" max="15873" width="10.85546875" style="249" customWidth="1"/>
    <col min="15874" max="15874" width="8.28515625" style="249" customWidth="1"/>
    <col min="15875" max="15875" width="7.28515625" style="249" customWidth="1"/>
    <col min="15876" max="15876" width="7.42578125" style="249" customWidth="1"/>
    <col min="15877" max="15877" width="7.5703125" style="249" customWidth="1"/>
    <col min="15878" max="15878" width="0.7109375" style="249" customWidth="1"/>
    <col min="15879" max="15879" width="4.7109375" style="249" customWidth="1"/>
    <col min="15880" max="15880" width="7" style="249" customWidth="1"/>
    <col min="15881" max="15881" width="6.7109375" style="249" customWidth="1"/>
    <col min="15882" max="16126" width="9.140625" style="249"/>
    <col min="16127" max="16127" width="3" style="249" customWidth="1"/>
    <col min="16128" max="16128" width="0.7109375" style="249" customWidth="1"/>
    <col min="16129" max="16129" width="10.85546875" style="249" customWidth="1"/>
    <col min="16130" max="16130" width="8.28515625" style="249" customWidth="1"/>
    <col min="16131" max="16131" width="7.28515625" style="249" customWidth="1"/>
    <col min="16132" max="16132" width="7.42578125" style="249" customWidth="1"/>
    <col min="16133" max="16133" width="7.5703125" style="249" customWidth="1"/>
    <col min="16134" max="16134" width="0.7109375" style="249" customWidth="1"/>
    <col min="16135" max="16135" width="4.7109375" style="249" customWidth="1"/>
    <col min="16136" max="16136" width="7" style="249" customWidth="1"/>
    <col min="16137" max="16137" width="6.7109375" style="249" customWidth="1"/>
    <col min="16138" max="16384" width="9.140625" style="249"/>
  </cols>
  <sheetData>
    <row r="1" spans="1:38" ht="30" customHeight="1">
      <c r="A1" s="79"/>
      <c r="B1" s="79"/>
      <c r="C1" s="244"/>
      <c r="D1" s="245"/>
      <c r="E1" s="244"/>
      <c r="F1" s="245"/>
      <c r="G1" s="244"/>
      <c r="H1" s="245"/>
      <c r="I1" s="245"/>
      <c r="J1" s="245"/>
      <c r="K1" s="244"/>
      <c r="L1" s="245"/>
      <c r="M1" s="244"/>
      <c r="N1" s="79"/>
      <c r="O1" s="79"/>
      <c r="P1" s="79"/>
      <c r="Q1" s="79"/>
      <c r="R1" s="79"/>
      <c r="S1" s="79"/>
      <c r="T1" s="79"/>
      <c r="U1" s="79"/>
      <c r="V1" s="79"/>
      <c r="W1" s="79"/>
      <c r="X1" s="79"/>
      <c r="Y1" s="79"/>
      <c r="Z1" s="79"/>
      <c r="AA1" s="79"/>
      <c r="AB1" s="79"/>
      <c r="AC1" s="79"/>
      <c r="AD1" s="79"/>
      <c r="AE1" s="79"/>
      <c r="AF1" s="79"/>
      <c r="AG1" s="79"/>
      <c r="AH1" s="79"/>
      <c r="AI1" s="79"/>
      <c r="AJ1" s="79"/>
      <c r="AK1" s="79"/>
      <c r="AL1" s="79"/>
    </row>
    <row r="2" spans="1:38" ht="3" customHeight="1" thickBot="1">
      <c r="A2" s="79"/>
      <c r="B2" s="3"/>
      <c r="C2" s="4"/>
      <c r="D2" s="4"/>
      <c r="E2" s="4"/>
      <c r="F2" s="4"/>
      <c r="G2" s="4"/>
      <c r="H2" s="5"/>
      <c r="I2" s="79"/>
      <c r="J2" s="3"/>
      <c r="K2" s="4"/>
      <c r="L2" s="4"/>
      <c r="M2" s="4"/>
      <c r="N2" s="5"/>
      <c r="O2" s="79"/>
      <c r="P2" s="3"/>
      <c r="Q2" s="4"/>
      <c r="R2" s="4"/>
      <c r="S2" s="4"/>
      <c r="T2" s="4"/>
      <c r="U2" s="4"/>
      <c r="V2" s="4"/>
      <c r="W2" s="4"/>
      <c r="X2" s="5"/>
      <c r="Y2" s="79"/>
      <c r="Z2" s="79"/>
      <c r="AA2" s="79"/>
      <c r="AB2" s="79"/>
      <c r="AC2" s="79"/>
      <c r="AD2" s="79"/>
      <c r="AE2" s="79"/>
      <c r="AF2" s="79"/>
      <c r="AG2" s="79"/>
      <c r="AH2" s="79"/>
      <c r="AI2" s="79"/>
      <c r="AJ2" s="79"/>
      <c r="AK2" s="79"/>
      <c r="AL2" s="79"/>
    </row>
    <row r="3" spans="1:38" ht="13.5" customHeight="1" thickTop="1" thickBot="1">
      <c r="A3" s="79"/>
      <c r="B3" s="6"/>
      <c r="C3" s="352" t="str">
        <f>IFERROR(VLOOKUP($M$13,TM[],2,0)," ")</f>
        <v>32ХА (Ред.10)</v>
      </c>
      <c r="D3" s="353"/>
      <c r="E3" s="353"/>
      <c r="F3" s="353"/>
      <c r="G3" s="354"/>
      <c r="H3" s="12"/>
      <c r="I3" s="79"/>
      <c r="J3" s="6"/>
      <c r="K3" s="148" t="s">
        <v>56</v>
      </c>
      <c r="L3" s="62"/>
      <c r="M3" s="62"/>
      <c r="N3" s="12"/>
      <c r="O3" s="79"/>
      <c r="P3" s="6"/>
      <c r="Q3" s="62"/>
      <c r="R3" s="62"/>
      <c r="S3" s="361" t="s">
        <v>57</v>
      </c>
      <c r="T3" s="362"/>
      <c r="U3" s="362"/>
      <c r="V3" s="362"/>
      <c r="W3" s="363"/>
      <c r="X3" s="78"/>
      <c r="Y3" s="79"/>
      <c r="Z3" s="79"/>
      <c r="AA3" s="79"/>
      <c r="AB3" s="79"/>
      <c r="AC3" s="79"/>
      <c r="AD3" s="79"/>
      <c r="AE3" s="79"/>
      <c r="AF3" s="79"/>
      <c r="AG3" s="79"/>
      <c r="AH3" s="79"/>
      <c r="AI3" s="79"/>
      <c r="AJ3" s="79"/>
      <c r="AK3" s="79"/>
      <c r="AL3" s="79"/>
    </row>
    <row r="4" spans="1:38" ht="3" customHeight="1" thickTop="1">
      <c r="A4" s="79"/>
      <c r="B4" s="6"/>
      <c r="C4" s="355"/>
      <c r="D4" s="356"/>
      <c r="E4" s="356"/>
      <c r="F4" s="356"/>
      <c r="G4" s="357"/>
      <c r="H4" s="12"/>
      <c r="I4" s="79"/>
      <c r="J4" s="6"/>
      <c r="K4" s="62"/>
      <c r="L4" s="62"/>
      <c r="M4" s="62"/>
      <c r="N4" s="12"/>
      <c r="O4" s="79"/>
      <c r="P4" s="6"/>
      <c r="Q4" s="62"/>
      <c r="R4" s="62"/>
      <c r="S4" s="62"/>
      <c r="T4" s="62"/>
      <c r="U4" s="62"/>
      <c r="V4" s="62"/>
      <c r="W4" s="62"/>
      <c r="X4" s="12"/>
      <c r="Y4" s="79"/>
      <c r="Z4" s="79"/>
      <c r="AA4" s="79"/>
      <c r="AB4" s="79"/>
      <c r="AC4" s="79"/>
      <c r="AD4" s="79"/>
      <c r="AE4" s="79"/>
      <c r="AF4" s="79"/>
      <c r="AG4" s="79"/>
      <c r="AH4" s="79"/>
      <c r="AI4" s="79"/>
      <c r="AJ4" s="79"/>
      <c r="AK4" s="79"/>
      <c r="AL4" s="79"/>
    </row>
    <row r="5" spans="1:38" ht="13.5" customHeight="1" thickBot="1">
      <c r="A5" s="79"/>
      <c r="B5" s="6"/>
      <c r="C5" s="358"/>
      <c r="D5" s="359"/>
      <c r="E5" s="359"/>
      <c r="F5" s="359"/>
      <c r="G5" s="360"/>
      <c r="H5" s="78"/>
      <c r="I5" s="80"/>
      <c r="J5" s="76"/>
      <c r="K5" s="148" t="s">
        <v>58</v>
      </c>
      <c r="L5" s="75"/>
      <c r="M5" s="75"/>
      <c r="N5" s="7"/>
      <c r="O5" s="81"/>
      <c r="P5" s="8"/>
      <c r="Q5" s="1" t="s">
        <v>59</v>
      </c>
      <c r="R5" s="62"/>
      <c r="S5" s="1" t="s">
        <v>60</v>
      </c>
      <c r="T5" s="62"/>
      <c r="U5" s="1" t="s">
        <v>61</v>
      </c>
      <c r="V5" s="62"/>
      <c r="W5" s="1" t="s">
        <v>62</v>
      </c>
      <c r="X5" s="12"/>
      <c r="Y5" s="79"/>
      <c r="Z5" s="79"/>
      <c r="AA5" s="79" t="s">
        <v>63</v>
      </c>
      <c r="AB5" s="79"/>
      <c r="AC5" s="79"/>
      <c r="AD5" s="79"/>
      <c r="AE5" s="79"/>
      <c r="AF5" s="79"/>
      <c r="AG5" s="79"/>
      <c r="AH5" s="79"/>
      <c r="AI5" s="79"/>
      <c r="AJ5" s="79"/>
      <c r="AK5" s="79"/>
      <c r="AL5" s="79"/>
    </row>
    <row r="6" spans="1:38" ht="3" customHeight="1" thickTop="1">
      <c r="A6" s="79"/>
      <c r="B6" s="9"/>
      <c r="C6" s="10"/>
      <c r="D6" s="10"/>
      <c r="E6" s="10"/>
      <c r="F6" s="10"/>
      <c r="G6" s="10"/>
      <c r="H6" s="11"/>
      <c r="I6" s="81"/>
      <c r="J6" s="24"/>
      <c r="K6" s="10"/>
      <c r="L6" s="10"/>
      <c r="M6" s="10"/>
      <c r="N6" s="11"/>
      <c r="O6" s="81"/>
      <c r="P6" s="24"/>
      <c r="Q6" s="23"/>
      <c r="R6" s="10"/>
      <c r="S6" s="23"/>
      <c r="T6" s="10"/>
      <c r="U6" s="18"/>
      <c r="V6" s="10"/>
      <c r="W6" s="18"/>
      <c r="X6" s="11"/>
      <c r="Y6" s="79"/>
      <c r="Z6" s="79"/>
      <c r="AA6" s="79"/>
      <c r="AB6" s="79"/>
      <c r="AC6" s="79"/>
      <c r="AD6" s="79"/>
      <c r="AE6" s="79"/>
      <c r="AF6" s="79"/>
      <c r="AG6" s="79"/>
      <c r="AH6" s="79"/>
      <c r="AI6" s="79"/>
      <c r="AJ6" s="79"/>
      <c r="AK6" s="79"/>
      <c r="AL6" s="79"/>
    </row>
    <row r="7" spans="1:38" ht="1.5" customHeight="1">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ht="3" customHeight="1">
      <c r="A8" s="79"/>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c r="AL8" s="79"/>
    </row>
    <row r="9" spans="1:38" ht="13.5" customHeight="1">
      <c r="A9" s="79"/>
      <c r="B9" s="6"/>
      <c r="C9" s="324" t="s">
        <v>64</v>
      </c>
      <c r="D9" s="2"/>
      <c r="E9" s="141">
        <f>IFERROR(VLOOKUP($M$13,TM[],4,0)," ")</f>
        <v>1572</v>
      </c>
      <c r="F9" s="13"/>
      <c r="G9" s="141">
        <f>IFERROR(VLOOKUP($M$13,TM[],5,0)," ")</f>
        <v>1564</v>
      </c>
      <c r="H9" s="14"/>
      <c r="I9" s="82"/>
      <c r="J9" s="15"/>
      <c r="K9" s="148" t="s">
        <v>65</v>
      </c>
      <c r="L9" s="13"/>
      <c r="M9" s="141">
        <f>IFERROR(VLOOKUP($M$13,TM[],3,0)," ")</f>
        <v>1640</v>
      </c>
      <c r="N9" s="16"/>
      <c r="O9" s="86"/>
      <c r="P9" s="17"/>
      <c r="Q9" s="117">
        <v>80</v>
      </c>
      <c r="R9" s="62"/>
      <c r="S9" s="179" t="s">
        <v>34</v>
      </c>
      <c r="T9" s="62"/>
      <c r="U9" s="181">
        <f>IF($S$9="Al пр.",1.125,IF($S$9="FeCa30",2.3,IF($S$9="Al гран.",1.125,)))*($Q$9/10*$G$13)/IF($S$9="Al пр.",55,IF($S$9="FeCa30",42,IF($S$9="Al гран.",58,)))</f>
        <v>24.827586206896552</v>
      </c>
      <c r="V9" s="62"/>
      <c r="W9" s="181" t="str">
        <f>IFERROR(U9/(IF(S9="Al пр.",330,IF(S9="FeCa30",260,IF(S9="Al гран.",0,)))/1000),"-")</f>
        <v>-</v>
      </c>
      <c r="X9" s="78"/>
      <c r="Y9" s="92"/>
      <c r="Z9" s="79"/>
      <c r="AA9" s="79"/>
      <c r="AB9" s="79"/>
      <c r="AC9" s="79"/>
      <c r="AD9" s="79"/>
      <c r="AE9" s="79"/>
      <c r="AF9" s="79"/>
      <c r="AG9" s="79"/>
      <c r="AH9" s="79"/>
      <c r="AI9" s="79"/>
      <c r="AJ9" s="79"/>
      <c r="AK9" s="79"/>
      <c r="AL9" s="79"/>
    </row>
    <row r="10" spans="1:38" ht="3" customHeight="1">
      <c r="A10" s="79"/>
      <c r="B10" s="9"/>
      <c r="C10" s="18"/>
      <c r="D10" s="18"/>
      <c r="E10" s="18"/>
      <c r="F10" s="18"/>
      <c r="G10" s="18"/>
      <c r="H10" s="19"/>
      <c r="I10" s="79"/>
      <c r="J10" s="9"/>
      <c r="K10" s="18"/>
      <c r="L10" s="18"/>
      <c r="M10" s="18"/>
      <c r="N10" s="19"/>
      <c r="O10" s="79"/>
      <c r="P10" s="9"/>
      <c r="Q10" s="18"/>
      <c r="R10" s="18"/>
      <c r="S10" s="18"/>
      <c r="T10" s="18"/>
      <c r="U10" s="18"/>
      <c r="V10" s="18"/>
      <c r="W10" s="18"/>
      <c r="X10" s="19"/>
      <c r="Y10" s="79"/>
      <c r="Z10" s="79"/>
      <c r="AA10" s="79"/>
      <c r="AB10" s="79"/>
      <c r="AC10" s="79"/>
      <c r="AD10" s="79"/>
      <c r="AE10" s="79"/>
      <c r="AF10" s="79"/>
      <c r="AG10" s="79"/>
      <c r="AH10" s="79"/>
      <c r="AI10" s="79"/>
      <c r="AJ10" s="79"/>
      <c r="AK10" s="79"/>
      <c r="AL10" s="79"/>
    </row>
    <row r="11" spans="1:38" ht="1.5" customHeight="1">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ht="3" customHeight="1" thickBot="1">
      <c r="A12" s="79"/>
      <c r="B12" s="3"/>
      <c r="C12" s="4"/>
      <c r="D12" s="4"/>
      <c r="E12" s="4"/>
      <c r="F12" s="4"/>
      <c r="G12" s="4"/>
      <c r="H12" s="5"/>
      <c r="I12" s="79"/>
      <c r="J12" s="3"/>
      <c r="K12" s="4"/>
      <c r="L12" s="4"/>
      <c r="M12" s="4"/>
      <c r="N12" s="5"/>
      <c r="O12" s="79"/>
      <c r="P12" s="3"/>
      <c r="Q12" s="4"/>
      <c r="R12" s="4"/>
      <c r="S12" s="4"/>
      <c r="T12" s="4"/>
      <c r="U12" s="4"/>
      <c r="V12" s="4"/>
      <c r="W12" s="4"/>
      <c r="X12" s="5"/>
      <c r="Y12" s="79"/>
      <c r="Z12" s="79"/>
      <c r="AA12" s="79"/>
      <c r="AB12" s="79"/>
      <c r="AC12" s="79"/>
      <c r="AD12" s="79"/>
      <c r="AE12" s="79"/>
      <c r="AF12" s="79"/>
      <c r="AG12" s="79"/>
      <c r="AH12" s="79"/>
      <c r="AI12" s="79"/>
      <c r="AJ12" s="79"/>
      <c r="AK12" s="79"/>
      <c r="AL12" s="79"/>
    </row>
    <row r="13" spans="1:38" ht="13.5" customHeight="1" thickTop="1" thickBot="1">
      <c r="A13" s="79"/>
      <c r="B13" s="6"/>
      <c r="C13" s="364" t="s">
        <v>66</v>
      </c>
      <c r="D13" s="364"/>
      <c r="E13" s="364"/>
      <c r="F13" s="2"/>
      <c r="G13" s="251">
        <v>160</v>
      </c>
      <c r="H13" s="12"/>
      <c r="I13" s="79"/>
      <c r="J13" s="6"/>
      <c r="K13" s="148" t="s">
        <v>67</v>
      </c>
      <c r="L13" s="148"/>
      <c r="M13" s="117">
        <v>59</v>
      </c>
      <c r="N13" s="7"/>
      <c r="O13" s="81"/>
      <c r="P13" s="6"/>
      <c r="Q13" s="365" t="s">
        <v>68</v>
      </c>
      <c r="R13" s="366"/>
      <c r="S13" s="366"/>
      <c r="T13" s="366"/>
      <c r="U13" s="366"/>
      <c r="V13" s="366"/>
      <c r="W13" s="367"/>
      <c r="X13" s="12"/>
      <c r="Y13" s="79"/>
      <c r="Z13" s="79"/>
      <c r="AA13" s="79"/>
      <c r="AB13" s="79"/>
      <c r="AC13" s="79"/>
      <c r="AD13" s="79"/>
      <c r="AE13" s="79"/>
      <c r="AF13" s="79"/>
      <c r="AG13" s="79"/>
      <c r="AH13" s="79"/>
      <c r="AI13" s="79"/>
      <c r="AJ13" s="79"/>
      <c r="AK13" s="79"/>
      <c r="AL13" s="79"/>
    </row>
    <row r="14" spans="1:38" ht="3" customHeight="1" thickTop="1">
      <c r="A14" s="79"/>
      <c r="B14" s="9"/>
      <c r="C14" s="21"/>
      <c r="D14" s="21">
        <v>0</v>
      </c>
      <c r="E14" s="21"/>
      <c r="F14" s="21"/>
      <c r="G14" s="22"/>
      <c r="H14" s="19"/>
      <c r="I14" s="79"/>
      <c r="J14" s="9"/>
      <c r="K14" s="23"/>
      <c r="L14" s="23"/>
      <c r="M14" s="10"/>
      <c r="N14" s="11"/>
      <c r="O14" s="81"/>
      <c r="P14" s="24"/>
      <c r="Q14" s="18"/>
      <c r="R14" s="18"/>
      <c r="S14" s="18"/>
      <c r="T14" s="18"/>
      <c r="U14" s="18"/>
      <c r="V14" s="18"/>
      <c r="W14" s="18"/>
      <c r="X14" s="19"/>
      <c r="Y14" s="79"/>
      <c r="Z14" s="79"/>
      <c r="AA14" s="79"/>
      <c r="AB14" s="79"/>
      <c r="AC14" s="79"/>
      <c r="AD14" s="79"/>
      <c r="AE14" s="79"/>
      <c r="AF14" s="79"/>
      <c r="AG14" s="79"/>
      <c r="AH14" s="79"/>
      <c r="AI14" s="79"/>
      <c r="AJ14" s="79"/>
      <c r="AK14" s="79"/>
      <c r="AL14" s="79"/>
    </row>
    <row r="15" spans="1:38" ht="1.5" customHeight="1">
      <c r="A15" s="79"/>
      <c r="B15" s="79"/>
      <c r="C15" s="84"/>
      <c r="D15" s="84"/>
      <c r="E15" s="84"/>
      <c r="F15" s="84"/>
      <c r="G15" s="96"/>
      <c r="H15" s="79"/>
      <c r="I15" s="79"/>
      <c r="J15" s="79"/>
      <c r="K15" s="83"/>
      <c r="L15" s="83"/>
      <c r="M15" s="81"/>
      <c r="N15" s="97"/>
      <c r="O15" s="81"/>
      <c r="P15" s="81"/>
      <c r="Q15" s="94"/>
      <c r="R15" s="81"/>
      <c r="S15" s="94"/>
      <c r="T15" s="81"/>
      <c r="U15" s="79"/>
      <c r="V15" s="81"/>
      <c r="W15" s="79"/>
      <c r="X15" s="81"/>
      <c r="Y15" s="79"/>
      <c r="Z15" s="79"/>
      <c r="AA15" s="79"/>
      <c r="AB15" s="79"/>
      <c r="AC15" s="79"/>
      <c r="AD15" s="79"/>
      <c r="AE15" s="79"/>
      <c r="AF15" s="79"/>
      <c r="AG15" s="79"/>
      <c r="AH15" s="79"/>
      <c r="AI15" s="79"/>
      <c r="AJ15" s="79"/>
      <c r="AK15" s="79"/>
      <c r="AL15" s="79"/>
    </row>
    <row r="16" spans="1:38" ht="3" customHeight="1">
      <c r="A16" s="79"/>
      <c r="B16" s="3"/>
      <c r="C16" s="26"/>
      <c r="D16" s="26"/>
      <c r="E16" s="26"/>
      <c r="F16" s="26"/>
      <c r="G16" s="27"/>
      <c r="H16" s="4"/>
      <c r="I16" s="4"/>
      <c r="J16" s="4"/>
      <c r="K16" s="28"/>
      <c r="L16" s="28"/>
      <c r="M16" s="29"/>
      <c r="N16" s="30"/>
      <c r="O16" s="81"/>
      <c r="P16" s="66"/>
      <c r="Q16" s="67"/>
      <c r="R16" s="29"/>
      <c r="S16" s="67"/>
      <c r="T16" s="29"/>
      <c r="U16" s="4"/>
      <c r="V16" s="29"/>
      <c r="W16" s="4"/>
      <c r="X16" s="30"/>
      <c r="Y16" s="79"/>
      <c r="Z16" s="79"/>
      <c r="AA16" s="79"/>
      <c r="AB16" s="79"/>
      <c r="AC16" s="79"/>
      <c r="AD16" s="79"/>
      <c r="AE16" s="79"/>
      <c r="AF16" s="79"/>
      <c r="AG16" s="79"/>
      <c r="AH16" s="79"/>
      <c r="AI16" s="79"/>
      <c r="AJ16" s="79"/>
      <c r="AK16" s="79"/>
      <c r="AL16" s="79"/>
    </row>
    <row r="17" spans="1:38" ht="13.5" customHeight="1">
      <c r="A17" s="79"/>
      <c r="B17" s="6"/>
      <c r="C17" s="1" t="s">
        <v>69</v>
      </c>
      <c r="D17" s="149"/>
      <c r="E17" s="1" t="s">
        <v>70</v>
      </c>
      <c r="F17" s="2"/>
      <c r="G17" s="1" t="s">
        <v>71</v>
      </c>
      <c r="H17" s="149"/>
      <c r="I17" s="149"/>
      <c r="J17" s="350" t="s">
        <v>1</v>
      </c>
      <c r="K17" s="351"/>
      <c r="L17" s="149"/>
      <c r="M17" s="1" t="s">
        <v>72</v>
      </c>
      <c r="N17" s="31"/>
      <c r="O17" s="83"/>
      <c r="P17" s="46"/>
      <c r="Q17" s="1" t="s">
        <v>69</v>
      </c>
      <c r="R17" s="104"/>
      <c r="S17" s="1" t="s">
        <v>73</v>
      </c>
      <c r="T17" s="104"/>
      <c r="U17" s="1" t="s">
        <v>74</v>
      </c>
      <c r="V17" s="104"/>
      <c r="W17" s="180" t="s">
        <v>75</v>
      </c>
      <c r="X17" s="157"/>
      <c r="Y17" s="79"/>
      <c r="Z17" s="79"/>
      <c r="AA17" s="80"/>
      <c r="AB17" s="79"/>
      <c r="AC17" s="79"/>
      <c r="AD17" s="79"/>
      <c r="AE17" s="79"/>
      <c r="AF17" s="79"/>
      <c r="AG17" s="79"/>
      <c r="AH17" s="79"/>
      <c r="AI17" s="79"/>
      <c r="AJ17" s="79"/>
      <c r="AK17" s="79"/>
      <c r="AL17" s="79"/>
    </row>
    <row r="18" spans="1:38" ht="3" customHeight="1" thickBot="1">
      <c r="A18" s="79"/>
      <c r="B18" s="6"/>
      <c r="C18" s="149"/>
      <c r="D18" s="149"/>
      <c r="E18" s="2"/>
      <c r="F18" s="2"/>
      <c r="G18" s="2"/>
      <c r="H18" s="149"/>
      <c r="I18" s="149"/>
      <c r="J18" s="149"/>
      <c r="K18" s="149"/>
      <c r="L18" s="149"/>
      <c r="M18" s="149"/>
      <c r="N18" s="31"/>
      <c r="O18" s="83"/>
      <c r="P18" s="46"/>
      <c r="Q18" s="149"/>
      <c r="R18" s="104"/>
      <c r="S18" s="64"/>
      <c r="T18" s="104"/>
      <c r="U18" s="64"/>
      <c r="V18" s="104"/>
      <c r="W18" s="64"/>
      <c r="X18" s="157"/>
      <c r="Y18" s="79"/>
      <c r="Z18" s="79"/>
      <c r="AA18" s="79"/>
      <c r="AB18" s="79"/>
      <c r="AC18" s="79"/>
      <c r="AD18" s="79"/>
      <c r="AE18" s="79"/>
      <c r="AF18" s="79"/>
      <c r="AG18" s="79"/>
      <c r="AH18" s="79"/>
      <c r="AI18" s="79"/>
      <c r="AJ18" s="79"/>
      <c r="AK18" s="79"/>
      <c r="AL18" s="79"/>
    </row>
    <row r="19" spans="1:38" ht="13.5" customHeight="1" thickTop="1" thickBot="1">
      <c r="A19" s="79"/>
      <c r="B19" s="6"/>
      <c r="C19" s="73" t="s">
        <v>76</v>
      </c>
      <c r="D19" s="32"/>
      <c r="E19" s="102">
        <f>IFERROR(VLOOKUP($M$13,TM[],6,0),0)</f>
        <v>0.32</v>
      </c>
      <c r="F19" s="33"/>
      <c r="G19" s="34">
        <v>0.1</v>
      </c>
      <c r="H19" s="2"/>
      <c r="I19" s="2"/>
      <c r="J19" s="2"/>
      <c r="K19" s="192" t="s">
        <v>18</v>
      </c>
      <c r="L19" s="35"/>
      <c r="M19" s="63">
        <f>IF((E19-G19-U19)*($G$13*1000)/S19&lt;0,"!!!!",(E19-G19-U19)*($G$13*1000)/S19)</f>
        <v>352</v>
      </c>
      <c r="N19" s="36"/>
      <c r="O19" s="87"/>
      <c r="P19" s="68"/>
      <c r="Q19" s="73" t="s">
        <v>76</v>
      </c>
      <c r="R19" s="105"/>
      <c r="S19" s="317">
        <v>100</v>
      </c>
      <c r="T19" s="105"/>
      <c r="U19" s="323">
        <f>IFERROR(ROUND(IF($M$25&lt;0,0,($M$25/($G$13*1000)*IF($K$25=КУ!$B$8,КУ!$C$8*ХСМ!$C$8,IF($K$25=КУ!$B$9,КУ!$C$9*ХСМ!$C$9,))+IF($M$23&lt;0,0,($M$23/($G$13*1000)*IF($K$23=КУ!$B$4,КУ!$C$4*ХСМ!$C$4,IF($K$23=КУ!$B$5,КУ!$C$5*ХСМ!$C$5,IF($K$23=КУ!$B$6,КУ!$C$6*ХСМ!$C$6,IF($K$23=КУ!$B$25,КУ!$C$25*ХСМ!$C$25,)))))))),4),0)</f>
        <v>0</v>
      </c>
      <c r="V19" s="105"/>
      <c r="W19" s="101">
        <f>G19+U19</f>
        <v>0.1</v>
      </c>
      <c r="X19" s="160"/>
      <c r="Y19" s="79"/>
      <c r="Z19" s="79"/>
      <c r="AA19" s="79"/>
      <c r="AB19" s="79"/>
      <c r="AC19" s="79"/>
      <c r="AD19" s="79"/>
      <c r="AE19" s="79"/>
      <c r="AF19" s="79"/>
      <c r="AG19" s="79"/>
      <c r="AH19" s="79"/>
      <c r="AI19" s="79"/>
      <c r="AJ19" s="79"/>
      <c r="AK19" s="79"/>
      <c r="AL19" s="79"/>
    </row>
    <row r="20" spans="1:38" ht="3.75" customHeight="1" thickTop="1" thickBot="1">
      <c r="A20" s="79"/>
      <c r="B20" s="6"/>
      <c r="C20" s="73"/>
      <c r="D20" s="32"/>
      <c r="E20" s="33"/>
      <c r="F20" s="33"/>
      <c r="G20" s="38"/>
      <c r="H20" s="2"/>
      <c r="I20" s="2"/>
      <c r="J20" s="2"/>
      <c r="K20" s="192"/>
      <c r="L20" s="35"/>
      <c r="M20" s="39"/>
      <c r="N20" s="36"/>
      <c r="O20" s="88"/>
      <c r="P20" s="68"/>
      <c r="Q20" s="73"/>
      <c r="R20" s="105"/>
      <c r="S20" s="107"/>
      <c r="T20" s="105"/>
      <c r="U20" s="153"/>
      <c r="V20" s="105"/>
      <c r="W20" s="184"/>
      <c r="X20" s="160"/>
      <c r="Y20" s="79"/>
      <c r="Z20" s="79"/>
      <c r="AA20" s="79"/>
      <c r="AB20" s="79"/>
      <c r="AC20" s="79"/>
      <c r="AD20" s="79"/>
      <c r="AE20" s="79"/>
      <c r="AF20" s="79"/>
      <c r="AG20" s="79"/>
      <c r="AH20" s="79"/>
      <c r="AI20" s="79"/>
      <c r="AJ20" s="79"/>
      <c r="AK20" s="79"/>
      <c r="AL20" s="79"/>
    </row>
    <row r="21" spans="1:38" ht="13.5" customHeight="1" thickTop="1" thickBot="1">
      <c r="A21" s="79"/>
      <c r="B21" s="6"/>
      <c r="C21" s="73" t="s">
        <v>77</v>
      </c>
      <c r="D21" s="32"/>
      <c r="E21" s="102">
        <f>IFERROR(VLOOKUP($M$13,TM[],7,0),0)</f>
        <v>0.25</v>
      </c>
      <c r="F21" s="33"/>
      <c r="G21" s="34" t="s">
        <v>78</v>
      </c>
      <c r="H21" s="2"/>
      <c r="I21" s="2"/>
      <c r="J21" s="2"/>
      <c r="K21" s="331" t="s">
        <v>22</v>
      </c>
      <c r="L21" s="35"/>
      <c r="M21" s="63" t="e">
        <f>IF((E21-G21-U21)*($G$13*1000)/S21&lt;0,"!!!!",(E21-G21-U21)*($G$13*1000)/S21)</f>
        <v>#VALUE!</v>
      </c>
      <c r="N21" s="36"/>
      <c r="O21" s="89"/>
      <c r="P21" s="68"/>
      <c r="Q21" s="73" t="s">
        <v>77</v>
      </c>
      <c r="R21" s="105"/>
      <c r="S21" s="317">
        <f>IF($K$21=КУ!$B$7,КУ!$E$7*ХСМ!$E$7,IF($K$21=КУ!$B$26,КУ!$E$26*ХСМ!$E$26,))</f>
        <v>65</v>
      </c>
      <c r="T21" s="105"/>
      <c r="U21" s="323">
        <f>IFERROR(ROUND(IF($M$23&lt;0,0,$M$23/($G$13*1000)*IF($K$23=КУ!$B$4,КУ!$E$4*ХСМ!$E$4,IF($K$23=ХСМ!$B$5,КУ!$E$5*ХСМ!$E$5,IF($K$23=КУ!$B$6,КУ!$E$6*ХСМ!$E$6,IF($K$23=КУ!$B$25,КУ!$E$25*ХСМ!$E$25,))))),4),0)</f>
        <v>0</v>
      </c>
      <c r="V21" s="105"/>
      <c r="W21" s="101" t="e">
        <f>G21+U21</f>
        <v>#VALUE!</v>
      </c>
      <c r="X21" s="160"/>
      <c r="Y21" s="79"/>
      <c r="Z21" s="79"/>
      <c r="AA21" s="79"/>
      <c r="AB21" s="79"/>
      <c r="AC21" s="79"/>
      <c r="AD21" s="79"/>
      <c r="AE21" s="79"/>
      <c r="AF21" s="79"/>
      <c r="AG21" s="79"/>
      <c r="AH21" s="79"/>
      <c r="AI21" s="79"/>
      <c r="AJ21" s="79"/>
      <c r="AK21" s="79"/>
      <c r="AL21" s="79"/>
    </row>
    <row r="22" spans="1:38" ht="3.75" customHeight="1" thickTop="1" thickBot="1">
      <c r="A22" s="79"/>
      <c r="B22" s="6"/>
      <c r="C22" s="73"/>
      <c r="D22" s="32"/>
      <c r="E22" s="33"/>
      <c r="F22" s="33"/>
      <c r="G22" s="38"/>
      <c r="H22" s="2"/>
      <c r="I22" s="2"/>
      <c r="J22" s="2"/>
      <c r="K22" s="192"/>
      <c r="L22" s="35"/>
      <c r="M22" s="39"/>
      <c r="N22" s="36"/>
      <c r="O22" s="90"/>
      <c r="P22" s="68"/>
      <c r="Q22" s="73"/>
      <c r="R22" s="105"/>
      <c r="S22" s="107"/>
      <c r="T22" s="105"/>
      <c r="U22" s="107"/>
      <c r="V22" s="105"/>
      <c r="W22" s="184"/>
      <c r="X22" s="160"/>
      <c r="Y22" s="79"/>
      <c r="Z22" s="79"/>
      <c r="AA22" s="79"/>
      <c r="AB22" s="79"/>
      <c r="AC22" s="79"/>
      <c r="AD22" s="79"/>
      <c r="AE22" s="79"/>
      <c r="AF22" s="79"/>
      <c r="AG22" s="79"/>
      <c r="AH22" s="79"/>
      <c r="AI22" s="79"/>
      <c r="AJ22" s="79"/>
      <c r="AK22" s="79"/>
      <c r="AL22" s="79"/>
    </row>
    <row r="23" spans="1:38" ht="13.5" customHeight="1" thickTop="1" thickBot="1">
      <c r="A23" s="79"/>
      <c r="B23" s="6"/>
      <c r="C23" s="74" t="s">
        <v>79</v>
      </c>
      <c r="D23" s="40"/>
      <c r="E23" s="102">
        <f>IFERROR(VLOOKUP($M$13,TM[],8,0),0)</f>
        <v>0.64</v>
      </c>
      <c r="F23" s="33"/>
      <c r="G23" s="34">
        <v>0.64</v>
      </c>
      <c r="H23" s="149"/>
      <c r="I23" s="149"/>
      <c r="J23" s="149"/>
      <c r="K23" s="331" t="s">
        <v>20</v>
      </c>
      <c r="L23" s="35"/>
      <c r="M23" s="63">
        <f>(E23-G23)*($G$13*1000)/S23</f>
        <v>0</v>
      </c>
      <c r="N23" s="36"/>
      <c r="O23" s="90"/>
      <c r="P23" s="68"/>
      <c r="Q23" s="74" t="s">
        <v>79</v>
      </c>
      <c r="R23" s="65"/>
      <c r="S23" s="317">
        <f>IF($K$23=КУ!$B$4,КУ!$D$4*ХСМ!$D$4,IF($K$23=КУ!$B$5,КУ!$D$5*ХСМ!$D$5,IF($K$23=КУ!$B$6,КУ!$D$6*ХСМ!$D$6,IF($K$23=КУ!$B$25,КУ!$D$25*ХСМ!$D$25,))))</f>
        <v>90</v>
      </c>
      <c r="T23" s="65"/>
      <c r="U23" s="323">
        <f>IF($K$23=КУ!$B$4,ХСМ!$R$4,IF($K$23=КУ!$B$5,ХСМ!$R$5,IF($K$23=КУ!$B$6,ХСМ!$R$6,IF($K$23=КУ!$B$25,ХСМ!$R$25,))))</f>
        <v>0.3</v>
      </c>
      <c r="V23" s="65"/>
      <c r="W23" s="101">
        <f>IFERROR(M23/($G$13*1000)*U23,0)</f>
        <v>0</v>
      </c>
      <c r="X23" s="169"/>
      <c r="Y23" s="79"/>
      <c r="Z23" s="79"/>
      <c r="AA23" s="79"/>
      <c r="AB23" s="79"/>
      <c r="AC23" s="79"/>
      <c r="AD23" s="79"/>
      <c r="AE23" s="79"/>
      <c r="AF23" s="79"/>
      <c r="AG23" s="79"/>
      <c r="AH23" s="79"/>
      <c r="AI23" s="79"/>
      <c r="AJ23" s="79"/>
      <c r="AK23" s="79"/>
      <c r="AL23" s="79"/>
    </row>
    <row r="24" spans="1:38" ht="3.75" customHeight="1" thickTop="1" thickBot="1">
      <c r="A24" s="79"/>
      <c r="B24" s="6"/>
      <c r="C24" s="73"/>
      <c r="D24" s="32"/>
      <c r="E24" s="33"/>
      <c r="F24" s="33"/>
      <c r="G24" s="38"/>
      <c r="H24" s="2"/>
      <c r="I24" s="2"/>
      <c r="J24" s="2"/>
      <c r="K24" s="192"/>
      <c r="L24" s="35"/>
      <c r="M24" s="39"/>
      <c r="N24" s="36"/>
      <c r="O24" s="90"/>
      <c r="P24" s="68"/>
      <c r="Q24" s="73"/>
      <c r="R24" s="105"/>
      <c r="S24" s="107"/>
      <c r="T24" s="105"/>
      <c r="U24" s="107"/>
      <c r="V24" s="105"/>
      <c r="W24" s="184"/>
      <c r="X24" s="160"/>
      <c r="Y24" s="79"/>
      <c r="Z24" s="79"/>
      <c r="AA24" s="79"/>
      <c r="AB24" s="79"/>
      <c r="AC24" s="79"/>
      <c r="AD24" s="79"/>
      <c r="AE24" s="79"/>
      <c r="AF24" s="79"/>
      <c r="AG24" s="79"/>
      <c r="AH24" s="79"/>
      <c r="AI24" s="79"/>
      <c r="AJ24" s="79"/>
      <c r="AK24" s="79"/>
      <c r="AL24" s="79"/>
    </row>
    <row r="25" spans="1:38" ht="13.5" customHeight="1" thickTop="1" thickBot="1">
      <c r="A25" s="79"/>
      <c r="B25" s="6"/>
      <c r="C25" s="73" t="s">
        <v>80</v>
      </c>
      <c r="D25" s="32"/>
      <c r="E25" s="102">
        <f>IFERROR(VLOOKUP($M$13,TM[],11,0),0)</f>
        <v>1.02</v>
      </c>
      <c r="F25" s="33"/>
      <c r="G25" s="152">
        <v>1.02</v>
      </c>
      <c r="H25" s="2"/>
      <c r="I25" s="2"/>
      <c r="J25" s="2"/>
      <c r="K25" s="331" t="s">
        <v>23</v>
      </c>
      <c r="L25" s="35"/>
      <c r="M25" s="63">
        <f>(E25-G25)*($G$13*1000)/S25</f>
        <v>0</v>
      </c>
      <c r="N25" s="36"/>
      <c r="O25" s="90"/>
      <c r="P25" s="68"/>
      <c r="Q25" s="73" t="s">
        <v>80</v>
      </c>
      <c r="R25" s="65"/>
      <c r="S25" s="317">
        <f>IF($K$25=КУ!$B$8,КУ!$F$8*ХСМ!$F$8,IF($K$25=КУ!$B$9,КУ!$F$9*ХСМ!$F$9,))</f>
        <v>67</v>
      </c>
      <c r="T25" s="65"/>
      <c r="U25" s="151"/>
      <c r="V25" s="65"/>
      <c r="W25" s="52"/>
      <c r="X25" s="169"/>
      <c r="Y25" s="79"/>
      <c r="Z25" s="79"/>
      <c r="AA25" s="79"/>
      <c r="AB25" s="79"/>
      <c r="AC25" s="79"/>
      <c r="AD25" s="79"/>
      <c r="AE25" s="79"/>
      <c r="AF25" s="79"/>
      <c r="AG25" s="79"/>
      <c r="AH25" s="79"/>
      <c r="AI25" s="79"/>
      <c r="AJ25" s="79"/>
      <c r="AK25" s="79"/>
      <c r="AL25" s="79"/>
    </row>
    <row r="26" spans="1:38" ht="3.75" customHeight="1" thickTop="1" thickBot="1">
      <c r="A26" s="79"/>
      <c r="B26" s="6"/>
      <c r="C26" s="73"/>
      <c r="D26" s="32"/>
      <c r="E26" s="33"/>
      <c r="F26" s="33"/>
      <c r="G26" s="318"/>
      <c r="H26" s="2"/>
      <c r="I26" s="2"/>
      <c r="J26" s="2"/>
      <c r="K26" s="192"/>
      <c r="L26" s="35"/>
      <c r="M26" s="39"/>
      <c r="N26" s="36"/>
      <c r="O26" s="90"/>
      <c r="P26" s="68"/>
      <c r="Q26" s="73"/>
      <c r="R26" s="106"/>
      <c r="S26" s="107"/>
      <c r="T26" s="106"/>
      <c r="U26" s="107"/>
      <c r="V26" s="106"/>
      <c r="W26" s="184"/>
      <c r="X26" s="171"/>
      <c r="Y26" s="79"/>
      <c r="Z26" s="79"/>
      <c r="AA26" s="79"/>
      <c r="AB26" s="79"/>
      <c r="AC26" s="79"/>
      <c r="AD26" s="79"/>
      <c r="AE26" s="79"/>
      <c r="AF26" s="79"/>
      <c r="AG26" s="79"/>
      <c r="AH26" s="79"/>
      <c r="AI26" s="79"/>
      <c r="AJ26" s="79"/>
      <c r="AK26" s="79"/>
      <c r="AL26" s="79"/>
    </row>
    <row r="27" spans="1:38" ht="13.5" customHeight="1" outlineLevel="1" thickTop="1" thickBot="1">
      <c r="A27" s="79"/>
      <c r="B27" s="6"/>
      <c r="C27" s="73" t="s">
        <v>30</v>
      </c>
      <c r="D27" s="32"/>
      <c r="E27" s="102">
        <f>IFERROR(VLOOKUP($M$13,TM[],13,0),0)</f>
        <v>0</v>
      </c>
      <c r="F27" s="33"/>
      <c r="G27" s="152">
        <v>0</v>
      </c>
      <c r="H27" s="2"/>
      <c r="I27" s="2"/>
      <c r="J27" s="2"/>
      <c r="K27" s="192" t="s">
        <v>30</v>
      </c>
      <c r="L27" s="35"/>
      <c r="M27" s="63">
        <f>(E27-G27)*($G$13*1000)/S27</f>
        <v>0</v>
      </c>
      <c r="N27" s="36"/>
      <c r="O27" s="90"/>
      <c r="P27" s="68"/>
      <c r="Q27" s="73" t="s">
        <v>30</v>
      </c>
      <c r="R27" s="106"/>
      <c r="S27" s="317">
        <v>99</v>
      </c>
      <c r="T27" s="106"/>
      <c r="U27" s="151"/>
      <c r="V27" s="106"/>
      <c r="W27" s="52"/>
      <c r="X27" s="171"/>
      <c r="Y27" s="79"/>
      <c r="Z27" s="79"/>
      <c r="AA27" s="79"/>
      <c r="AB27" s="79"/>
      <c r="AC27" s="79"/>
      <c r="AD27" s="79"/>
      <c r="AE27" s="79"/>
      <c r="AF27" s="79"/>
      <c r="AG27" s="79"/>
      <c r="AH27" s="79"/>
      <c r="AI27" s="79"/>
      <c r="AJ27" s="79"/>
      <c r="AK27" s="79"/>
      <c r="AL27" s="79"/>
    </row>
    <row r="28" spans="1:38" ht="3.75" customHeight="1" outlineLevel="1" thickTop="1" thickBot="1">
      <c r="A28" s="79"/>
      <c r="B28" s="6"/>
      <c r="C28" s="73"/>
      <c r="D28" s="32"/>
      <c r="E28" s="33"/>
      <c r="F28" s="33"/>
      <c r="G28" s="318"/>
      <c r="H28" s="2"/>
      <c r="I28" s="2"/>
      <c r="J28" s="2"/>
      <c r="K28" s="192"/>
      <c r="L28" s="35"/>
      <c r="M28" s="39"/>
      <c r="N28" s="36"/>
      <c r="O28" s="90"/>
      <c r="P28" s="68"/>
      <c r="Q28" s="73"/>
      <c r="R28" s="106"/>
      <c r="S28" s="107"/>
      <c r="T28" s="106"/>
      <c r="U28" s="107"/>
      <c r="V28" s="106"/>
      <c r="W28" s="184"/>
      <c r="X28" s="171"/>
      <c r="Y28" s="79"/>
      <c r="Z28" s="79"/>
      <c r="AA28" s="79"/>
      <c r="AB28" s="79"/>
      <c r="AC28" s="79"/>
      <c r="AD28" s="79"/>
      <c r="AE28" s="79"/>
      <c r="AF28" s="79"/>
      <c r="AG28" s="79"/>
      <c r="AH28" s="79"/>
      <c r="AI28" s="79"/>
      <c r="AJ28" s="79"/>
      <c r="AK28" s="79"/>
      <c r="AL28" s="79"/>
    </row>
    <row r="29" spans="1:38" ht="13.5" customHeight="1" outlineLevel="1" thickTop="1" thickBot="1">
      <c r="A29" s="79"/>
      <c r="B29" s="6"/>
      <c r="C29" s="73" t="s">
        <v>31</v>
      </c>
      <c r="D29" s="32"/>
      <c r="E29" s="102">
        <f>IFERROR(VLOOKUP($M$13,TM[],14,0),0)</f>
        <v>0</v>
      </c>
      <c r="F29" s="33"/>
      <c r="G29" s="152">
        <v>0</v>
      </c>
      <c r="H29" s="2"/>
      <c r="I29" s="2"/>
      <c r="J29" s="2"/>
      <c r="K29" s="192" t="s">
        <v>31</v>
      </c>
      <c r="L29" s="35"/>
      <c r="M29" s="63">
        <f>(E29-G29)*($G$13*1000)/S29</f>
        <v>0</v>
      </c>
      <c r="N29" s="36"/>
      <c r="O29" s="90"/>
      <c r="P29" s="68"/>
      <c r="Q29" s="73" t="s">
        <v>31</v>
      </c>
      <c r="R29" s="106"/>
      <c r="S29" s="317">
        <v>99</v>
      </c>
      <c r="T29" s="106"/>
      <c r="U29" s="151"/>
      <c r="V29" s="106"/>
      <c r="W29" s="52"/>
      <c r="X29" s="171"/>
      <c r="Y29" s="79"/>
      <c r="Z29" s="79"/>
      <c r="AA29" s="79"/>
      <c r="AB29" s="79"/>
      <c r="AC29" s="79"/>
      <c r="AD29" s="79"/>
      <c r="AE29" s="79"/>
      <c r="AF29" s="79"/>
      <c r="AG29" s="79"/>
      <c r="AH29" s="79"/>
      <c r="AI29" s="79"/>
      <c r="AJ29" s="79"/>
      <c r="AK29" s="79"/>
      <c r="AL29" s="79"/>
    </row>
    <row r="30" spans="1:38" ht="3.75" customHeight="1" outlineLevel="1" thickTop="1" thickBot="1">
      <c r="A30" s="79"/>
      <c r="B30" s="6"/>
      <c r="C30" s="73"/>
      <c r="D30" s="32"/>
      <c r="E30" s="33"/>
      <c r="F30" s="33"/>
      <c r="G30" s="318"/>
      <c r="H30" s="2"/>
      <c r="I30" s="2"/>
      <c r="J30" s="2"/>
      <c r="K30" s="192"/>
      <c r="L30" s="35"/>
      <c r="M30" s="39"/>
      <c r="N30" s="36"/>
      <c r="O30" s="90"/>
      <c r="P30" s="68"/>
      <c r="Q30" s="73"/>
      <c r="R30" s="106"/>
      <c r="S30" s="107"/>
      <c r="T30" s="106"/>
      <c r="U30" s="107"/>
      <c r="V30" s="106"/>
      <c r="W30" s="184"/>
      <c r="X30" s="171"/>
      <c r="Y30" s="79"/>
      <c r="Z30" s="79"/>
      <c r="AA30" s="79"/>
      <c r="AB30" s="79"/>
      <c r="AC30" s="79"/>
      <c r="AD30" s="79"/>
      <c r="AE30" s="79"/>
      <c r="AF30" s="79"/>
      <c r="AG30" s="79"/>
      <c r="AH30" s="79"/>
      <c r="AI30" s="79"/>
      <c r="AJ30" s="79"/>
      <c r="AK30" s="79"/>
      <c r="AL30" s="79"/>
    </row>
    <row r="31" spans="1:38" ht="13.5" customHeight="1" outlineLevel="1" thickTop="1" thickBot="1">
      <c r="A31" s="79"/>
      <c r="B31" s="6"/>
      <c r="C31" s="73" t="s">
        <v>81</v>
      </c>
      <c r="D31" s="32"/>
      <c r="E31" s="102">
        <f>IFERROR(VLOOKUP($M$13,TM[],12,0),0)</f>
        <v>0</v>
      </c>
      <c r="F31" s="33"/>
      <c r="G31" s="152">
        <v>0</v>
      </c>
      <c r="H31" s="2"/>
      <c r="I31" s="2"/>
      <c r="J31" s="2"/>
      <c r="K31" s="192" t="s">
        <v>27</v>
      </c>
      <c r="L31" s="35"/>
      <c r="M31" s="63">
        <f>(E31-G31)*($G$13*1000)/S31</f>
        <v>0</v>
      </c>
      <c r="N31" s="36"/>
      <c r="O31" s="90"/>
      <c r="P31" s="68"/>
      <c r="Q31" s="73" t="s">
        <v>81</v>
      </c>
      <c r="R31" s="106"/>
      <c r="S31" s="317">
        <v>65</v>
      </c>
      <c r="T31" s="106"/>
      <c r="U31" s="151"/>
      <c r="V31" s="106"/>
      <c r="W31" s="52"/>
      <c r="X31" s="171"/>
      <c r="Y31" s="79"/>
      <c r="Z31" s="79"/>
      <c r="AA31" s="79"/>
      <c r="AB31" s="79"/>
      <c r="AC31" s="79"/>
      <c r="AD31" s="79"/>
      <c r="AE31" s="79"/>
      <c r="AF31" s="79"/>
      <c r="AG31" s="79"/>
      <c r="AH31" s="79"/>
      <c r="AI31" s="79"/>
      <c r="AJ31" s="79"/>
      <c r="AK31" s="79"/>
      <c r="AL31" s="79"/>
    </row>
    <row r="32" spans="1:38" ht="3.75" customHeight="1" outlineLevel="1" thickTop="1" thickBot="1">
      <c r="A32" s="79"/>
      <c r="B32" s="6"/>
      <c r="C32" s="73"/>
      <c r="D32" s="32"/>
      <c r="E32" s="33"/>
      <c r="F32" s="33"/>
      <c r="G32" s="318"/>
      <c r="H32" s="2"/>
      <c r="I32" s="2"/>
      <c r="J32" s="2"/>
      <c r="K32" s="192"/>
      <c r="L32" s="35"/>
      <c r="M32" s="39"/>
      <c r="N32" s="36"/>
      <c r="O32" s="90"/>
      <c r="P32" s="68"/>
      <c r="Q32" s="73"/>
      <c r="R32" s="106"/>
      <c r="S32" s="107"/>
      <c r="T32" s="106"/>
      <c r="U32" s="107"/>
      <c r="V32" s="106"/>
      <c r="W32" s="184"/>
      <c r="X32" s="171"/>
      <c r="Y32" s="79"/>
      <c r="Z32" s="79"/>
      <c r="AA32" s="79"/>
      <c r="AB32" s="79"/>
      <c r="AC32" s="79"/>
      <c r="AD32" s="79"/>
      <c r="AE32" s="79"/>
      <c r="AF32" s="79"/>
      <c r="AG32" s="79"/>
      <c r="AH32" s="79"/>
      <c r="AI32" s="79"/>
      <c r="AJ32" s="79"/>
      <c r="AK32" s="79"/>
      <c r="AL32" s="79"/>
    </row>
    <row r="33" spans="1:38" ht="13.5" customHeight="1" outlineLevel="1" thickTop="1" thickBot="1">
      <c r="A33" s="79"/>
      <c r="B33" s="6"/>
      <c r="C33" s="73" t="s">
        <v>82</v>
      </c>
      <c r="D33" s="32"/>
      <c r="E33" s="102">
        <f>IFERROR(VLOOKUP($M$13,TM[],15,0),0)</f>
        <v>0</v>
      </c>
      <c r="F33" s="33"/>
      <c r="G33" s="152">
        <v>0</v>
      </c>
      <c r="H33" s="2"/>
      <c r="I33" s="2"/>
      <c r="J33" s="2"/>
      <c r="K33" s="192" t="s">
        <v>26</v>
      </c>
      <c r="L33" s="35"/>
      <c r="M33" s="63">
        <f>(E33-G33)*($G$13*1000)/S33</f>
        <v>0</v>
      </c>
      <c r="N33" s="36"/>
      <c r="O33" s="90"/>
      <c r="P33" s="68"/>
      <c r="Q33" s="73" t="s">
        <v>82</v>
      </c>
      <c r="R33" s="106"/>
      <c r="S33" s="317">
        <v>80</v>
      </c>
      <c r="T33" s="106"/>
      <c r="U33" s="151"/>
      <c r="V33" s="65"/>
      <c r="W33" s="52"/>
      <c r="X33" s="171"/>
      <c r="Y33" s="79"/>
      <c r="Z33" s="79"/>
      <c r="AA33" s="79"/>
      <c r="AB33" s="79"/>
      <c r="AC33" s="79"/>
      <c r="AD33" s="79"/>
      <c r="AE33" s="79"/>
      <c r="AF33" s="79"/>
      <c r="AG33" s="79"/>
      <c r="AH33" s="79"/>
      <c r="AI33" s="79"/>
      <c r="AJ33" s="79"/>
      <c r="AK33" s="79"/>
      <c r="AL33" s="79"/>
    </row>
    <row r="34" spans="1:38" ht="3.75" customHeight="1" outlineLevel="1" thickTop="1" thickBot="1">
      <c r="A34" s="79"/>
      <c r="B34" s="6"/>
      <c r="C34" s="73"/>
      <c r="D34" s="32"/>
      <c r="E34" s="33"/>
      <c r="F34" s="33"/>
      <c r="G34" s="318"/>
      <c r="H34" s="2"/>
      <c r="I34" s="2"/>
      <c r="J34" s="2"/>
      <c r="K34" s="192"/>
      <c r="L34" s="35"/>
      <c r="M34" s="39"/>
      <c r="N34" s="36"/>
      <c r="O34" s="90"/>
      <c r="P34" s="68"/>
      <c r="Q34" s="73"/>
      <c r="R34" s="106"/>
      <c r="S34" s="107"/>
      <c r="T34" s="106"/>
      <c r="U34" s="107"/>
      <c r="V34" s="106"/>
      <c r="W34" s="184"/>
      <c r="X34" s="171"/>
      <c r="Y34" s="79"/>
      <c r="Z34" s="79"/>
      <c r="AA34" s="79"/>
      <c r="AB34" s="79"/>
      <c r="AC34" s="79"/>
      <c r="AD34" s="79"/>
      <c r="AE34" s="79"/>
      <c r="AF34" s="79"/>
      <c r="AG34" s="79"/>
      <c r="AH34" s="79"/>
      <c r="AI34" s="79"/>
      <c r="AJ34" s="79"/>
      <c r="AK34" s="79"/>
      <c r="AL34" s="79"/>
    </row>
    <row r="35" spans="1:38" ht="13.5" customHeight="1" outlineLevel="1" thickTop="1" thickBot="1">
      <c r="A35" s="79"/>
      <c r="B35" s="6"/>
      <c r="C35" s="73" t="s">
        <v>83</v>
      </c>
      <c r="D35" s="32"/>
      <c r="E35" s="102">
        <f>IFERROR(VLOOKUP($M$13,TM[],16,0),0)</f>
        <v>0</v>
      </c>
      <c r="F35" s="33"/>
      <c r="G35" s="152">
        <v>0</v>
      </c>
      <c r="H35" s="2"/>
      <c r="I35" s="2"/>
      <c r="J35" s="2"/>
      <c r="K35" s="192" t="s">
        <v>29</v>
      </c>
      <c r="L35" s="35"/>
      <c r="M35" s="63">
        <f>(E35-G35)*($G$13*1000)/S35</f>
        <v>0</v>
      </c>
      <c r="N35" s="36"/>
      <c r="O35" s="90"/>
      <c r="P35" s="68"/>
      <c r="Q35" s="73" t="s">
        <v>83</v>
      </c>
      <c r="R35" s="106"/>
      <c r="S35" s="317">
        <v>60</v>
      </c>
      <c r="T35" s="106"/>
      <c r="U35" s="246"/>
      <c r="V35" s="106"/>
      <c r="W35" s="52"/>
      <c r="X35" s="171"/>
      <c r="Y35" s="79"/>
      <c r="Z35" s="79"/>
      <c r="AA35" s="79"/>
      <c r="AB35" s="79"/>
      <c r="AC35" s="79"/>
      <c r="AD35" s="79"/>
      <c r="AE35" s="79"/>
      <c r="AF35" s="79"/>
      <c r="AG35" s="79"/>
      <c r="AH35" s="79"/>
      <c r="AI35" s="79"/>
      <c r="AJ35" s="79"/>
      <c r="AK35" s="79"/>
      <c r="AL35" s="79"/>
    </row>
    <row r="36" spans="1:38" ht="3.75" customHeight="1" outlineLevel="1" thickTop="1" thickBot="1">
      <c r="A36" s="79"/>
      <c r="B36" s="6"/>
      <c r="C36" s="73"/>
      <c r="D36" s="32"/>
      <c r="E36" s="33"/>
      <c r="F36" s="33"/>
      <c r="G36" s="320"/>
      <c r="H36" s="2"/>
      <c r="I36" s="2"/>
      <c r="J36" s="2"/>
      <c r="K36" s="192"/>
      <c r="L36" s="35"/>
      <c r="M36" s="39"/>
      <c r="N36" s="36"/>
      <c r="O36" s="90"/>
      <c r="P36" s="68"/>
      <c r="Q36" s="73"/>
      <c r="R36" s="106"/>
      <c r="S36" s="107"/>
      <c r="T36" s="106"/>
      <c r="U36" s="107"/>
      <c r="V36" s="106"/>
      <c r="W36" s="184"/>
      <c r="X36" s="171"/>
      <c r="Y36" s="79"/>
      <c r="Z36" s="79"/>
      <c r="AA36" s="79"/>
      <c r="AB36" s="79"/>
      <c r="AC36" s="79"/>
      <c r="AD36" s="79"/>
      <c r="AE36" s="79"/>
      <c r="AF36" s="79"/>
      <c r="AG36" s="79"/>
      <c r="AH36" s="79"/>
      <c r="AI36" s="79"/>
      <c r="AJ36" s="79"/>
      <c r="AK36" s="79"/>
      <c r="AL36" s="79"/>
    </row>
    <row r="37" spans="1:38" ht="13.5" customHeight="1" outlineLevel="1" thickTop="1" thickBot="1">
      <c r="A37" s="79"/>
      <c r="B37" s="6"/>
      <c r="C37" s="334" t="s">
        <v>84</v>
      </c>
      <c r="D37" s="32"/>
      <c r="E37" s="321">
        <v>0</v>
      </c>
      <c r="F37" s="319"/>
      <c r="G37" s="322">
        <v>0</v>
      </c>
      <c r="H37" s="2"/>
      <c r="I37" s="2"/>
      <c r="J37" s="2"/>
      <c r="K37" s="333" t="s">
        <v>28</v>
      </c>
      <c r="L37" s="35"/>
      <c r="M37" s="63">
        <f>(E37-G37)*($G$13*1000)/S37</f>
        <v>0</v>
      </c>
      <c r="N37" s="36"/>
      <c r="O37" s="90"/>
      <c r="P37" s="68"/>
      <c r="Q37" s="73" t="s">
        <v>84</v>
      </c>
      <c r="R37" s="106"/>
      <c r="S37" s="317">
        <v>17</v>
      </c>
      <c r="T37" s="106"/>
      <c r="U37" s="151"/>
      <c r="V37" s="106"/>
      <c r="W37" s="52"/>
      <c r="X37" s="171"/>
      <c r="Y37" s="79"/>
      <c r="Z37" s="79"/>
      <c r="AA37" s="79"/>
      <c r="AB37" s="79"/>
      <c r="AC37" s="79"/>
      <c r="AD37" s="79"/>
      <c r="AE37" s="79"/>
      <c r="AF37" s="79"/>
      <c r="AG37" s="79"/>
      <c r="AH37" s="79"/>
      <c r="AI37" s="79"/>
      <c r="AJ37" s="79"/>
      <c r="AK37" s="79"/>
      <c r="AL37" s="79"/>
    </row>
    <row r="38" spans="1:38" ht="9.75" customHeight="1" thickTop="1">
      <c r="A38" s="79"/>
      <c r="B38" s="9"/>
      <c r="C38" s="72"/>
      <c r="D38" s="23"/>
      <c r="E38" s="18"/>
      <c r="F38" s="18"/>
      <c r="G38" s="18"/>
      <c r="H38" s="18"/>
      <c r="I38" s="18"/>
      <c r="J38" s="18"/>
      <c r="K38" s="18"/>
      <c r="L38" s="21"/>
      <c r="M38" s="41"/>
      <c r="N38" s="42"/>
      <c r="O38" s="82"/>
      <c r="P38" s="9"/>
      <c r="Q38" s="18"/>
      <c r="R38" s="18"/>
      <c r="S38" s="18"/>
      <c r="T38" s="18"/>
      <c r="U38" s="25"/>
      <c r="V38" s="18"/>
      <c r="W38" s="25"/>
      <c r="X38" s="19"/>
      <c r="Y38" s="79"/>
      <c r="Z38" s="79"/>
      <c r="AA38" s="79"/>
      <c r="AB38" s="79"/>
      <c r="AC38" s="79"/>
      <c r="AD38" s="79"/>
      <c r="AE38" s="79"/>
      <c r="AF38" s="79"/>
      <c r="AG38" s="79"/>
      <c r="AH38" s="79"/>
      <c r="AI38" s="79"/>
      <c r="AJ38" s="79"/>
      <c r="AK38" s="79"/>
      <c r="AL38" s="79"/>
    </row>
    <row r="39" spans="1:38" ht="9" customHeight="1">
      <c r="A39" s="79"/>
      <c r="B39" s="79"/>
      <c r="C39" s="83"/>
      <c r="D39" s="83"/>
      <c r="E39" s="79"/>
      <c r="F39" s="79"/>
      <c r="G39" s="79"/>
      <c r="H39" s="79"/>
      <c r="I39" s="79"/>
      <c r="J39" s="79"/>
      <c r="K39" s="79"/>
      <c r="L39" s="84"/>
      <c r="M39" s="82"/>
      <c r="N39" s="82"/>
      <c r="O39" s="82"/>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ht="3.75" customHeight="1" thickBot="1">
      <c r="A40" s="79"/>
      <c r="B40" s="3"/>
      <c r="C40" s="4"/>
      <c r="D40" s="4"/>
      <c r="E40" s="4"/>
      <c r="F40" s="4"/>
      <c r="G40" s="4"/>
      <c r="H40" s="4"/>
      <c r="I40" s="4"/>
      <c r="J40" s="4"/>
      <c r="K40" s="4"/>
      <c r="L40" s="4"/>
      <c r="M40" s="4"/>
      <c r="N40" s="5"/>
      <c r="O40" s="82"/>
      <c r="P40" s="45"/>
      <c r="Q40" s="4"/>
      <c r="R40" s="43"/>
      <c r="S40" s="4"/>
      <c r="T40" s="43"/>
      <c r="U40" s="4"/>
      <c r="V40" s="43"/>
      <c r="W40" s="4"/>
      <c r="X40" s="44"/>
      <c r="Y40" s="79"/>
      <c r="Z40" s="79"/>
      <c r="AA40" s="79"/>
      <c r="AB40" s="79"/>
      <c r="AC40" s="79"/>
      <c r="AD40" s="79"/>
      <c r="AE40" s="79"/>
      <c r="AF40" s="79"/>
      <c r="AG40" s="79"/>
      <c r="AH40" s="79"/>
      <c r="AI40" s="79"/>
      <c r="AJ40" s="79"/>
      <c r="AK40" s="79"/>
      <c r="AL40" s="79"/>
    </row>
    <row r="41" spans="1:38" ht="12.75" customHeight="1" thickTop="1">
      <c r="A41" s="79"/>
      <c r="B41" s="6"/>
      <c r="C41" s="368" t="s">
        <v>85</v>
      </c>
      <c r="D41" s="369"/>
      <c r="E41" s="369"/>
      <c r="F41" s="369"/>
      <c r="G41" s="370"/>
      <c r="H41" s="62"/>
      <c r="I41" s="62"/>
      <c r="J41" s="62"/>
      <c r="K41" s="148" t="s">
        <v>56</v>
      </c>
      <c r="L41" s="62"/>
      <c r="M41" s="62"/>
      <c r="N41" s="7"/>
      <c r="O41" s="82"/>
      <c r="P41" s="46"/>
      <c r="Q41" s="149"/>
      <c r="R41" s="149"/>
      <c r="S41" s="371" t="s">
        <v>57</v>
      </c>
      <c r="T41" s="372"/>
      <c r="U41" s="372"/>
      <c r="V41" s="372"/>
      <c r="W41" s="373"/>
      <c r="X41" s="187"/>
      <c r="Y41" s="79"/>
      <c r="Z41" s="79"/>
      <c r="AA41" s="79"/>
      <c r="AB41" s="79"/>
      <c r="AC41" s="79"/>
      <c r="AD41" s="79"/>
      <c r="AE41" s="79"/>
      <c r="AF41" s="79"/>
      <c r="AG41" s="79"/>
      <c r="AH41" s="79"/>
      <c r="AI41" s="79"/>
      <c r="AJ41" s="79"/>
      <c r="AK41" s="79"/>
      <c r="AL41" s="79"/>
    </row>
    <row r="42" spans="1:38" ht="3.75" customHeight="1">
      <c r="A42" s="79"/>
      <c r="B42" s="6"/>
      <c r="C42" s="325"/>
      <c r="D42" s="326"/>
      <c r="E42" s="326"/>
      <c r="F42" s="326"/>
      <c r="G42" s="327"/>
      <c r="H42" s="62"/>
      <c r="I42" s="62"/>
      <c r="J42" s="62"/>
      <c r="K42" s="62"/>
      <c r="L42" s="62"/>
      <c r="M42" s="62"/>
      <c r="N42" s="7"/>
      <c r="O42" s="82"/>
      <c r="P42" s="46"/>
      <c r="Q42" s="149"/>
      <c r="R42" s="149"/>
      <c r="S42" s="374"/>
      <c r="T42" s="375"/>
      <c r="U42" s="375"/>
      <c r="V42" s="375"/>
      <c r="W42" s="376"/>
      <c r="X42" s="187"/>
      <c r="Y42" s="79"/>
      <c r="Z42" s="79"/>
      <c r="AA42" s="79"/>
      <c r="AB42" s="79"/>
      <c r="AC42" s="79"/>
      <c r="AD42" s="79"/>
      <c r="AE42" s="79"/>
      <c r="AF42" s="79"/>
      <c r="AG42" s="79"/>
      <c r="AH42" s="79"/>
      <c r="AI42" s="79"/>
      <c r="AJ42" s="79"/>
      <c r="AK42" s="79"/>
      <c r="AL42" s="79"/>
    </row>
    <row r="43" spans="1:38" ht="12" customHeight="1" thickBot="1">
      <c r="A43" s="79"/>
      <c r="B43" s="6"/>
      <c r="C43" s="380" t="s">
        <v>86</v>
      </c>
      <c r="D43" s="381"/>
      <c r="E43" s="381"/>
      <c r="F43" s="381"/>
      <c r="G43" s="382"/>
      <c r="H43" s="62"/>
      <c r="I43" s="62"/>
      <c r="J43" s="62"/>
      <c r="K43" s="148" t="s">
        <v>58</v>
      </c>
      <c r="L43" s="62"/>
      <c r="M43" s="62"/>
      <c r="N43" s="14"/>
      <c r="O43" s="82"/>
      <c r="P43" s="46"/>
      <c r="Q43" s="149"/>
      <c r="R43" s="149"/>
      <c r="S43" s="377"/>
      <c r="T43" s="378"/>
      <c r="U43" s="378"/>
      <c r="V43" s="378"/>
      <c r="W43" s="379"/>
      <c r="X43" s="187"/>
      <c r="Y43" s="79"/>
      <c r="Z43" s="79"/>
      <c r="AA43" s="79"/>
      <c r="AB43" s="79"/>
      <c r="AC43" s="79"/>
      <c r="AD43" s="79"/>
      <c r="AE43" s="79"/>
      <c r="AF43" s="79"/>
      <c r="AG43" s="79"/>
      <c r="AH43" s="79"/>
      <c r="AI43" s="79"/>
      <c r="AJ43" s="79"/>
      <c r="AK43" s="79"/>
      <c r="AL43" s="79"/>
    </row>
    <row r="44" spans="1:38" ht="3.75" customHeight="1" thickTop="1">
      <c r="A44" s="79"/>
      <c r="B44" s="9"/>
      <c r="C44" s="18"/>
      <c r="D44" s="18"/>
      <c r="E44" s="18"/>
      <c r="F44" s="18"/>
      <c r="G44" s="18"/>
      <c r="H44" s="18"/>
      <c r="I44" s="18"/>
      <c r="J44" s="18"/>
      <c r="K44" s="18"/>
      <c r="L44" s="21"/>
      <c r="M44" s="41"/>
      <c r="N44" s="42"/>
      <c r="O44" s="82"/>
      <c r="P44" s="71"/>
      <c r="Q44" s="10"/>
      <c r="R44" s="23"/>
      <c r="S44" s="10"/>
      <c r="T44" s="23"/>
      <c r="U44" s="18"/>
      <c r="V44" s="23"/>
      <c r="W44" s="18"/>
      <c r="X44" s="172"/>
      <c r="Y44" s="79"/>
      <c r="Z44" s="79"/>
      <c r="AA44" s="79"/>
      <c r="AB44" s="79"/>
      <c r="AC44" s="79"/>
      <c r="AD44" s="79"/>
      <c r="AE44" s="79"/>
      <c r="AF44" s="79"/>
      <c r="AG44" s="79"/>
      <c r="AH44" s="79"/>
      <c r="AI44" s="79"/>
      <c r="AJ44" s="79"/>
      <c r="AK44" s="79"/>
      <c r="AL44" s="79"/>
    </row>
    <row r="45" spans="1:38" ht="1.5" customHeight="1">
      <c r="A45" s="79"/>
      <c r="B45" s="85"/>
      <c r="C45" s="85"/>
      <c r="D45" s="85"/>
      <c r="E45" s="85"/>
      <c r="F45" s="85"/>
      <c r="G45" s="85"/>
      <c r="H45" s="85"/>
      <c r="I45" s="85"/>
      <c r="J45" s="85"/>
      <c r="K45" s="85"/>
      <c r="L45" s="98"/>
      <c r="M45" s="99"/>
      <c r="N45" s="99"/>
      <c r="O45" s="82"/>
      <c r="P45" s="91"/>
      <c r="Q45" s="79"/>
      <c r="R45" s="91"/>
      <c r="S45" s="79"/>
      <c r="T45" s="91"/>
      <c r="U45" s="79"/>
      <c r="V45" s="91"/>
      <c r="W45" s="79"/>
      <c r="X45" s="91"/>
      <c r="Y45" s="79"/>
      <c r="Z45" s="79"/>
      <c r="AA45" s="79"/>
      <c r="AB45" s="79"/>
      <c r="AC45" s="79"/>
      <c r="AD45" s="79"/>
      <c r="AE45" s="79"/>
      <c r="AF45" s="79"/>
      <c r="AG45" s="79"/>
      <c r="AH45" s="79"/>
      <c r="AI45" s="79"/>
      <c r="AJ45" s="79"/>
      <c r="AK45" s="79"/>
      <c r="AL45" s="79"/>
    </row>
    <row r="46" spans="1:38" ht="3" customHeight="1">
      <c r="A46" s="79"/>
      <c r="B46" s="3"/>
      <c r="C46" s="4"/>
      <c r="D46" s="4"/>
      <c r="E46" s="4"/>
      <c r="F46" s="4"/>
      <c r="G46" s="4"/>
      <c r="H46" s="4"/>
      <c r="I46" s="4"/>
      <c r="J46" s="4"/>
      <c r="K46" s="4"/>
      <c r="L46" s="26"/>
      <c r="M46" s="43"/>
      <c r="N46" s="44"/>
      <c r="O46" s="82"/>
      <c r="P46" s="3"/>
      <c r="Q46" s="4"/>
      <c r="R46" s="4"/>
      <c r="S46" s="4"/>
      <c r="T46" s="4"/>
      <c r="U46" s="4"/>
      <c r="V46" s="4"/>
      <c r="W46" s="4"/>
      <c r="X46" s="5"/>
      <c r="Y46" s="79"/>
      <c r="Z46" s="79"/>
      <c r="AA46" s="79"/>
      <c r="AB46" s="79"/>
      <c r="AC46" s="79"/>
      <c r="AD46" s="79"/>
      <c r="AE46" s="79"/>
      <c r="AF46" s="79"/>
      <c r="AG46" s="79"/>
      <c r="AH46" s="79"/>
      <c r="AI46" s="79"/>
      <c r="AJ46" s="79"/>
      <c r="AK46" s="79"/>
      <c r="AL46" s="79"/>
    </row>
    <row r="47" spans="1:38" ht="13.5" customHeight="1">
      <c r="A47" s="79"/>
      <c r="B47" s="6"/>
      <c r="C47" s="1" t="s">
        <v>69</v>
      </c>
      <c r="D47" s="149"/>
      <c r="E47" s="1" t="s">
        <v>70</v>
      </c>
      <c r="F47" s="2"/>
      <c r="G47" s="1" t="s">
        <v>71</v>
      </c>
      <c r="H47" s="149"/>
      <c r="I47" s="149"/>
      <c r="J47" s="350" t="s">
        <v>87</v>
      </c>
      <c r="K47" s="351"/>
      <c r="L47" s="149"/>
      <c r="M47" s="1" t="s">
        <v>88</v>
      </c>
      <c r="N47" s="31"/>
      <c r="O47" s="83"/>
      <c r="P47" s="6"/>
      <c r="Q47" s="1" t="s">
        <v>69</v>
      </c>
      <c r="R47" s="104"/>
      <c r="S47" s="1" t="s">
        <v>73</v>
      </c>
      <c r="T47" s="104"/>
      <c r="U47" s="1" t="s">
        <v>89</v>
      </c>
      <c r="V47" s="104"/>
      <c r="W47" s="1" t="s">
        <v>90</v>
      </c>
      <c r="X47" s="157"/>
      <c r="Y47" s="79"/>
      <c r="Z47" s="79"/>
      <c r="AA47" s="79"/>
      <c r="AB47" s="79"/>
      <c r="AC47" s="79"/>
      <c r="AD47" s="79"/>
      <c r="AE47" s="79"/>
      <c r="AF47" s="79"/>
      <c r="AG47" s="79"/>
      <c r="AH47" s="79"/>
      <c r="AI47" s="79"/>
      <c r="AJ47" s="79"/>
      <c r="AK47" s="79"/>
      <c r="AL47" s="79"/>
    </row>
    <row r="48" spans="1:38" ht="3.75" customHeight="1" thickBot="1">
      <c r="A48" s="79"/>
      <c r="B48" s="6"/>
      <c r="C48" s="149"/>
      <c r="D48" s="149"/>
      <c r="E48" s="149"/>
      <c r="F48" s="2"/>
      <c r="G48" s="149"/>
      <c r="H48" s="149"/>
      <c r="I48" s="149"/>
      <c r="J48" s="149"/>
      <c r="K48" s="149"/>
      <c r="L48" s="149"/>
      <c r="M48" s="149"/>
      <c r="N48" s="31"/>
      <c r="O48" s="83"/>
      <c r="P48" s="6"/>
      <c r="Q48" s="149"/>
      <c r="R48" s="62"/>
      <c r="S48" s="62"/>
      <c r="T48" s="62"/>
      <c r="U48" s="62"/>
      <c r="V48" s="62"/>
      <c r="W48" s="62"/>
      <c r="X48" s="12"/>
      <c r="Y48" s="79"/>
      <c r="Z48" s="79"/>
      <c r="AA48" s="79"/>
      <c r="AB48" s="79"/>
      <c r="AC48" s="79"/>
      <c r="AD48" s="79"/>
      <c r="AE48" s="79"/>
      <c r="AF48" s="79"/>
      <c r="AG48" s="79"/>
      <c r="AH48" s="79"/>
      <c r="AI48" s="79"/>
      <c r="AJ48" s="79"/>
      <c r="AK48" s="79"/>
      <c r="AL48" s="79"/>
    </row>
    <row r="49" spans="1:38" ht="13.5" customHeight="1" thickTop="1" thickBot="1">
      <c r="A49" s="79"/>
      <c r="B49" s="6"/>
      <c r="C49" s="2" t="s">
        <v>76</v>
      </c>
      <c r="D49" s="2"/>
      <c r="E49" s="101">
        <f>IFERROR(VLOOKUP($M$13,TM[],20,0),0)</f>
        <v>0.32500000000000001</v>
      </c>
      <c r="F49" s="33"/>
      <c r="G49" s="34">
        <v>0</v>
      </c>
      <c r="H49" s="47"/>
      <c r="I49" s="47"/>
      <c r="J49" s="47"/>
      <c r="K49" s="192" t="s">
        <v>91</v>
      </c>
      <c r="L49" s="77"/>
      <c r="M49" s="63">
        <f>(E49-G49)/(S49/100)*$G$13/160</f>
        <v>3250</v>
      </c>
      <c r="N49" s="50"/>
      <c r="O49" s="91"/>
      <c r="P49" s="6"/>
      <c r="Q49" s="2" t="s">
        <v>76</v>
      </c>
      <c r="R49" s="62"/>
      <c r="S49" s="186">
        <v>0.01</v>
      </c>
      <c r="T49" s="62"/>
      <c r="U49" s="117">
        <v>0</v>
      </c>
      <c r="V49" s="62"/>
      <c r="W49" s="186">
        <f>IFERROR($U$49*$S$49/$G$13*160/100,0)</f>
        <v>0</v>
      </c>
      <c r="X49" s="12"/>
      <c r="Y49" s="79"/>
      <c r="Z49" s="93"/>
      <c r="AA49" s="79"/>
      <c r="AB49" s="79"/>
      <c r="AC49" s="79"/>
      <c r="AD49" s="79"/>
      <c r="AE49" s="79"/>
      <c r="AF49" s="79"/>
      <c r="AG49" s="79"/>
      <c r="AH49" s="79"/>
      <c r="AI49" s="79"/>
      <c r="AJ49" s="79"/>
      <c r="AK49" s="79"/>
      <c r="AL49" s="79"/>
    </row>
    <row r="50" spans="1:38" ht="3.75" customHeight="1" thickTop="1" thickBot="1">
      <c r="A50" s="79"/>
      <c r="B50" s="6"/>
      <c r="C50" s="32"/>
      <c r="D50" s="32"/>
      <c r="E50" s="33"/>
      <c r="F50" s="33"/>
      <c r="G50" s="33"/>
      <c r="H50" s="2"/>
      <c r="I50" s="2"/>
      <c r="J50" s="2"/>
      <c r="K50" s="192"/>
      <c r="L50" s="35"/>
      <c r="M50" s="37"/>
      <c r="N50" s="36"/>
      <c r="O50" s="90"/>
      <c r="P50" s="68"/>
      <c r="Q50" s="32"/>
      <c r="R50" s="37"/>
      <c r="S50" s="330"/>
      <c r="T50" s="37"/>
      <c r="U50" s="147"/>
      <c r="V50" s="37"/>
      <c r="W50" s="256"/>
      <c r="X50" s="36"/>
      <c r="Y50" s="79"/>
      <c r="Z50" s="93"/>
      <c r="AA50" s="79"/>
      <c r="AB50" s="79"/>
      <c r="AC50" s="79"/>
      <c r="AD50" s="79"/>
      <c r="AE50" s="79"/>
      <c r="AF50" s="79"/>
      <c r="AG50" s="79"/>
      <c r="AH50" s="79"/>
      <c r="AI50" s="79"/>
      <c r="AJ50" s="79"/>
      <c r="AK50" s="79"/>
      <c r="AL50" s="79"/>
    </row>
    <row r="51" spans="1:38" ht="13.5" hidden="1" customHeight="1" thickTop="1" thickBot="1">
      <c r="A51" s="79"/>
      <c r="B51" s="6"/>
      <c r="C51" s="2" t="s">
        <v>92</v>
      </c>
      <c r="D51" s="2"/>
      <c r="E51" s="101">
        <f>IFERROR(VLOOKUP($M$13,TM[],9,0),0)</f>
        <v>0</v>
      </c>
      <c r="F51" s="33"/>
      <c r="G51" s="34">
        <v>0</v>
      </c>
      <c r="H51" s="47"/>
      <c r="I51" s="47"/>
      <c r="J51" s="47"/>
      <c r="K51" s="192" t="s">
        <v>93</v>
      </c>
      <c r="L51" s="77"/>
      <c r="M51" s="63">
        <f>(E51-G51)/(S51/100)*$G$13/160</f>
        <v>0</v>
      </c>
      <c r="N51" s="50"/>
      <c r="O51" s="91"/>
      <c r="P51" s="69"/>
      <c r="Q51" s="2" t="s">
        <v>92</v>
      </c>
      <c r="R51" s="328"/>
      <c r="S51" s="186">
        <v>0.01</v>
      </c>
      <c r="T51" s="328"/>
      <c r="U51" s="117">
        <v>0</v>
      </c>
      <c r="V51" s="328"/>
      <c r="W51" s="186">
        <f>IFERROR($U$51*$S$51/$G$13*160/100,0)</f>
        <v>0</v>
      </c>
      <c r="X51" s="50"/>
      <c r="Y51" s="79"/>
      <c r="Z51" s="93"/>
      <c r="AA51" s="79"/>
      <c r="AB51" s="79"/>
      <c r="AC51" s="79"/>
      <c r="AD51" s="79"/>
      <c r="AE51" s="79"/>
      <c r="AF51" s="79"/>
      <c r="AG51" s="79"/>
      <c r="AH51" s="79"/>
      <c r="AI51" s="79"/>
      <c r="AJ51" s="79"/>
      <c r="AK51" s="79"/>
      <c r="AL51" s="79"/>
    </row>
    <row r="52" spans="1:38" ht="3.75" hidden="1" customHeight="1" thickTop="1" thickBot="1">
      <c r="A52" s="79"/>
      <c r="B52" s="6"/>
      <c r="C52" s="32"/>
      <c r="D52" s="32"/>
      <c r="E52" s="33"/>
      <c r="F52" s="33"/>
      <c r="G52" s="33"/>
      <c r="H52" s="2"/>
      <c r="I52" s="2"/>
      <c r="J52" s="2"/>
      <c r="K52" s="192"/>
      <c r="L52" s="35"/>
      <c r="M52" s="37"/>
      <c r="N52" s="36"/>
      <c r="O52" s="90"/>
      <c r="P52" s="68"/>
      <c r="Q52" s="32"/>
      <c r="R52" s="328"/>
      <c r="S52" s="330"/>
      <c r="T52" s="328"/>
      <c r="U52" s="147"/>
      <c r="V52" s="328"/>
      <c r="W52" s="256"/>
      <c r="X52" s="50"/>
      <c r="Y52" s="79"/>
      <c r="Z52" s="93"/>
      <c r="AA52" s="79"/>
      <c r="AB52" s="79"/>
      <c r="AC52" s="79"/>
      <c r="AD52" s="79"/>
      <c r="AE52" s="79"/>
      <c r="AF52" s="79"/>
      <c r="AG52" s="79"/>
      <c r="AH52" s="79"/>
      <c r="AI52" s="79"/>
      <c r="AJ52" s="79"/>
      <c r="AK52" s="79"/>
      <c r="AL52" s="79"/>
    </row>
    <row r="53" spans="1:38" ht="13.5" customHeight="1" thickTop="1" thickBot="1">
      <c r="A53" s="79"/>
      <c r="B53" s="6"/>
      <c r="C53" s="2" t="s">
        <v>94</v>
      </c>
      <c r="D53" s="2"/>
      <c r="E53" s="152">
        <f>IFERROR((VLOOKUP($M$13,TM[],10,0)-IF(AND(E55&gt;0,K55="FeTi50"),0.007,)),0)</f>
        <v>0</v>
      </c>
      <c r="F53" s="33"/>
      <c r="G53" s="152">
        <v>0</v>
      </c>
      <c r="H53" s="47"/>
      <c r="I53" s="47"/>
      <c r="J53" s="47"/>
      <c r="K53" s="192" t="s">
        <v>95</v>
      </c>
      <c r="L53" s="77"/>
      <c r="M53" s="63">
        <f>(E53-G53)/(S53/100)*$G$13/160</f>
        <v>0</v>
      </c>
      <c r="N53" s="50"/>
      <c r="O53" s="91"/>
      <c r="P53" s="69"/>
      <c r="Q53" s="2" t="s">
        <v>94</v>
      </c>
      <c r="R53" s="328"/>
      <c r="S53" s="186">
        <v>1.4999999999999999E-2</v>
      </c>
      <c r="T53" s="328"/>
      <c r="U53" s="117">
        <v>0</v>
      </c>
      <c r="V53" s="328"/>
      <c r="W53" s="186">
        <f>IFERROR($U$53*$S$53/$G$13*160/100,0)</f>
        <v>0</v>
      </c>
      <c r="X53" s="50"/>
      <c r="Y53" s="79"/>
      <c r="Z53" s="93"/>
      <c r="AA53" s="79"/>
      <c r="AB53" s="79"/>
      <c r="AC53" s="79"/>
      <c r="AD53" s="79"/>
      <c r="AE53" s="79"/>
      <c r="AF53" s="79"/>
      <c r="AG53" s="79"/>
      <c r="AH53" s="79"/>
      <c r="AI53" s="79"/>
      <c r="AJ53" s="79"/>
      <c r="AK53" s="79"/>
      <c r="AL53" s="79"/>
    </row>
    <row r="54" spans="1:38" ht="3.75" customHeight="1" thickTop="1" thickBot="1">
      <c r="A54" s="79"/>
      <c r="B54" s="6"/>
      <c r="C54" s="32"/>
      <c r="D54" s="32"/>
      <c r="E54" s="33"/>
      <c r="F54" s="33"/>
      <c r="G54" s="33"/>
      <c r="H54" s="2"/>
      <c r="I54" s="2"/>
      <c r="J54" s="2"/>
      <c r="K54" s="192"/>
      <c r="L54" s="35"/>
      <c r="M54" s="37"/>
      <c r="N54" s="36"/>
      <c r="O54" s="90"/>
      <c r="P54" s="68"/>
      <c r="Q54" s="32"/>
      <c r="R54" s="328"/>
      <c r="S54" s="330"/>
      <c r="T54" s="328"/>
      <c r="U54" s="147"/>
      <c r="V54" s="328"/>
      <c r="W54" s="189"/>
      <c r="X54" s="50"/>
      <c r="Y54" s="79"/>
      <c r="Z54" s="93"/>
      <c r="AA54" s="79"/>
      <c r="AB54" s="79"/>
      <c r="AC54" s="79"/>
      <c r="AD54" s="79"/>
      <c r="AE54" s="79"/>
      <c r="AF54" s="79"/>
      <c r="AG54" s="79"/>
      <c r="AH54" s="79"/>
      <c r="AI54" s="79"/>
      <c r="AJ54" s="79"/>
      <c r="AK54" s="79"/>
      <c r="AL54" s="79"/>
    </row>
    <row r="55" spans="1:38" ht="13.5" customHeight="1" thickTop="1" thickBot="1">
      <c r="A55" s="79"/>
      <c r="B55" s="6"/>
      <c r="C55" s="2" t="s">
        <v>96</v>
      </c>
      <c r="D55" s="2"/>
      <c r="E55" s="152">
        <f>IFERROR(VLOOKUP($M$13,TM[],17,0),0)</f>
        <v>0</v>
      </c>
      <c r="F55" s="33"/>
      <c r="G55" s="152">
        <v>0</v>
      </c>
      <c r="H55" s="47"/>
      <c r="I55" s="47"/>
      <c r="J55" s="47"/>
      <c r="K55" s="331" t="s">
        <v>55</v>
      </c>
      <c r="L55" s="77"/>
      <c r="M55" s="63">
        <f>(E55-G55)/(S55/100)*$G$13/160</f>
        <v>0</v>
      </c>
      <c r="N55" s="50"/>
      <c r="O55" s="91"/>
      <c r="P55" s="69"/>
      <c r="Q55" s="2" t="s">
        <v>96</v>
      </c>
      <c r="R55" s="328"/>
      <c r="S55" s="186">
        <f>IF(K55=ПП!B8,ПП!C8,ПП!C9)</f>
        <v>9.4999999999999998E-3</v>
      </c>
      <c r="T55" s="328"/>
      <c r="U55" s="117">
        <v>3.1399999999999997E-2</v>
      </c>
      <c r="V55" s="328"/>
      <c r="W55" s="186">
        <f>IFERROR($U$55*$S$55/$G$13*160/100,0)</f>
        <v>2.9830000000000001E-6</v>
      </c>
      <c r="X55" s="50"/>
      <c r="Y55" s="79"/>
      <c r="Z55" s="93"/>
      <c r="AA55" s="79"/>
      <c r="AB55" s="79"/>
      <c r="AC55" s="79"/>
      <c r="AD55" s="79"/>
      <c r="AE55" s="79"/>
      <c r="AF55" s="79"/>
      <c r="AG55" s="79"/>
      <c r="AH55" s="79"/>
      <c r="AI55" s="79"/>
      <c r="AJ55" s="79"/>
      <c r="AK55" s="79"/>
      <c r="AL55" s="79"/>
    </row>
    <row r="56" spans="1:38" ht="3.75" hidden="1" customHeight="1" thickTop="1">
      <c r="A56" s="79"/>
      <c r="B56" s="6"/>
      <c r="C56" s="32"/>
      <c r="D56" s="32"/>
      <c r="E56" s="33"/>
      <c r="F56" s="33"/>
      <c r="G56" s="33"/>
      <c r="H56" s="2"/>
      <c r="I56" s="2"/>
      <c r="J56" s="2"/>
      <c r="K56" s="192"/>
      <c r="L56" s="51"/>
      <c r="M56" s="37"/>
      <c r="N56" s="36"/>
      <c r="O56" s="90"/>
      <c r="P56" s="68"/>
      <c r="Q56" s="32"/>
      <c r="R56" s="328"/>
      <c r="S56" s="75"/>
      <c r="T56" s="328"/>
      <c r="U56" s="147"/>
      <c r="V56" s="328"/>
      <c r="W56" s="189"/>
      <c r="X56" s="50"/>
      <c r="Y56" s="79"/>
      <c r="Z56" s="79"/>
      <c r="AA56" s="79"/>
      <c r="AB56" s="79"/>
      <c r="AC56" s="79"/>
      <c r="AD56" s="79"/>
      <c r="AE56" s="79"/>
      <c r="AF56" s="79"/>
      <c r="AG56" s="79"/>
      <c r="AH56" s="79"/>
      <c r="AI56" s="79"/>
      <c r="AJ56" s="79"/>
      <c r="AK56" s="79"/>
      <c r="AL56" s="79"/>
    </row>
    <row r="57" spans="1:38" ht="13.5" hidden="1" customHeight="1" thickTop="1" thickBot="1">
      <c r="A57" s="79"/>
      <c r="B57" s="6"/>
      <c r="C57" s="2" t="s">
        <v>97</v>
      </c>
      <c r="D57" s="2"/>
      <c r="E57" s="101">
        <f>IFERROR(VLOOKUP($M$13,TM[],19,0),0)</f>
        <v>0</v>
      </c>
      <c r="F57" s="33"/>
      <c r="G57" s="34">
        <v>0</v>
      </c>
      <c r="H57" s="47"/>
      <c r="I57" s="47"/>
      <c r="J57" s="47"/>
      <c r="K57" s="148" t="s">
        <v>36</v>
      </c>
      <c r="L57" s="77"/>
      <c r="M57" s="63">
        <f>(E57-G57)/(S57/100)*$G$13/160</f>
        <v>0</v>
      </c>
      <c r="N57" s="50"/>
      <c r="O57" s="91"/>
      <c r="P57" s="69"/>
      <c r="Q57" s="2" t="s">
        <v>97</v>
      </c>
      <c r="R57" s="328"/>
      <c r="S57" s="101">
        <v>1E-3</v>
      </c>
      <c r="T57" s="328"/>
      <c r="U57" s="117">
        <v>0</v>
      </c>
      <c r="V57" s="328"/>
      <c r="W57" s="186">
        <f>IFERROR($U$57*$S$57/$G$13*160/100,0)</f>
        <v>0</v>
      </c>
      <c r="X57" s="50"/>
      <c r="Y57" s="79"/>
      <c r="Z57" s="93"/>
      <c r="AA57" s="79"/>
      <c r="AB57" s="79"/>
      <c r="AC57" s="79"/>
      <c r="AD57" s="79"/>
      <c r="AE57" s="79"/>
      <c r="AF57" s="79"/>
      <c r="AG57" s="79"/>
      <c r="AH57" s="79"/>
      <c r="AI57" s="79"/>
      <c r="AJ57" s="79"/>
      <c r="AK57" s="79"/>
      <c r="AL57" s="79"/>
    </row>
    <row r="58" spans="1:38" ht="3.75" customHeight="1" thickTop="1" thickBot="1">
      <c r="A58" s="79"/>
      <c r="B58" s="6"/>
      <c r="C58" s="32"/>
      <c r="D58" s="32"/>
      <c r="E58" s="33"/>
      <c r="F58" s="33"/>
      <c r="G58" s="33"/>
      <c r="H58" s="2"/>
      <c r="I58" s="2"/>
      <c r="J58" s="2"/>
      <c r="K58" s="192"/>
      <c r="L58" s="51"/>
      <c r="M58" s="37"/>
      <c r="N58" s="36"/>
      <c r="O58" s="90"/>
      <c r="P58" s="68"/>
      <c r="Q58" s="62"/>
      <c r="R58" s="328"/>
      <c r="S58" s="62"/>
      <c r="T58" s="328"/>
      <c r="U58" s="62"/>
      <c r="V58" s="328"/>
      <c r="W58" s="62"/>
      <c r="X58" s="50"/>
      <c r="Y58" s="79"/>
      <c r="Z58" s="79"/>
      <c r="AA58" s="79"/>
      <c r="AB58" s="79"/>
      <c r="AC58" s="79"/>
      <c r="AD58" s="79"/>
      <c r="AE58" s="79"/>
      <c r="AF58" s="79"/>
      <c r="AG58" s="79"/>
      <c r="AH58" s="79"/>
      <c r="AI58" s="79"/>
      <c r="AJ58" s="79"/>
      <c r="AK58" s="79"/>
      <c r="AL58" s="79"/>
    </row>
    <row r="59" spans="1:38" ht="13.5" customHeight="1" thickTop="1" thickBot="1">
      <c r="A59" s="79"/>
      <c r="B59" s="6"/>
      <c r="C59" s="183" t="s">
        <v>98</v>
      </c>
      <c r="D59" s="2"/>
      <c r="E59" s="117">
        <v>0</v>
      </c>
      <c r="F59" s="52"/>
      <c r="G59" s="34">
        <v>0</v>
      </c>
      <c r="H59" s="13"/>
      <c r="I59" s="13"/>
      <c r="J59" s="13"/>
      <c r="K59" s="332" t="s">
        <v>48</v>
      </c>
      <c r="L59" s="77"/>
      <c r="M59" s="63">
        <f>IF(K55=ПП!B8,(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+5,(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f>
        <v>5</v>
      </c>
      <c r="N59" s="50"/>
      <c r="O59" s="91"/>
      <c r="P59" s="69"/>
      <c r="Q59" s="103"/>
      <c r="R59" s="328"/>
      <c r="S59" s="103"/>
      <c r="T59" s="328"/>
      <c r="U59" s="149"/>
      <c r="V59" s="328"/>
      <c r="W59" s="149"/>
      <c r="X59" s="50"/>
      <c r="Y59" s="79"/>
      <c r="Z59" s="79"/>
      <c r="AA59" s="79"/>
      <c r="AB59" s="79"/>
      <c r="AC59" s="79"/>
      <c r="AD59" s="79"/>
      <c r="AE59" s="79"/>
      <c r="AF59" s="79"/>
      <c r="AG59" s="79"/>
      <c r="AH59" s="79"/>
      <c r="AI59" s="79"/>
      <c r="AJ59" s="79"/>
      <c r="AK59" s="79"/>
      <c r="AL59" s="79"/>
    </row>
    <row r="60" spans="1:38" ht="3.75" customHeight="1" thickTop="1">
      <c r="A60" s="79"/>
      <c r="B60" s="9"/>
      <c r="C60" s="53"/>
      <c r="D60" s="53"/>
      <c r="E60" s="54"/>
      <c r="F60" s="54"/>
      <c r="G60" s="54"/>
      <c r="H60" s="21"/>
      <c r="I60" s="21"/>
      <c r="J60" s="21"/>
      <c r="K60" s="55"/>
      <c r="L60" s="56"/>
      <c r="M60" s="57"/>
      <c r="N60" s="58"/>
      <c r="O60" s="90"/>
      <c r="P60" s="70"/>
      <c r="Q60" s="18"/>
      <c r="R60" s="57"/>
      <c r="S60" s="18"/>
      <c r="T60" s="57"/>
      <c r="U60" s="18"/>
      <c r="V60" s="57"/>
      <c r="W60" s="18"/>
      <c r="X60" s="58"/>
      <c r="Y60" s="79"/>
      <c r="Z60" s="79"/>
      <c r="AA60" s="79"/>
      <c r="AB60" s="79"/>
      <c r="AC60" s="79"/>
      <c r="AD60" s="79"/>
      <c r="AE60" s="79"/>
      <c r="AF60" s="79"/>
      <c r="AG60" s="79"/>
      <c r="AH60" s="79"/>
      <c r="AI60" s="79"/>
      <c r="AJ60" s="79"/>
      <c r="AK60" s="79"/>
      <c r="AL60" s="79"/>
    </row>
    <row r="61" spans="1:38">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row r="62" spans="1:38">
      <c r="A62" s="79"/>
      <c r="B62" s="79"/>
      <c r="C62" s="79"/>
      <c r="D62" s="79"/>
      <c r="E62" s="79" t="s">
        <v>99</v>
      </c>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row>
    <row r="63" spans="1:38">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row>
    <row r="64" spans="1:38">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row>
    <row r="65" spans="1:38">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row>
    <row r="66" spans="1:38">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row>
    <row r="67" spans="1:38">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row>
    <row r="68" spans="1:3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row>
    <row r="69" spans="1:38">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row>
    <row r="70" spans="1:38">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row>
    <row r="71" spans="1:38">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row>
    <row r="72" spans="1:38">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row>
    <row r="73" spans="1:38">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row>
    <row r="74" spans="1:38">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row>
    <row r="75" spans="1:38">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row>
    <row r="76" spans="1:38">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row>
    <row r="77" spans="1:38">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row>
    <row r="78" spans="1:3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row>
    <row r="79" spans="1:38">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row>
    <row r="80" spans="1:38">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row>
    <row r="81" spans="1:38">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row>
    <row r="82" spans="1:38">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row>
    <row r="83" spans="1:38">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row>
    <row r="84" spans="1:38">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row>
    <row r="85" spans="1:38">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row>
    <row r="86" spans="1:38">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row>
    <row r="87" spans="1:38">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row>
    <row r="88" spans="1:3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row>
    <row r="89" spans="1:38">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row>
    <row r="90" spans="1:38">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row>
  </sheetData>
  <sheetProtection formatCells="0" formatColumns="0" formatRows="0" insertColumns="0" insertRows="0" insertHyperlinks="0" deleteColumns="0" deleteRows="0" sort="0" autoFilter="0" pivotTables="0"/>
  <protectedRanges>
    <protectedRange sqref="E35 Q9 S9 G13 M13 G19 G21 G23 G25 G27 G29 G31 G33 G35 G37 K23 K25 G49 G51 G53 G55 G57 G59 E59 S49 S51 S53 S55 S57 U49 U51 U53 U55 U57 C59" name="LF_AVTO"/>
  </protectedRanges>
  <mergeCells count="9">
    <mergeCell ref="J47:K47"/>
    <mergeCell ref="C3:G5"/>
    <mergeCell ref="S3:W3"/>
    <mergeCell ref="C13:E13"/>
    <mergeCell ref="Q13:W13"/>
    <mergeCell ref="J17:K17"/>
    <mergeCell ref="C41:G41"/>
    <mergeCell ref="S41:W43"/>
    <mergeCell ref="C43:G43"/>
  </mergeCells>
  <conditionalFormatting sqref="S6">
    <cfRule type="expression" dxfId="167" priority="44">
      <formula>$E38&gt;0</formula>
    </cfRule>
  </conditionalFormatting>
  <conditionalFormatting sqref="Q6">
    <cfRule type="expression" dxfId="166" priority="43">
      <formula>$E38&gt;0</formula>
    </cfRule>
  </conditionalFormatting>
  <conditionalFormatting sqref="W19">
    <cfRule type="cellIs" dxfId="165" priority="41" operator="lessThanOrEqual">
      <formula>$E$19</formula>
    </cfRule>
    <cfRule type="cellIs" dxfId="164" priority="42" operator="greaterThan">
      <formula>$E$19</formula>
    </cfRule>
  </conditionalFormatting>
  <conditionalFormatting sqref="M19">
    <cfRule type="expression" dxfId="163" priority="40">
      <formula>$W$19&gt;$E$19</formula>
    </cfRule>
  </conditionalFormatting>
  <conditionalFormatting sqref="M21">
    <cfRule type="expression" dxfId="162" priority="39">
      <formula>$W$21&gt;$E$21</formula>
    </cfRule>
  </conditionalFormatting>
  <conditionalFormatting sqref="W21">
    <cfRule type="cellIs" dxfId="161" priority="37" operator="lessThanOrEqual">
      <formula>$E$21</formula>
    </cfRule>
    <cfRule type="cellIs" dxfId="160" priority="38" operator="greaterThan">
      <formula>$E$21</formula>
    </cfRule>
  </conditionalFormatting>
  <conditionalFormatting sqref="W23">
    <cfRule type="cellIs" dxfId="159" priority="35" operator="lessThan">
      <formula>$E$21</formula>
    </cfRule>
    <cfRule type="cellIs" dxfId="158" priority="36" operator="greaterThan">
      <formula>$E$21</formula>
    </cfRule>
  </conditionalFormatting>
  <conditionalFormatting sqref="E59">
    <cfRule type="expression" dxfId="157" priority="34">
      <formula>$C$59="Al/Ca"</formula>
    </cfRule>
  </conditionalFormatting>
  <conditionalFormatting sqref="G59">
    <cfRule type="expression" dxfId="156" priority="33">
      <formula>$C$59="Al/Ca"</formula>
    </cfRule>
  </conditionalFormatting>
  <conditionalFormatting sqref="E25 E27 E29 E31 E33 E35">
    <cfRule type="cellIs" dxfId="155" priority="32" operator="lessThanOrEqual">
      <formula>0</formula>
    </cfRule>
  </conditionalFormatting>
  <conditionalFormatting sqref="M23">
    <cfRule type="cellIs" dxfId="154" priority="31" operator="lessThan">
      <formula>0</formula>
    </cfRule>
  </conditionalFormatting>
  <conditionalFormatting sqref="M25">
    <cfRule type="cellIs" dxfId="153" priority="30" operator="lessThan">
      <formula>0</formula>
    </cfRule>
  </conditionalFormatting>
  <conditionalFormatting sqref="M27">
    <cfRule type="cellIs" dxfId="152" priority="29" operator="lessThan">
      <formula>0</formula>
    </cfRule>
  </conditionalFormatting>
  <conditionalFormatting sqref="M29">
    <cfRule type="cellIs" dxfId="151" priority="28" operator="lessThan">
      <formula>0</formula>
    </cfRule>
  </conditionalFormatting>
  <conditionalFormatting sqref="M31 M33 M35 M37 M49 M53 M55 M59">
    <cfRule type="cellIs" dxfId="150" priority="27" operator="lessThan">
      <formula>0</formula>
    </cfRule>
  </conditionalFormatting>
  <conditionalFormatting sqref="C25 K25">
    <cfRule type="expression" dxfId="149" priority="26">
      <formula>$E$25=0</formula>
    </cfRule>
  </conditionalFormatting>
  <conditionalFormatting sqref="C27 K27">
    <cfRule type="expression" dxfId="148" priority="25">
      <formula>$E$27=0</formula>
    </cfRule>
  </conditionalFormatting>
  <conditionalFormatting sqref="C29 K29">
    <cfRule type="expression" dxfId="147" priority="24">
      <formula>$E$29=0</formula>
    </cfRule>
  </conditionalFormatting>
  <conditionalFormatting sqref="C31 K31">
    <cfRule type="expression" dxfId="146" priority="23">
      <formula>$E$31=0</formula>
    </cfRule>
  </conditionalFormatting>
  <conditionalFormatting sqref="C33 K33">
    <cfRule type="expression" dxfId="145" priority="22">
      <formula>$E$33=0</formula>
    </cfRule>
  </conditionalFormatting>
  <conditionalFormatting sqref="C35 K35">
    <cfRule type="expression" dxfId="144" priority="21">
      <formula>$E$35=0</formula>
    </cfRule>
  </conditionalFormatting>
  <conditionalFormatting sqref="G33">
    <cfRule type="expression" dxfId="143" priority="20">
      <formula>$E$33&gt;0</formula>
    </cfRule>
  </conditionalFormatting>
  <conditionalFormatting sqref="G25">
    <cfRule type="expression" dxfId="142" priority="19">
      <formula>$E$25&gt;0</formula>
    </cfRule>
  </conditionalFormatting>
  <conditionalFormatting sqref="G27">
    <cfRule type="expression" dxfId="141" priority="18">
      <formula>$E$27&gt;0</formula>
    </cfRule>
  </conditionalFormatting>
  <conditionalFormatting sqref="G29">
    <cfRule type="expression" dxfId="140" priority="17">
      <formula>$E$29&gt;0</formula>
    </cfRule>
  </conditionalFormatting>
  <conditionalFormatting sqref="G31">
    <cfRule type="expression" dxfId="139" priority="16">
      <formula>$E$31&gt;0</formula>
    </cfRule>
  </conditionalFormatting>
  <conditionalFormatting sqref="G35">
    <cfRule type="expression" dxfId="138" priority="15">
      <formula>$E$35&gt;0</formula>
    </cfRule>
  </conditionalFormatting>
  <conditionalFormatting sqref="C53 K53">
    <cfRule type="expression" dxfId="137" priority="14">
      <formula>$E$53=0</formula>
    </cfRule>
  </conditionalFormatting>
  <conditionalFormatting sqref="E53">
    <cfRule type="cellIs" dxfId="136" priority="13" operator="greaterThan">
      <formula>0</formula>
    </cfRule>
  </conditionalFormatting>
  <conditionalFormatting sqref="C55 K55">
    <cfRule type="expression" dxfId="135" priority="12">
      <formula>$E$55=0</formula>
    </cfRule>
  </conditionalFormatting>
  <conditionalFormatting sqref="G53">
    <cfRule type="expression" dxfId="134" priority="11">
      <formula>$E$53&gt;0</formula>
    </cfRule>
  </conditionalFormatting>
  <conditionalFormatting sqref="E55">
    <cfRule type="cellIs" dxfId="133" priority="10" operator="greaterThan">
      <formula>0</formula>
    </cfRule>
  </conditionalFormatting>
  <conditionalFormatting sqref="G55">
    <cfRule type="expression" dxfId="132" priority="9">
      <formula>$E$55&gt;0</formula>
    </cfRule>
  </conditionalFormatting>
  <conditionalFormatting sqref="K37">
    <cfRule type="expression" dxfId="131" priority="2">
      <formula>$M$13=222</formula>
    </cfRule>
  </conditionalFormatting>
  <conditionalFormatting sqref="C37">
    <cfRule type="expression" dxfId="130" priority="1">
      <formula>$M$13=222</formula>
    </cfRule>
  </conditionalFormatting>
  <conditionalFormatting sqref="E37 G37">
    <cfRule type="expression" dxfId="129" priority="3">
      <formula>$M$13=222</formula>
    </cfRule>
    <cfRule type="expression" dxfId="128" priority="4">
      <formula>$M$13=222</formula>
    </cfRule>
    <cfRule type="expression" dxfId="127" priority="5">
      <formula>$M$13=222</formula>
    </cfRule>
    <cfRule type="expression" dxfId="126" priority="6">
      <formula>$M$13=222</formula>
    </cfRule>
  </conditionalFormatting>
  <dataValidations count="5">
    <dataValidation type="list" allowBlank="1" showInputMessage="1" showErrorMessage="1" sqref="C59" xr:uid="{00000000-0002-0000-0300-000000000000}">
      <mc:AlternateContent xmlns:x12ac="http://schemas.microsoft.com/office/spreadsheetml/2011/1/ac" xmlns:mc="http://schemas.openxmlformats.org/markup-compatibility/2006">
        <mc:Choice Requires="x12ac">
          <x12ac:list>"t,C°/S",Al/Ca</x12ac:list>
        </mc:Choice>
        <mc:Fallback>
          <formula1>"t,C°/S,Al/Ca"</formula1>
        </mc:Fallback>
      </mc:AlternateContent>
    </dataValidation>
    <dataValidation type="list" allowBlank="1" showInputMessage="1" showErrorMessage="1" sqref="S9" xr:uid="{00000000-0002-0000-0300-000001000000}">
      <formula1>"Al пр.,Al гран.,FeCa30"</formula1>
    </dataValidation>
    <dataValidation type="list" allowBlank="1" showInputMessage="1" showErrorMessage="1" sqref="K23" xr:uid="{00000000-0002-0000-0300-000002000000}">
      <formula1>"FeMn78P70,FeMn78P25,FeMn90,SiMn17,"</formula1>
    </dataValidation>
    <dataValidation allowBlank="1" showInputMessage="1" showErrorMessage="1" promptTitle="Технологическая Карта" prompt="Введите номер" sqref="M13" xr:uid="{00000000-0002-0000-0300-000003000000}"/>
    <dataValidation type="list" allowBlank="1" showInputMessage="1" showErrorMessage="1" sqref="K21" xr:uid="{00000000-0002-0000-0300-000004000000}">
      <formula1>"FeSi65,FeSi75,"</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497" r:id="rId4" name="Button 1">
              <controlPr defaultSize="0" print="0" autoFill="0" autoPict="0" macro="[0]!reset_values_1">
                <anchor moveWithCells="1" sizeWithCells="1">
                  <from>
                    <xdr:col>12</xdr:col>
                    <xdr:colOff>33338</xdr:colOff>
                    <xdr:row>4</xdr:row>
                    <xdr:rowOff>15480</xdr:rowOff>
                  </from>
                  <to>
                    <xdr:col>12</xdr:col>
                    <xdr:colOff>461963</xdr:colOff>
                    <xdr:row>5</xdr:row>
                    <xdr:rowOff>19052</xdr:rowOff>
                  </to>
                </anchor>
              </controlPr>
            </control>
          </mc:Choice>
        </mc:AlternateContent>
        <mc:AlternateContent xmlns:mc="http://schemas.openxmlformats.org/markup-compatibility/2006">
          <mc:Choice Requires="x14">
            <control shapeId="106498" r:id="rId5" name="Button 2">
              <controlPr defaultSize="0" print="0" autoFill="0" autoPict="0" macro="[0]!Option_1_on">
                <anchor moveWithCells="1" sizeWithCells="1">
                  <from>
                    <xdr:col>12</xdr:col>
                    <xdr:colOff>33338</xdr:colOff>
                    <xdr:row>2</xdr:row>
                    <xdr:rowOff>11114</xdr:rowOff>
                  </from>
                  <to>
                    <xdr:col>12</xdr:col>
                    <xdr:colOff>461963</xdr:colOff>
                    <xdr:row>3</xdr:row>
                    <xdr:rowOff>14686</xdr:rowOff>
                  </to>
                </anchor>
              </controlPr>
            </control>
          </mc:Choice>
        </mc:AlternateContent>
        <mc:AlternateContent xmlns:mc="http://schemas.openxmlformats.org/markup-compatibility/2006">
          <mc:Choice Requires="x14">
            <control shapeId="106499" r:id="rId6" name="Button 3">
              <controlPr defaultSize="0" print="0" autoFill="0" autoPict="0" macro="[0]!reset_values_3">
                <anchor moveWithCells="1" sizeWithCells="1">
                  <from>
                    <xdr:col>12</xdr:col>
                    <xdr:colOff>23813</xdr:colOff>
                    <xdr:row>42</xdr:row>
                    <xdr:rowOff>49776</xdr:rowOff>
                  </from>
                  <to>
                    <xdr:col>12</xdr:col>
                    <xdr:colOff>461963</xdr:colOff>
                    <xdr:row>45</xdr:row>
                    <xdr:rowOff>8</xdr:rowOff>
                  </to>
                </anchor>
              </controlPr>
            </control>
          </mc:Choice>
        </mc:AlternateContent>
        <mc:AlternateContent xmlns:mc="http://schemas.openxmlformats.org/markup-compatibility/2006">
          <mc:Choice Requires="x14">
            <control shapeId="106500" r:id="rId7" name="Button 4">
              <controlPr defaultSize="0" print="0" autoFill="0" autoPict="0" macro="[0]!Option_2_on">
                <anchor moveWithCells="1" sizeWithCells="1">
                  <from>
                    <xdr:col>12</xdr:col>
                    <xdr:colOff>23813</xdr:colOff>
                    <xdr:row>40</xdr:row>
                    <xdr:rowOff>52395</xdr:rowOff>
                  </from>
                  <to>
                    <xdr:col>12</xdr:col>
                    <xdr:colOff>461963</xdr:colOff>
                    <xdr:row>42</xdr:row>
                    <xdr:rowOff>21558</xdr:rowOff>
                  </to>
                </anchor>
              </controlPr>
            </control>
          </mc:Choice>
        </mc:AlternateContent>
        <mc:AlternateContent xmlns:mc="http://schemas.openxmlformats.org/markup-compatibility/2006">
          <mc:Choice Requires="x14">
            <control shapeId="106501" r:id="rId8" name="Button 5">
              <controlPr defaultSize="0" print="0" autoFill="0" autoPict="0" macro="[0]!Option_1_off">
                <anchor moveWithCells="1" sizeWithCells="1">
                  <from>
                    <xdr:col>16</xdr:col>
                    <xdr:colOff>19050</xdr:colOff>
                    <xdr:row>2</xdr:row>
                    <xdr:rowOff>0</xdr:rowOff>
                  </from>
                  <to>
                    <xdr:col>16</xdr:col>
                    <xdr:colOff>447675</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5000000}">
          <x14:formula1>
            <xm:f>ПП!$B$3:$B$5</xm:f>
          </x14:formula1>
          <xm:sqref>K59</xm:sqref>
        </x14:dataValidation>
        <x14:dataValidation type="list" allowBlank="1" showInputMessage="1" showErrorMessage="1" xr:uid="{00000000-0002-0000-0300-000006000000}">
          <x14:formula1>
            <xm:f>ПП!$B$8:$B$9</xm:f>
          </x14:formula1>
          <xm:sqref>K55</xm:sqref>
        </x14:dataValidation>
        <x14:dataValidation type="list" allowBlank="1" showInputMessage="1" showErrorMessage="1" xr:uid="{00000000-0002-0000-0300-000007000000}">
          <x14:formula1>
            <xm:f>КУ!B8:B9</xm:f>
          </x14:formula1>
          <xm:sqref>K25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AL90"/>
  <sheetViews>
    <sheetView showGridLines="0" showRowColHeaders="0" showRuler="0" zoomScale="120" zoomScaleNormal="120" workbookViewId="0">
      <selection activeCell="M13" sqref="M13"/>
    </sheetView>
  </sheetViews>
  <sheetFormatPr defaultRowHeight="10.5" outlineLevelRow="1" outlineLevelCol="1"/>
  <cols>
    <col min="1" max="1" width="5.7109375" style="249" customWidth="1"/>
    <col min="2" max="2" width="0.7109375" style="249" customWidth="1"/>
    <col min="3" max="3" width="7.28515625" style="249" customWidth="1"/>
    <col min="4" max="4" width="0.7109375" style="249" customWidth="1"/>
    <col min="5" max="5" width="7.140625" style="249" customWidth="1"/>
    <col min="6" max="6" width="0.7109375" style="249" customWidth="1"/>
    <col min="7" max="7" width="7.28515625" style="249" customWidth="1"/>
    <col min="8" max="8" width="0.7109375" style="249" customWidth="1"/>
    <col min="9" max="9" width="0.28515625" style="249" customWidth="1"/>
    <col min="10" max="10" width="0.7109375" style="249" customWidth="1"/>
    <col min="11" max="11" width="9.42578125" style="249" customWidth="1"/>
    <col min="12" max="12" width="2.5703125" style="249" customWidth="1"/>
    <col min="13" max="13" width="7.140625" style="249" customWidth="1"/>
    <col min="14" max="14" width="0.7109375" style="249" customWidth="1"/>
    <col min="15" max="15" width="1.42578125" style="249" customWidth="1"/>
    <col min="16" max="16" width="0.7109375" style="249" hidden="1" customWidth="1" outlineLevel="1"/>
    <col min="17" max="17" width="7.140625" style="249" hidden="1" customWidth="1" outlineLevel="1"/>
    <col min="18" max="18" width="0.7109375" style="249" hidden="1" customWidth="1" outlineLevel="1"/>
    <col min="19" max="19" width="7.140625" style="249" hidden="1" customWidth="1" outlineLevel="1"/>
    <col min="20" max="20" width="0.7109375" style="249" hidden="1" customWidth="1" outlineLevel="1"/>
    <col min="21" max="21" width="7.140625" style="249" hidden="1" customWidth="1" outlineLevel="1"/>
    <col min="22" max="22" width="0.7109375" style="249" hidden="1" customWidth="1" outlineLevel="1"/>
    <col min="23" max="23" width="7.140625" style="249" hidden="1" customWidth="1" outlineLevel="1"/>
    <col min="24" max="24" width="0.7109375" style="249" hidden="1" customWidth="1" outlineLevel="1"/>
    <col min="25" max="25" width="9.140625" style="249" customWidth="1" collapsed="1"/>
    <col min="26" max="28" width="9.140625" style="249" customWidth="1"/>
    <col min="29" max="254" width="9.140625" style="249"/>
    <col min="255" max="255" width="3" style="249" customWidth="1"/>
    <col min="256" max="256" width="0.7109375" style="249" customWidth="1"/>
    <col min="257" max="257" width="10.85546875" style="249" customWidth="1"/>
    <col min="258" max="258" width="8.28515625" style="249" customWidth="1"/>
    <col min="259" max="259" width="7.28515625" style="249" customWidth="1"/>
    <col min="260" max="260" width="7.42578125" style="249" customWidth="1"/>
    <col min="261" max="261" width="7.5703125" style="249" customWidth="1"/>
    <col min="262" max="262" width="0.7109375" style="249" customWidth="1"/>
    <col min="263" max="263" width="4.7109375" style="249" customWidth="1"/>
    <col min="264" max="264" width="7" style="249" customWidth="1"/>
    <col min="265" max="265" width="6.7109375" style="249" customWidth="1"/>
    <col min="266" max="510" width="9.140625" style="249"/>
    <col min="511" max="511" width="3" style="249" customWidth="1"/>
    <col min="512" max="512" width="0.7109375" style="249" customWidth="1"/>
    <col min="513" max="513" width="10.85546875" style="249" customWidth="1"/>
    <col min="514" max="514" width="8.28515625" style="249" customWidth="1"/>
    <col min="515" max="515" width="7.28515625" style="249" customWidth="1"/>
    <col min="516" max="516" width="7.42578125" style="249" customWidth="1"/>
    <col min="517" max="517" width="7.5703125" style="249" customWidth="1"/>
    <col min="518" max="518" width="0.7109375" style="249" customWidth="1"/>
    <col min="519" max="519" width="4.7109375" style="249" customWidth="1"/>
    <col min="520" max="520" width="7" style="249" customWidth="1"/>
    <col min="521" max="521" width="6.7109375" style="249" customWidth="1"/>
    <col min="522" max="766" width="9.140625" style="249"/>
    <col min="767" max="767" width="3" style="249" customWidth="1"/>
    <col min="768" max="768" width="0.7109375" style="249" customWidth="1"/>
    <col min="769" max="769" width="10.85546875" style="249" customWidth="1"/>
    <col min="770" max="770" width="8.28515625" style="249" customWidth="1"/>
    <col min="771" max="771" width="7.28515625" style="249" customWidth="1"/>
    <col min="772" max="772" width="7.42578125" style="249" customWidth="1"/>
    <col min="773" max="773" width="7.5703125" style="249" customWidth="1"/>
    <col min="774" max="774" width="0.7109375" style="249" customWidth="1"/>
    <col min="775" max="775" width="4.7109375" style="249" customWidth="1"/>
    <col min="776" max="776" width="7" style="249" customWidth="1"/>
    <col min="777" max="777" width="6.7109375" style="249" customWidth="1"/>
    <col min="778" max="1022" width="9.140625" style="249"/>
    <col min="1023" max="1023" width="3" style="249" customWidth="1"/>
    <col min="1024" max="1024" width="0.7109375" style="249" customWidth="1"/>
    <col min="1025" max="1025" width="10.85546875" style="249" customWidth="1"/>
    <col min="1026" max="1026" width="8.28515625" style="249" customWidth="1"/>
    <col min="1027" max="1027" width="7.28515625" style="249" customWidth="1"/>
    <col min="1028" max="1028" width="7.42578125" style="249" customWidth="1"/>
    <col min="1029" max="1029" width="7.5703125" style="249" customWidth="1"/>
    <col min="1030" max="1030" width="0.7109375" style="249" customWidth="1"/>
    <col min="1031" max="1031" width="4.7109375" style="249" customWidth="1"/>
    <col min="1032" max="1032" width="7" style="249" customWidth="1"/>
    <col min="1033" max="1033" width="6.7109375" style="249" customWidth="1"/>
    <col min="1034" max="1278" width="9.140625" style="249"/>
    <col min="1279" max="1279" width="3" style="249" customWidth="1"/>
    <col min="1280" max="1280" width="0.7109375" style="249" customWidth="1"/>
    <col min="1281" max="1281" width="10.85546875" style="249" customWidth="1"/>
    <col min="1282" max="1282" width="8.28515625" style="249" customWidth="1"/>
    <col min="1283" max="1283" width="7.28515625" style="249" customWidth="1"/>
    <col min="1284" max="1284" width="7.42578125" style="249" customWidth="1"/>
    <col min="1285" max="1285" width="7.5703125" style="249" customWidth="1"/>
    <col min="1286" max="1286" width="0.7109375" style="249" customWidth="1"/>
    <col min="1287" max="1287" width="4.7109375" style="249" customWidth="1"/>
    <col min="1288" max="1288" width="7" style="249" customWidth="1"/>
    <col min="1289" max="1289" width="6.7109375" style="249" customWidth="1"/>
    <col min="1290" max="1534" width="9.140625" style="249"/>
    <col min="1535" max="1535" width="3" style="249" customWidth="1"/>
    <col min="1536" max="1536" width="0.7109375" style="249" customWidth="1"/>
    <col min="1537" max="1537" width="10.85546875" style="249" customWidth="1"/>
    <col min="1538" max="1538" width="8.28515625" style="249" customWidth="1"/>
    <col min="1539" max="1539" width="7.28515625" style="249" customWidth="1"/>
    <col min="1540" max="1540" width="7.42578125" style="249" customWidth="1"/>
    <col min="1541" max="1541" width="7.5703125" style="249" customWidth="1"/>
    <col min="1542" max="1542" width="0.7109375" style="249" customWidth="1"/>
    <col min="1543" max="1543" width="4.7109375" style="249" customWidth="1"/>
    <col min="1544" max="1544" width="7" style="249" customWidth="1"/>
    <col min="1545" max="1545" width="6.7109375" style="249" customWidth="1"/>
    <col min="1546" max="1790" width="9.140625" style="249"/>
    <col min="1791" max="1791" width="3" style="249" customWidth="1"/>
    <col min="1792" max="1792" width="0.7109375" style="249" customWidth="1"/>
    <col min="1793" max="1793" width="10.85546875" style="249" customWidth="1"/>
    <col min="1794" max="1794" width="8.28515625" style="249" customWidth="1"/>
    <col min="1795" max="1795" width="7.28515625" style="249" customWidth="1"/>
    <col min="1796" max="1796" width="7.42578125" style="249" customWidth="1"/>
    <col min="1797" max="1797" width="7.5703125" style="249" customWidth="1"/>
    <col min="1798" max="1798" width="0.7109375" style="249" customWidth="1"/>
    <col min="1799" max="1799" width="4.7109375" style="249" customWidth="1"/>
    <col min="1800" max="1800" width="7" style="249" customWidth="1"/>
    <col min="1801" max="1801" width="6.7109375" style="249" customWidth="1"/>
    <col min="1802" max="2046" width="9.140625" style="249"/>
    <col min="2047" max="2047" width="3" style="249" customWidth="1"/>
    <col min="2048" max="2048" width="0.7109375" style="249" customWidth="1"/>
    <col min="2049" max="2049" width="10.85546875" style="249" customWidth="1"/>
    <col min="2050" max="2050" width="8.28515625" style="249" customWidth="1"/>
    <col min="2051" max="2051" width="7.28515625" style="249" customWidth="1"/>
    <col min="2052" max="2052" width="7.42578125" style="249" customWidth="1"/>
    <col min="2053" max="2053" width="7.5703125" style="249" customWidth="1"/>
    <col min="2054" max="2054" width="0.7109375" style="249" customWidth="1"/>
    <col min="2055" max="2055" width="4.7109375" style="249" customWidth="1"/>
    <col min="2056" max="2056" width="7" style="249" customWidth="1"/>
    <col min="2057" max="2057" width="6.7109375" style="249" customWidth="1"/>
    <col min="2058" max="2302" width="9.140625" style="249"/>
    <col min="2303" max="2303" width="3" style="249" customWidth="1"/>
    <col min="2304" max="2304" width="0.7109375" style="249" customWidth="1"/>
    <col min="2305" max="2305" width="10.85546875" style="249" customWidth="1"/>
    <col min="2306" max="2306" width="8.28515625" style="249" customWidth="1"/>
    <col min="2307" max="2307" width="7.28515625" style="249" customWidth="1"/>
    <col min="2308" max="2308" width="7.42578125" style="249" customWidth="1"/>
    <col min="2309" max="2309" width="7.5703125" style="249" customWidth="1"/>
    <col min="2310" max="2310" width="0.7109375" style="249" customWidth="1"/>
    <col min="2311" max="2311" width="4.7109375" style="249" customWidth="1"/>
    <col min="2312" max="2312" width="7" style="249" customWidth="1"/>
    <col min="2313" max="2313" width="6.7109375" style="249" customWidth="1"/>
    <col min="2314" max="2558" width="9.140625" style="249"/>
    <col min="2559" max="2559" width="3" style="249" customWidth="1"/>
    <col min="2560" max="2560" width="0.7109375" style="249" customWidth="1"/>
    <col min="2561" max="2561" width="10.85546875" style="249" customWidth="1"/>
    <col min="2562" max="2562" width="8.28515625" style="249" customWidth="1"/>
    <col min="2563" max="2563" width="7.28515625" style="249" customWidth="1"/>
    <col min="2564" max="2564" width="7.42578125" style="249" customWidth="1"/>
    <col min="2565" max="2565" width="7.5703125" style="249" customWidth="1"/>
    <col min="2566" max="2566" width="0.7109375" style="249" customWidth="1"/>
    <col min="2567" max="2567" width="4.7109375" style="249" customWidth="1"/>
    <col min="2568" max="2568" width="7" style="249" customWidth="1"/>
    <col min="2569" max="2569" width="6.7109375" style="249" customWidth="1"/>
    <col min="2570" max="2814" width="9.140625" style="249"/>
    <col min="2815" max="2815" width="3" style="249" customWidth="1"/>
    <col min="2816" max="2816" width="0.7109375" style="249" customWidth="1"/>
    <col min="2817" max="2817" width="10.85546875" style="249" customWidth="1"/>
    <col min="2818" max="2818" width="8.28515625" style="249" customWidth="1"/>
    <col min="2819" max="2819" width="7.28515625" style="249" customWidth="1"/>
    <col min="2820" max="2820" width="7.42578125" style="249" customWidth="1"/>
    <col min="2821" max="2821" width="7.5703125" style="249" customWidth="1"/>
    <col min="2822" max="2822" width="0.7109375" style="249" customWidth="1"/>
    <col min="2823" max="2823" width="4.7109375" style="249" customWidth="1"/>
    <col min="2824" max="2824" width="7" style="249" customWidth="1"/>
    <col min="2825" max="2825" width="6.7109375" style="249" customWidth="1"/>
    <col min="2826" max="3070" width="9.140625" style="249"/>
    <col min="3071" max="3071" width="3" style="249" customWidth="1"/>
    <col min="3072" max="3072" width="0.7109375" style="249" customWidth="1"/>
    <col min="3073" max="3073" width="10.85546875" style="249" customWidth="1"/>
    <col min="3074" max="3074" width="8.28515625" style="249" customWidth="1"/>
    <col min="3075" max="3075" width="7.28515625" style="249" customWidth="1"/>
    <col min="3076" max="3076" width="7.42578125" style="249" customWidth="1"/>
    <col min="3077" max="3077" width="7.5703125" style="249" customWidth="1"/>
    <col min="3078" max="3078" width="0.7109375" style="249" customWidth="1"/>
    <col min="3079" max="3079" width="4.7109375" style="249" customWidth="1"/>
    <col min="3080" max="3080" width="7" style="249" customWidth="1"/>
    <col min="3081" max="3081" width="6.7109375" style="249" customWidth="1"/>
    <col min="3082" max="3326" width="9.140625" style="249"/>
    <col min="3327" max="3327" width="3" style="249" customWidth="1"/>
    <col min="3328" max="3328" width="0.7109375" style="249" customWidth="1"/>
    <col min="3329" max="3329" width="10.85546875" style="249" customWidth="1"/>
    <col min="3330" max="3330" width="8.28515625" style="249" customWidth="1"/>
    <col min="3331" max="3331" width="7.28515625" style="249" customWidth="1"/>
    <col min="3332" max="3332" width="7.42578125" style="249" customWidth="1"/>
    <col min="3333" max="3333" width="7.5703125" style="249" customWidth="1"/>
    <col min="3334" max="3334" width="0.7109375" style="249" customWidth="1"/>
    <col min="3335" max="3335" width="4.7109375" style="249" customWidth="1"/>
    <col min="3336" max="3336" width="7" style="249" customWidth="1"/>
    <col min="3337" max="3337" width="6.7109375" style="249" customWidth="1"/>
    <col min="3338" max="3582" width="9.140625" style="249"/>
    <col min="3583" max="3583" width="3" style="249" customWidth="1"/>
    <col min="3584" max="3584" width="0.7109375" style="249" customWidth="1"/>
    <col min="3585" max="3585" width="10.85546875" style="249" customWidth="1"/>
    <col min="3586" max="3586" width="8.28515625" style="249" customWidth="1"/>
    <col min="3587" max="3587" width="7.28515625" style="249" customWidth="1"/>
    <col min="3588" max="3588" width="7.42578125" style="249" customWidth="1"/>
    <col min="3589" max="3589" width="7.5703125" style="249" customWidth="1"/>
    <col min="3590" max="3590" width="0.7109375" style="249" customWidth="1"/>
    <col min="3591" max="3591" width="4.7109375" style="249" customWidth="1"/>
    <col min="3592" max="3592" width="7" style="249" customWidth="1"/>
    <col min="3593" max="3593" width="6.7109375" style="249" customWidth="1"/>
    <col min="3594" max="3838" width="9.140625" style="249"/>
    <col min="3839" max="3839" width="3" style="249" customWidth="1"/>
    <col min="3840" max="3840" width="0.7109375" style="249" customWidth="1"/>
    <col min="3841" max="3841" width="10.85546875" style="249" customWidth="1"/>
    <col min="3842" max="3842" width="8.28515625" style="249" customWidth="1"/>
    <col min="3843" max="3843" width="7.28515625" style="249" customWidth="1"/>
    <col min="3844" max="3844" width="7.42578125" style="249" customWidth="1"/>
    <col min="3845" max="3845" width="7.5703125" style="249" customWidth="1"/>
    <col min="3846" max="3846" width="0.7109375" style="249" customWidth="1"/>
    <col min="3847" max="3847" width="4.7109375" style="249" customWidth="1"/>
    <col min="3848" max="3848" width="7" style="249" customWidth="1"/>
    <col min="3849" max="3849" width="6.7109375" style="249" customWidth="1"/>
    <col min="3850" max="4094" width="9.140625" style="249"/>
    <col min="4095" max="4095" width="3" style="249" customWidth="1"/>
    <col min="4096" max="4096" width="0.7109375" style="249" customWidth="1"/>
    <col min="4097" max="4097" width="10.85546875" style="249" customWidth="1"/>
    <col min="4098" max="4098" width="8.28515625" style="249" customWidth="1"/>
    <col min="4099" max="4099" width="7.28515625" style="249" customWidth="1"/>
    <col min="4100" max="4100" width="7.42578125" style="249" customWidth="1"/>
    <col min="4101" max="4101" width="7.5703125" style="249" customWidth="1"/>
    <col min="4102" max="4102" width="0.7109375" style="249" customWidth="1"/>
    <col min="4103" max="4103" width="4.7109375" style="249" customWidth="1"/>
    <col min="4104" max="4104" width="7" style="249" customWidth="1"/>
    <col min="4105" max="4105" width="6.7109375" style="249" customWidth="1"/>
    <col min="4106" max="4350" width="9.140625" style="249"/>
    <col min="4351" max="4351" width="3" style="249" customWidth="1"/>
    <col min="4352" max="4352" width="0.7109375" style="249" customWidth="1"/>
    <col min="4353" max="4353" width="10.85546875" style="249" customWidth="1"/>
    <col min="4354" max="4354" width="8.28515625" style="249" customWidth="1"/>
    <col min="4355" max="4355" width="7.28515625" style="249" customWidth="1"/>
    <col min="4356" max="4356" width="7.42578125" style="249" customWidth="1"/>
    <col min="4357" max="4357" width="7.5703125" style="249" customWidth="1"/>
    <col min="4358" max="4358" width="0.7109375" style="249" customWidth="1"/>
    <col min="4359" max="4359" width="4.7109375" style="249" customWidth="1"/>
    <col min="4360" max="4360" width="7" style="249" customWidth="1"/>
    <col min="4361" max="4361" width="6.7109375" style="249" customWidth="1"/>
    <col min="4362" max="4606" width="9.140625" style="249"/>
    <col min="4607" max="4607" width="3" style="249" customWidth="1"/>
    <col min="4608" max="4608" width="0.7109375" style="249" customWidth="1"/>
    <col min="4609" max="4609" width="10.85546875" style="249" customWidth="1"/>
    <col min="4610" max="4610" width="8.28515625" style="249" customWidth="1"/>
    <col min="4611" max="4611" width="7.28515625" style="249" customWidth="1"/>
    <col min="4612" max="4612" width="7.42578125" style="249" customWidth="1"/>
    <col min="4613" max="4613" width="7.5703125" style="249" customWidth="1"/>
    <col min="4614" max="4614" width="0.7109375" style="249" customWidth="1"/>
    <col min="4615" max="4615" width="4.7109375" style="249" customWidth="1"/>
    <col min="4616" max="4616" width="7" style="249" customWidth="1"/>
    <col min="4617" max="4617" width="6.7109375" style="249" customWidth="1"/>
    <col min="4618" max="4862" width="9.140625" style="249"/>
    <col min="4863" max="4863" width="3" style="249" customWidth="1"/>
    <col min="4864" max="4864" width="0.7109375" style="249" customWidth="1"/>
    <col min="4865" max="4865" width="10.85546875" style="249" customWidth="1"/>
    <col min="4866" max="4866" width="8.28515625" style="249" customWidth="1"/>
    <col min="4867" max="4867" width="7.28515625" style="249" customWidth="1"/>
    <col min="4868" max="4868" width="7.42578125" style="249" customWidth="1"/>
    <col min="4869" max="4869" width="7.5703125" style="249" customWidth="1"/>
    <col min="4870" max="4870" width="0.7109375" style="249" customWidth="1"/>
    <col min="4871" max="4871" width="4.7109375" style="249" customWidth="1"/>
    <col min="4872" max="4872" width="7" style="249" customWidth="1"/>
    <col min="4873" max="4873" width="6.7109375" style="249" customWidth="1"/>
    <col min="4874" max="5118" width="9.140625" style="249"/>
    <col min="5119" max="5119" width="3" style="249" customWidth="1"/>
    <col min="5120" max="5120" width="0.7109375" style="249" customWidth="1"/>
    <col min="5121" max="5121" width="10.85546875" style="249" customWidth="1"/>
    <col min="5122" max="5122" width="8.28515625" style="249" customWidth="1"/>
    <col min="5123" max="5123" width="7.28515625" style="249" customWidth="1"/>
    <col min="5124" max="5124" width="7.42578125" style="249" customWidth="1"/>
    <col min="5125" max="5125" width="7.5703125" style="249" customWidth="1"/>
    <col min="5126" max="5126" width="0.7109375" style="249" customWidth="1"/>
    <col min="5127" max="5127" width="4.7109375" style="249" customWidth="1"/>
    <col min="5128" max="5128" width="7" style="249" customWidth="1"/>
    <col min="5129" max="5129" width="6.7109375" style="249" customWidth="1"/>
    <col min="5130" max="5374" width="9.140625" style="249"/>
    <col min="5375" max="5375" width="3" style="249" customWidth="1"/>
    <col min="5376" max="5376" width="0.7109375" style="249" customWidth="1"/>
    <col min="5377" max="5377" width="10.85546875" style="249" customWidth="1"/>
    <col min="5378" max="5378" width="8.28515625" style="249" customWidth="1"/>
    <col min="5379" max="5379" width="7.28515625" style="249" customWidth="1"/>
    <col min="5380" max="5380" width="7.42578125" style="249" customWidth="1"/>
    <col min="5381" max="5381" width="7.5703125" style="249" customWidth="1"/>
    <col min="5382" max="5382" width="0.7109375" style="249" customWidth="1"/>
    <col min="5383" max="5383" width="4.7109375" style="249" customWidth="1"/>
    <col min="5384" max="5384" width="7" style="249" customWidth="1"/>
    <col min="5385" max="5385" width="6.7109375" style="249" customWidth="1"/>
    <col min="5386" max="5630" width="9.140625" style="249"/>
    <col min="5631" max="5631" width="3" style="249" customWidth="1"/>
    <col min="5632" max="5632" width="0.7109375" style="249" customWidth="1"/>
    <col min="5633" max="5633" width="10.85546875" style="249" customWidth="1"/>
    <col min="5634" max="5634" width="8.28515625" style="249" customWidth="1"/>
    <col min="5635" max="5635" width="7.28515625" style="249" customWidth="1"/>
    <col min="5636" max="5636" width="7.42578125" style="249" customWidth="1"/>
    <col min="5637" max="5637" width="7.5703125" style="249" customWidth="1"/>
    <col min="5638" max="5638" width="0.7109375" style="249" customWidth="1"/>
    <col min="5639" max="5639" width="4.7109375" style="249" customWidth="1"/>
    <col min="5640" max="5640" width="7" style="249" customWidth="1"/>
    <col min="5641" max="5641" width="6.7109375" style="249" customWidth="1"/>
    <col min="5642" max="5886" width="9.140625" style="249"/>
    <col min="5887" max="5887" width="3" style="249" customWidth="1"/>
    <col min="5888" max="5888" width="0.7109375" style="249" customWidth="1"/>
    <col min="5889" max="5889" width="10.85546875" style="249" customWidth="1"/>
    <col min="5890" max="5890" width="8.28515625" style="249" customWidth="1"/>
    <col min="5891" max="5891" width="7.28515625" style="249" customWidth="1"/>
    <col min="5892" max="5892" width="7.42578125" style="249" customWidth="1"/>
    <col min="5893" max="5893" width="7.5703125" style="249" customWidth="1"/>
    <col min="5894" max="5894" width="0.7109375" style="249" customWidth="1"/>
    <col min="5895" max="5895" width="4.7109375" style="249" customWidth="1"/>
    <col min="5896" max="5896" width="7" style="249" customWidth="1"/>
    <col min="5897" max="5897" width="6.7109375" style="249" customWidth="1"/>
    <col min="5898" max="6142" width="9.140625" style="249"/>
    <col min="6143" max="6143" width="3" style="249" customWidth="1"/>
    <col min="6144" max="6144" width="0.7109375" style="249" customWidth="1"/>
    <col min="6145" max="6145" width="10.85546875" style="249" customWidth="1"/>
    <col min="6146" max="6146" width="8.28515625" style="249" customWidth="1"/>
    <col min="6147" max="6147" width="7.28515625" style="249" customWidth="1"/>
    <col min="6148" max="6148" width="7.42578125" style="249" customWidth="1"/>
    <col min="6149" max="6149" width="7.5703125" style="249" customWidth="1"/>
    <col min="6150" max="6150" width="0.7109375" style="249" customWidth="1"/>
    <col min="6151" max="6151" width="4.7109375" style="249" customWidth="1"/>
    <col min="6152" max="6152" width="7" style="249" customWidth="1"/>
    <col min="6153" max="6153" width="6.7109375" style="249" customWidth="1"/>
    <col min="6154" max="6398" width="9.140625" style="249"/>
    <col min="6399" max="6399" width="3" style="249" customWidth="1"/>
    <col min="6400" max="6400" width="0.7109375" style="249" customWidth="1"/>
    <col min="6401" max="6401" width="10.85546875" style="249" customWidth="1"/>
    <col min="6402" max="6402" width="8.28515625" style="249" customWidth="1"/>
    <col min="6403" max="6403" width="7.28515625" style="249" customWidth="1"/>
    <col min="6404" max="6404" width="7.42578125" style="249" customWidth="1"/>
    <col min="6405" max="6405" width="7.5703125" style="249" customWidth="1"/>
    <col min="6406" max="6406" width="0.7109375" style="249" customWidth="1"/>
    <col min="6407" max="6407" width="4.7109375" style="249" customWidth="1"/>
    <col min="6408" max="6408" width="7" style="249" customWidth="1"/>
    <col min="6409" max="6409" width="6.7109375" style="249" customWidth="1"/>
    <col min="6410" max="6654" width="9.140625" style="249"/>
    <col min="6655" max="6655" width="3" style="249" customWidth="1"/>
    <col min="6656" max="6656" width="0.7109375" style="249" customWidth="1"/>
    <col min="6657" max="6657" width="10.85546875" style="249" customWidth="1"/>
    <col min="6658" max="6658" width="8.28515625" style="249" customWidth="1"/>
    <col min="6659" max="6659" width="7.28515625" style="249" customWidth="1"/>
    <col min="6660" max="6660" width="7.42578125" style="249" customWidth="1"/>
    <col min="6661" max="6661" width="7.5703125" style="249" customWidth="1"/>
    <col min="6662" max="6662" width="0.7109375" style="249" customWidth="1"/>
    <col min="6663" max="6663" width="4.7109375" style="249" customWidth="1"/>
    <col min="6664" max="6664" width="7" style="249" customWidth="1"/>
    <col min="6665" max="6665" width="6.7109375" style="249" customWidth="1"/>
    <col min="6666" max="6910" width="9.140625" style="249"/>
    <col min="6911" max="6911" width="3" style="249" customWidth="1"/>
    <col min="6912" max="6912" width="0.7109375" style="249" customWidth="1"/>
    <col min="6913" max="6913" width="10.85546875" style="249" customWidth="1"/>
    <col min="6914" max="6914" width="8.28515625" style="249" customWidth="1"/>
    <col min="6915" max="6915" width="7.28515625" style="249" customWidth="1"/>
    <col min="6916" max="6916" width="7.42578125" style="249" customWidth="1"/>
    <col min="6917" max="6917" width="7.5703125" style="249" customWidth="1"/>
    <col min="6918" max="6918" width="0.7109375" style="249" customWidth="1"/>
    <col min="6919" max="6919" width="4.7109375" style="249" customWidth="1"/>
    <col min="6920" max="6920" width="7" style="249" customWidth="1"/>
    <col min="6921" max="6921" width="6.7109375" style="249" customWidth="1"/>
    <col min="6922" max="7166" width="9.140625" style="249"/>
    <col min="7167" max="7167" width="3" style="249" customWidth="1"/>
    <col min="7168" max="7168" width="0.7109375" style="249" customWidth="1"/>
    <col min="7169" max="7169" width="10.85546875" style="249" customWidth="1"/>
    <col min="7170" max="7170" width="8.28515625" style="249" customWidth="1"/>
    <col min="7171" max="7171" width="7.28515625" style="249" customWidth="1"/>
    <col min="7172" max="7172" width="7.42578125" style="249" customWidth="1"/>
    <col min="7173" max="7173" width="7.5703125" style="249" customWidth="1"/>
    <col min="7174" max="7174" width="0.7109375" style="249" customWidth="1"/>
    <col min="7175" max="7175" width="4.7109375" style="249" customWidth="1"/>
    <col min="7176" max="7176" width="7" style="249" customWidth="1"/>
    <col min="7177" max="7177" width="6.7109375" style="249" customWidth="1"/>
    <col min="7178" max="7422" width="9.140625" style="249"/>
    <col min="7423" max="7423" width="3" style="249" customWidth="1"/>
    <col min="7424" max="7424" width="0.7109375" style="249" customWidth="1"/>
    <col min="7425" max="7425" width="10.85546875" style="249" customWidth="1"/>
    <col min="7426" max="7426" width="8.28515625" style="249" customWidth="1"/>
    <col min="7427" max="7427" width="7.28515625" style="249" customWidth="1"/>
    <col min="7428" max="7428" width="7.42578125" style="249" customWidth="1"/>
    <col min="7429" max="7429" width="7.5703125" style="249" customWidth="1"/>
    <col min="7430" max="7430" width="0.7109375" style="249" customWidth="1"/>
    <col min="7431" max="7431" width="4.7109375" style="249" customWidth="1"/>
    <col min="7432" max="7432" width="7" style="249" customWidth="1"/>
    <col min="7433" max="7433" width="6.7109375" style="249" customWidth="1"/>
    <col min="7434" max="7678" width="9.140625" style="249"/>
    <col min="7679" max="7679" width="3" style="249" customWidth="1"/>
    <col min="7680" max="7680" width="0.7109375" style="249" customWidth="1"/>
    <col min="7681" max="7681" width="10.85546875" style="249" customWidth="1"/>
    <col min="7682" max="7682" width="8.28515625" style="249" customWidth="1"/>
    <col min="7683" max="7683" width="7.28515625" style="249" customWidth="1"/>
    <col min="7684" max="7684" width="7.42578125" style="249" customWidth="1"/>
    <col min="7685" max="7685" width="7.5703125" style="249" customWidth="1"/>
    <col min="7686" max="7686" width="0.7109375" style="249" customWidth="1"/>
    <col min="7687" max="7687" width="4.7109375" style="249" customWidth="1"/>
    <col min="7688" max="7688" width="7" style="249" customWidth="1"/>
    <col min="7689" max="7689" width="6.7109375" style="249" customWidth="1"/>
    <col min="7690" max="7934" width="9.140625" style="249"/>
    <col min="7935" max="7935" width="3" style="249" customWidth="1"/>
    <col min="7936" max="7936" width="0.7109375" style="249" customWidth="1"/>
    <col min="7937" max="7937" width="10.85546875" style="249" customWidth="1"/>
    <col min="7938" max="7938" width="8.28515625" style="249" customWidth="1"/>
    <col min="7939" max="7939" width="7.28515625" style="249" customWidth="1"/>
    <col min="7940" max="7940" width="7.42578125" style="249" customWidth="1"/>
    <col min="7941" max="7941" width="7.5703125" style="249" customWidth="1"/>
    <col min="7942" max="7942" width="0.7109375" style="249" customWidth="1"/>
    <col min="7943" max="7943" width="4.7109375" style="249" customWidth="1"/>
    <col min="7944" max="7944" width="7" style="249" customWidth="1"/>
    <col min="7945" max="7945" width="6.7109375" style="249" customWidth="1"/>
    <col min="7946" max="8190" width="9.140625" style="249"/>
    <col min="8191" max="8191" width="3" style="249" customWidth="1"/>
    <col min="8192" max="8192" width="0.7109375" style="249" customWidth="1"/>
    <col min="8193" max="8193" width="10.85546875" style="249" customWidth="1"/>
    <col min="8194" max="8194" width="8.28515625" style="249" customWidth="1"/>
    <col min="8195" max="8195" width="7.28515625" style="249" customWidth="1"/>
    <col min="8196" max="8196" width="7.42578125" style="249" customWidth="1"/>
    <col min="8197" max="8197" width="7.5703125" style="249" customWidth="1"/>
    <col min="8198" max="8198" width="0.7109375" style="249" customWidth="1"/>
    <col min="8199" max="8199" width="4.7109375" style="249" customWidth="1"/>
    <col min="8200" max="8200" width="7" style="249" customWidth="1"/>
    <col min="8201" max="8201" width="6.7109375" style="249" customWidth="1"/>
    <col min="8202" max="8446" width="9.140625" style="249"/>
    <col min="8447" max="8447" width="3" style="249" customWidth="1"/>
    <col min="8448" max="8448" width="0.7109375" style="249" customWidth="1"/>
    <col min="8449" max="8449" width="10.85546875" style="249" customWidth="1"/>
    <col min="8450" max="8450" width="8.28515625" style="249" customWidth="1"/>
    <col min="8451" max="8451" width="7.28515625" style="249" customWidth="1"/>
    <col min="8452" max="8452" width="7.42578125" style="249" customWidth="1"/>
    <col min="8453" max="8453" width="7.5703125" style="249" customWidth="1"/>
    <col min="8454" max="8454" width="0.7109375" style="249" customWidth="1"/>
    <col min="8455" max="8455" width="4.7109375" style="249" customWidth="1"/>
    <col min="8456" max="8456" width="7" style="249" customWidth="1"/>
    <col min="8457" max="8457" width="6.7109375" style="249" customWidth="1"/>
    <col min="8458" max="8702" width="9.140625" style="249"/>
    <col min="8703" max="8703" width="3" style="249" customWidth="1"/>
    <col min="8704" max="8704" width="0.7109375" style="249" customWidth="1"/>
    <col min="8705" max="8705" width="10.85546875" style="249" customWidth="1"/>
    <col min="8706" max="8706" width="8.28515625" style="249" customWidth="1"/>
    <col min="8707" max="8707" width="7.28515625" style="249" customWidth="1"/>
    <col min="8708" max="8708" width="7.42578125" style="249" customWidth="1"/>
    <col min="8709" max="8709" width="7.5703125" style="249" customWidth="1"/>
    <col min="8710" max="8710" width="0.7109375" style="249" customWidth="1"/>
    <col min="8711" max="8711" width="4.7109375" style="249" customWidth="1"/>
    <col min="8712" max="8712" width="7" style="249" customWidth="1"/>
    <col min="8713" max="8713" width="6.7109375" style="249" customWidth="1"/>
    <col min="8714" max="8958" width="9.140625" style="249"/>
    <col min="8959" max="8959" width="3" style="249" customWidth="1"/>
    <col min="8960" max="8960" width="0.7109375" style="249" customWidth="1"/>
    <col min="8961" max="8961" width="10.85546875" style="249" customWidth="1"/>
    <col min="8962" max="8962" width="8.28515625" style="249" customWidth="1"/>
    <col min="8963" max="8963" width="7.28515625" style="249" customWidth="1"/>
    <col min="8964" max="8964" width="7.42578125" style="249" customWidth="1"/>
    <col min="8965" max="8965" width="7.5703125" style="249" customWidth="1"/>
    <col min="8966" max="8966" width="0.7109375" style="249" customWidth="1"/>
    <col min="8967" max="8967" width="4.7109375" style="249" customWidth="1"/>
    <col min="8968" max="8968" width="7" style="249" customWidth="1"/>
    <col min="8969" max="8969" width="6.7109375" style="249" customWidth="1"/>
    <col min="8970" max="9214" width="9.140625" style="249"/>
    <col min="9215" max="9215" width="3" style="249" customWidth="1"/>
    <col min="9216" max="9216" width="0.7109375" style="249" customWidth="1"/>
    <col min="9217" max="9217" width="10.85546875" style="249" customWidth="1"/>
    <col min="9218" max="9218" width="8.28515625" style="249" customWidth="1"/>
    <col min="9219" max="9219" width="7.28515625" style="249" customWidth="1"/>
    <col min="9220" max="9220" width="7.42578125" style="249" customWidth="1"/>
    <col min="9221" max="9221" width="7.5703125" style="249" customWidth="1"/>
    <col min="9222" max="9222" width="0.7109375" style="249" customWidth="1"/>
    <col min="9223" max="9223" width="4.7109375" style="249" customWidth="1"/>
    <col min="9224" max="9224" width="7" style="249" customWidth="1"/>
    <col min="9225" max="9225" width="6.7109375" style="249" customWidth="1"/>
    <col min="9226" max="9470" width="9.140625" style="249"/>
    <col min="9471" max="9471" width="3" style="249" customWidth="1"/>
    <col min="9472" max="9472" width="0.7109375" style="249" customWidth="1"/>
    <col min="9473" max="9473" width="10.85546875" style="249" customWidth="1"/>
    <col min="9474" max="9474" width="8.28515625" style="249" customWidth="1"/>
    <col min="9475" max="9475" width="7.28515625" style="249" customWidth="1"/>
    <col min="9476" max="9476" width="7.42578125" style="249" customWidth="1"/>
    <col min="9477" max="9477" width="7.5703125" style="249" customWidth="1"/>
    <col min="9478" max="9478" width="0.7109375" style="249" customWidth="1"/>
    <col min="9479" max="9479" width="4.7109375" style="249" customWidth="1"/>
    <col min="9480" max="9480" width="7" style="249" customWidth="1"/>
    <col min="9481" max="9481" width="6.7109375" style="249" customWidth="1"/>
    <col min="9482" max="9726" width="9.140625" style="249"/>
    <col min="9727" max="9727" width="3" style="249" customWidth="1"/>
    <col min="9728" max="9728" width="0.7109375" style="249" customWidth="1"/>
    <col min="9729" max="9729" width="10.85546875" style="249" customWidth="1"/>
    <col min="9730" max="9730" width="8.28515625" style="249" customWidth="1"/>
    <col min="9731" max="9731" width="7.28515625" style="249" customWidth="1"/>
    <col min="9732" max="9732" width="7.42578125" style="249" customWidth="1"/>
    <col min="9733" max="9733" width="7.5703125" style="249" customWidth="1"/>
    <col min="9734" max="9734" width="0.7109375" style="249" customWidth="1"/>
    <col min="9735" max="9735" width="4.7109375" style="249" customWidth="1"/>
    <col min="9736" max="9736" width="7" style="249" customWidth="1"/>
    <col min="9737" max="9737" width="6.7109375" style="249" customWidth="1"/>
    <col min="9738" max="9982" width="9.140625" style="249"/>
    <col min="9983" max="9983" width="3" style="249" customWidth="1"/>
    <col min="9984" max="9984" width="0.7109375" style="249" customWidth="1"/>
    <col min="9985" max="9985" width="10.85546875" style="249" customWidth="1"/>
    <col min="9986" max="9986" width="8.28515625" style="249" customWidth="1"/>
    <col min="9987" max="9987" width="7.28515625" style="249" customWidth="1"/>
    <col min="9988" max="9988" width="7.42578125" style="249" customWidth="1"/>
    <col min="9989" max="9989" width="7.5703125" style="249" customWidth="1"/>
    <col min="9990" max="9990" width="0.7109375" style="249" customWidth="1"/>
    <col min="9991" max="9991" width="4.7109375" style="249" customWidth="1"/>
    <col min="9992" max="9992" width="7" style="249" customWidth="1"/>
    <col min="9993" max="9993" width="6.7109375" style="249" customWidth="1"/>
    <col min="9994" max="10238" width="9.140625" style="249"/>
    <col min="10239" max="10239" width="3" style="249" customWidth="1"/>
    <col min="10240" max="10240" width="0.7109375" style="249" customWidth="1"/>
    <col min="10241" max="10241" width="10.85546875" style="249" customWidth="1"/>
    <col min="10242" max="10242" width="8.28515625" style="249" customWidth="1"/>
    <col min="10243" max="10243" width="7.28515625" style="249" customWidth="1"/>
    <col min="10244" max="10244" width="7.42578125" style="249" customWidth="1"/>
    <col min="10245" max="10245" width="7.5703125" style="249" customWidth="1"/>
    <col min="10246" max="10246" width="0.7109375" style="249" customWidth="1"/>
    <col min="10247" max="10247" width="4.7109375" style="249" customWidth="1"/>
    <col min="10248" max="10248" width="7" style="249" customWidth="1"/>
    <col min="10249" max="10249" width="6.7109375" style="249" customWidth="1"/>
    <col min="10250" max="10494" width="9.140625" style="249"/>
    <col min="10495" max="10495" width="3" style="249" customWidth="1"/>
    <col min="10496" max="10496" width="0.7109375" style="249" customWidth="1"/>
    <col min="10497" max="10497" width="10.85546875" style="249" customWidth="1"/>
    <col min="10498" max="10498" width="8.28515625" style="249" customWidth="1"/>
    <col min="10499" max="10499" width="7.28515625" style="249" customWidth="1"/>
    <col min="10500" max="10500" width="7.42578125" style="249" customWidth="1"/>
    <col min="10501" max="10501" width="7.5703125" style="249" customWidth="1"/>
    <col min="10502" max="10502" width="0.7109375" style="249" customWidth="1"/>
    <col min="10503" max="10503" width="4.7109375" style="249" customWidth="1"/>
    <col min="10504" max="10504" width="7" style="249" customWidth="1"/>
    <col min="10505" max="10505" width="6.7109375" style="249" customWidth="1"/>
    <col min="10506" max="10750" width="9.140625" style="249"/>
    <col min="10751" max="10751" width="3" style="249" customWidth="1"/>
    <col min="10752" max="10752" width="0.7109375" style="249" customWidth="1"/>
    <col min="10753" max="10753" width="10.85546875" style="249" customWidth="1"/>
    <col min="10754" max="10754" width="8.28515625" style="249" customWidth="1"/>
    <col min="10755" max="10755" width="7.28515625" style="249" customWidth="1"/>
    <col min="10756" max="10756" width="7.42578125" style="249" customWidth="1"/>
    <col min="10757" max="10757" width="7.5703125" style="249" customWidth="1"/>
    <col min="10758" max="10758" width="0.7109375" style="249" customWidth="1"/>
    <col min="10759" max="10759" width="4.7109375" style="249" customWidth="1"/>
    <col min="10760" max="10760" width="7" style="249" customWidth="1"/>
    <col min="10761" max="10761" width="6.7109375" style="249" customWidth="1"/>
    <col min="10762" max="11006" width="9.140625" style="249"/>
    <col min="11007" max="11007" width="3" style="249" customWidth="1"/>
    <col min="11008" max="11008" width="0.7109375" style="249" customWidth="1"/>
    <col min="11009" max="11009" width="10.85546875" style="249" customWidth="1"/>
    <col min="11010" max="11010" width="8.28515625" style="249" customWidth="1"/>
    <col min="11011" max="11011" width="7.28515625" style="249" customWidth="1"/>
    <col min="11012" max="11012" width="7.42578125" style="249" customWidth="1"/>
    <col min="11013" max="11013" width="7.5703125" style="249" customWidth="1"/>
    <col min="11014" max="11014" width="0.7109375" style="249" customWidth="1"/>
    <col min="11015" max="11015" width="4.7109375" style="249" customWidth="1"/>
    <col min="11016" max="11016" width="7" style="249" customWidth="1"/>
    <col min="11017" max="11017" width="6.7109375" style="249" customWidth="1"/>
    <col min="11018" max="11262" width="9.140625" style="249"/>
    <col min="11263" max="11263" width="3" style="249" customWidth="1"/>
    <col min="11264" max="11264" width="0.7109375" style="249" customWidth="1"/>
    <col min="11265" max="11265" width="10.85546875" style="249" customWidth="1"/>
    <col min="11266" max="11266" width="8.28515625" style="249" customWidth="1"/>
    <col min="11267" max="11267" width="7.28515625" style="249" customWidth="1"/>
    <col min="11268" max="11268" width="7.42578125" style="249" customWidth="1"/>
    <col min="11269" max="11269" width="7.5703125" style="249" customWidth="1"/>
    <col min="11270" max="11270" width="0.7109375" style="249" customWidth="1"/>
    <col min="11271" max="11271" width="4.7109375" style="249" customWidth="1"/>
    <col min="11272" max="11272" width="7" style="249" customWidth="1"/>
    <col min="11273" max="11273" width="6.7109375" style="249" customWidth="1"/>
    <col min="11274" max="11518" width="9.140625" style="249"/>
    <col min="11519" max="11519" width="3" style="249" customWidth="1"/>
    <col min="11520" max="11520" width="0.7109375" style="249" customWidth="1"/>
    <col min="11521" max="11521" width="10.85546875" style="249" customWidth="1"/>
    <col min="11522" max="11522" width="8.28515625" style="249" customWidth="1"/>
    <col min="11523" max="11523" width="7.28515625" style="249" customWidth="1"/>
    <col min="11524" max="11524" width="7.42578125" style="249" customWidth="1"/>
    <col min="11525" max="11525" width="7.5703125" style="249" customWidth="1"/>
    <col min="11526" max="11526" width="0.7109375" style="249" customWidth="1"/>
    <col min="11527" max="11527" width="4.7109375" style="249" customWidth="1"/>
    <col min="11528" max="11528" width="7" style="249" customWidth="1"/>
    <col min="11529" max="11529" width="6.7109375" style="249" customWidth="1"/>
    <col min="11530" max="11774" width="9.140625" style="249"/>
    <col min="11775" max="11775" width="3" style="249" customWidth="1"/>
    <col min="11776" max="11776" width="0.7109375" style="249" customWidth="1"/>
    <col min="11777" max="11777" width="10.85546875" style="249" customWidth="1"/>
    <col min="11778" max="11778" width="8.28515625" style="249" customWidth="1"/>
    <col min="11779" max="11779" width="7.28515625" style="249" customWidth="1"/>
    <col min="11780" max="11780" width="7.42578125" style="249" customWidth="1"/>
    <col min="11781" max="11781" width="7.5703125" style="249" customWidth="1"/>
    <col min="11782" max="11782" width="0.7109375" style="249" customWidth="1"/>
    <col min="11783" max="11783" width="4.7109375" style="249" customWidth="1"/>
    <col min="11784" max="11784" width="7" style="249" customWidth="1"/>
    <col min="11785" max="11785" width="6.7109375" style="249" customWidth="1"/>
    <col min="11786" max="12030" width="9.140625" style="249"/>
    <col min="12031" max="12031" width="3" style="249" customWidth="1"/>
    <col min="12032" max="12032" width="0.7109375" style="249" customWidth="1"/>
    <col min="12033" max="12033" width="10.85546875" style="249" customWidth="1"/>
    <col min="12034" max="12034" width="8.28515625" style="249" customWidth="1"/>
    <col min="12035" max="12035" width="7.28515625" style="249" customWidth="1"/>
    <col min="12036" max="12036" width="7.42578125" style="249" customWidth="1"/>
    <col min="12037" max="12037" width="7.5703125" style="249" customWidth="1"/>
    <col min="12038" max="12038" width="0.7109375" style="249" customWidth="1"/>
    <col min="12039" max="12039" width="4.7109375" style="249" customWidth="1"/>
    <col min="12040" max="12040" width="7" style="249" customWidth="1"/>
    <col min="12041" max="12041" width="6.7109375" style="249" customWidth="1"/>
    <col min="12042" max="12286" width="9.140625" style="249"/>
    <col min="12287" max="12287" width="3" style="249" customWidth="1"/>
    <col min="12288" max="12288" width="0.7109375" style="249" customWidth="1"/>
    <col min="12289" max="12289" width="10.85546875" style="249" customWidth="1"/>
    <col min="12290" max="12290" width="8.28515625" style="249" customWidth="1"/>
    <col min="12291" max="12291" width="7.28515625" style="249" customWidth="1"/>
    <col min="12292" max="12292" width="7.42578125" style="249" customWidth="1"/>
    <col min="12293" max="12293" width="7.5703125" style="249" customWidth="1"/>
    <col min="12294" max="12294" width="0.7109375" style="249" customWidth="1"/>
    <col min="12295" max="12295" width="4.7109375" style="249" customWidth="1"/>
    <col min="12296" max="12296" width="7" style="249" customWidth="1"/>
    <col min="12297" max="12297" width="6.7109375" style="249" customWidth="1"/>
    <col min="12298" max="12542" width="9.140625" style="249"/>
    <col min="12543" max="12543" width="3" style="249" customWidth="1"/>
    <col min="12544" max="12544" width="0.7109375" style="249" customWidth="1"/>
    <col min="12545" max="12545" width="10.85546875" style="249" customWidth="1"/>
    <col min="12546" max="12546" width="8.28515625" style="249" customWidth="1"/>
    <col min="12547" max="12547" width="7.28515625" style="249" customWidth="1"/>
    <col min="12548" max="12548" width="7.42578125" style="249" customWidth="1"/>
    <col min="12549" max="12549" width="7.5703125" style="249" customWidth="1"/>
    <col min="12550" max="12550" width="0.7109375" style="249" customWidth="1"/>
    <col min="12551" max="12551" width="4.7109375" style="249" customWidth="1"/>
    <col min="12552" max="12552" width="7" style="249" customWidth="1"/>
    <col min="12553" max="12553" width="6.7109375" style="249" customWidth="1"/>
    <col min="12554" max="12798" width="9.140625" style="249"/>
    <col min="12799" max="12799" width="3" style="249" customWidth="1"/>
    <col min="12800" max="12800" width="0.7109375" style="249" customWidth="1"/>
    <col min="12801" max="12801" width="10.85546875" style="249" customWidth="1"/>
    <col min="12802" max="12802" width="8.28515625" style="249" customWidth="1"/>
    <col min="12803" max="12803" width="7.28515625" style="249" customWidth="1"/>
    <col min="12804" max="12804" width="7.42578125" style="249" customWidth="1"/>
    <col min="12805" max="12805" width="7.5703125" style="249" customWidth="1"/>
    <col min="12806" max="12806" width="0.7109375" style="249" customWidth="1"/>
    <col min="12807" max="12807" width="4.7109375" style="249" customWidth="1"/>
    <col min="12808" max="12808" width="7" style="249" customWidth="1"/>
    <col min="12809" max="12809" width="6.7109375" style="249" customWidth="1"/>
    <col min="12810" max="13054" width="9.140625" style="249"/>
    <col min="13055" max="13055" width="3" style="249" customWidth="1"/>
    <col min="13056" max="13056" width="0.7109375" style="249" customWidth="1"/>
    <col min="13057" max="13057" width="10.85546875" style="249" customWidth="1"/>
    <col min="13058" max="13058" width="8.28515625" style="249" customWidth="1"/>
    <col min="13059" max="13059" width="7.28515625" style="249" customWidth="1"/>
    <col min="13060" max="13060" width="7.42578125" style="249" customWidth="1"/>
    <col min="13061" max="13061" width="7.5703125" style="249" customWidth="1"/>
    <col min="13062" max="13062" width="0.7109375" style="249" customWidth="1"/>
    <col min="13063" max="13063" width="4.7109375" style="249" customWidth="1"/>
    <col min="13064" max="13064" width="7" style="249" customWidth="1"/>
    <col min="13065" max="13065" width="6.7109375" style="249" customWidth="1"/>
    <col min="13066" max="13310" width="9.140625" style="249"/>
    <col min="13311" max="13311" width="3" style="249" customWidth="1"/>
    <col min="13312" max="13312" width="0.7109375" style="249" customWidth="1"/>
    <col min="13313" max="13313" width="10.85546875" style="249" customWidth="1"/>
    <col min="13314" max="13314" width="8.28515625" style="249" customWidth="1"/>
    <col min="13315" max="13315" width="7.28515625" style="249" customWidth="1"/>
    <col min="13316" max="13316" width="7.42578125" style="249" customWidth="1"/>
    <col min="13317" max="13317" width="7.5703125" style="249" customWidth="1"/>
    <col min="13318" max="13318" width="0.7109375" style="249" customWidth="1"/>
    <col min="13319" max="13319" width="4.7109375" style="249" customWidth="1"/>
    <col min="13320" max="13320" width="7" style="249" customWidth="1"/>
    <col min="13321" max="13321" width="6.7109375" style="249" customWidth="1"/>
    <col min="13322" max="13566" width="9.140625" style="249"/>
    <col min="13567" max="13567" width="3" style="249" customWidth="1"/>
    <col min="13568" max="13568" width="0.7109375" style="249" customWidth="1"/>
    <col min="13569" max="13569" width="10.85546875" style="249" customWidth="1"/>
    <col min="13570" max="13570" width="8.28515625" style="249" customWidth="1"/>
    <col min="13571" max="13571" width="7.28515625" style="249" customWidth="1"/>
    <col min="13572" max="13572" width="7.42578125" style="249" customWidth="1"/>
    <col min="13573" max="13573" width="7.5703125" style="249" customWidth="1"/>
    <col min="13574" max="13574" width="0.7109375" style="249" customWidth="1"/>
    <col min="13575" max="13575" width="4.7109375" style="249" customWidth="1"/>
    <col min="13576" max="13576" width="7" style="249" customWidth="1"/>
    <col min="13577" max="13577" width="6.7109375" style="249" customWidth="1"/>
    <col min="13578" max="13822" width="9.140625" style="249"/>
    <col min="13823" max="13823" width="3" style="249" customWidth="1"/>
    <col min="13824" max="13824" width="0.7109375" style="249" customWidth="1"/>
    <col min="13825" max="13825" width="10.85546875" style="249" customWidth="1"/>
    <col min="13826" max="13826" width="8.28515625" style="249" customWidth="1"/>
    <col min="13827" max="13827" width="7.28515625" style="249" customWidth="1"/>
    <col min="13828" max="13828" width="7.42578125" style="249" customWidth="1"/>
    <col min="13829" max="13829" width="7.5703125" style="249" customWidth="1"/>
    <col min="13830" max="13830" width="0.7109375" style="249" customWidth="1"/>
    <col min="13831" max="13831" width="4.7109375" style="249" customWidth="1"/>
    <col min="13832" max="13832" width="7" style="249" customWidth="1"/>
    <col min="13833" max="13833" width="6.7109375" style="249" customWidth="1"/>
    <col min="13834" max="14078" width="9.140625" style="249"/>
    <col min="14079" max="14079" width="3" style="249" customWidth="1"/>
    <col min="14080" max="14080" width="0.7109375" style="249" customWidth="1"/>
    <col min="14081" max="14081" width="10.85546875" style="249" customWidth="1"/>
    <col min="14082" max="14082" width="8.28515625" style="249" customWidth="1"/>
    <col min="14083" max="14083" width="7.28515625" style="249" customWidth="1"/>
    <col min="14084" max="14084" width="7.42578125" style="249" customWidth="1"/>
    <col min="14085" max="14085" width="7.5703125" style="249" customWidth="1"/>
    <col min="14086" max="14086" width="0.7109375" style="249" customWidth="1"/>
    <col min="14087" max="14087" width="4.7109375" style="249" customWidth="1"/>
    <col min="14088" max="14088" width="7" style="249" customWidth="1"/>
    <col min="14089" max="14089" width="6.7109375" style="249" customWidth="1"/>
    <col min="14090" max="14334" width="9.140625" style="249"/>
    <col min="14335" max="14335" width="3" style="249" customWidth="1"/>
    <col min="14336" max="14336" width="0.7109375" style="249" customWidth="1"/>
    <col min="14337" max="14337" width="10.85546875" style="249" customWidth="1"/>
    <col min="14338" max="14338" width="8.28515625" style="249" customWidth="1"/>
    <col min="14339" max="14339" width="7.28515625" style="249" customWidth="1"/>
    <col min="14340" max="14340" width="7.42578125" style="249" customWidth="1"/>
    <col min="14341" max="14341" width="7.5703125" style="249" customWidth="1"/>
    <col min="14342" max="14342" width="0.7109375" style="249" customWidth="1"/>
    <col min="14343" max="14343" width="4.7109375" style="249" customWidth="1"/>
    <col min="14344" max="14344" width="7" style="249" customWidth="1"/>
    <col min="14345" max="14345" width="6.7109375" style="249" customWidth="1"/>
    <col min="14346" max="14590" width="9.140625" style="249"/>
    <col min="14591" max="14591" width="3" style="249" customWidth="1"/>
    <col min="14592" max="14592" width="0.7109375" style="249" customWidth="1"/>
    <col min="14593" max="14593" width="10.85546875" style="249" customWidth="1"/>
    <col min="14594" max="14594" width="8.28515625" style="249" customWidth="1"/>
    <col min="14595" max="14595" width="7.28515625" style="249" customWidth="1"/>
    <col min="14596" max="14596" width="7.42578125" style="249" customWidth="1"/>
    <col min="14597" max="14597" width="7.5703125" style="249" customWidth="1"/>
    <col min="14598" max="14598" width="0.7109375" style="249" customWidth="1"/>
    <col min="14599" max="14599" width="4.7109375" style="249" customWidth="1"/>
    <col min="14600" max="14600" width="7" style="249" customWidth="1"/>
    <col min="14601" max="14601" width="6.7109375" style="249" customWidth="1"/>
    <col min="14602" max="14846" width="9.140625" style="249"/>
    <col min="14847" max="14847" width="3" style="249" customWidth="1"/>
    <col min="14848" max="14848" width="0.7109375" style="249" customWidth="1"/>
    <col min="14849" max="14849" width="10.85546875" style="249" customWidth="1"/>
    <col min="14850" max="14850" width="8.28515625" style="249" customWidth="1"/>
    <col min="14851" max="14851" width="7.28515625" style="249" customWidth="1"/>
    <col min="14852" max="14852" width="7.42578125" style="249" customWidth="1"/>
    <col min="14853" max="14853" width="7.5703125" style="249" customWidth="1"/>
    <col min="14854" max="14854" width="0.7109375" style="249" customWidth="1"/>
    <col min="14855" max="14855" width="4.7109375" style="249" customWidth="1"/>
    <col min="14856" max="14856" width="7" style="249" customWidth="1"/>
    <col min="14857" max="14857" width="6.7109375" style="249" customWidth="1"/>
    <col min="14858" max="15102" width="9.140625" style="249"/>
    <col min="15103" max="15103" width="3" style="249" customWidth="1"/>
    <col min="15104" max="15104" width="0.7109375" style="249" customWidth="1"/>
    <col min="15105" max="15105" width="10.85546875" style="249" customWidth="1"/>
    <col min="15106" max="15106" width="8.28515625" style="249" customWidth="1"/>
    <col min="15107" max="15107" width="7.28515625" style="249" customWidth="1"/>
    <col min="15108" max="15108" width="7.42578125" style="249" customWidth="1"/>
    <col min="15109" max="15109" width="7.5703125" style="249" customWidth="1"/>
    <col min="15110" max="15110" width="0.7109375" style="249" customWidth="1"/>
    <col min="15111" max="15111" width="4.7109375" style="249" customWidth="1"/>
    <col min="15112" max="15112" width="7" style="249" customWidth="1"/>
    <col min="15113" max="15113" width="6.7109375" style="249" customWidth="1"/>
    <col min="15114" max="15358" width="9.140625" style="249"/>
    <col min="15359" max="15359" width="3" style="249" customWidth="1"/>
    <col min="15360" max="15360" width="0.7109375" style="249" customWidth="1"/>
    <col min="15361" max="15361" width="10.85546875" style="249" customWidth="1"/>
    <col min="15362" max="15362" width="8.28515625" style="249" customWidth="1"/>
    <col min="15363" max="15363" width="7.28515625" style="249" customWidth="1"/>
    <col min="15364" max="15364" width="7.42578125" style="249" customWidth="1"/>
    <col min="15365" max="15365" width="7.5703125" style="249" customWidth="1"/>
    <col min="15366" max="15366" width="0.7109375" style="249" customWidth="1"/>
    <col min="15367" max="15367" width="4.7109375" style="249" customWidth="1"/>
    <col min="15368" max="15368" width="7" style="249" customWidth="1"/>
    <col min="15369" max="15369" width="6.7109375" style="249" customWidth="1"/>
    <col min="15370" max="15614" width="9.140625" style="249"/>
    <col min="15615" max="15615" width="3" style="249" customWidth="1"/>
    <col min="15616" max="15616" width="0.7109375" style="249" customWidth="1"/>
    <col min="15617" max="15617" width="10.85546875" style="249" customWidth="1"/>
    <col min="15618" max="15618" width="8.28515625" style="249" customWidth="1"/>
    <col min="15619" max="15619" width="7.28515625" style="249" customWidth="1"/>
    <col min="15620" max="15620" width="7.42578125" style="249" customWidth="1"/>
    <col min="15621" max="15621" width="7.5703125" style="249" customWidth="1"/>
    <col min="15622" max="15622" width="0.7109375" style="249" customWidth="1"/>
    <col min="15623" max="15623" width="4.7109375" style="249" customWidth="1"/>
    <col min="15624" max="15624" width="7" style="249" customWidth="1"/>
    <col min="15625" max="15625" width="6.7109375" style="249" customWidth="1"/>
    <col min="15626" max="15870" width="9.140625" style="249"/>
    <col min="15871" max="15871" width="3" style="249" customWidth="1"/>
    <col min="15872" max="15872" width="0.7109375" style="249" customWidth="1"/>
    <col min="15873" max="15873" width="10.85546875" style="249" customWidth="1"/>
    <col min="15874" max="15874" width="8.28515625" style="249" customWidth="1"/>
    <col min="15875" max="15875" width="7.28515625" style="249" customWidth="1"/>
    <col min="15876" max="15876" width="7.42578125" style="249" customWidth="1"/>
    <col min="15877" max="15877" width="7.5703125" style="249" customWidth="1"/>
    <col min="15878" max="15878" width="0.7109375" style="249" customWidth="1"/>
    <col min="15879" max="15879" width="4.7109375" style="249" customWidth="1"/>
    <col min="15880" max="15880" width="7" style="249" customWidth="1"/>
    <col min="15881" max="15881" width="6.7109375" style="249" customWidth="1"/>
    <col min="15882" max="16126" width="9.140625" style="249"/>
    <col min="16127" max="16127" width="3" style="249" customWidth="1"/>
    <col min="16128" max="16128" width="0.7109375" style="249" customWidth="1"/>
    <col min="16129" max="16129" width="10.85546875" style="249" customWidth="1"/>
    <col min="16130" max="16130" width="8.28515625" style="249" customWidth="1"/>
    <col min="16131" max="16131" width="7.28515625" style="249" customWidth="1"/>
    <col min="16132" max="16132" width="7.42578125" style="249" customWidth="1"/>
    <col min="16133" max="16133" width="7.5703125" style="249" customWidth="1"/>
    <col min="16134" max="16134" width="0.7109375" style="249" customWidth="1"/>
    <col min="16135" max="16135" width="4.7109375" style="249" customWidth="1"/>
    <col min="16136" max="16136" width="7" style="249" customWidth="1"/>
    <col min="16137" max="16137" width="6.7109375" style="249" customWidth="1"/>
    <col min="16138" max="16384" width="9.140625" style="249"/>
  </cols>
  <sheetData>
    <row r="1" spans="1:38" ht="30" customHeight="1">
      <c r="A1" s="79"/>
      <c r="B1" s="79"/>
      <c r="C1" s="244"/>
      <c r="D1" s="245"/>
      <c r="E1" s="244"/>
      <c r="F1" s="245"/>
      <c r="G1" s="244"/>
      <c r="H1" s="245"/>
      <c r="I1" s="245"/>
      <c r="J1" s="245"/>
      <c r="K1" s="244"/>
      <c r="L1" s="245"/>
      <c r="M1" s="244"/>
      <c r="N1" s="79"/>
      <c r="O1" s="79"/>
      <c r="P1" s="79"/>
      <c r="Q1" s="79"/>
      <c r="R1" s="79"/>
      <c r="S1" s="79"/>
      <c r="T1" s="79"/>
      <c r="U1" s="79"/>
      <c r="V1" s="79"/>
      <c r="W1" s="79"/>
      <c r="X1" s="79"/>
      <c r="Y1" s="79"/>
      <c r="Z1" s="79"/>
      <c r="AA1" s="79"/>
      <c r="AB1" s="79"/>
      <c r="AC1" s="79"/>
      <c r="AD1" s="79"/>
      <c r="AE1" s="79"/>
      <c r="AF1" s="79"/>
      <c r="AG1" s="79"/>
      <c r="AH1" s="79"/>
      <c r="AI1" s="79"/>
      <c r="AJ1" s="79"/>
      <c r="AK1" s="79"/>
      <c r="AL1" s="79"/>
    </row>
    <row r="2" spans="1:38" ht="3" customHeight="1" thickBot="1">
      <c r="A2" s="79"/>
      <c r="B2" s="3"/>
      <c r="C2" s="4"/>
      <c r="D2" s="4"/>
      <c r="E2" s="4"/>
      <c r="F2" s="4"/>
      <c r="G2" s="4"/>
      <c r="H2" s="5"/>
      <c r="I2" s="79"/>
      <c r="J2" s="3"/>
      <c r="K2" s="4"/>
      <c r="L2" s="4"/>
      <c r="M2" s="4"/>
      <c r="N2" s="5"/>
      <c r="O2" s="79"/>
      <c r="P2" s="3"/>
      <c r="Q2" s="4"/>
      <c r="R2" s="4"/>
      <c r="S2" s="4"/>
      <c r="T2" s="4"/>
      <c r="U2" s="4"/>
      <c r="V2" s="4"/>
      <c r="W2" s="4"/>
      <c r="X2" s="5"/>
      <c r="Y2" s="79"/>
      <c r="Z2" s="79"/>
      <c r="AA2" s="79"/>
      <c r="AB2" s="79"/>
      <c r="AC2" s="79"/>
      <c r="AD2" s="79"/>
      <c r="AE2" s="79"/>
      <c r="AF2" s="79"/>
      <c r="AG2" s="79"/>
      <c r="AH2" s="79"/>
      <c r="AI2" s="79"/>
      <c r="AJ2" s="79"/>
      <c r="AK2" s="79"/>
      <c r="AL2" s="79"/>
    </row>
    <row r="3" spans="1:38" ht="13.5" customHeight="1" thickTop="1" thickBot="1">
      <c r="A3" s="79"/>
      <c r="B3" s="6"/>
      <c r="C3" s="352" t="str">
        <f>IFERROR(VLOOKUP($M$13,TM[],2,0)," ")</f>
        <v>10У2 (Ред.1)</v>
      </c>
      <c r="D3" s="353"/>
      <c r="E3" s="353"/>
      <c r="F3" s="353"/>
      <c r="G3" s="354"/>
      <c r="H3" s="12"/>
      <c r="I3" s="79"/>
      <c r="J3" s="6"/>
      <c r="K3" s="148" t="s">
        <v>56</v>
      </c>
      <c r="L3" s="62"/>
      <c r="M3" s="62"/>
      <c r="N3" s="12"/>
      <c r="O3" s="79"/>
      <c r="P3" s="6"/>
      <c r="Q3" s="62"/>
      <c r="R3" s="62"/>
      <c r="S3" s="361" t="s">
        <v>57</v>
      </c>
      <c r="T3" s="362"/>
      <c r="U3" s="362"/>
      <c r="V3" s="362"/>
      <c r="W3" s="363"/>
      <c r="X3" s="78"/>
      <c r="Y3" s="79"/>
      <c r="Z3" s="79"/>
      <c r="AA3" s="79"/>
      <c r="AB3" s="79"/>
      <c r="AC3" s="79"/>
      <c r="AD3" s="79"/>
      <c r="AE3" s="79"/>
      <c r="AF3" s="79"/>
      <c r="AG3" s="79"/>
      <c r="AH3" s="79"/>
      <c r="AI3" s="79"/>
      <c r="AJ3" s="79"/>
      <c r="AK3" s="79"/>
      <c r="AL3" s="79"/>
    </row>
    <row r="4" spans="1:38" ht="3" customHeight="1" thickTop="1">
      <c r="A4" s="79"/>
      <c r="B4" s="6"/>
      <c r="C4" s="355"/>
      <c r="D4" s="356"/>
      <c r="E4" s="356"/>
      <c r="F4" s="356"/>
      <c r="G4" s="357"/>
      <c r="H4" s="12"/>
      <c r="I4" s="79"/>
      <c r="J4" s="6"/>
      <c r="K4" s="62"/>
      <c r="L4" s="62"/>
      <c r="M4" s="62"/>
      <c r="N4" s="12"/>
      <c r="O4" s="79"/>
      <c r="P4" s="6"/>
      <c r="Q4" s="62"/>
      <c r="R4" s="62"/>
      <c r="S4" s="62"/>
      <c r="T4" s="62"/>
      <c r="U4" s="62"/>
      <c r="V4" s="62"/>
      <c r="W4" s="62"/>
      <c r="X4" s="12"/>
      <c r="Y4" s="79"/>
      <c r="Z4" s="79"/>
      <c r="AA4" s="79"/>
      <c r="AB4" s="79"/>
      <c r="AC4" s="79"/>
      <c r="AD4" s="79"/>
      <c r="AE4" s="79"/>
      <c r="AF4" s="79"/>
      <c r="AG4" s="79"/>
      <c r="AH4" s="79"/>
      <c r="AI4" s="79"/>
      <c r="AJ4" s="79"/>
      <c r="AK4" s="79"/>
      <c r="AL4" s="79"/>
    </row>
    <row r="5" spans="1:38" ht="13.5" customHeight="1" thickBot="1">
      <c r="A5" s="79"/>
      <c r="B5" s="6"/>
      <c r="C5" s="358"/>
      <c r="D5" s="359"/>
      <c r="E5" s="359"/>
      <c r="F5" s="359"/>
      <c r="G5" s="360"/>
      <c r="H5" s="78"/>
      <c r="I5" s="80"/>
      <c r="J5" s="76"/>
      <c r="K5" s="148" t="s">
        <v>58</v>
      </c>
      <c r="L5" s="75"/>
      <c r="M5" s="75"/>
      <c r="N5" s="7"/>
      <c r="O5" s="81"/>
      <c r="P5" s="8"/>
      <c r="Q5" s="1" t="s">
        <v>59</v>
      </c>
      <c r="R5" s="62"/>
      <c r="S5" s="1" t="s">
        <v>60</v>
      </c>
      <c r="T5" s="62"/>
      <c r="U5" s="1" t="s">
        <v>61</v>
      </c>
      <c r="V5" s="62"/>
      <c r="W5" s="1" t="s">
        <v>62</v>
      </c>
      <c r="X5" s="12"/>
      <c r="Y5" s="79"/>
      <c r="Z5" s="79"/>
      <c r="AA5" s="79"/>
      <c r="AB5" s="79"/>
      <c r="AC5" s="79"/>
      <c r="AD5" s="79"/>
      <c r="AE5" s="79"/>
      <c r="AF5" s="79"/>
      <c r="AG5" s="79"/>
      <c r="AH5" s="79"/>
      <c r="AI5" s="79"/>
      <c r="AJ5" s="79"/>
      <c r="AK5" s="79"/>
      <c r="AL5" s="79"/>
    </row>
    <row r="6" spans="1:38" ht="3" customHeight="1" thickTop="1">
      <c r="A6" s="79"/>
      <c r="B6" s="9"/>
      <c r="C6" s="10"/>
      <c r="D6" s="10"/>
      <c r="E6" s="10"/>
      <c r="F6" s="10"/>
      <c r="G6" s="10"/>
      <c r="H6" s="11"/>
      <c r="I6" s="81"/>
      <c r="J6" s="24"/>
      <c r="K6" s="10"/>
      <c r="L6" s="10"/>
      <c r="M6" s="10"/>
      <c r="N6" s="11"/>
      <c r="O6" s="81"/>
      <c r="P6" s="24"/>
      <c r="Q6" s="23"/>
      <c r="R6" s="10"/>
      <c r="S6" s="23"/>
      <c r="T6" s="10"/>
      <c r="U6" s="18"/>
      <c r="V6" s="10"/>
      <c r="W6" s="18"/>
      <c r="X6" s="11"/>
      <c r="Y6" s="79"/>
      <c r="Z6" s="79"/>
      <c r="AA6" s="79"/>
      <c r="AB6" s="79"/>
      <c r="AC6" s="79"/>
      <c r="AD6" s="79"/>
      <c r="AE6" s="79"/>
      <c r="AF6" s="79"/>
      <c r="AG6" s="79"/>
      <c r="AH6" s="79"/>
      <c r="AI6" s="79"/>
      <c r="AJ6" s="79"/>
      <c r="AK6" s="79"/>
      <c r="AL6" s="79"/>
    </row>
    <row r="7" spans="1:38" ht="1.5" customHeight="1">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ht="3" customHeight="1">
      <c r="A8" s="79"/>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c r="AL8" s="79"/>
    </row>
    <row r="9" spans="1:38" ht="13.5" customHeight="1">
      <c r="A9" s="79"/>
      <c r="B9" s="6"/>
      <c r="C9" s="324" t="s">
        <v>64</v>
      </c>
      <c r="D9" s="2"/>
      <c r="E9" s="141">
        <f>IFERROR(VLOOKUP($M$13,TM[],4,0)," ")</f>
        <v>1596</v>
      </c>
      <c r="F9" s="13"/>
      <c r="G9" s="141">
        <f>IFERROR(VLOOKUP($M$13,TM[],5,0)," ")</f>
        <v>1586</v>
      </c>
      <c r="H9" s="14"/>
      <c r="I9" s="82"/>
      <c r="J9" s="15"/>
      <c r="K9" s="148" t="s">
        <v>65</v>
      </c>
      <c r="L9" s="13"/>
      <c r="M9" s="141">
        <f>IFERROR(VLOOKUP($M$13,TM[],3,0)," ")</f>
        <v>1650</v>
      </c>
      <c r="N9" s="16"/>
      <c r="O9" s="86"/>
      <c r="P9" s="17"/>
      <c r="Q9" s="117">
        <v>0</v>
      </c>
      <c r="R9" s="62"/>
      <c r="S9" s="179" t="s">
        <v>34</v>
      </c>
      <c r="T9" s="62"/>
      <c r="U9" s="181">
        <f>IF($S$9="Al пр.",1.125,IF($S$9="FeCa30",2.3,IF($S$9="Al гран.",1.125,)))*($Q$9/10*$G$13)/IF($S$9="Al пр.",55,IF($S$9="FeCa30",42,IF($S$9="Al гран.",58,)))</f>
        <v>0</v>
      </c>
      <c r="V9" s="62"/>
      <c r="W9" s="181" t="str">
        <f>IFERROR(U9/(IF(S9="Al пр.",330,IF(S9="FeCa30",260,IF(S9="Al гран.",0,)))/1000),"-")</f>
        <v>-</v>
      </c>
      <c r="X9" s="78"/>
      <c r="Y9" s="92"/>
      <c r="Z9" s="79"/>
      <c r="AA9" s="79"/>
      <c r="AB9" s="79"/>
      <c r="AC9" s="79"/>
      <c r="AD9" s="79"/>
      <c r="AE9" s="79"/>
      <c r="AF9" s="79"/>
      <c r="AG9" s="79"/>
      <c r="AH9" s="79"/>
      <c r="AI9" s="79"/>
      <c r="AJ9" s="79"/>
      <c r="AK9" s="79"/>
      <c r="AL9" s="79"/>
    </row>
    <row r="10" spans="1:38" ht="3" customHeight="1">
      <c r="A10" s="79"/>
      <c r="B10" s="9"/>
      <c r="C10" s="18"/>
      <c r="D10" s="18"/>
      <c r="E10" s="18"/>
      <c r="F10" s="18"/>
      <c r="G10" s="18"/>
      <c r="H10" s="19"/>
      <c r="I10" s="79"/>
      <c r="J10" s="9"/>
      <c r="K10" s="18"/>
      <c r="L10" s="18"/>
      <c r="M10" s="18"/>
      <c r="N10" s="19"/>
      <c r="O10" s="79"/>
      <c r="P10" s="9"/>
      <c r="Q10" s="18"/>
      <c r="R10" s="18"/>
      <c r="S10" s="18"/>
      <c r="T10" s="18"/>
      <c r="U10" s="18"/>
      <c r="V10" s="18"/>
      <c r="W10" s="18"/>
      <c r="X10" s="19"/>
      <c r="Y10" s="79"/>
      <c r="Z10" s="79"/>
      <c r="AA10" s="79"/>
      <c r="AB10" s="79"/>
      <c r="AC10" s="79"/>
      <c r="AD10" s="79"/>
      <c r="AE10" s="79"/>
      <c r="AF10" s="79"/>
      <c r="AG10" s="79"/>
      <c r="AH10" s="79"/>
      <c r="AI10" s="79"/>
      <c r="AJ10" s="79"/>
      <c r="AK10" s="79"/>
      <c r="AL10" s="79"/>
    </row>
    <row r="11" spans="1:38" ht="1.5" customHeight="1">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ht="3" customHeight="1" thickBot="1">
      <c r="A12" s="79"/>
      <c r="B12" s="3"/>
      <c r="C12" s="4"/>
      <c r="D12" s="4"/>
      <c r="E12" s="4"/>
      <c r="F12" s="4"/>
      <c r="G12" s="4"/>
      <c r="H12" s="5"/>
      <c r="I12" s="79"/>
      <c r="J12" s="3"/>
      <c r="K12" s="4"/>
      <c r="L12" s="4"/>
      <c r="M12" s="4"/>
      <c r="N12" s="5"/>
      <c r="O12" s="79"/>
      <c r="P12" s="3"/>
      <c r="Q12" s="4"/>
      <c r="R12" s="4"/>
      <c r="S12" s="4"/>
      <c r="T12" s="4"/>
      <c r="U12" s="4"/>
      <c r="V12" s="4"/>
      <c r="W12" s="4"/>
      <c r="X12" s="5"/>
      <c r="Y12" s="79"/>
      <c r="Z12" s="79"/>
      <c r="AA12" s="79"/>
      <c r="AB12" s="79"/>
      <c r="AC12" s="79"/>
      <c r="AD12" s="79"/>
      <c r="AE12" s="79"/>
      <c r="AF12" s="79"/>
      <c r="AG12" s="79"/>
      <c r="AH12" s="79"/>
      <c r="AI12" s="79"/>
      <c r="AJ12" s="79"/>
      <c r="AK12" s="79"/>
      <c r="AL12" s="79"/>
    </row>
    <row r="13" spans="1:38" ht="13.5" customHeight="1" thickTop="1" thickBot="1">
      <c r="A13" s="79"/>
      <c r="B13" s="6"/>
      <c r="C13" s="364" t="s">
        <v>66</v>
      </c>
      <c r="D13" s="364"/>
      <c r="E13" s="364"/>
      <c r="F13" s="2"/>
      <c r="G13" s="251">
        <v>0</v>
      </c>
      <c r="H13" s="12"/>
      <c r="I13" s="79"/>
      <c r="J13" s="6"/>
      <c r="K13" s="148" t="s">
        <v>67</v>
      </c>
      <c r="L13" s="148"/>
      <c r="M13" s="117">
        <v>609</v>
      </c>
      <c r="N13" s="7"/>
      <c r="O13" s="81"/>
      <c r="P13" s="6"/>
      <c r="Q13" s="365" t="s">
        <v>68</v>
      </c>
      <c r="R13" s="366"/>
      <c r="S13" s="366"/>
      <c r="T13" s="366"/>
      <c r="U13" s="366"/>
      <c r="V13" s="366"/>
      <c r="W13" s="367"/>
      <c r="X13" s="12"/>
      <c r="Y13" s="79"/>
      <c r="Z13" s="79"/>
      <c r="AA13" s="79"/>
      <c r="AB13" s="79"/>
      <c r="AC13" s="79"/>
      <c r="AD13" s="79"/>
      <c r="AE13" s="79"/>
      <c r="AF13" s="79"/>
      <c r="AG13" s="79"/>
      <c r="AH13" s="79"/>
      <c r="AI13" s="79"/>
      <c r="AJ13" s="79"/>
      <c r="AK13" s="79"/>
      <c r="AL13" s="79"/>
    </row>
    <row r="14" spans="1:38" ht="3" customHeight="1" thickTop="1">
      <c r="A14" s="79"/>
      <c r="B14" s="9"/>
      <c r="C14" s="21"/>
      <c r="D14" s="21">
        <v>0</v>
      </c>
      <c r="E14" s="21"/>
      <c r="F14" s="21"/>
      <c r="G14" s="22"/>
      <c r="H14" s="19"/>
      <c r="I14" s="79"/>
      <c r="J14" s="9"/>
      <c r="K14" s="23"/>
      <c r="L14" s="23"/>
      <c r="M14" s="10"/>
      <c r="N14" s="11"/>
      <c r="O14" s="81"/>
      <c r="P14" s="24"/>
      <c r="Q14" s="18"/>
      <c r="R14" s="18"/>
      <c r="S14" s="18"/>
      <c r="T14" s="18"/>
      <c r="U14" s="18"/>
      <c r="V14" s="18"/>
      <c r="W14" s="18"/>
      <c r="X14" s="19"/>
      <c r="Y14" s="79"/>
      <c r="Z14" s="79"/>
      <c r="AA14" s="79"/>
      <c r="AB14" s="79"/>
      <c r="AC14" s="79"/>
      <c r="AD14" s="79"/>
      <c r="AE14" s="79"/>
      <c r="AF14" s="79"/>
      <c r="AG14" s="79"/>
      <c r="AH14" s="79"/>
      <c r="AI14" s="79"/>
      <c r="AJ14" s="79"/>
      <c r="AK14" s="79"/>
      <c r="AL14" s="79"/>
    </row>
    <row r="15" spans="1:38" ht="1.5" customHeight="1">
      <c r="A15" s="79"/>
      <c r="B15" s="79"/>
      <c r="C15" s="84"/>
      <c r="D15" s="84"/>
      <c r="E15" s="84"/>
      <c r="F15" s="84"/>
      <c r="G15" s="96"/>
      <c r="H15" s="79"/>
      <c r="I15" s="79"/>
      <c r="J15" s="79"/>
      <c r="K15" s="83"/>
      <c r="L15" s="83"/>
      <c r="M15" s="81"/>
      <c r="N15" s="97"/>
      <c r="O15" s="81"/>
      <c r="P15" s="81"/>
      <c r="Q15" s="94"/>
      <c r="R15" s="81"/>
      <c r="S15" s="94"/>
      <c r="T15" s="81"/>
      <c r="U15" s="79"/>
      <c r="V15" s="81"/>
      <c r="W15" s="79"/>
      <c r="X15" s="81"/>
      <c r="Y15" s="79"/>
      <c r="Z15" s="79"/>
      <c r="AA15" s="79"/>
      <c r="AB15" s="79"/>
      <c r="AC15" s="79"/>
      <c r="AD15" s="79"/>
      <c r="AE15" s="79"/>
      <c r="AF15" s="79"/>
      <c r="AG15" s="79"/>
      <c r="AH15" s="79"/>
      <c r="AI15" s="79"/>
      <c r="AJ15" s="79"/>
      <c r="AK15" s="79"/>
      <c r="AL15" s="79"/>
    </row>
    <row r="16" spans="1:38" ht="3" customHeight="1">
      <c r="A16" s="79"/>
      <c r="B16" s="3"/>
      <c r="C16" s="26"/>
      <c r="D16" s="26"/>
      <c r="E16" s="26"/>
      <c r="F16" s="26"/>
      <c r="G16" s="27"/>
      <c r="H16" s="4"/>
      <c r="I16" s="4"/>
      <c r="J16" s="4"/>
      <c r="K16" s="28"/>
      <c r="L16" s="28"/>
      <c r="M16" s="29"/>
      <c r="N16" s="30"/>
      <c r="O16" s="81"/>
      <c r="P16" s="66"/>
      <c r="Q16" s="67"/>
      <c r="R16" s="29"/>
      <c r="S16" s="67"/>
      <c r="T16" s="29"/>
      <c r="U16" s="4"/>
      <c r="V16" s="29"/>
      <c r="W16" s="4"/>
      <c r="X16" s="30"/>
      <c r="Y16" s="79"/>
      <c r="Z16" s="79"/>
      <c r="AA16" s="79"/>
      <c r="AB16" s="79"/>
      <c r="AC16" s="79"/>
      <c r="AD16" s="79"/>
      <c r="AE16" s="79"/>
      <c r="AF16" s="79"/>
      <c r="AG16" s="79"/>
      <c r="AH16" s="79"/>
      <c r="AI16" s="79"/>
      <c r="AJ16" s="79"/>
      <c r="AK16" s="79"/>
      <c r="AL16" s="79"/>
    </row>
    <row r="17" spans="1:38" ht="13.5" customHeight="1">
      <c r="A17" s="79"/>
      <c r="B17" s="6"/>
      <c r="C17" s="1" t="s">
        <v>69</v>
      </c>
      <c r="D17" s="149"/>
      <c r="E17" s="1" t="s">
        <v>70</v>
      </c>
      <c r="F17" s="2"/>
      <c r="G17" s="1" t="s">
        <v>71</v>
      </c>
      <c r="H17" s="149"/>
      <c r="I17" s="149"/>
      <c r="J17" s="350" t="s">
        <v>1</v>
      </c>
      <c r="K17" s="351"/>
      <c r="L17" s="149"/>
      <c r="M17" s="1" t="s">
        <v>72</v>
      </c>
      <c r="N17" s="31"/>
      <c r="O17" s="83"/>
      <c r="P17" s="46"/>
      <c r="Q17" s="1" t="s">
        <v>69</v>
      </c>
      <c r="R17" s="104"/>
      <c r="S17" s="1" t="s">
        <v>73</v>
      </c>
      <c r="T17" s="104"/>
      <c r="U17" s="1" t="s">
        <v>74</v>
      </c>
      <c r="V17" s="104"/>
      <c r="W17" s="180" t="s">
        <v>75</v>
      </c>
      <c r="X17" s="157"/>
      <c r="Y17" s="79"/>
      <c r="Z17" s="79"/>
      <c r="AA17" s="80"/>
      <c r="AB17" s="79"/>
      <c r="AC17" s="79"/>
      <c r="AD17" s="79"/>
      <c r="AE17" s="79"/>
      <c r="AF17" s="79"/>
      <c r="AG17" s="79"/>
      <c r="AH17" s="79"/>
      <c r="AI17" s="79"/>
      <c r="AJ17" s="79"/>
      <c r="AK17" s="79"/>
      <c r="AL17" s="79"/>
    </row>
    <row r="18" spans="1:38" ht="3" customHeight="1" thickBot="1">
      <c r="A18" s="79"/>
      <c r="B18" s="6"/>
      <c r="C18" s="149"/>
      <c r="D18" s="149"/>
      <c r="E18" s="2"/>
      <c r="F18" s="2"/>
      <c r="G18" s="2"/>
      <c r="H18" s="149"/>
      <c r="I18" s="149"/>
      <c r="J18" s="149"/>
      <c r="K18" s="149"/>
      <c r="L18" s="149"/>
      <c r="M18" s="149"/>
      <c r="N18" s="31"/>
      <c r="O18" s="83"/>
      <c r="P18" s="46"/>
      <c r="Q18" s="149"/>
      <c r="R18" s="104"/>
      <c r="S18" s="64"/>
      <c r="T18" s="104"/>
      <c r="U18" s="64"/>
      <c r="V18" s="104"/>
      <c r="W18" s="64"/>
      <c r="X18" s="157"/>
      <c r="Y18" s="79"/>
      <c r="Z18" s="79"/>
      <c r="AA18" s="79"/>
      <c r="AB18" s="79"/>
      <c r="AC18" s="79"/>
      <c r="AD18" s="79"/>
      <c r="AE18" s="79"/>
      <c r="AF18" s="79"/>
      <c r="AG18" s="79"/>
      <c r="AH18" s="79"/>
      <c r="AI18" s="79"/>
      <c r="AJ18" s="79"/>
      <c r="AK18" s="79"/>
      <c r="AL18" s="79"/>
    </row>
    <row r="19" spans="1:38" ht="13.5" customHeight="1" thickTop="1" thickBot="1">
      <c r="A19" s="79"/>
      <c r="B19" s="6"/>
      <c r="C19" s="73" t="s">
        <v>76</v>
      </c>
      <c r="D19" s="32"/>
      <c r="E19" s="102">
        <f>IFERROR(VLOOKUP($M$13,TM[],6,0),0)</f>
        <v>0.1</v>
      </c>
      <c r="F19" s="33"/>
      <c r="G19" s="34">
        <v>0</v>
      </c>
      <c r="H19" s="2"/>
      <c r="I19" s="2"/>
      <c r="J19" s="2"/>
      <c r="K19" s="192" t="s">
        <v>18</v>
      </c>
      <c r="L19" s="35"/>
      <c r="M19" s="63">
        <f>IF((E19-G19-U19)*($G$13*1000)/S19&lt;0,"!!!!",(E19-G19-U19)*($G$13*1000)/S19)</f>
        <v>0</v>
      </c>
      <c r="N19" s="36"/>
      <c r="O19" s="87"/>
      <c r="P19" s="68"/>
      <c r="Q19" s="73" t="s">
        <v>76</v>
      </c>
      <c r="R19" s="105"/>
      <c r="S19" s="317">
        <v>100</v>
      </c>
      <c r="T19" s="105"/>
      <c r="U19" s="323">
        <f>IFERROR(ROUND(IF($M$25&lt;0,0,($M$25/($G$13*1000)*IF($K$25=КУ!$B$8,КУ!$C$8*ХСМ!$C$8,IF($K$25=КУ!$B$9,КУ!$C$9*ХСМ!$C$9,))+IF($M$23&lt;0,0,($M$23/($G$13*1000)*IF($K$23=КУ!$B$4,КУ!$C$4*ХСМ!$C$4,IF($K$23=КУ!$B$5,КУ!$C$5*ХСМ!$C$5,IF($K$23=КУ!$B$6,КУ!$C$6*ХСМ!$C$6,IF($K$23=КУ!$B$25,КУ!$C$25*ХСМ!$C$25,)))))))),4),0)</f>
        <v>0</v>
      </c>
      <c r="V19" s="105"/>
      <c r="W19" s="101">
        <f>G19+U19</f>
        <v>0</v>
      </c>
      <c r="X19" s="160"/>
      <c r="Y19" s="79"/>
      <c r="Z19" s="79"/>
      <c r="AA19" s="79"/>
      <c r="AB19" s="79"/>
      <c r="AC19" s="79"/>
      <c r="AD19" s="79"/>
      <c r="AE19" s="79"/>
      <c r="AF19" s="79"/>
      <c r="AG19" s="79"/>
      <c r="AH19" s="79"/>
      <c r="AI19" s="79"/>
      <c r="AJ19" s="79"/>
      <c r="AK19" s="79"/>
      <c r="AL19" s="79"/>
    </row>
    <row r="20" spans="1:38" ht="3.75" customHeight="1" thickTop="1" thickBot="1">
      <c r="A20" s="79"/>
      <c r="B20" s="6"/>
      <c r="C20" s="73"/>
      <c r="D20" s="32"/>
      <c r="E20" s="33"/>
      <c r="F20" s="33"/>
      <c r="G20" s="38"/>
      <c r="H20" s="2"/>
      <c r="I20" s="2"/>
      <c r="J20" s="2"/>
      <c r="K20" s="192"/>
      <c r="L20" s="35"/>
      <c r="M20" s="39"/>
      <c r="N20" s="36"/>
      <c r="O20" s="88"/>
      <c r="P20" s="68"/>
      <c r="Q20" s="73"/>
      <c r="R20" s="105"/>
      <c r="S20" s="107"/>
      <c r="T20" s="105"/>
      <c r="U20" s="153"/>
      <c r="V20" s="105"/>
      <c r="W20" s="184"/>
      <c r="X20" s="160"/>
      <c r="Y20" s="79"/>
      <c r="Z20" s="79"/>
      <c r="AA20" s="79"/>
      <c r="AB20" s="79"/>
      <c r="AC20" s="79"/>
      <c r="AD20" s="79"/>
      <c r="AE20" s="79"/>
      <c r="AF20" s="79"/>
      <c r="AG20" s="79"/>
      <c r="AH20" s="79"/>
      <c r="AI20" s="79"/>
      <c r="AJ20" s="79"/>
      <c r="AK20" s="79"/>
      <c r="AL20" s="79"/>
    </row>
    <row r="21" spans="1:38" ht="13.5" customHeight="1" thickTop="1" thickBot="1">
      <c r="A21" s="79"/>
      <c r="B21" s="6"/>
      <c r="C21" s="73" t="s">
        <v>77</v>
      </c>
      <c r="D21" s="32"/>
      <c r="E21" s="102">
        <f>IFERROR(VLOOKUP($M$13,TM[],7,0),0)</f>
        <v>0.24</v>
      </c>
      <c r="F21" s="33"/>
      <c r="G21" s="34">
        <v>0</v>
      </c>
      <c r="H21" s="2"/>
      <c r="I21" s="2"/>
      <c r="J21" s="2"/>
      <c r="K21" s="331" t="s">
        <v>22</v>
      </c>
      <c r="L21" s="35"/>
      <c r="M21" s="63">
        <f>IF((E21-G21-U21)*($G$13*1000)/S21&lt;0,"!!!!",(E21-G21-U21)*($G$13*1000)/S21)</f>
        <v>0</v>
      </c>
      <c r="N21" s="36"/>
      <c r="O21" s="89"/>
      <c r="P21" s="68"/>
      <c r="Q21" s="73" t="s">
        <v>77</v>
      </c>
      <c r="R21" s="105"/>
      <c r="S21" s="317">
        <f>IF($K$21=КУ!$B$7,КУ!$E$7*ХСМ!$E$7,IF($K$21=КУ!$B$26,КУ!$E$26*ХСМ!$E$26,))</f>
        <v>65</v>
      </c>
      <c r="T21" s="105"/>
      <c r="U21" s="323">
        <f>IFERROR(ROUND(IF($M$23&lt;0,0,$M$23/($G$13*1000)*IF($K$23=КУ!$B$4,КУ!$E$4*ХСМ!$E$4,IF($K$23=ХСМ!$B$5,КУ!$E$5*ХСМ!$E$5,IF($K$23=КУ!$B$6,КУ!$E$6*ХСМ!$E$6,IF($K$23=КУ!$B$25,КУ!$E$25*ХСМ!$E$25,))))),4),0)</f>
        <v>0</v>
      </c>
      <c r="V21" s="105"/>
      <c r="W21" s="101">
        <f>G21+U21</f>
        <v>0</v>
      </c>
      <c r="X21" s="160"/>
      <c r="Y21" s="79"/>
      <c r="Z21" s="79"/>
      <c r="AA21" s="79"/>
      <c r="AB21" s="79"/>
      <c r="AC21" s="79"/>
      <c r="AD21" s="79"/>
      <c r="AE21" s="79"/>
      <c r="AF21" s="79"/>
      <c r="AG21" s="79"/>
      <c r="AH21" s="79"/>
      <c r="AI21" s="79"/>
      <c r="AJ21" s="79"/>
      <c r="AK21" s="79"/>
      <c r="AL21" s="79"/>
    </row>
    <row r="22" spans="1:38" ht="3.75" customHeight="1" thickTop="1" thickBot="1">
      <c r="A22" s="79"/>
      <c r="B22" s="6"/>
      <c r="C22" s="73"/>
      <c r="D22" s="32"/>
      <c r="E22" s="33"/>
      <c r="F22" s="33"/>
      <c r="G22" s="38"/>
      <c r="H22" s="2"/>
      <c r="I22" s="2"/>
      <c r="J22" s="2"/>
      <c r="K22" s="192"/>
      <c r="L22" s="35"/>
      <c r="M22" s="39"/>
      <c r="N22" s="36"/>
      <c r="O22" s="90"/>
      <c r="P22" s="68"/>
      <c r="Q22" s="73"/>
      <c r="R22" s="105"/>
      <c r="S22" s="107"/>
      <c r="T22" s="105"/>
      <c r="U22" s="107"/>
      <c r="V22" s="105"/>
      <c r="W22" s="184"/>
      <c r="X22" s="160"/>
      <c r="Y22" s="79"/>
      <c r="Z22" s="79"/>
      <c r="AA22" s="79"/>
      <c r="AB22" s="79"/>
      <c r="AC22" s="79"/>
      <c r="AD22" s="79"/>
      <c r="AE22" s="79"/>
      <c r="AF22" s="79"/>
      <c r="AG22" s="79"/>
      <c r="AH22" s="79"/>
      <c r="AI22" s="79"/>
      <c r="AJ22" s="79"/>
      <c r="AK22" s="79"/>
      <c r="AL22" s="79"/>
    </row>
    <row r="23" spans="1:38" ht="13.5" customHeight="1" thickTop="1" thickBot="1">
      <c r="A23" s="79"/>
      <c r="B23" s="6"/>
      <c r="C23" s="74" t="s">
        <v>79</v>
      </c>
      <c r="D23" s="40"/>
      <c r="E23" s="102">
        <f>IFERROR(VLOOKUP($M$13,TM[],8,0),0)</f>
        <v>0.57999999999999996</v>
      </c>
      <c r="F23" s="33"/>
      <c r="G23" s="34">
        <v>0</v>
      </c>
      <c r="H23" s="149"/>
      <c r="I23" s="149"/>
      <c r="J23" s="149"/>
      <c r="K23" s="331" t="s">
        <v>21</v>
      </c>
      <c r="L23" s="35"/>
      <c r="M23" s="63">
        <f>(E23-G23)*($G$13*1000)/S23</f>
        <v>0</v>
      </c>
      <c r="N23" s="36"/>
      <c r="O23" s="90"/>
      <c r="P23" s="68"/>
      <c r="Q23" s="74" t="s">
        <v>79</v>
      </c>
      <c r="R23" s="65"/>
      <c r="S23" s="317">
        <f>IF($K$23=КУ!$B$4,КУ!$D$4*ХСМ!$D$4,IF($K$23=КУ!$B$5,КУ!$D$5*ХСМ!$D$5,IF($K$23=КУ!$B$6,КУ!$D$6*ХСМ!$D$6,IF($K$23=КУ!$B$25,КУ!$D$25*ХСМ!$D$25,))))</f>
        <v>70</v>
      </c>
      <c r="T23" s="65"/>
      <c r="U23" s="323">
        <f>IF($K$23=КУ!$B$4,ХСМ!$R$4,IF($K$23=КУ!$B$5,ХСМ!$R$5,IF($K$23=КУ!$B$6,ХСМ!$R$6,IF($K$23=КУ!$B$25,ХСМ!$R$25,))))</f>
        <v>0.25</v>
      </c>
      <c r="V23" s="65"/>
      <c r="W23" s="101">
        <f>IFERROR(M23/($G$13*1000)*U23,0)</f>
        <v>0</v>
      </c>
      <c r="X23" s="169"/>
      <c r="Y23" s="79"/>
      <c r="Z23" s="79"/>
      <c r="AA23" s="79"/>
      <c r="AB23" s="79"/>
      <c r="AC23" s="79"/>
      <c r="AD23" s="79"/>
      <c r="AE23" s="79"/>
      <c r="AF23" s="79"/>
      <c r="AG23" s="79"/>
      <c r="AH23" s="79"/>
      <c r="AI23" s="79"/>
      <c r="AJ23" s="79"/>
      <c r="AK23" s="79"/>
      <c r="AL23" s="79"/>
    </row>
    <row r="24" spans="1:38" ht="3.75" customHeight="1" thickTop="1" thickBot="1">
      <c r="A24" s="79"/>
      <c r="B24" s="6"/>
      <c r="C24" s="73"/>
      <c r="D24" s="32"/>
      <c r="E24" s="33"/>
      <c r="F24" s="33"/>
      <c r="G24" s="38"/>
      <c r="H24" s="2"/>
      <c r="I24" s="2"/>
      <c r="J24" s="2"/>
      <c r="K24" s="192"/>
      <c r="L24" s="35"/>
      <c r="M24" s="39"/>
      <c r="N24" s="36"/>
      <c r="O24" s="90"/>
      <c r="P24" s="68"/>
      <c r="Q24" s="73"/>
      <c r="R24" s="105"/>
      <c r="S24" s="107"/>
      <c r="T24" s="105"/>
      <c r="U24" s="107"/>
      <c r="V24" s="105"/>
      <c r="W24" s="184"/>
      <c r="X24" s="160"/>
      <c r="Y24" s="79"/>
      <c r="Z24" s="79"/>
      <c r="AA24" s="79"/>
      <c r="AB24" s="79"/>
      <c r="AC24" s="79"/>
      <c r="AD24" s="79"/>
      <c r="AE24" s="79"/>
      <c r="AF24" s="79"/>
      <c r="AG24" s="79"/>
      <c r="AH24" s="79"/>
      <c r="AI24" s="79"/>
      <c r="AJ24" s="79"/>
      <c r="AK24" s="79"/>
      <c r="AL24" s="79"/>
    </row>
    <row r="25" spans="1:38" ht="13.5" customHeight="1" thickTop="1" thickBot="1">
      <c r="A25" s="79"/>
      <c r="B25" s="6"/>
      <c r="C25" s="73" t="s">
        <v>80</v>
      </c>
      <c r="D25" s="32"/>
      <c r="E25" s="102">
        <f>IFERROR(VLOOKUP($M$13,TM[],11,0),0)</f>
        <v>0</v>
      </c>
      <c r="F25" s="33"/>
      <c r="G25" s="152">
        <v>0</v>
      </c>
      <c r="H25" s="2"/>
      <c r="I25" s="2"/>
      <c r="J25" s="2"/>
      <c r="K25" s="331" t="s">
        <v>23</v>
      </c>
      <c r="L25" s="35"/>
      <c r="M25" s="63">
        <f>(E25-G25)*($G$13*1000)/S25</f>
        <v>0</v>
      </c>
      <c r="N25" s="36"/>
      <c r="O25" s="90"/>
      <c r="P25" s="68"/>
      <c r="Q25" s="73" t="s">
        <v>80</v>
      </c>
      <c r="R25" s="65"/>
      <c r="S25" s="317">
        <f>IF($K$25=КУ!$B$8,КУ!$F$8*ХСМ!$F$8,IF($K$25=КУ!$B$9,КУ!$F$9*ХСМ!$F$9,))</f>
        <v>67</v>
      </c>
      <c r="T25" s="65"/>
      <c r="U25" s="151"/>
      <c r="V25" s="65"/>
      <c r="W25" s="52"/>
      <c r="X25" s="169"/>
      <c r="Y25" s="79"/>
      <c r="Z25" s="79"/>
      <c r="AA25" s="79"/>
      <c r="AB25" s="79"/>
      <c r="AC25" s="79"/>
      <c r="AD25" s="79"/>
      <c r="AE25" s="79"/>
      <c r="AF25" s="79"/>
      <c r="AG25" s="79"/>
      <c r="AH25" s="79"/>
      <c r="AI25" s="79"/>
      <c r="AJ25" s="79"/>
      <c r="AK25" s="79"/>
      <c r="AL25" s="79"/>
    </row>
    <row r="26" spans="1:38" ht="3.75" customHeight="1" thickTop="1" thickBot="1">
      <c r="A26" s="79"/>
      <c r="B26" s="6"/>
      <c r="C26" s="73"/>
      <c r="D26" s="32"/>
      <c r="E26" s="33"/>
      <c r="F26" s="33"/>
      <c r="G26" s="318"/>
      <c r="H26" s="2"/>
      <c r="I26" s="2"/>
      <c r="J26" s="2"/>
      <c r="K26" s="192"/>
      <c r="L26" s="35"/>
      <c r="M26" s="39"/>
      <c r="N26" s="36"/>
      <c r="O26" s="90"/>
      <c r="P26" s="68"/>
      <c r="Q26" s="73"/>
      <c r="R26" s="106"/>
      <c r="S26" s="107"/>
      <c r="T26" s="106"/>
      <c r="U26" s="107"/>
      <c r="V26" s="106"/>
      <c r="W26" s="184"/>
      <c r="X26" s="171"/>
      <c r="Y26" s="79"/>
      <c r="Z26" s="79"/>
      <c r="AA26" s="79"/>
      <c r="AB26" s="79"/>
      <c r="AC26" s="79"/>
      <c r="AD26" s="79"/>
      <c r="AE26" s="79"/>
      <c r="AF26" s="79"/>
      <c r="AG26" s="79"/>
      <c r="AH26" s="79"/>
      <c r="AI26" s="79"/>
      <c r="AJ26" s="79"/>
      <c r="AK26" s="79"/>
      <c r="AL26" s="79"/>
    </row>
    <row r="27" spans="1:38" ht="13.5" customHeight="1" outlineLevel="1" thickTop="1" thickBot="1">
      <c r="A27" s="79"/>
      <c r="B27" s="6"/>
      <c r="C27" s="73" t="s">
        <v>30</v>
      </c>
      <c r="D27" s="32"/>
      <c r="E27" s="102">
        <f>IFERROR(VLOOKUP($M$13,TM[],13,0),0)</f>
        <v>0</v>
      </c>
      <c r="F27" s="33"/>
      <c r="G27" s="152">
        <v>0</v>
      </c>
      <c r="H27" s="2"/>
      <c r="I27" s="2"/>
      <c r="J27" s="2"/>
      <c r="K27" s="192" t="s">
        <v>30</v>
      </c>
      <c r="L27" s="35"/>
      <c r="M27" s="63">
        <f>(E27-G27)*($G$13*1000)/S27</f>
        <v>0</v>
      </c>
      <c r="N27" s="36"/>
      <c r="O27" s="90"/>
      <c r="P27" s="68"/>
      <c r="Q27" s="73" t="s">
        <v>30</v>
      </c>
      <c r="R27" s="106"/>
      <c r="S27" s="317">
        <v>99</v>
      </c>
      <c r="T27" s="106"/>
      <c r="U27" s="151"/>
      <c r="V27" s="106"/>
      <c r="W27" s="52"/>
      <c r="X27" s="171"/>
      <c r="Y27" s="79"/>
      <c r="Z27" s="79"/>
      <c r="AA27" s="79"/>
      <c r="AB27" s="79"/>
      <c r="AC27" s="79"/>
      <c r="AD27" s="79"/>
      <c r="AE27" s="79"/>
      <c r="AF27" s="79"/>
      <c r="AG27" s="79"/>
      <c r="AH27" s="79"/>
      <c r="AI27" s="79"/>
      <c r="AJ27" s="79"/>
      <c r="AK27" s="79"/>
      <c r="AL27" s="79"/>
    </row>
    <row r="28" spans="1:38" ht="3.75" customHeight="1" outlineLevel="1" thickTop="1" thickBot="1">
      <c r="A28" s="79"/>
      <c r="B28" s="6"/>
      <c r="C28" s="73"/>
      <c r="D28" s="32"/>
      <c r="E28" s="33"/>
      <c r="F28" s="33"/>
      <c r="G28" s="318"/>
      <c r="H28" s="2"/>
      <c r="I28" s="2"/>
      <c r="J28" s="2"/>
      <c r="K28" s="192"/>
      <c r="L28" s="35"/>
      <c r="M28" s="39"/>
      <c r="N28" s="36"/>
      <c r="O28" s="90"/>
      <c r="P28" s="68"/>
      <c r="Q28" s="73"/>
      <c r="R28" s="106"/>
      <c r="S28" s="107"/>
      <c r="T28" s="106"/>
      <c r="U28" s="107"/>
      <c r="V28" s="106"/>
      <c r="W28" s="184"/>
      <c r="X28" s="171"/>
      <c r="Y28" s="79"/>
      <c r="Z28" s="79"/>
      <c r="AA28" s="79"/>
      <c r="AB28" s="79"/>
      <c r="AC28" s="79"/>
      <c r="AD28" s="79"/>
      <c r="AE28" s="79"/>
      <c r="AF28" s="79"/>
      <c r="AG28" s="79"/>
      <c r="AH28" s="79"/>
      <c r="AI28" s="79"/>
      <c r="AJ28" s="79"/>
      <c r="AK28" s="79"/>
      <c r="AL28" s="79"/>
    </row>
    <row r="29" spans="1:38" ht="13.5" customHeight="1" outlineLevel="1" thickTop="1" thickBot="1">
      <c r="A29" s="79"/>
      <c r="B29" s="6"/>
      <c r="C29" s="73" t="s">
        <v>31</v>
      </c>
      <c r="D29" s="32"/>
      <c r="E29" s="102">
        <f>IFERROR(VLOOKUP($M$13,TM[],14,0),0)</f>
        <v>0</v>
      </c>
      <c r="F29" s="33"/>
      <c r="G29" s="152">
        <v>0</v>
      </c>
      <c r="H29" s="2"/>
      <c r="I29" s="2"/>
      <c r="J29" s="2"/>
      <c r="K29" s="192" t="s">
        <v>31</v>
      </c>
      <c r="L29" s="35"/>
      <c r="M29" s="63">
        <f>(E29-G29)*($G$13*1000)/S29</f>
        <v>0</v>
      </c>
      <c r="N29" s="36"/>
      <c r="O29" s="90"/>
      <c r="P29" s="68"/>
      <c r="Q29" s="73" t="s">
        <v>31</v>
      </c>
      <c r="R29" s="106"/>
      <c r="S29" s="317">
        <v>99</v>
      </c>
      <c r="T29" s="106"/>
      <c r="U29" s="151"/>
      <c r="V29" s="106"/>
      <c r="W29" s="52"/>
      <c r="X29" s="171"/>
      <c r="Y29" s="79"/>
      <c r="Z29" s="79"/>
      <c r="AA29" s="79"/>
      <c r="AB29" s="79"/>
      <c r="AC29" s="79"/>
      <c r="AD29" s="79"/>
      <c r="AE29" s="79"/>
      <c r="AF29" s="79"/>
      <c r="AG29" s="79"/>
      <c r="AH29" s="79"/>
      <c r="AI29" s="79"/>
      <c r="AJ29" s="79"/>
      <c r="AK29" s="79"/>
      <c r="AL29" s="79"/>
    </row>
    <row r="30" spans="1:38" ht="3.75" customHeight="1" outlineLevel="1" thickTop="1" thickBot="1">
      <c r="A30" s="79"/>
      <c r="B30" s="6"/>
      <c r="C30" s="73"/>
      <c r="D30" s="32"/>
      <c r="E30" s="33"/>
      <c r="F30" s="33"/>
      <c r="G30" s="318"/>
      <c r="H30" s="2"/>
      <c r="I30" s="2"/>
      <c r="J30" s="2"/>
      <c r="K30" s="192"/>
      <c r="L30" s="35"/>
      <c r="M30" s="39"/>
      <c r="N30" s="36"/>
      <c r="O30" s="90"/>
      <c r="P30" s="68"/>
      <c r="Q30" s="73"/>
      <c r="R30" s="106"/>
      <c r="S30" s="107"/>
      <c r="T30" s="106"/>
      <c r="U30" s="107"/>
      <c r="V30" s="106"/>
      <c r="W30" s="184"/>
      <c r="X30" s="171"/>
      <c r="Y30" s="79"/>
      <c r="Z30" s="79"/>
      <c r="AA30" s="79"/>
      <c r="AB30" s="79"/>
      <c r="AC30" s="79"/>
      <c r="AD30" s="79"/>
      <c r="AE30" s="79"/>
      <c r="AF30" s="79"/>
      <c r="AG30" s="79"/>
      <c r="AH30" s="79"/>
      <c r="AI30" s="79"/>
      <c r="AJ30" s="79"/>
      <c r="AK30" s="79"/>
      <c r="AL30" s="79"/>
    </row>
    <row r="31" spans="1:38" ht="13.5" customHeight="1" outlineLevel="1" thickTop="1" thickBot="1">
      <c r="A31" s="79"/>
      <c r="B31" s="6"/>
      <c r="C31" s="73" t="s">
        <v>81</v>
      </c>
      <c r="D31" s="32"/>
      <c r="E31" s="102">
        <f>IFERROR(VLOOKUP($M$13,TM[],12,0),0)</f>
        <v>0</v>
      </c>
      <c r="F31" s="33"/>
      <c r="G31" s="152">
        <v>0</v>
      </c>
      <c r="H31" s="2"/>
      <c r="I31" s="2"/>
      <c r="J31" s="2"/>
      <c r="K31" s="192" t="s">
        <v>27</v>
      </c>
      <c r="L31" s="35"/>
      <c r="M31" s="63">
        <f>(E31-G31)*($G$13*1000)/S31</f>
        <v>0</v>
      </c>
      <c r="N31" s="36"/>
      <c r="O31" s="90"/>
      <c r="P31" s="68"/>
      <c r="Q31" s="73" t="s">
        <v>81</v>
      </c>
      <c r="R31" s="106"/>
      <c r="S31" s="317">
        <v>65</v>
      </c>
      <c r="T31" s="106"/>
      <c r="U31" s="151"/>
      <c r="V31" s="106"/>
      <c r="W31" s="52"/>
      <c r="X31" s="171"/>
      <c r="Y31" s="79"/>
      <c r="Z31" s="79"/>
      <c r="AA31" s="79"/>
      <c r="AB31" s="79"/>
      <c r="AC31" s="79"/>
      <c r="AD31" s="79"/>
      <c r="AE31" s="79"/>
      <c r="AF31" s="79"/>
      <c r="AG31" s="79"/>
      <c r="AH31" s="79"/>
      <c r="AI31" s="79"/>
      <c r="AJ31" s="79"/>
      <c r="AK31" s="79"/>
      <c r="AL31" s="79"/>
    </row>
    <row r="32" spans="1:38" ht="3.75" customHeight="1" outlineLevel="1" thickTop="1" thickBot="1">
      <c r="A32" s="79"/>
      <c r="B32" s="6"/>
      <c r="C32" s="73"/>
      <c r="D32" s="32"/>
      <c r="E32" s="33"/>
      <c r="F32" s="33"/>
      <c r="G32" s="318"/>
      <c r="H32" s="2"/>
      <c r="I32" s="2"/>
      <c r="J32" s="2"/>
      <c r="K32" s="192"/>
      <c r="L32" s="35"/>
      <c r="M32" s="39"/>
      <c r="N32" s="36"/>
      <c r="O32" s="90"/>
      <c r="P32" s="68"/>
      <c r="Q32" s="73"/>
      <c r="R32" s="106"/>
      <c r="S32" s="107"/>
      <c r="T32" s="106"/>
      <c r="U32" s="107"/>
      <c r="V32" s="106"/>
      <c r="W32" s="184"/>
      <c r="X32" s="171"/>
      <c r="Y32" s="79"/>
      <c r="Z32" s="79"/>
      <c r="AA32" s="79"/>
      <c r="AB32" s="79"/>
      <c r="AC32" s="79"/>
      <c r="AD32" s="79"/>
      <c r="AE32" s="79"/>
      <c r="AF32" s="79"/>
      <c r="AG32" s="79"/>
      <c r="AH32" s="79"/>
      <c r="AI32" s="79"/>
      <c r="AJ32" s="79"/>
      <c r="AK32" s="79"/>
      <c r="AL32" s="79"/>
    </row>
    <row r="33" spans="1:38" ht="13.5" customHeight="1" outlineLevel="1" thickTop="1" thickBot="1">
      <c r="A33" s="79"/>
      <c r="B33" s="6"/>
      <c r="C33" s="73" t="s">
        <v>82</v>
      </c>
      <c r="D33" s="32"/>
      <c r="E33" s="102">
        <f>IFERROR(VLOOKUP($M$13,TM[],15,0),0)</f>
        <v>0</v>
      </c>
      <c r="F33" s="33"/>
      <c r="G33" s="152">
        <v>0</v>
      </c>
      <c r="H33" s="2"/>
      <c r="I33" s="2"/>
      <c r="J33" s="2"/>
      <c r="K33" s="192" t="s">
        <v>26</v>
      </c>
      <c r="L33" s="35"/>
      <c r="M33" s="63">
        <f>(E33-G33)*($G$13*1000)/S33</f>
        <v>0</v>
      </c>
      <c r="N33" s="36"/>
      <c r="O33" s="90"/>
      <c r="P33" s="68"/>
      <c r="Q33" s="73" t="s">
        <v>82</v>
      </c>
      <c r="R33" s="106"/>
      <c r="S33" s="317">
        <v>80</v>
      </c>
      <c r="T33" s="106"/>
      <c r="U33" s="151"/>
      <c r="V33" s="65"/>
      <c r="W33" s="52"/>
      <c r="X33" s="171"/>
      <c r="Y33" s="79"/>
      <c r="Z33" s="79"/>
      <c r="AA33" s="79"/>
      <c r="AB33" s="79"/>
      <c r="AC33" s="79"/>
      <c r="AD33" s="79"/>
      <c r="AE33" s="79"/>
      <c r="AF33" s="79"/>
      <c r="AG33" s="79"/>
      <c r="AH33" s="79"/>
      <c r="AI33" s="79"/>
      <c r="AJ33" s="79"/>
      <c r="AK33" s="79"/>
      <c r="AL33" s="79"/>
    </row>
    <row r="34" spans="1:38" ht="3.75" customHeight="1" outlineLevel="1" thickTop="1" thickBot="1">
      <c r="A34" s="79"/>
      <c r="B34" s="6"/>
      <c r="C34" s="73"/>
      <c r="D34" s="32"/>
      <c r="E34" s="33"/>
      <c r="F34" s="33"/>
      <c r="G34" s="318"/>
      <c r="H34" s="2"/>
      <c r="I34" s="2"/>
      <c r="J34" s="2"/>
      <c r="K34" s="192"/>
      <c r="L34" s="35"/>
      <c r="M34" s="39"/>
      <c r="N34" s="36"/>
      <c r="O34" s="90"/>
      <c r="P34" s="68"/>
      <c r="Q34" s="73"/>
      <c r="R34" s="106"/>
      <c r="S34" s="107"/>
      <c r="T34" s="106"/>
      <c r="U34" s="107"/>
      <c r="V34" s="106"/>
      <c r="W34" s="184"/>
      <c r="X34" s="171"/>
      <c r="Y34" s="79"/>
      <c r="Z34" s="79"/>
      <c r="AA34" s="79"/>
      <c r="AB34" s="79"/>
      <c r="AC34" s="79"/>
      <c r="AD34" s="79"/>
      <c r="AE34" s="79"/>
      <c r="AF34" s="79"/>
      <c r="AG34" s="79"/>
      <c r="AH34" s="79"/>
      <c r="AI34" s="79"/>
      <c r="AJ34" s="79"/>
      <c r="AK34" s="79"/>
      <c r="AL34" s="79"/>
    </row>
    <row r="35" spans="1:38" ht="13.5" customHeight="1" outlineLevel="1" thickTop="1" thickBot="1">
      <c r="A35" s="79"/>
      <c r="B35" s="6"/>
      <c r="C35" s="73" t="s">
        <v>83</v>
      </c>
      <c r="D35" s="32"/>
      <c r="E35" s="102">
        <f>IFERROR(VLOOKUP($M$13,TM[],16,0),0)</f>
        <v>0</v>
      </c>
      <c r="F35" s="33"/>
      <c r="G35" s="152">
        <v>0</v>
      </c>
      <c r="H35" s="2"/>
      <c r="I35" s="2"/>
      <c r="J35" s="2"/>
      <c r="K35" s="192" t="s">
        <v>29</v>
      </c>
      <c r="L35" s="35"/>
      <c r="M35" s="63">
        <f>(E35-G35)*($G$13*1000)/S35</f>
        <v>0</v>
      </c>
      <c r="N35" s="36"/>
      <c r="O35" s="90"/>
      <c r="P35" s="68"/>
      <c r="Q35" s="73" t="s">
        <v>83</v>
      </c>
      <c r="R35" s="106"/>
      <c r="S35" s="317">
        <v>60</v>
      </c>
      <c r="T35" s="106"/>
      <c r="U35" s="246"/>
      <c r="V35" s="106"/>
      <c r="W35" s="52"/>
      <c r="X35" s="171"/>
      <c r="Y35" s="79"/>
      <c r="Z35" s="79"/>
      <c r="AA35" s="79"/>
      <c r="AB35" s="79"/>
      <c r="AC35" s="79"/>
      <c r="AD35" s="79"/>
      <c r="AE35" s="79"/>
      <c r="AF35" s="79"/>
      <c r="AG35" s="79"/>
      <c r="AH35" s="79"/>
      <c r="AI35" s="79"/>
      <c r="AJ35" s="79"/>
      <c r="AK35" s="79"/>
      <c r="AL35" s="79"/>
    </row>
    <row r="36" spans="1:38" ht="3.75" customHeight="1" outlineLevel="1" thickTop="1" thickBot="1">
      <c r="A36" s="79"/>
      <c r="B36" s="6"/>
      <c r="C36" s="73"/>
      <c r="D36" s="32"/>
      <c r="E36" s="33"/>
      <c r="F36" s="33"/>
      <c r="G36" s="320"/>
      <c r="H36" s="2"/>
      <c r="I36" s="2"/>
      <c r="J36" s="2"/>
      <c r="K36" s="192"/>
      <c r="L36" s="35"/>
      <c r="M36" s="39"/>
      <c r="N36" s="36"/>
      <c r="O36" s="90"/>
      <c r="P36" s="68"/>
      <c r="Q36" s="73"/>
      <c r="R36" s="106"/>
      <c r="S36" s="107"/>
      <c r="T36" s="106"/>
      <c r="U36" s="107"/>
      <c r="V36" s="106"/>
      <c r="W36" s="184"/>
      <c r="X36" s="171"/>
      <c r="Y36" s="79"/>
      <c r="Z36" s="79"/>
      <c r="AA36" s="79"/>
      <c r="AB36" s="79"/>
      <c r="AC36" s="79"/>
      <c r="AD36" s="79"/>
      <c r="AE36" s="79"/>
      <c r="AF36" s="79"/>
      <c r="AG36" s="79"/>
      <c r="AH36" s="79"/>
      <c r="AI36" s="79"/>
      <c r="AJ36" s="79"/>
      <c r="AK36" s="79"/>
      <c r="AL36" s="79"/>
    </row>
    <row r="37" spans="1:38" ht="13.5" customHeight="1" outlineLevel="1" thickTop="1" thickBot="1">
      <c r="A37" s="79"/>
      <c r="B37" s="6"/>
      <c r="C37" s="334" t="s">
        <v>84</v>
      </c>
      <c r="D37" s="32"/>
      <c r="E37" s="321">
        <v>0</v>
      </c>
      <c r="F37" s="319"/>
      <c r="G37" s="322">
        <v>0</v>
      </c>
      <c r="H37" s="2"/>
      <c r="I37" s="2"/>
      <c r="J37" s="2"/>
      <c r="K37" s="333" t="s">
        <v>28</v>
      </c>
      <c r="L37" s="35"/>
      <c r="M37" s="63">
        <f>(E37-G37)*($G$13*1000)/S37</f>
        <v>0</v>
      </c>
      <c r="N37" s="36"/>
      <c r="O37" s="90"/>
      <c r="P37" s="68"/>
      <c r="Q37" s="73" t="s">
        <v>84</v>
      </c>
      <c r="R37" s="106"/>
      <c r="S37" s="317">
        <v>17</v>
      </c>
      <c r="T37" s="106"/>
      <c r="U37" s="151"/>
      <c r="V37" s="106"/>
      <c r="W37" s="52"/>
      <c r="X37" s="171"/>
      <c r="Y37" s="79"/>
      <c r="Z37" s="79"/>
      <c r="AA37" s="79"/>
      <c r="AB37" s="79"/>
      <c r="AC37" s="79"/>
      <c r="AD37" s="79"/>
      <c r="AE37" s="79"/>
      <c r="AF37" s="79"/>
      <c r="AG37" s="79"/>
      <c r="AH37" s="79"/>
      <c r="AI37" s="79"/>
      <c r="AJ37" s="79"/>
      <c r="AK37" s="79"/>
      <c r="AL37" s="79"/>
    </row>
    <row r="38" spans="1:38" ht="9.75" customHeight="1" thickTop="1">
      <c r="A38" s="79"/>
      <c r="B38" s="9"/>
      <c r="C38" s="72"/>
      <c r="D38" s="23"/>
      <c r="E38" s="18"/>
      <c r="F38" s="18"/>
      <c r="G38" s="18"/>
      <c r="H38" s="18"/>
      <c r="I38" s="18"/>
      <c r="J38" s="18"/>
      <c r="K38" s="18"/>
      <c r="L38" s="21"/>
      <c r="M38" s="41"/>
      <c r="N38" s="42"/>
      <c r="O38" s="82"/>
      <c r="P38" s="9"/>
      <c r="Q38" s="18"/>
      <c r="R38" s="18"/>
      <c r="S38" s="18"/>
      <c r="T38" s="18"/>
      <c r="U38" s="25"/>
      <c r="V38" s="18"/>
      <c r="W38" s="25"/>
      <c r="X38" s="19"/>
      <c r="Y38" s="79"/>
      <c r="Z38" s="79"/>
      <c r="AA38" s="79"/>
      <c r="AB38" s="79"/>
      <c r="AC38" s="79"/>
      <c r="AD38" s="79"/>
      <c r="AE38" s="79"/>
      <c r="AF38" s="79"/>
      <c r="AG38" s="79"/>
      <c r="AH38" s="79"/>
      <c r="AI38" s="79"/>
      <c r="AJ38" s="79"/>
      <c r="AK38" s="79"/>
      <c r="AL38" s="79"/>
    </row>
    <row r="39" spans="1:38" ht="9" customHeight="1">
      <c r="A39" s="79"/>
      <c r="B39" s="79"/>
      <c r="C39" s="83"/>
      <c r="D39" s="83"/>
      <c r="E39" s="79"/>
      <c r="F39" s="79"/>
      <c r="G39" s="79"/>
      <c r="H39" s="79"/>
      <c r="I39" s="79"/>
      <c r="J39" s="79"/>
      <c r="K39" s="79"/>
      <c r="L39" s="84"/>
      <c r="M39" s="82"/>
      <c r="N39" s="82"/>
      <c r="O39" s="82"/>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ht="3.75" customHeight="1" thickBot="1">
      <c r="A40" s="79"/>
      <c r="B40" s="3"/>
      <c r="C40" s="4"/>
      <c r="D40" s="4"/>
      <c r="E40" s="4"/>
      <c r="F40" s="4"/>
      <c r="G40" s="4"/>
      <c r="H40" s="4"/>
      <c r="I40" s="4"/>
      <c r="J40" s="4"/>
      <c r="K40" s="4"/>
      <c r="L40" s="4"/>
      <c r="M40" s="4"/>
      <c r="N40" s="5"/>
      <c r="O40" s="82"/>
      <c r="P40" s="45"/>
      <c r="Q40" s="4"/>
      <c r="R40" s="43"/>
      <c r="S40" s="4"/>
      <c r="T40" s="43"/>
      <c r="U40" s="4"/>
      <c r="V40" s="43"/>
      <c r="W40" s="4"/>
      <c r="X40" s="44"/>
      <c r="Y40" s="79"/>
      <c r="Z40" s="79"/>
      <c r="AA40" s="79"/>
      <c r="AB40" s="79"/>
      <c r="AC40" s="79"/>
      <c r="AD40" s="79"/>
      <c r="AE40" s="79"/>
      <c r="AF40" s="79"/>
      <c r="AG40" s="79"/>
      <c r="AH40" s="79"/>
      <c r="AI40" s="79"/>
      <c r="AJ40" s="79"/>
      <c r="AK40" s="79"/>
      <c r="AL40" s="79"/>
    </row>
    <row r="41" spans="1:38" ht="12.75" customHeight="1" thickTop="1">
      <c r="A41" s="79"/>
      <c r="B41" s="6"/>
      <c r="C41" s="368" t="s">
        <v>85</v>
      </c>
      <c r="D41" s="369"/>
      <c r="E41" s="369"/>
      <c r="F41" s="369"/>
      <c r="G41" s="370"/>
      <c r="H41" s="62"/>
      <c r="I41" s="62"/>
      <c r="J41" s="62"/>
      <c r="K41" s="148" t="s">
        <v>56</v>
      </c>
      <c r="L41" s="62"/>
      <c r="M41" s="62"/>
      <c r="N41" s="7"/>
      <c r="O41" s="82"/>
      <c r="P41" s="46"/>
      <c r="Q41" s="149"/>
      <c r="R41" s="149"/>
      <c r="S41" s="371" t="s">
        <v>57</v>
      </c>
      <c r="T41" s="372"/>
      <c r="U41" s="372"/>
      <c r="V41" s="372"/>
      <c r="W41" s="373"/>
      <c r="X41" s="187"/>
      <c r="Y41" s="79"/>
      <c r="Z41" s="79"/>
      <c r="AA41" s="79"/>
      <c r="AB41" s="79"/>
      <c r="AC41" s="79"/>
      <c r="AD41" s="79"/>
      <c r="AE41" s="79"/>
      <c r="AF41" s="79"/>
      <c r="AG41" s="79"/>
      <c r="AH41" s="79"/>
      <c r="AI41" s="79"/>
      <c r="AJ41" s="79"/>
      <c r="AK41" s="79"/>
      <c r="AL41" s="79"/>
    </row>
    <row r="42" spans="1:38" ht="3.75" customHeight="1">
      <c r="A42" s="79"/>
      <c r="B42" s="6"/>
      <c r="C42" s="325"/>
      <c r="D42" s="326"/>
      <c r="E42" s="326"/>
      <c r="F42" s="326"/>
      <c r="G42" s="327"/>
      <c r="H42" s="62"/>
      <c r="I42" s="62"/>
      <c r="J42" s="62"/>
      <c r="K42" s="62"/>
      <c r="L42" s="62"/>
      <c r="M42" s="62"/>
      <c r="N42" s="7"/>
      <c r="O42" s="82"/>
      <c r="P42" s="46"/>
      <c r="Q42" s="149"/>
      <c r="R42" s="149"/>
      <c r="S42" s="374"/>
      <c r="T42" s="375"/>
      <c r="U42" s="375"/>
      <c r="V42" s="375"/>
      <c r="W42" s="376"/>
      <c r="X42" s="187"/>
      <c r="Y42" s="79"/>
      <c r="Z42" s="79"/>
      <c r="AA42" s="79"/>
      <c r="AB42" s="79"/>
      <c r="AC42" s="79"/>
      <c r="AD42" s="79"/>
      <c r="AE42" s="79"/>
      <c r="AF42" s="79"/>
      <c r="AG42" s="79"/>
      <c r="AH42" s="79"/>
      <c r="AI42" s="79"/>
      <c r="AJ42" s="79"/>
      <c r="AK42" s="79"/>
      <c r="AL42" s="79"/>
    </row>
    <row r="43" spans="1:38" ht="12" customHeight="1" thickBot="1">
      <c r="A43" s="79"/>
      <c r="B43" s="6"/>
      <c r="C43" s="380" t="s">
        <v>86</v>
      </c>
      <c r="D43" s="381"/>
      <c r="E43" s="381"/>
      <c r="F43" s="381"/>
      <c r="G43" s="382"/>
      <c r="H43" s="62"/>
      <c r="I43" s="62"/>
      <c r="J43" s="62"/>
      <c r="K43" s="148" t="s">
        <v>58</v>
      </c>
      <c r="L43" s="62"/>
      <c r="M43" s="62"/>
      <c r="N43" s="14"/>
      <c r="O43" s="82"/>
      <c r="P43" s="46"/>
      <c r="Q43" s="149"/>
      <c r="R43" s="149"/>
      <c r="S43" s="377"/>
      <c r="T43" s="378"/>
      <c r="U43" s="378"/>
      <c r="V43" s="378"/>
      <c r="W43" s="379"/>
      <c r="X43" s="187"/>
      <c r="Y43" s="79"/>
      <c r="Z43" s="79"/>
      <c r="AA43" s="79"/>
      <c r="AB43" s="79"/>
      <c r="AC43" s="79"/>
      <c r="AD43" s="79"/>
      <c r="AE43" s="79"/>
      <c r="AF43" s="79"/>
      <c r="AG43" s="79"/>
      <c r="AH43" s="79"/>
      <c r="AI43" s="79"/>
      <c r="AJ43" s="79"/>
      <c r="AK43" s="79"/>
      <c r="AL43" s="79"/>
    </row>
    <row r="44" spans="1:38" ht="3.75" customHeight="1" thickTop="1">
      <c r="A44" s="79"/>
      <c r="B44" s="9"/>
      <c r="C44" s="18"/>
      <c r="D44" s="18"/>
      <c r="E44" s="18"/>
      <c r="F44" s="18"/>
      <c r="G44" s="18"/>
      <c r="H44" s="18"/>
      <c r="I44" s="18"/>
      <c r="J44" s="18"/>
      <c r="K44" s="18"/>
      <c r="L44" s="21"/>
      <c r="M44" s="41"/>
      <c r="N44" s="42"/>
      <c r="O44" s="82"/>
      <c r="P44" s="71"/>
      <c r="Q44" s="10"/>
      <c r="R44" s="23"/>
      <c r="S44" s="10"/>
      <c r="T44" s="23"/>
      <c r="U44" s="18"/>
      <c r="V44" s="23"/>
      <c r="W44" s="18"/>
      <c r="X44" s="172"/>
      <c r="Y44" s="79"/>
      <c r="Z44" s="79"/>
      <c r="AA44" s="79"/>
      <c r="AB44" s="79"/>
      <c r="AC44" s="79"/>
      <c r="AD44" s="79"/>
      <c r="AE44" s="79"/>
      <c r="AF44" s="79"/>
      <c r="AG44" s="79"/>
      <c r="AH44" s="79"/>
      <c r="AI44" s="79"/>
      <c r="AJ44" s="79"/>
      <c r="AK44" s="79"/>
      <c r="AL44" s="79"/>
    </row>
    <row r="45" spans="1:38" ht="1.5" customHeight="1">
      <c r="A45" s="79"/>
      <c r="B45" s="85"/>
      <c r="C45" s="85"/>
      <c r="D45" s="85"/>
      <c r="E45" s="85"/>
      <c r="F45" s="85"/>
      <c r="G45" s="85"/>
      <c r="H45" s="85"/>
      <c r="I45" s="85"/>
      <c r="J45" s="85"/>
      <c r="K45" s="85"/>
      <c r="L45" s="98"/>
      <c r="M45" s="99"/>
      <c r="N45" s="99"/>
      <c r="O45" s="82"/>
      <c r="P45" s="91"/>
      <c r="Q45" s="79"/>
      <c r="R45" s="91"/>
      <c r="S45" s="79"/>
      <c r="T45" s="91"/>
      <c r="U45" s="79"/>
      <c r="V45" s="91"/>
      <c r="W45" s="79"/>
      <c r="X45" s="91"/>
      <c r="Y45" s="79"/>
      <c r="Z45" s="79"/>
      <c r="AA45" s="79"/>
      <c r="AB45" s="79"/>
      <c r="AC45" s="79"/>
      <c r="AD45" s="79"/>
      <c r="AE45" s="79"/>
      <c r="AF45" s="79"/>
      <c r="AG45" s="79"/>
      <c r="AH45" s="79"/>
      <c r="AI45" s="79"/>
      <c r="AJ45" s="79"/>
      <c r="AK45" s="79"/>
      <c r="AL45" s="79"/>
    </row>
    <row r="46" spans="1:38" ht="3" customHeight="1">
      <c r="A46" s="79"/>
      <c r="B46" s="3"/>
      <c r="C46" s="4"/>
      <c r="D46" s="4"/>
      <c r="E46" s="4"/>
      <c r="F46" s="4"/>
      <c r="G46" s="4"/>
      <c r="H46" s="4"/>
      <c r="I46" s="4"/>
      <c r="J46" s="4"/>
      <c r="K46" s="4"/>
      <c r="L46" s="26"/>
      <c r="M46" s="43"/>
      <c r="N46" s="44"/>
      <c r="O46" s="82"/>
      <c r="P46" s="3"/>
      <c r="Q46" s="4"/>
      <c r="R46" s="4"/>
      <c r="S46" s="4"/>
      <c r="T46" s="4"/>
      <c r="U46" s="4"/>
      <c r="V46" s="4"/>
      <c r="W46" s="4"/>
      <c r="X46" s="5"/>
      <c r="Y46" s="79"/>
      <c r="Z46" s="79"/>
      <c r="AA46" s="79"/>
      <c r="AB46" s="79"/>
      <c r="AC46" s="79"/>
      <c r="AD46" s="79"/>
      <c r="AE46" s="79"/>
      <c r="AF46" s="79"/>
      <c r="AG46" s="79"/>
      <c r="AH46" s="79"/>
      <c r="AI46" s="79"/>
      <c r="AJ46" s="79"/>
      <c r="AK46" s="79"/>
      <c r="AL46" s="79"/>
    </row>
    <row r="47" spans="1:38" ht="13.5" customHeight="1">
      <c r="A47" s="79"/>
      <c r="B47" s="6"/>
      <c r="C47" s="1" t="s">
        <v>69</v>
      </c>
      <c r="D47" s="149"/>
      <c r="E47" s="1" t="s">
        <v>70</v>
      </c>
      <c r="F47" s="2"/>
      <c r="G47" s="1" t="s">
        <v>71</v>
      </c>
      <c r="H47" s="149"/>
      <c r="I47" s="149"/>
      <c r="J47" s="350" t="s">
        <v>87</v>
      </c>
      <c r="K47" s="351"/>
      <c r="L47" s="149"/>
      <c r="M47" s="1" t="s">
        <v>88</v>
      </c>
      <c r="N47" s="31"/>
      <c r="O47" s="83"/>
      <c r="P47" s="6"/>
      <c r="Q47" s="1" t="s">
        <v>69</v>
      </c>
      <c r="R47" s="104"/>
      <c r="S47" s="1" t="s">
        <v>73</v>
      </c>
      <c r="T47" s="104"/>
      <c r="U47" s="1" t="s">
        <v>89</v>
      </c>
      <c r="V47" s="104"/>
      <c r="W47" s="1" t="s">
        <v>90</v>
      </c>
      <c r="X47" s="157"/>
      <c r="Y47" s="79"/>
      <c r="Z47" s="79"/>
      <c r="AA47" s="79"/>
      <c r="AB47" s="79"/>
      <c r="AC47" s="79"/>
      <c r="AD47" s="79"/>
      <c r="AE47" s="79"/>
      <c r="AF47" s="79"/>
      <c r="AG47" s="79"/>
      <c r="AH47" s="79"/>
      <c r="AI47" s="79"/>
      <c r="AJ47" s="79"/>
      <c r="AK47" s="79"/>
      <c r="AL47" s="79"/>
    </row>
    <row r="48" spans="1:38" ht="3.75" customHeight="1" thickBot="1">
      <c r="A48" s="79"/>
      <c r="B48" s="6"/>
      <c r="C48" s="149"/>
      <c r="D48" s="149"/>
      <c r="E48" s="149"/>
      <c r="F48" s="2"/>
      <c r="G48" s="149"/>
      <c r="H48" s="149"/>
      <c r="I48" s="149"/>
      <c r="J48" s="149"/>
      <c r="K48" s="149"/>
      <c r="L48" s="149"/>
      <c r="M48" s="149"/>
      <c r="N48" s="31"/>
      <c r="O48" s="83"/>
      <c r="P48" s="6"/>
      <c r="Q48" s="149"/>
      <c r="R48" s="62"/>
      <c r="S48" s="62"/>
      <c r="T48" s="62"/>
      <c r="U48" s="62"/>
      <c r="V48" s="62"/>
      <c r="W48" s="62"/>
      <c r="X48" s="12"/>
      <c r="Y48" s="79"/>
      <c r="Z48" s="79"/>
      <c r="AA48" s="79"/>
      <c r="AB48" s="79"/>
      <c r="AC48" s="79"/>
      <c r="AD48" s="79"/>
      <c r="AE48" s="79"/>
      <c r="AF48" s="79"/>
      <c r="AG48" s="79"/>
      <c r="AH48" s="79"/>
      <c r="AI48" s="79"/>
      <c r="AJ48" s="79"/>
      <c r="AK48" s="79"/>
      <c r="AL48" s="79"/>
    </row>
    <row r="49" spans="1:38" ht="13.5" customHeight="1" thickTop="1" thickBot="1">
      <c r="A49" s="79"/>
      <c r="B49" s="6"/>
      <c r="C49" s="2" t="s">
        <v>76</v>
      </c>
      <c r="D49" s="2"/>
      <c r="E49" s="101">
        <f>IFERROR(VLOOKUP($M$13,TM[],20,0),0)</f>
        <v>0.11</v>
      </c>
      <c r="F49" s="33"/>
      <c r="G49" s="34">
        <v>0</v>
      </c>
      <c r="H49" s="47"/>
      <c r="I49" s="47"/>
      <c r="J49" s="47"/>
      <c r="K49" s="192" t="s">
        <v>91</v>
      </c>
      <c r="L49" s="77"/>
      <c r="M49" s="63">
        <f>(E49-G49)/(S49/100)*$G$13/160</f>
        <v>0</v>
      </c>
      <c r="N49" s="50"/>
      <c r="O49" s="91"/>
      <c r="P49" s="6"/>
      <c r="Q49" s="2" t="s">
        <v>76</v>
      </c>
      <c r="R49" s="62"/>
      <c r="S49" s="186">
        <v>0.01</v>
      </c>
      <c r="T49" s="62"/>
      <c r="U49" s="117">
        <v>0</v>
      </c>
      <c r="V49" s="62"/>
      <c r="W49" s="186">
        <f>IFERROR($U$49*$S$49/$G$13*160/100,0)</f>
        <v>0</v>
      </c>
      <c r="X49" s="12"/>
      <c r="Y49" s="79"/>
      <c r="Z49" s="93"/>
      <c r="AA49" s="79"/>
      <c r="AB49" s="79"/>
      <c r="AC49" s="79"/>
      <c r="AD49" s="79"/>
      <c r="AE49" s="79"/>
      <c r="AF49" s="79"/>
      <c r="AG49" s="79"/>
      <c r="AH49" s="79"/>
      <c r="AI49" s="79"/>
      <c r="AJ49" s="79"/>
      <c r="AK49" s="79"/>
      <c r="AL49" s="79"/>
    </row>
    <row r="50" spans="1:38" ht="3.75" customHeight="1" thickTop="1" thickBot="1">
      <c r="A50" s="79"/>
      <c r="B50" s="6"/>
      <c r="C50" s="32"/>
      <c r="D50" s="32"/>
      <c r="E50" s="33"/>
      <c r="F50" s="33"/>
      <c r="G50" s="33"/>
      <c r="H50" s="2"/>
      <c r="I50" s="2"/>
      <c r="J50" s="2"/>
      <c r="K50" s="192"/>
      <c r="L50" s="35"/>
      <c r="M50" s="37"/>
      <c r="N50" s="36"/>
      <c r="O50" s="90"/>
      <c r="P50" s="68"/>
      <c r="Q50" s="32"/>
      <c r="R50" s="37"/>
      <c r="S50" s="330"/>
      <c r="T50" s="37"/>
      <c r="U50" s="147"/>
      <c r="V50" s="37"/>
      <c r="W50" s="256"/>
      <c r="X50" s="36"/>
      <c r="Y50" s="79"/>
      <c r="Z50" s="93"/>
      <c r="AA50" s="79"/>
      <c r="AB50" s="79"/>
      <c r="AC50" s="79"/>
      <c r="AD50" s="79"/>
      <c r="AE50" s="79"/>
      <c r="AF50" s="79"/>
      <c r="AG50" s="79"/>
      <c r="AH50" s="79"/>
      <c r="AI50" s="79"/>
      <c r="AJ50" s="79"/>
      <c r="AK50" s="79"/>
      <c r="AL50" s="79"/>
    </row>
    <row r="51" spans="1:38" ht="13.5" hidden="1" customHeight="1" thickTop="1" thickBot="1">
      <c r="A51" s="79"/>
      <c r="B51" s="6"/>
      <c r="C51" s="2" t="s">
        <v>92</v>
      </c>
      <c r="D51" s="2"/>
      <c r="E51" s="101">
        <f>IFERROR(VLOOKUP($M$13,TM[],9,0),0)</f>
        <v>0</v>
      </c>
      <c r="F51" s="33"/>
      <c r="G51" s="34">
        <v>0</v>
      </c>
      <c r="H51" s="47"/>
      <c r="I51" s="47"/>
      <c r="J51" s="47"/>
      <c r="K51" s="192" t="s">
        <v>93</v>
      </c>
      <c r="L51" s="77"/>
      <c r="M51" s="63">
        <f>(E51-G51)/(S51/100)*$G$13/160</f>
        <v>0</v>
      </c>
      <c r="N51" s="50"/>
      <c r="O51" s="91"/>
      <c r="P51" s="69"/>
      <c r="Q51" s="2" t="s">
        <v>92</v>
      </c>
      <c r="R51" s="328"/>
      <c r="S51" s="186">
        <v>0.01</v>
      </c>
      <c r="T51" s="328"/>
      <c r="U51" s="117">
        <v>0</v>
      </c>
      <c r="V51" s="328"/>
      <c r="W51" s="186">
        <f>IFERROR($U$51*$S$51/$G$13*160/100,0)</f>
        <v>0</v>
      </c>
      <c r="X51" s="50"/>
      <c r="Y51" s="79"/>
      <c r="Z51" s="93"/>
      <c r="AA51" s="79"/>
      <c r="AB51" s="79"/>
      <c r="AC51" s="79"/>
      <c r="AD51" s="79"/>
      <c r="AE51" s="79"/>
      <c r="AF51" s="79"/>
      <c r="AG51" s="79"/>
      <c r="AH51" s="79"/>
      <c r="AI51" s="79"/>
      <c r="AJ51" s="79"/>
      <c r="AK51" s="79"/>
      <c r="AL51" s="79"/>
    </row>
    <row r="52" spans="1:38" ht="3.75" hidden="1" customHeight="1" thickTop="1" thickBot="1">
      <c r="A52" s="79"/>
      <c r="B52" s="6"/>
      <c r="C52" s="32"/>
      <c r="D52" s="32"/>
      <c r="E52" s="33"/>
      <c r="F52" s="33"/>
      <c r="G52" s="33"/>
      <c r="H52" s="2"/>
      <c r="I52" s="2"/>
      <c r="J52" s="2"/>
      <c r="K52" s="192"/>
      <c r="L52" s="35"/>
      <c r="M52" s="37"/>
      <c r="N52" s="36"/>
      <c r="O52" s="90"/>
      <c r="P52" s="68"/>
      <c r="Q52" s="32"/>
      <c r="R52" s="328"/>
      <c r="S52" s="330"/>
      <c r="T52" s="328"/>
      <c r="U52" s="147"/>
      <c r="V52" s="328"/>
      <c r="W52" s="256"/>
      <c r="X52" s="50"/>
      <c r="Y52" s="79"/>
      <c r="Z52" s="93"/>
      <c r="AA52" s="79"/>
      <c r="AB52" s="79"/>
      <c r="AC52" s="79"/>
      <c r="AD52" s="79"/>
      <c r="AE52" s="79"/>
      <c r="AF52" s="79"/>
      <c r="AG52" s="79"/>
      <c r="AH52" s="79"/>
      <c r="AI52" s="79"/>
      <c r="AJ52" s="79"/>
      <c r="AK52" s="79"/>
      <c r="AL52" s="79"/>
    </row>
    <row r="53" spans="1:38" ht="13.5" customHeight="1" thickTop="1" thickBot="1">
      <c r="A53" s="79"/>
      <c r="B53" s="6"/>
      <c r="C53" s="2" t="s">
        <v>94</v>
      </c>
      <c r="D53" s="2"/>
      <c r="E53" s="152">
        <f>IFERROR((VLOOKUP($M$13,TM[],10,0)-IF(AND(E55&gt;0,K55="FeTi50"),0.007,)),0)</f>
        <v>3.9E-2</v>
      </c>
      <c r="F53" s="33"/>
      <c r="G53" s="152">
        <v>0</v>
      </c>
      <c r="H53" s="47"/>
      <c r="I53" s="47"/>
      <c r="J53" s="47"/>
      <c r="K53" s="192" t="s">
        <v>95</v>
      </c>
      <c r="L53" s="77"/>
      <c r="M53" s="63">
        <f>(E53-G53)/(S53/100)*$G$13/160</f>
        <v>0</v>
      </c>
      <c r="N53" s="50"/>
      <c r="O53" s="91"/>
      <c r="P53" s="69"/>
      <c r="Q53" s="2" t="s">
        <v>94</v>
      </c>
      <c r="R53" s="328"/>
      <c r="S53" s="186">
        <v>1.4999999999999999E-2</v>
      </c>
      <c r="T53" s="328"/>
      <c r="U53" s="117">
        <v>0</v>
      </c>
      <c r="V53" s="328"/>
      <c r="W53" s="186">
        <f>IFERROR($U$53*$S$53/$G$13*160/100,0)</f>
        <v>0</v>
      </c>
      <c r="X53" s="50"/>
      <c r="Y53" s="79"/>
      <c r="Z53" s="93"/>
      <c r="AA53" s="79"/>
      <c r="AB53" s="79"/>
      <c r="AC53" s="79"/>
      <c r="AD53" s="79"/>
      <c r="AE53" s="79"/>
      <c r="AF53" s="79"/>
      <c r="AG53" s="79"/>
      <c r="AH53" s="79"/>
      <c r="AI53" s="79"/>
      <c r="AJ53" s="79"/>
      <c r="AK53" s="79"/>
      <c r="AL53" s="79"/>
    </row>
    <row r="54" spans="1:38" ht="3.75" customHeight="1" thickTop="1" thickBot="1">
      <c r="A54" s="79"/>
      <c r="B54" s="6"/>
      <c r="C54" s="32"/>
      <c r="D54" s="32"/>
      <c r="E54" s="33"/>
      <c r="F54" s="33"/>
      <c r="G54" s="33"/>
      <c r="H54" s="2"/>
      <c r="I54" s="2"/>
      <c r="J54" s="2"/>
      <c r="K54" s="192"/>
      <c r="L54" s="35"/>
      <c r="M54" s="37"/>
      <c r="N54" s="36"/>
      <c r="O54" s="90"/>
      <c r="P54" s="68"/>
      <c r="Q54" s="32"/>
      <c r="R54" s="328"/>
      <c r="S54" s="330"/>
      <c r="T54" s="328"/>
      <c r="U54" s="147"/>
      <c r="V54" s="328"/>
      <c r="W54" s="189"/>
      <c r="X54" s="50"/>
      <c r="Y54" s="79"/>
      <c r="Z54" s="93"/>
      <c r="AA54" s="79"/>
      <c r="AB54" s="79"/>
      <c r="AC54" s="79"/>
      <c r="AD54" s="79"/>
      <c r="AE54" s="79"/>
      <c r="AF54" s="79"/>
      <c r="AG54" s="79"/>
      <c r="AH54" s="79"/>
      <c r="AI54" s="79"/>
      <c r="AJ54" s="79"/>
      <c r="AK54" s="79"/>
      <c r="AL54" s="79"/>
    </row>
    <row r="55" spans="1:38" ht="13.5" customHeight="1" thickTop="1" thickBot="1">
      <c r="A55" s="79"/>
      <c r="B55" s="6"/>
      <c r="C55" s="2" t="s">
        <v>96</v>
      </c>
      <c r="D55" s="2"/>
      <c r="E55" s="152">
        <f>IFERROR(VLOOKUP($M$13,TM[],17,0),0)</f>
        <v>0</v>
      </c>
      <c r="F55" s="33"/>
      <c r="G55" s="152">
        <v>0</v>
      </c>
      <c r="H55" s="47"/>
      <c r="I55" s="47"/>
      <c r="J55" s="47"/>
      <c r="K55" s="331" t="s">
        <v>25</v>
      </c>
      <c r="L55" s="77"/>
      <c r="M55" s="63">
        <f>(E55-G55)/(S55/100)*$G$13/160</f>
        <v>0</v>
      </c>
      <c r="N55" s="50"/>
      <c r="O55" s="91"/>
      <c r="P55" s="69"/>
      <c r="Q55" s="2" t="s">
        <v>96</v>
      </c>
      <c r="R55" s="328"/>
      <c r="S55" s="186">
        <f>IF(K55=ПП!B8,ПП!C8,ПП!C9)</f>
        <v>1.2999999999999999E-2</v>
      </c>
      <c r="T55" s="328"/>
      <c r="U55" s="117">
        <v>3.1399999999999997E-2</v>
      </c>
      <c r="V55" s="328"/>
      <c r="W55" s="186">
        <f>IFERROR($U$55*$S$55/$G$13*160/100,0)</f>
        <v>0</v>
      </c>
      <c r="X55" s="50"/>
      <c r="Y55" s="79"/>
      <c r="Z55" s="93"/>
      <c r="AA55" s="79"/>
      <c r="AB55" s="79"/>
      <c r="AC55" s="79"/>
      <c r="AD55" s="79"/>
      <c r="AE55" s="79"/>
      <c r="AF55" s="79"/>
      <c r="AG55" s="79"/>
      <c r="AH55" s="79"/>
      <c r="AI55" s="79"/>
      <c r="AJ55" s="79"/>
      <c r="AK55" s="79"/>
      <c r="AL55" s="79"/>
    </row>
    <row r="56" spans="1:38" ht="3.75" hidden="1" customHeight="1" thickTop="1">
      <c r="A56" s="79"/>
      <c r="B56" s="6"/>
      <c r="C56" s="32"/>
      <c r="D56" s="32"/>
      <c r="E56" s="33"/>
      <c r="F56" s="33"/>
      <c r="G56" s="33"/>
      <c r="H56" s="2"/>
      <c r="I56" s="2"/>
      <c r="J56" s="2"/>
      <c r="K56" s="192"/>
      <c r="L56" s="51"/>
      <c r="M56" s="37"/>
      <c r="N56" s="36"/>
      <c r="O56" s="90"/>
      <c r="P56" s="68"/>
      <c r="Q56" s="32"/>
      <c r="R56" s="328"/>
      <c r="S56" s="75"/>
      <c r="T56" s="328"/>
      <c r="U56" s="147"/>
      <c r="V56" s="328"/>
      <c r="W56" s="189"/>
      <c r="X56" s="50"/>
      <c r="Y56" s="79"/>
      <c r="Z56" s="79"/>
      <c r="AA56" s="79"/>
      <c r="AB56" s="79"/>
      <c r="AC56" s="79"/>
      <c r="AD56" s="79"/>
      <c r="AE56" s="79"/>
      <c r="AF56" s="79"/>
      <c r="AG56" s="79"/>
      <c r="AH56" s="79"/>
      <c r="AI56" s="79"/>
      <c r="AJ56" s="79"/>
      <c r="AK56" s="79"/>
      <c r="AL56" s="79"/>
    </row>
    <row r="57" spans="1:38" ht="13.5" hidden="1" customHeight="1" thickTop="1" thickBot="1">
      <c r="A57" s="79"/>
      <c r="B57" s="6"/>
      <c r="C57" s="2" t="s">
        <v>97</v>
      </c>
      <c r="D57" s="2"/>
      <c r="E57" s="101">
        <f>IFERROR(VLOOKUP($M$13,TM[],19,0),0)</f>
        <v>0</v>
      </c>
      <c r="F57" s="33"/>
      <c r="G57" s="34">
        <v>0</v>
      </c>
      <c r="H57" s="47"/>
      <c r="I57" s="47"/>
      <c r="J57" s="47"/>
      <c r="K57" s="148" t="s">
        <v>36</v>
      </c>
      <c r="L57" s="77"/>
      <c r="M57" s="63">
        <f>(E57-G57)/(S57/100)*$G$13/160</f>
        <v>0</v>
      </c>
      <c r="N57" s="50"/>
      <c r="O57" s="91"/>
      <c r="P57" s="69"/>
      <c r="Q57" s="2" t="s">
        <v>97</v>
      </c>
      <c r="R57" s="328"/>
      <c r="S57" s="101">
        <v>1E-3</v>
      </c>
      <c r="T57" s="328"/>
      <c r="U57" s="117">
        <v>0</v>
      </c>
      <c r="V57" s="328"/>
      <c r="W57" s="186">
        <f>IFERROR($U$57*$S$57/$G$13*160/100,0)</f>
        <v>0</v>
      </c>
      <c r="X57" s="50"/>
      <c r="Y57" s="79"/>
      <c r="Z57" s="93"/>
      <c r="AA57" s="79"/>
      <c r="AB57" s="79"/>
      <c r="AC57" s="79"/>
      <c r="AD57" s="79"/>
      <c r="AE57" s="79"/>
      <c r="AF57" s="79"/>
      <c r="AG57" s="79"/>
      <c r="AH57" s="79"/>
      <c r="AI57" s="79"/>
      <c r="AJ57" s="79"/>
      <c r="AK57" s="79"/>
      <c r="AL57" s="79"/>
    </row>
    <row r="58" spans="1:38" ht="3.75" customHeight="1" thickTop="1" thickBot="1">
      <c r="A58" s="79"/>
      <c r="B58" s="6"/>
      <c r="C58" s="32"/>
      <c r="D58" s="32"/>
      <c r="E58" s="33"/>
      <c r="F58" s="33"/>
      <c r="G58" s="33"/>
      <c r="H58" s="2"/>
      <c r="I58" s="2"/>
      <c r="J58" s="2"/>
      <c r="K58" s="192"/>
      <c r="L58" s="51"/>
      <c r="M58" s="37"/>
      <c r="N58" s="36"/>
      <c r="O58" s="90"/>
      <c r="P58" s="68"/>
      <c r="Q58" s="62"/>
      <c r="R58" s="328"/>
      <c r="S58" s="62"/>
      <c r="T58" s="328"/>
      <c r="U58" s="62"/>
      <c r="V58" s="328"/>
      <c r="W58" s="62"/>
      <c r="X58" s="50"/>
      <c r="Y58" s="79"/>
      <c r="Z58" s="79"/>
      <c r="AA58" s="79"/>
      <c r="AB58" s="79"/>
      <c r="AC58" s="79"/>
      <c r="AD58" s="79"/>
      <c r="AE58" s="79"/>
      <c r="AF58" s="79"/>
      <c r="AG58" s="79"/>
      <c r="AH58" s="79"/>
      <c r="AI58" s="79"/>
      <c r="AJ58" s="79"/>
      <c r="AK58" s="79"/>
      <c r="AL58" s="79"/>
    </row>
    <row r="59" spans="1:38" ht="13.5" customHeight="1" thickTop="1" thickBot="1">
      <c r="A59" s="79"/>
      <c r="B59" s="6"/>
      <c r="C59" s="183" t="s">
        <v>98</v>
      </c>
      <c r="D59" s="2"/>
      <c r="E59" s="117">
        <v>0</v>
      </c>
      <c r="F59" s="52"/>
      <c r="G59" s="34">
        <v>0</v>
      </c>
      <c r="H59" s="13"/>
      <c r="I59" s="13"/>
      <c r="J59" s="13"/>
      <c r="K59" s="332" t="s">
        <v>48</v>
      </c>
      <c r="L59" s="77"/>
      <c r="M59" s="63">
        <f>IF(K55=ПП!B8,(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+5,(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f>
        <v>0</v>
      </c>
      <c r="N59" s="50"/>
      <c r="O59" s="91"/>
      <c r="P59" s="69"/>
      <c r="Q59" s="103"/>
      <c r="R59" s="328"/>
      <c r="S59" s="103"/>
      <c r="T59" s="328"/>
      <c r="U59" s="149"/>
      <c r="V59" s="328"/>
      <c r="W59" s="149"/>
      <c r="X59" s="50"/>
      <c r="Y59" s="79"/>
      <c r="Z59" s="79"/>
      <c r="AA59" s="79"/>
      <c r="AB59" s="79"/>
      <c r="AC59" s="79"/>
      <c r="AD59" s="79"/>
      <c r="AE59" s="79"/>
      <c r="AF59" s="79"/>
      <c r="AG59" s="79"/>
      <c r="AH59" s="79"/>
      <c r="AI59" s="79"/>
      <c r="AJ59" s="79"/>
      <c r="AK59" s="79"/>
      <c r="AL59" s="79"/>
    </row>
    <row r="60" spans="1:38" ht="3.75" customHeight="1" thickTop="1">
      <c r="A60" s="79"/>
      <c r="B60" s="9"/>
      <c r="C60" s="53"/>
      <c r="D60" s="53"/>
      <c r="E60" s="54"/>
      <c r="F60" s="54"/>
      <c r="G60" s="54"/>
      <c r="H60" s="21"/>
      <c r="I60" s="21"/>
      <c r="J60" s="21"/>
      <c r="K60" s="55"/>
      <c r="L60" s="56"/>
      <c r="M60" s="57"/>
      <c r="N60" s="58"/>
      <c r="O60" s="90"/>
      <c r="P60" s="70"/>
      <c r="Q60" s="18"/>
      <c r="R60" s="57"/>
      <c r="S60" s="18"/>
      <c r="T60" s="57"/>
      <c r="U60" s="18"/>
      <c r="V60" s="57"/>
      <c r="W60" s="18"/>
      <c r="X60" s="58"/>
      <c r="Y60" s="79"/>
      <c r="Z60" s="79"/>
      <c r="AA60" s="79"/>
      <c r="AB60" s="79"/>
      <c r="AC60" s="79"/>
      <c r="AD60" s="79"/>
      <c r="AE60" s="79"/>
      <c r="AF60" s="79"/>
      <c r="AG60" s="79"/>
      <c r="AH60" s="79"/>
      <c r="AI60" s="79"/>
      <c r="AJ60" s="79"/>
      <c r="AK60" s="79"/>
      <c r="AL60" s="79"/>
    </row>
    <row r="61" spans="1:38">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row r="62" spans="1:38">
      <c r="A62" s="79"/>
      <c r="B62" s="79"/>
      <c r="C62" s="79"/>
      <c r="D62" s="79"/>
      <c r="E62" s="79" t="s">
        <v>99</v>
      </c>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row>
    <row r="63" spans="1:38">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row>
    <row r="64" spans="1:38">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row>
    <row r="65" spans="1:38">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row>
    <row r="66" spans="1:38">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row>
    <row r="67" spans="1:38">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row>
    <row r="68" spans="1:3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row>
    <row r="69" spans="1:38">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row>
    <row r="70" spans="1:38">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row>
    <row r="71" spans="1:38">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row>
    <row r="72" spans="1:38">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row>
    <row r="73" spans="1:38">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row>
    <row r="74" spans="1:38">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row>
    <row r="75" spans="1:38">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row>
    <row r="76" spans="1:38">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row>
    <row r="77" spans="1:38">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row>
    <row r="78" spans="1:3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row>
    <row r="79" spans="1:38">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row>
    <row r="80" spans="1:38">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row>
    <row r="81" spans="1:38">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row>
    <row r="82" spans="1:38">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row>
    <row r="83" spans="1:38">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row>
    <row r="84" spans="1:38">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row>
    <row r="85" spans="1:38">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row>
    <row r="86" spans="1:38">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row>
    <row r="87" spans="1:38">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row>
    <row r="88" spans="1:3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row>
    <row r="89" spans="1:38">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row>
    <row r="90" spans="1:38">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row>
  </sheetData>
  <sheetProtection formatCells="0" formatColumns="0" formatRows="0" insertColumns="0" insertRows="0" insertHyperlinks="0" deleteColumns="0" deleteRows="0" sort="0" autoFilter="0" pivotTables="0"/>
  <protectedRanges>
    <protectedRange sqref="E35 Q9 S9 G13 M13 G19 G21 G23 G25 G27 G29 G31 G33 G35 G37 K23 K25 G49 G51 G53 G55 G57 G59 E59 S49 S51 S53 S55 S57 U49 U51 U53 U55 U57 C59" name="LF_AVTO"/>
  </protectedRanges>
  <mergeCells count="9">
    <mergeCell ref="J47:K47"/>
    <mergeCell ref="C3:G5"/>
    <mergeCell ref="S3:W3"/>
    <mergeCell ref="C13:E13"/>
    <mergeCell ref="Q13:W13"/>
    <mergeCell ref="J17:K17"/>
    <mergeCell ref="C41:G41"/>
    <mergeCell ref="S41:W43"/>
    <mergeCell ref="C43:G43"/>
  </mergeCells>
  <conditionalFormatting sqref="S6">
    <cfRule type="expression" dxfId="125" priority="42">
      <formula>$E38&gt;0</formula>
    </cfRule>
  </conditionalFormatting>
  <conditionalFormatting sqref="Q6">
    <cfRule type="expression" dxfId="124" priority="41">
      <formula>$E38&gt;0</formula>
    </cfRule>
  </conditionalFormatting>
  <conditionalFormatting sqref="W19">
    <cfRule type="cellIs" dxfId="123" priority="39" operator="lessThanOrEqual">
      <formula>$E$19</formula>
    </cfRule>
    <cfRule type="cellIs" dxfId="122" priority="40" operator="greaterThan">
      <formula>$E$19</formula>
    </cfRule>
  </conditionalFormatting>
  <conditionalFormatting sqref="M19">
    <cfRule type="expression" dxfId="121" priority="38">
      <formula>$W$19&gt;$E$19</formula>
    </cfRule>
  </conditionalFormatting>
  <conditionalFormatting sqref="M21">
    <cfRule type="expression" dxfId="120" priority="37">
      <formula>$W$21&gt;$E$21</formula>
    </cfRule>
  </conditionalFormatting>
  <conditionalFormatting sqref="W21">
    <cfRule type="cellIs" dxfId="119" priority="35" operator="lessThanOrEqual">
      <formula>$E$21</formula>
    </cfRule>
    <cfRule type="cellIs" dxfId="118" priority="36" operator="greaterThan">
      <formula>$E$21</formula>
    </cfRule>
  </conditionalFormatting>
  <conditionalFormatting sqref="W23">
    <cfRule type="cellIs" dxfId="117" priority="33" operator="lessThan">
      <formula>$E$21</formula>
    </cfRule>
    <cfRule type="cellIs" dxfId="116" priority="34" operator="greaterThan">
      <formula>$E$21</formula>
    </cfRule>
  </conditionalFormatting>
  <conditionalFormatting sqref="E59">
    <cfRule type="expression" dxfId="115" priority="32">
      <formula>$C$59="Al/Ca"</formula>
    </cfRule>
  </conditionalFormatting>
  <conditionalFormatting sqref="G59">
    <cfRule type="expression" dxfId="114" priority="31">
      <formula>$C$59="Al/Ca"</formula>
    </cfRule>
  </conditionalFormatting>
  <conditionalFormatting sqref="E25 E27 E29 E31 E33 E35">
    <cfRule type="cellIs" dxfId="113" priority="30" operator="lessThanOrEqual">
      <formula>0</formula>
    </cfRule>
  </conditionalFormatting>
  <conditionalFormatting sqref="M23">
    <cfRule type="cellIs" dxfId="112" priority="29" operator="lessThan">
      <formula>0</formula>
    </cfRule>
  </conditionalFormatting>
  <conditionalFormatting sqref="M25">
    <cfRule type="cellIs" dxfId="111" priority="28" operator="lessThan">
      <formula>0</formula>
    </cfRule>
  </conditionalFormatting>
  <conditionalFormatting sqref="M27">
    <cfRule type="cellIs" dxfId="110" priority="27" operator="lessThan">
      <formula>0</formula>
    </cfRule>
  </conditionalFormatting>
  <conditionalFormatting sqref="M29">
    <cfRule type="cellIs" dxfId="109" priority="26" operator="lessThan">
      <formula>0</formula>
    </cfRule>
  </conditionalFormatting>
  <conditionalFormatting sqref="M31 M33 M35 M37 M49 M53 M55 M59">
    <cfRule type="cellIs" dxfId="108" priority="25" operator="lessThan">
      <formula>0</formula>
    </cfRule>
  </conditionalFormatting>
  <conditionalFormatting sqref="C25 K25">
    <cfRule type="expression" dxfId="107" priority="24">
      <formula>$E$25=0</formula>
    </cfRule>
  </conditionalFormatting>
  <conditionalFormatting sqref="C27 K27">
    <cfRule type="expression" dxfId="106" priority="23">
      <formula>$E$27=0</formula>
    </cfRule>
  </conditionalFormatting>
  <conditionalFormatting sqref="C29 K29">
    <cfRule type="expression" dxfId="105" priority="22">
      <formula>$E$29=0</formula>
    </cfRule>
  </conditionalFormatting>
  <conditionalFormatting sqref="C31 K31">
    <cfRule type="expression" dxfId="104" priority="21">
      <formula>$E$31=0</formula>
    </cfRule>
  </conditionalFormatting>
  <conditionalFormatting sqref="C33 K33">
    <cfRule type="expression" dxfId="103" priority="20">
      <formula>$E$33=0</formula>
    </cfRule>
  </conditionalFormatting>
  <conditionalFormatting sqref="C35 K35">
    <cfRule type="expression" dxfId="102" priority="19">
      <formula>$E$35=0</formula>
    </cfRule>
  </conditionalFormatting>
  <conditionalFormatting sqref="G33">
    <cfRule type="expression" dxfId="101" priority="18">
      <formula>$E$33&gt;0</formula>
    </cfRule>
  </conditionalFormatting>
  <conditionalFormatting sqref="G25">
    <cfRule type="expression" dxfId="100" priority="17">
      <formula>$E$25&gt;0</formula>
    </cfRule>
  </conditionalFormatting>
  <conditionalFormatting sqref="G27">
    <cfRule type="expression" dxfId="99" priority="16">
      <formula>$E$27&gt;0</formula>
    </cfRule>
  </conditionalFormatting>
  <conditionalFormatting sqref="G29">
    <cfRule type="expression" dxfId="98" priority="15">
      <formula>$E$29&gt;0</formula>
    </cfRule>
  </conditionalFormatting>
  <conditionalFormatting sqref="G31">
    <cfRule type="expression" dxfId="97" priority="14">
      <formula>$E$31&gt;0</formula>
    </cfRule>
  </conditionalFormatting>
  <conditionalFormatting sqref="G35">
    <cfRule type="expression" dxfId="96" priority="13">
      <formula>$E$35&gt;0</formula>
    </cfRule>
  </conditionalFormatting>
  <conditionalFormatting sqref="C53 K53">
    <cfRule type="expression" dxfId="95" priority="12">
      <formula>$E$53=0</formula>
    </cfRule>
  </conditionalFormatting>
  <conditionalFormatting sqref="E53">
    <cfRule type="cellIs" dxfId="94" priority="11" operator="greaterThan">
      <formula>0</formula>
    </cfRule>
  </conditionalFormatting>
  <conditionalFormatting sqref="C55 K55">
    <cfRule type="expression" dxfId="93" priority="10">
      <formula>$E$55=0</formula>
    </cfRule>
  </conditionalFormatting>
  <conditionalFormatting sqref="G53">
    <cfRule type="expression" dxfId="92" priority="9">
      <formula>$E$53&gt;0</formula>
    </cfRule>
  </conditionalFormatting>
  <conditionalFormatting sqref="E55">
    <cfRule type="cellIs" dxfId="91" priority="8" operator="greaterThan">
      <formula>0</formula>
    </cfRule>
  </conditionalFormatting>
  <conditionalFormatting sqref="G55">
    <cfRule type="expression" dxfId="90" priority="7">
      <formula>$E$55&gt;0</formula>
    </cfRule>
  </conditionalFormatting>
  <conditionalFormatting sqref="K37">
    <cfRule type="expression" dxfId="89" priority="2">
      <formula>$M$13=222</formula>
    </cfRule>
  </conditionalFormatting>
  <conditionalFormatting sqref="C37">
    <cfRule type="expression" dxfId="88" priority="1">
      <formula>$M$13=222</formula>
    </cfRule>
  </conditionalFormatting>
  <conditionalFormatting sqref="E37 G37">
    <cfRule type="expression" dxfId="87" priority="3">
      <formula>$M$13=222</formula>
    </cfRule>
    <cfRule type="expression" dxfId="86" priority="4">
      <formula>$M$13=222</formula>
    </cfRule>
    <cfRule type="expression" dxfId="85" priority="5">
      <formula>$M$13=222</formula>
    </cfRule>
    <cfRule type="expression" dxfId="84" priority="6">
      <formula>$M$13=222</formula>
    </cfRule>
  </conditionalFormatting>
  <dataValidations count="5">
    <dataValidation type="list" allowBlank="1" showInputMessage="1" showErrorMessage="1" sqref="K21" xr:uid="{00000000-0002-0000-0400-000000000000}">
      <formula1>"FeSi65,FeSi75,"</formula1>
    </dataValidation>
    <dataValidation allowBlank="1" showInputMessage="1" showErrorMessage="1" promptTitle="Технологическая Карта" prompt="Введите номер" sqref="M13" xr:uid="{00000000-0002-0000-0400-000001000000}"/>
    <dataValidation type="list" allowBlank="1" showInputMessage="1" showErrorMessage="1" sqref="K23" xr:uid="{00000000-0002-0000-0400-000002000000}">
      <formula1>"FeMn78P70,FeMn78P25,FeMn90,SiMn17,"</formula1>
    </dataValidation>
    <dataValidation type="list" allowBlank="1" showInputMessage="1" showErrorMessage="1" sqref="S9" xr:uid="{00000000-0002-0000-0400-000003000000}">
      <formula1>"Al пр.,Al гран.,FeCa30"</formula1>
    </dataValidation>
    <dataValidation type="list" allowBlank="1" showInputMessage="1" showErrorMessage="1" sqref="C59" xr:uid="{00000000-0002-0000-0400-000004000000}">
      <mc:AlternateContent xmlns:x12ac="http://schemas.microsoft.com/office/spreadsheetml/2011/1/ac" xmlns:mc="http://schemas.openxmlformats.org/markup-compatibility/2006">
        <mc:Choice Requires="x12ac">
          <x12ac:list>"t,C°/S",Al/Ca</x12ac:list>
        </mc:Choice>
        <mc:Fallback>
          <formula1>"t,C°/S,Al/Ca"</formula1>
        </mc:Fallback>
      </mc:AlternateContent>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Button 1">
              <controlPr defaultSize="0" print="0" autoFill="0" autoPict="0" macro="[0]!reset_values_1">
                <anchor moveWithCells="1" sizeWithCells="1">
                  <from>
                    <xdr:col>12</xdr:col>
                    <xdr:colOff>33338</xdr:colOff>
                    <xdr:row>4</xdr:row>
                    <xdr:rowOff>15480</xdr:rowOff>
                  </from>
                  <to>
                    <xdr:col>12</xdr:col>
                    <xdr:colOff>461963</xdr:colOff>
                    <xdr:row>5</xdr:row>
                    <xdr:rowOff>19052</xdr:rowOff>
                  </to>
                </anchor>
              </controlPr>
            </control>
          </mc:Choice>
        </mc:AlternateContent>
        <mc:AlternateContent xmlns:mc="http://schemas.openxmlformats.org/markup-compatibility/2006">
          <mc:Choice Requires="x14">
            <control shapeId="132098" r:id="rId5" name="Button 2">
              <controlPr defaultSize="0" print="0" autoFill="0" autoPict="0" macro="[0]!Option_1_on">
                <anchor moveWithCells="1" sizeWithCells="1">
                  <from>
                    <xdr:col>12</xdr:col>
                    <xdr:colOff>33338</xdr:colOff>
                    <xdr:row>2</xdr:row>
                    <xdr:rowOff>11114</xdr:rowOff>
                  </from>
                  <to>
                    <xdr:col>12</xdr:col>
                    <xdr:colOff>461963</xdr:colOff>
                    <xdr:row>3</xdr:row>
                    <xdr:rowOff>14686</xdr:rowOff>
                  </to>
                </anchor>
              </controlPr>
            </control>
          </mc:Choice>
        </mc:AlternateContent>
        <mc:AlternateContent xmlns:mc="http://schemas.openxmlformats.org/markup-compatibility/2006">
          <mc:Choice Requires="x14">
            <control shapeId="132099" r:id="rId6" name="Button 3">
              <controlPr defaultSize="0" print="0" autoFill="0" autoPict="0" macro="[0]!reset_values_3">
                <anchor moveWithCells="1" sizeWithCells="1">
                  <from>
                    <xdr:col>12</xdr:col>
                    <xdr:colOff>23813</xdr:colOff>
                    <xdr:row>42</xdr:row>
                    <xdr:rowOff>49776</xdr:rowOff>
                  </from>
                  <to>
                    <xdr:col>12</xdr:col>
                    <xdr:colOff>461963</xdr:colOff>
                    <xdr:row>45</xdr:row>
                    <xdr:rowOff>8</xdr:rowOff>
                  </to>
                </anchor>
              </controlPr>
            </control>
          </mc:Choice>
        </mc:AlternateContent>
        <mc:AlternateContent xmlns:mc="http://schemas.openxmlformats.org/markup-compatibility/2006">
          <mc:Choice Requires="x14">
            <control shapeId="132100" r:id="rId7" name="Button 4">
              <controlPr defaultSize="0" print="0" autoFill="0" autoPict="0" macro="[0]!Option_2_on">
                <anchor moveWithCells="1" sizeWithCells="1">
                  <from>
                    <xdr:col>12</xdr:col>
                    <xdr:colOff>23813</xdr:colOff>
                    <xdr:row>40</xdr:row>
                    <xdr:rowOff>52395</xdr:rowOff>
                  </from>
                  <to>
                    <xdr:col>12</xdr:col>
                    <xdr:colOff>461963</xdr:colOff>
                    <xdr:row>42</xdr:row>
                    <xdr:rowOff>21558</xdr:rowOff>
                  </to>
                </anchor>
              </controlPr>
            </control>
          </mc:Choice>
        </mc:AlternateContent>
        <mc:AlternateContent xmlns:mc="http://schemas.openxmlformats.org/markup-compatibility/2006">
          <mc:Choice Requires="x14">
            <control shapeId="132101" r:id="rId8" name="Button 5">
              <controlPr defaultSize="0" print="0" autoFill="0" autoPict="0" macro="[0]!Option_1_off">
                <anchor moveWithCells="1" sizeWithCells="1">
                  <from>
                    <xdr:col>16</xdr:col>
                    <xdr:colOff>19050</xdr:colOff>
                    <xdr:row>2</xdr:row>
                    <xdr:rowOff>0</xdr:rowOff>
                  </from>
                  <to>
                    <xdr:col>16</xdr:col>
                    <xdr:colOff>447675</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6000000}">
          <x14:formula1>
            <xm:f>ПП!$B$8:$B$9</xm:f>
          </x14:formula1>
          <xm:sqref>K55</xm:sqref>
        </x14:dataValidation>
        <x14:dataValidation type="list" allowBlank="1" showInputMessage="1" showErrorMessage="1" xr:uid="{00000000-0002-0000-0400-000007000000}">
          <x14:formula1>
            <xm:f>ПП!$B$3:$B$5</xm:f>
          </x14:formula1>
          <xm:sqref>K59</xm:sqref>
        </x14:dataValidation>
        <x14:dataValidation type="list" allowBlank="1" showInputMessage="1" showErrorMessage="1" xr:uid="{00000000-0002-0000-0400-000005000000}">
          <x14:formula1>
            <xm:f>КУ!B8:B9</xm:f>
          </x14:formula1>
          <xm:sqref>K25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1">
    <tabColor theme="1"/>
  </sheetPr>
  <dimension ref="B1:W282"/>
  <sheetViews>
    <sheetView showGridLines="0" showRowColHeaders="0" zoomScale="110" zoomScaleNormal="110" workbookViewId="0">
      <pane ySplit="2" topLeftCell="C109" activePane="bottomLeft" state="frozen"/>
      <selection pane="bottomLeft" activeCell="C109" sqref="C109"/>
    </sheetView>
  </sheetViews>
  <sheetFormatPr defaultRowHeight="10.5"/>
  <cols>
    <col min="1" max="1" width="3.5703125" style="59" customWidth="1"/>
    <col min="2" max="2" width="7.140625" style="60" bestFit="1" customWidth="1"/>
    <col min="3" max="3" width="31.5703125" style="59" bestFit="1" customWidth="1"/>
    <col min="4" max="6" width="6.42578125" style="61" customWidth="1"/>
    <col min="7" max="20" width="6.42578125" style="100" customWidth="1"/>
    <col min="21" max="21" width="7.140625" style="100" customWidth="1"/>
    <col min="22" max="22" width="9.140625" style="59"/>
    <col min="23" max="23" width="6.42578125" style="61" customWidth="1"/>
    <col min="24" max="16384" width="9.140625" style="59"/>
  </cols>
  <sheetData>
    <row r="1" spans="2:23" ht="26.25" customHeight="1">
      <c r="B1" s="349" t="s">
        <v>100</v>
      </c>
      <c r="C1" s="349"/>
      <c r="D1" s="118"/>
      <c r="E1" s="118"/>
      <c r="F1" s="118"/>
      <c r="G1" s="118"/>
      <c r="H1" s="118"/>
      <c r="I1" s="118"/>
      <c r="J1" s="118"/>
      <c r="K1" s="118"/>
      <c r="L1" s="118"/>
      <c r="M1" s="118"/>
      <c r="N1" s="118"/>
      <c r="O1" s="118"/>
      <c r="P1" s="118"/>
      <c r="Q1" s="118"/>
      <c r="R1" s="118"/>
      <c r="S1" s="118"/>
      <c r="T1" s="118"/>
      <c r="U1" s="118"/>
      <c r="W1" s="118"/>
    </row>
    <row r="2" spans="2:23" ht="23.25" customHeight="1">
      <c r="B2" s="135" t="s">
        <v>101</v>
      </c>
      <c r="C2" s="136" t="s">
        <v>102</v>
      </c>
      <c r="D2" s="137" t="s">
        <v>103</v>
      </c>
      <c r="E2" s="137" t="s">
        <v>104</v>
      </c>
      <c r="F2" s="137" t="s">
        <v>105</v>
      </c>
      <c r="G2" s="138" t="s">
        <v>2</v>
      </c>
      <c r="H2" s="138" t="s">
        <v>4</v>
      </c>
      <c r="I2" s="138" t="s">
        <v>79</v>
      </c>
      <c r="J2" s="138" t="s">
        <v>14</v>
      </c>
      <c r="K2" s="138" t="s">
        <v>13</v>
      </c>
      <c r="L2" s="138" t="s">
        <v>5</v>
      </c>
      <c r="M2" s="138" t="s">
        <v>8</v>
      </c>
      <c r="N2" s="138" t="s">
        <v>11</v>
      </c>
      <c r="O2" s="138" t="s">
        <v>12</v>
      </c>
      <c r="P2" s="138" t="s">
        <v>7</v>
      </c>
      <c r="Q2" s="138" t="s">
        <v>10</v>
      </c>
      <c r="R2" s="138" t="s">
        <v>6</v>
      </c>
      <c r="S2" s="138" t="s">
        <v>9</v>
      </c>
      <c r="T2" s="138" t="s">
        <v>16</v>
      </c>
      <c r="U2" s="138" t="s">
        <v>106</v>
      </c>
    </row>
    <row r="3" spans="2:23">
      <c r="B3" s="145">
        <v>23</v>
      </c>
      <c r="C3" s="143" t="s">
        <v>107</v>
      </c>
      <c r="D3" s="108"/>
      <c r="E3" s="108"/>
      <c r="F3" s="108"/>
      <c r="G3" s="110"/>
      <c r="H3" s="110"/>
      <c r="I3" s="110"/>
      <c r="J3" s="110"/>
      <c r="K3" s="110"/>
      <c r="L3" s="110"/>
      <c r="M3" s="110"/>
      <c r="N3" s="110"/>
      <c r="O3" s="110"/>
      <c r="P3" s="110"/>
      <c r="Q3" s="110"/>
      <c r="R3" s="110"/>
      <c r="S3" s="205"/>
      <c r="T3" s="205"/>
      <c r="U3" s="120"/>
    </row>
    <row r="4" spans="2:23">
      <c r="B4" s="145">
        <v>26</v>
      </c>
      <c r="C4" s="143" t="s">
        <v>108</v>
      </c>
      <c r="D4" s="108">
        <v>1675</v>
      </c>
      <c r="E4" s="108">
        <v>1596</v>
      </c>
      <c r="F4" s="108">
        <v>1586</v>
      </c>
      <c r="G4" s="110">
        <v>0.17499999999999999</v>
      </c>
      <c r="H4" s="110">
        <v>0.25</v>
      </c>
      <c r="I4" s="110">
        <v>0.43</v>
      </c>
      <c r="J4" s="110"/>
      <c r="K4" s="110"/>
      <c r="L4" s="110"/>
      <c r="M4" s="110"/>
      <c r="N4" s="110"/>
      <c r="O4" s="110"/>
      <c r="P4" s="110"/>
      <c r="Q4" s="110"/>
      <c r="R4" s="110"/>
      <c r="S4" s="110"/>
      <c r="T4" s="110"/>
      <c r="U4" s="120">
        <v>0.17799999999999999</v>
      </c>
    </row>
    <row r="5" spans="2:23">
      <c r="B5" s="145">
        <v>52</v>
      </c>
      <c r="C5" s="143" t="s">
        <v>109</v>
      </c>
      <c r="D5" s="108">
        <v>1645</v>
      </c>
      <c r="E5" s="108">
        <v>1589</v>
      </c>
      <c r="F5" s="108">
        <v>1579</v>
      </c>
      <c r="G5" s="110">
        <v>0.17499999999999999</v>
      </c>
      <c r="H5" s="110">
        <v>0.23</v>
      </c>
      <c r="I5" s="110">
        <v>0.45</v>
      </c>
      <c r="J5" s="110"/>
      <c r="K5" s="110">
        <v>3.5000000000000003E-2</v>
      </c>
      <c r="L5" s="110"/>
      <c r="M5" s="110"/>
      <c r="N5" s="110"/>
      <c r="O5" s="110"/>
      <c r="P5" s="110"/>
      <c r="Q5" s="110"/>
      <c r="R5" s="110"/>
      <c r="S5" s="110"/>
      <c r="T5" s="110"/>
      <c r="U5" s="120">
        <v>0.17699999999999999</v>
      </c>
    </row>
    <row r="6" spans="2:23">
      <c r="B6" s="145">
        <v>53</v>
      </c>
      <c r="C6" s="143" t="s">
        <v>110</v>
      </c>
      <c r="D6" s="108"/>
      <c r="E6" s="108"/>
      <c r="F6" s="108"/>
      <c r="G6" s="110"/>
      <c r="H6" s="110"/>
      <c r="I6" s="110"/>
      <c r="J6" s="110"/>
      <c r="K6" s="110"/>
      <c r="L6" s="110"/>
      <c r="M6" s="110"/>
      <c r="N6" s="110"/>
      <c r="O6" s="110"/>
      <c r="P6" s="110"/>
      <c r="Q6" s="110"/>
      <c r="R6" s="110"/>
      <c r="S6" s="110"/>
      <c r="T6" s="110"/>
      <c r="U6" s="120"/>
    </row>
    <row r="7" spans="2:23">
      <c r="B7" s="145">
        <v>54</v>
      </c>
      <c r="C7" s="143" t="s">
        <v>111</v>
      </c>
      <c r="D7" s="108">
        <v>1645</v>
      </c>
      <c r="E7" s="108">
        <v>1593</v>
      </c>
      <c r="F7" s="108">
        <v>1583</v>
      </c>
      <c r="G7" s="110">
        <v>0.09</v>
      </c>
      <c r="H7" s="110">
        <v>0.55000000000000004</v>
      </c>
      <c r="I7" s="110">
        <v>1.37</v>
      </c>
      <c r="J7" s="110"/>
      <c r="K7" s="110">
        <v>0.04</v>
      </c>
      <c r="L7" s="110"/>
      <c r="M7" s="110"/>
      <c r="N7" s="110"/>
      <c r="O7" s="110"/>
      <c r="P7" s="110"/>
      <c r="Q7" s="110"/>
      <c r="R7" s="110"/>
      <c r="S7" s="110"/>
      <c r="T7" s="110"/>
      <c r="U7" s="120">
        <v>0.09</v>
      </c>
    </row>
    <row r="8" spans="2:23">
      <c r="B8" s="145">
        <v>55</v>
      </c>
      <c r="C8" s="143" t="s">
        <v>112</v>
      </c>
      <c r="D8" s="108">
        <v>1625</v>
      </c>
      <c r="E8" s="108">
        <v>1577</v>
      </c>
      <c r="F8" s="108">
        <v>1567</v>
      </c>
      <c r="G8" s="110">
        <v>0.32</v>
      </c>
      <c r="H8" s="110">
        <v>0.27</v>
      </c>
      <c r="I8" s="110">
        <v>0.56999999999999995</v>
      </c>
      <c r="J8" s="110"/>
      <c r="K8" s="110">
        <v>0.01</v>
      </c>
      <c r="L8" s="110"/>
      <c r="M8" s="110"/>
      <c r="N8" s="110"/>
      <c r="O8" s="110"/>
      <c r="P8" s="110"/>
      <c r="Q8" s="110"/>
      <c r="R8" s="110"/>
      <c r="S8" s="110"/>
      <c r="T8" s="110"/>
      <c r="U8" s="120">
        <v>0.33</v>
      </c>
    </row>
    <row r="9" spans="2:23">
      <c r="B9" s="145">
        <v>56</v>
      </c>
      <c r="C9" s="143" t="s">
        <v>113</v>
      </c>
      <c r="D9" s="108">
        <v>1625</v>
      </c>
      <c r="E9" s="108">
        <v>1560</v>
      </c>
      <c r="F9" s="108">
        <v>1555</v>
      </c>
      <c r="G9" s="110">
        <v>0.42499999999999999</v>
      </c>
      <c r="H9" s="110">
        <v>0.28000000000000003</v>
      </c>
      <c r="I9" s="110">
        <v>0.57999999999999996</v>
      </c>
      <c r="J9" s="110"/>
      <c r="K9" s="110">
        <v>0.01</v>
      </c>
      <c r="L9" s="110"/>
      <c r="M9" s="110"/>
      <c r="N9" s="110"/>
      <c r="O9" s="110"/>
      <c r="P9" s="110"/>
      <c r="Q9" s="110"/>
      <c r="R9" s="110"/>
      <c r="S9" s="110"/>
      <c r="T9" s="110"/>
      <c r="U9" s="120">
        <v>0.43</v>
      </c>
    </row>
    <row r="10" spans="2:23">
      <c r="B10" s="145">
        <v>57</v>
      </c>
      <c r="C10" s="143" t="s">
        <v>114</v>
      </c>
      <c r="D10" s="108"/>
      <c r="E10" s="108"/>
      <c r="F10" s="108"/>
      <c r="G10" s="110"/>
      <c r="H10" s="110"/>
      <c r="I10" s="110"/>
      <c r="J10" s="110"/>
      <c r="K10" s="110"/>
      <c r="L10" s="110"/>
      <c r="M10" s="110"/>
      <c r="N10" s="110"/>
      <c r="O10" s="110"/>
      <c r="P10" s="110"/>
      <c r="Q10" s="110"/>
      <c r="R10" s="110"/>
      <c r="S10" s="110"/>
      <c r="T10" s="110"/>
      <c r="U10" s="120"/>
    </row>
    <row r="11" spans="2:23">
      <c r="B11" s="145">
        <v>59</v>
      </c>
      <c r="C11" s="143" t="s">
        <v>115</v>
      </c>
      <c r="D11" s="108">
        <v>1640</v>
      </c>
      <c r="E11" s="108">
        <v>1572</v>
      </c>
      <c r="F11" s="108">
        <v>1564</v>
      </c>
      <c r="G11" s="110">
        <v>0.32</v>
      </c>
      <c r="H11" s="110">
        <v>0.25</v>
      </c>
      <c r="I11" s="110">
        <v>0.64</v>
      </c>
      <c r="J11" s="110"/>
      <c r="K11" s="110"/>
      <c r="L11" s="110">
        <v>1.02</v>
      </c>
      <c r="M11" s="110"/>
      <c r="N11" s="110"/>
      <c r="O11" s="110"/>
      <c r="P11" s="110"/>
      <c r="Q11" s="110"/>
      <c r="R11" s="110"/>
      <c r="S11" s="110"/>
      <c r="T11" s="110"/>
      <c r="U11" s="120">
        <v>0.32500000000000001</v>
      </c>
    </row>
    <row r="12" spans="2:23">
      <c r="B12" s="145">
        <v>60</v>
      </c>
      <c r="C12" s="143" t="s">
        <v>116</v>
      </c>
      <c r="D12" s="108">
        <v>1640</v>
      </c>
      <c r="E12" s="108">
        <v>1571</v>
      </c>
      <c r="F12" s="108">
        <v>1561</v>
      </c>
      <c r="G12" s="110">
        <v>0.38</v>
      </c>
      <c r="H12" s="110">
        <v>0.25</v>
      </c>
      <c r="I12" s="110">
        <v>0.68</v>
      </c>
      <c r="J12" s="110"/>
      <c r="K12" s="110"/>
      <c r="L12" s="110">
        <v>0.92500000000000004</v>
      </c>
      <c r="M12" s="110"/>
      <c r="N12" s="110"/>
      <c r="O12" s="110"/>
      <c r="P12" s="110"/>
      <c r="Q12" s="110"/>
      <c r="R12" s="110"/>
      <c r="S12" s="110"/>
      <c r="T12" s="110"/>
      <c r="U12" s="120">
        <v>0.38500000000000001</v>
      </c>
    </row>
    <row r="13" spans="2:23">
      <c r="B13" s="145">
        <v>65</v>
      </c>
      <c r="C13" s="143" t="s">
        <v>117</v>
      </c>
      <c r="D13" s="108"/>
      <c r="E13" s="108"/>
      <c r="F13" s="108"/>
      <c r="G13" s="110"/>
      <c r="H13" s="110"/>
      <c r="I13" s="110"/>
      <c r="J13" s="110"/>
      <c r="K13" s="110"/>
      <c r="L13" s="110"/>
      <c r="M13" s="110"/>
      <c r="N13" s="110"/>
      <c r="O13" s="110"/>
      <c r="P13" s="110"/>
      <c r="Q13" s="110"/>
      <c r="R13" s="110"/>
      <c r="S13" s="110"/>
      <c r="T13" s="110"/>
      <c r="U13" s="120"/>
    </row>
    <row r="14" spans="2:23">
      <c r="B14" s="145">
        <v>70</v>
      </c>
      <c r="C14" s="143" t="s">
        <v>118</v>
      </c>
      <c r="D14" s="108">
        <v>1605</v>
      </c>
      <c r="E14" s="108">
        <v>1561</v>
      </c>
      <c r="F14" s="108">
        <v>1555</v>
      </c>
      <c r="G14" s="110">
        <v>0.44</v>
      </c>
      <c r="H14" s="110">
        <v>0.25</v>
      </c>
      <c r="I14" s="110">
        <v>0.97</v>
      </c>
      <c r="J14" s="110"/>
      <c r="K14" s="110"/>
      <c r="L14" s="110"/>
      <c r="M14" s="110"/>
      <c r="N14" s="110"/>
      <c r="O14" s="110"/>
      <c r="P14" s="110"/>
      <c r="Q14" s="110"/>
      <c r="R14" s="110"/>
      <c r="S14" s="110"/>
      <c r="T14" s="110"/>
      <c r="U14" s="120">
        <v>0.44</v>
      </c>
    </row>
    <row r="15" spans="2:23">
      <c r="B15" s="145">
        <v>71</v>
      </c>
      <c r="C15" s="143" t="s">
        <v>119</v>
      </c>
      <c r="D15" s="108"/>
      <c r="E15" s="108"/>
      <c r="F15" s="108"/>
      <c r="G15" s="110"/>
      <c r="H15" s="110"/>
      <c r="I15" s="110"/>
      <c r="J15" s="110"/>
      <c r="K15" s="110"/>
      <c r="L15" s="110"/>
      <c r="M15" s="110"/>
      <c r="N15" s="110"/>
      <c r="O15" s="110"/>
      <c r="P15" s="110"/>
      <c r="Q15" s="110"/>
      <c r="R15" s="110"/>
      <c r="S15" s="110"/>
      <c r="T15" s="110"/>
      <c r="U15" s="120"/>
    </row>
    <row r="16" spans="2:23">
      <c r="B16" s="145">
        <v>73</v>
      </c>
      <c r="C16" s="143" t="s">
        <v>120</v>
      </c>
      <c r="D16" s="108">
        <v>1635</v>
      </c>
      <c r="E16" s="108">
        <v>1567</v>
      </c>
      <c r="F16" s="108">
        <v>1559</v>
      </c>
      <c r="G16" s="110">
        <v>0.35</v>
      </c>
      <c r="H16" s="110">
        <v>0.25</v>
      </c>
      <c r="I16" s="110">
        <v>1.45</v>
      </c>
      <c r="J16" s="110"/>
      <c r="K16" s="110">
        <v>2.1000000000000001E-2</v>
      </c>
      <c r="L16" s="110"/>
      <c r="M16" s="110"/>
      <c r="N16" s="110"/>
      <c r="O16" s="110"/>
      <c r="P16" s="110">
        <v>0.11</v>
      </c>
      <c r="Q16" s="110"/>
      <c r="R16" s="110"/>
      <c r="S16" s="110"/>
      <c r="T16" s="110"/>
      <c r="U16" s="120">
        <v>0.36</v>
      </c>
    </row>
    <row r="17" spans="2:21">
      <c r="B17" s="145">
        <v>75</v>
      </c>
      <c r="C17" s="143" t="s">
        <v>121</v>
      </c>
      <c r="D17" s="108">
        <v>1615</v>
      </c>
      <c r="E17" s="108">
        <v>1567</v>
      </c>
      <c r="F17" s="108">
        <v>1557</v>
      </c>
      <c r="G17" s="110">
        <v>0.36</v>
      </c>
      <c r="H17" s="110">
        <v>0.24</v>
      </c>
      <c r="I17" s="110">
        <v>1.55</v>
      </c>
      <c r="J17" s="110"/>
      <c r="K17" s="110">
        <v>2.1000000000000001E-2</v>
      </c>
      <c r="L17" s="110"/>
      <c r="M17" s="110"/>
      <c r="N17" s="110"/>
      <c r="O17" s="110"/>
      <c r="P17" s="110">
        <v>0.11</v>
      </c>
      <c r="Q17" s="110"/>
      <c r="R17" s="110"/>
      <c r="S17" s="110"/>
      <c r="T17" s="110"/>
      <c r="U17" s="120">
        <v>0.36699999999999999</v>
      </c>
    </row>
    <row r="18" spans="2:21">
      <c r="B18" s="145">
        <v>76</v>
      </c>
      <c r="C18" s="143" t="s">
        <v>122</v>
      </c>
      <c r="D18" s="108"/>
      <c r="E18" s="108"/>
      <c r="F18" s="108"/>
      <c r="G18" s="110"/>
      <c r="H18" s="110"/>
      <c r="I18" s="110"/>
      <c r="J18" s="110"/>
      <c r="K18" s="110"/>
      <c r="L18" s="110"/>
      <c r="M18" s="110"/>
      <c r="N18" s="110"/>
      <c r="O18" s="110"/>
      <c r="P18" s="110"/>
      <c r="Q18" s="110"/>
      <c r="R18" s="110"/>
      <c r="S18" s="110"/>
      <c r="T18" s="110"/>
      <c r="U18" s="120"/>
    </row>
    <row r="19" spans="2:21">
      <c r="B19" s="145">
        <v>77</v>
      </c>
      <c r="C19" s="143" t="s">
        <v>123</v>
      </c>
      <c r="D19" s="108"/>
      <c r="E19" s="108"/>
      <c r="F19" s="108"/>
      <c r="G19" s="110"/>
      <c r="H19" s="110"/>
      <c r="I19" s="110"/>
      <c r="J19" s="110"/>
      <c r="K19" s="110"/>
      <c r="L19" s="110"/>
      <c r="M19" s="110"/>
      <c r="N19" s="110"/>
      <c r="O19" s="110"/>
      <c r="P19" s="110"/>
      <c r="Q19" s="110"/>
      <c r="R19" s="110"/>
      <c r="S19" s="110"/>
      <c r="T19" s="110"/>
      <c r="U19" s="120"/>
    </row>
    <row r="20" spans="2:21">
      <c r="B20" s="145">
        <v>81</v>
      </c>
      <c r="C20" s="143" t="s">
        <v>124</v>
      </c>
      <c r="D20" s="108"/>
      <c r="E20" s="108"/>
      <c r="F20" s="108"/>
      <c r="G20" s="110"/>
      <c r="H20" s="110"/>
      <c r="I20" s="110"/>
      <c r="J20" s="110"/>
      <c r="K20" s="110"/>
      <c r="L20" s="110"/>
      <c r="M20" s="110"/>
      <c r="N20" s="110"/>
      <c r="O20" s="110"/>
      <c r="P20" s="110"/>
      <c r="Q20" s="110"/>
      <c r="R20" s="110"/>
      <c r="S20" s="110"/>
      <c r="T20" s="110"/>
      <c r="U20" s="120"/>
    </row>
    <row r="21" spans="2:21">
      <c r="B21" s="145">
        <v>82</v>
      </c>
      <c r="C21" s="143" t="s">
        <v>125</v>
      </c>
      <c r="D21" s="108"/>
      <c r="E21" s="108"/>
      <c r="F21" s="108"/>
      <c r="G21" s="110"/>
      <c r="H21" s="110"/>
      <c r="I21" s="110"/>
      <c r="J21" s="110"/>
      <c r="K21" s="110"/>
      <c r="L21" s="110"/>
      <c r="M21" s="110"/>
      <c r="N21" s="110"/>
      <c r="O21" s="110"/>
      <c r="P21" s="110"/>
      <c r="Q21" s="110"/>
      <c r="R21" s="110"/>
      <c r="S21" s="110"/>
      <c r="T21" s="110"/>
      <c r="U21" s="120"/>
    </row>
    <row r="22" spans="2:21">
      <c r="B22" s="145">
        <v>99</v>
      </c>
      <c r="C22" s="143" t="s">
        <v>126</v>
      </c>
      <c r="D22" s="108">
        <v>1645</v>
      </c>
      <c r="E22" s="108">
        <v>1594</v>
      </c>
      <c r="F22" s="108">
        <v>1584</v>
      </c>
      <c r="G22" s="110">
        <v>0.17299999999999999</v>
      </c>
      <c r="H22" s="110">
        <v>0.25</v>
      </c>
      <c r="I22" s="110">
        <v>0.77</v>
      </c>
      <c r="J22" s="110"/>
      <c r="K22" s="110">
        <v>4.4999999999999998E-2</v>
      </c>
      <c r="L22" s="110"/>
      <c r="M22" s="110"/>
      <c r="N22" s="110"/>
      <c r="O22" s="110"/>
      <c r="P22" s="110"/>
      <c r="Q22" s="110"/>
      <c r="R22" s="110"/>
      <c r="S22" s="110"/>
      <c r="T22" s="110"/>
      <c r="U22" s="120">
        <v>0.17699999999999999</v>
      </c>
    </row>
    <row r="23" spans="2:21">
      <c r="B23" s="145">
        <v>104</v>
      </c>
      <c r="C23" s="143" t="s">
        <v>127</v>
      </c>
      <c r="D23" s="108"/>
      <c r="E23" s="108"/>
      <c r="F23" s="108"/>
      <c r="G23" s="110"/>
      <c r="H23" s="110"/>
      <c r="I23" s="110"/>
      <c r="J23" s="110"/>
      <c r="K23" s="110"/>
      <c r="L23" s="110"/>
      <c r="M23" s="110"/>
      <c r="N23" s="110"/>
      <c r="O23" s="110"/>
      <c r="P23" s="110"/>
      <c r="Q23" s="110"/>
      <c r="R23" s="110"/>
      <c r="S23" s="110"/>
      <c r="T23" s="110"/>
      <c r="U23" s="120"/>
    </row>
    <row r="24" spans="2:21">
      <c r="B24" s="145">
        <v>105</v>
      </c>
      <c r="C24" s="143" t="s">
        <v>128</v>
      </c>
      <c r="D24" s="108">
        <v>1670</v>
      </c>
      <c r="E24" s="108">
        <v>1594</v>
      </c>
      <c r="F24" s="108">
        <v>1584</v>
      </c>
      <c r="G24" s="110">
        <v>8.5000000000000006E-2</v>
      </c>
      <c r="H24" s="110">
        <v>0.3</v>
      </c>
      <c r="I24" s="110">
        <v>0.99</v>
      </c>
      <c r="J24" s="110"/>
      <c r="K24" s="110"/>
      <c r="L24" s="110"/>
      <c r="M24" s="110"/>
      <c r="N24" s="110"/>
      <c r="O24" s="110"/>
      <c r="P24" s="110">
        <v>0.03</v>
      </c>
      <c r="Q24" s="110"/>
      <c r="R24" s="110"/>
      <c r="S24" s="110"/>
      <c r="T24" s="110"/>
      <c r="U24" s="120">
        <v>0.09</v>
      </c>
    </row>
    <row r="25" spans="2:21">
      <c r="B25" s="145">
        <v>109</v>
      </c>
      <c r="C25" s="143" t="s">
        <v>129</v>
      </c>
      <c r="D25" s="108"/>
      <c r="E25" s="108"/>
      <c r="F25" s="108"/>
      <c r="G25" s="110"/>
      <c r="H25" s="110"/>
      <c r="I25" s="110"/>
      <c r="J25" s="110"/>
      <c r="K25" s="110"/>
      <c r="L25" s="110"/>
      <c r="M25" s="110"/>
      <c r="N25" s="110"/>
      <c r="O25" s="110"/>
      <c r="P25" s="110"/>
      <c r="Q25" s="110"/>
      <c r="R25" s="110"/>
      <c r="S25" s="110"/>
      <c r="T25" s="110"/>
      <c r="U25" s="120"/>
    </row>
    <row r="26" spans="2:21">
      <c r="B26" s="145">
        <v>111</v>
      </c>
      <c r="C26" s="143" t="s">
        <v>130</v>
      </c>
      <c r="D26" s="108">
        <v>1645</v>
      </c>
      <c r="E26" s="108">
        <v>1575</v>
      </c>
      <c r="F26" s="108">
        <v>1565</v>
      </c>
      <c r="G26" s="110">
        <v>0.255</v>
      </c>
      <c r="H26" s="110">
        <v>0.25</v>
      </c>
      <c r="I26" s="110">
        <v>1.28</v>
      </c>
      <c r="J26" s="110"/>
      <c r="K26" s="110"/>
      <c r="L26" s="110">
        <v>0.42499999999999999</v>
      </c>
      <c r="M26" s="110"/>
      <c r="N26" s="110"/>
      <c r="O26" s="110"/>
      <c r="P26" s="110"/>
      <c r="Q26" s="110"/>
      <c r="R26" s="110"/>
      <c r="S26" s="110"/>
      <c r="T26" s="110"/>
      <c r="U26" s="120">
        <v>0.26500000000000001</v>
      </c>
    </row>
    <row r="27" spans="2:21">
      <c r="B27" s="145">
        <v>125</v>
      </c>
      <c r="C27" s="143" t="s">
        <v>131</v>
      </c>
      <c r="D27" s="108"/>
      <c r="E27" s="108"/>
      <c r="F27" s="108"/>
      <c r="G27" s="110"/>
      <c r="H27" s="110"/>
      <c r="I27" s="110"/>
      <c r="J27" s="110"/>
      <c r="K27" s="110"/>
      <c r="L27" s="110"/>
      <c r="M27" s="110"/>
      <c r="N27" s="110"/>
      <c r="O27" s="110"/>
      <c r="P27" s="110"/>
      <c r="Q27" s="110"/>
      <c r="R27" s="110"/>
      <c r="S27" s="110"/>
      <c r="T27" s="110"/>
      <c r="U27" s="120"/>
    </row>
    <row r="28" spans="2:21">
      <c r="B28" s="145">
        <v>126</v>
      </c>
      <c r="C28" s="143" t="s">
        <v>132</v>
      </c>
      <c r="D28" s="108"/>
      <c r="E28" s="108"/>
      <c r="F28" s="108"/>
      <c r="G28" s="110"/>
      <c r="H28" s="110"/>
      <c r="I28" s="110"/>
      <c r="J28" s="110"/>
      <c r="K28" s="110"/>
      <c r="L28" s="110"/>
      <c r="M28" s="110"/>
      <c r="N28" s="110"/>
      <c r="O28" s="110"/>
      <c r="P28" s="110"/>
      <c r="Q28" s="110"/>
      <c r="R28" s="110"/>
      <c r="S28" s="110"/>
      <c r="T28" s="110"/>
      <c r="U28" s="120"/>
    </row>
    <row r="29" spans="2:21">
      <c r="B29" s="145">
        <v>127</v>
      </c>
      <c r="C29" s="143" t="s">
        <v>133</v>
      </c>
      <c r="D29" s="108"/>
      <c r="E29" s="108"/>
      <c r="F29" s="108"/>
      <c r="G29" s="110"/>
      <c r="H29" s="110"/>
      <c r="I29" s="110"/>
      <c r="J29" s="110"/>
      <c r="K29" s="110"/>
      <c r="L29" s="110"/>
      <c r="M29" s="110"/>
      <c r="N29" s="110"/>
      <c r="O29" s="110"/>
      <c r="P29" s="110"/>
      <c r="Q29" s="110"/>
      <c r="R29" s="110"/>
      <c r="S29" s="110"/>
      <c r="T29" s="110"/>
      <c r="U29" s="120"/>
    </row>
    <row r="30" spans="2:21">
      <c r="B30" s="145">
        <v>130</v>
      </c>
      <c r="C30" s="143" t="s">
        <v>134</v>
      </c>
      <c r="D30" s="108"/>
      <c r="E30" s="108"/>
      <c r="F30" s="108"/>
      <c r="G30" s="110"/>
      <c r="H30" s="110"/>
      <c r="I30" s="110"/>
      <c r="J30" s="110"/>
      <c r="K30" s="110"/>
      <c r="L30" s="110"/>
      <c r="M30" s="110"/>
      <c r="N30" s="110"/>
      <c r="O30" s="110"/>
      <c r="P30" s="110"/>
      <c r="Q30" s="110"/>
      <c r="R30" s="110"/>
      <c r="S30" s="110"/>
      <c r="T30" s="110"/>
      <c r="U30" s="120"/>
    </row>
    <row r="31" spans="2:21">
      <c r="B31" s="145">
        <v>135</v>
      </c>
      <c r="C31" s="143" t="s">
        <v>135</v>
      </c>
      <c r="D31" s="108"/>
      <c r="E31" s="108"/>
      <c r="F31" s="108"/>
      <c r="G31" s="110"/>
      <c r="H31" s="110"/>
      <c r="I31" s="110"/>
      <c r="J31" s="110"/>
      <c r="K31" s="110"/>
      <c r="L31" s="110"/>
      <c r="M31" s="110"/>
      <c r="N31" s="110"/>
      <c r="O31" s="110"/>
      <c r="P31" s="110"/>
      <c r="Q31" s="110"/>
      <c r="R31" s="110"/>
      <c r="S31" s="110"/>
      <c r="T31" s="110"/>
      <c r="U31" s="120"/>
    </row>
    <row r="32" spans="2:21">
      <c r="B32" s="145">
        <v>136</v>
      </c>
      <c r="C32" s="143" t="s">
        <v>136</v>
      </c>
      <c r="D32" s="119">
        <v>1675</v>
      </c>
      <c r="E32" s="119">
        <v>1591</v>
      </c>
      <c r="F32" s="119">
        <v>1581</v>
      </c>
      <c r="G32" s="139">
        <v>0.17</v>
      </c>
      <c r="H32" s="139">
        <v>0.28000000000000003</v>
      </c>
      <c r="I32" s="139">
        <v>1.4</v>
      </c>
      <c r="J32" s="110"/>
      <c r="K32" s="110"/>
      <c r="L32" s="110"/>
      <c r="M32" s="110"/>
      <c r="N32" s="110"/>
      <c r="O32" s="110"/>
      <c r="P32" s="110"/>
      <c r="Q32" s="110"/>
      <c r="R32" s="110"/>
      <c r="S32" s="110"/>
      <c r="T32" s="110"/>
      <c r="U32" s="188">
        <v>0.17</v>
      </c>
    </row>
    <row r="33" spans="2:21">
      <c r="B33" s="145">
        <v>142</v>
      </c>
      <c r="C33" s="143" t="s">
        <v>137</v>
      </c>
      <c r="D33" s="108">
        <v>1645</v>
      </c>
      <c r="E33" s="108">
        <v>1585</v>
      </c>
      <c r="F33" s="108">
        <v>1575</v>
      </c>
      <c r="G33" s="110">
        <v>0.16500000000000001</v>
      </c>
      <c r="H33" s="110">
        <v>0.27</v>
      </c>
      <c r="I33" s="110">
        <v>1.53</v>
      </c>
      <c r="J33" s="110"/>
      <c r="K33" s="110"/>
      <c r="L33" s="110"/>
      <c r="M33" s="110">
        <v>7.0000000000000007E-2</v>
      </c>
      <c r="N33" s="110"/>
      <c r="O33" s="110"/>
      <c r="P33" s="110">
        <v>0.14000000000000001</v>
      </c>
      <c r="Q33" s="110"/>
      <c r="R33" s="110"/>
      <c r="S33" s="110"/>
      <c r="T33" s="110"/>
      <c r="U33" s="120">
        <v>0.18</v>
      </c>
    </row>
    <row r="34" spans="2:21">
      <c r="B34" s="145">
        <v>143</v>
      </c>
      <c r="C34" s="143" t="s">
        <v>138</v>
      </c>
      <c r="D34" s="108"/>
      <c r="E34" s="108"/>
      <c r="F34" s="108"/>
      <c r="G34" s="110"/>
      <c r="H34" s="110"/>
      <c r="I34" s="110"/>
      <c r="J34" s="110"/>
      <c r="K34" s="110"/>
      <c r="L34" s="110"/>
      <c r="M34" s="110"/>
      <c r="N34" s="110"/>
      <c r="O34" s="110"/>
      <c r="P34" s="110"/>
      <c r="Q34" s="110"/>
      <c r="R34" s="110"/>
      <c r="S34" s="110"/>
      <c r="T34" s="110"/>
      <c r="U34" s="120"/>
    </row>
    <row r="35" spans="2:21">
      <c r="B35" s="145">
        <v>145</v>
      </c>
      <c r="C35" s="143" t="s">
        <v>139</v>
      </c>
      <c r="D35" s="108">
        <v>1645</v>
      </c>
      <c r="E35" s="108">
        <v>1574</v>
      </c>
      <c r="F35" s="108">
        <v>1566</v>
      </c>
      <c r="G35" s="110">
        <v>0.28000000000000003</v>
      </c>
      <c r="H35" s="110">
        <v>0.24</v>
      </c>
      <c r="I35" s="110">
        <v>0.88</v>
      </c>
      <c r="J35" s="110"/>
      <c r="K35" s="110"/>
      <c r="L35" s="110">
        <v>0.82</v>
      </c>
      <c r="M35" s="110">
        <v>0.16</v>
      </c>
      <c r="N35" s="110"/>
      <c r="O35" s="110"/>
      <c r="P35" s="110"/>
      <c r="Q35" s="110"/>
      <c r="R35" s="110"/>
      <c r="S35" s="110"/>
      <c r="T35" s="110"/>
      <c r="U35" s="120">
        <v>0.28499999999999998</v>
      </c>
    </row>
    <row r="36" spans="2:21">
      <c r="B36" s="145">
        <v>157</v>
      </c>
      <c r="C36" s="143" t="s">
        <v>140</v>
      </c>
      <c r="D36" s="108">
        <v>1625</v>
      </c>
      <c r="E36" s="108">
        <v>1549</v>
      </c>
      <c r="F36" s="108">
        <v>1542</v>
      </c>
      <c r="G36" s="110">
        <v>0.57999999999999996</v>
      </c>
      <c r="H36" s="110">
        <v>0.32</v>
      </c>
      <c r="I36" s="110">
        <v>0.69</v>
      </c>
      <c r="J36" s="110"/>
      <c r="K36" s="110"/>
      <c r="L36" s="110"/>
      <c r="M36" s="110"/>
      <c r="N36" s="110"/>
      <c r="O36" s="110"/>
      <c r="P36" s="110"/>
      <c r="Q36" s="110"/>
      <c r="R36" s="110"/>
      <c r="S36" s="110"/>
      <c r="T36" s="110"/>
      <c r="U36" s="120">
        <v>0.58499999999999996</v>
      </c>
    </row>
    <row r="37" spans="2:21">
      <c r="B37" s="145">
        <v>158</v>
      </c>
      <c r="C37" s="143" t="s">
        <v>141</v>
      </c>
      <c r="D37" s="108"/>
      <c r="E37" s="108"/>
      <c r="F37" s="108"/>
      <c r="G37" s="110"/>
      <c r="H37" s="110"/>
      <c r="I37" s="110"/>
      <c r="J37" s="110"/>
      <c r="K37" s="110"/>
      <c r="L37" s="110"/>
      <c r="M37" s="110"/>
      <c r="N37" s="110"/>
      <c r="O37" s="110"/>
      <c r="P37" s="110"/>
      <c r="Q37" s="110"/>
      <c r="R37" s="110"/>
      <c r="S37" s="110"/>
      <c r="T37" s="110"/>
      <c r="U37" s="120"/>
    </row>
    <row r="38" spans="2:21">
      <c r="B38" s="145">
        <v>159</v>
      </c>
      <c r="C38" s="143" t="s">
        <v>142</v>
      </c>
      <c r="D38" s="108">
        <v>1630</v>
      </c>
      <c r="E38" s="108">
        <v>1551</v>
      </c>
      <c r="F38" s="108">
        <v>1545</v>
      </c>
      <c r="G38" s="110">
        <v>0.56999999999999995</v>
      </c>
      <c r="H38" s="110">
        <v>0.34</v>
      </c>
      <c r="I38" s="110">
        <v>0.74</v>
      </c>
      <c r="J38" s="110"/>
      <c r="K38" s="110"/>
      <c r="L38" s="110">
        <v>0.2</v>
      </c>
      <c r="M38" s="110">
        <v>0.02</v>
      </c>
      <c r="N38" s="110"/>
      <c r="O38" s="110"/>
      <c r="P38" s="110">
        <v>7.0000000000000007E-2</v>
      </c>
      <c r="Q38" s="110"/>
      <c r="R38" s="110"/>
      <c r="S38" s="110"/>
      <c r="T38" s="110"/>
      <c r="U38" s="120">
        <v>0.57499999999999996</v>
      </c>
    </row>
    <row r="39" spans="2:21">
      <c r="B39" s="145">
        <v>161</v>
      </c>
      <c r="C39" s="143" t="s">
        <v>143</v>
      </c>
      <c r="D39" s="108">
        <v>1630</v>
      </c>
      <c r="E39" s="108">
        <v>1551</v>
      </c>
      <c r="F39" s="108">
        <v>1546</v>
      </c>
      <c r="G39" s="110">
        <v>0.52800000000000002</v>
      </c>
      <c r="H39" s="110">
        <v>0.34</v>
      </c>
      <c r="I39" s="110">
        <v>0.75</v>
      </c>
      <c r="J39" s="110"/>
      <c r="K39" s="110"/>
      <c r="L39" s="110">
        <v>0.2</v>
      </c>
      <c r="M39" s="110"/>
      <c r="N39" s="110"/>
      <c r="O39" s="110"/>
      <c r="P39" s="110">
        <v>0.02</v>
      </c>
      <c r="Q39" s="110"/>
      <c r="R39" s="110"/>
      <c r="S39" s="110"/>
      <c r="T39" s="110"/>
      <c r="U39" s="120">
        <v>0.52800000000000002</v>
      </c>
    </row>
    <row r="40" spans="2:21">
      <c r="B40" s="145">
        <v>162</v>
      </c>
      <c r="C40" s="143" t="s">
        <v>144</v>
      </c>
      <c r="D40" s="108">
        <v>1635</v>
      </c>
      <c r="E40" s="108">
        <v>1555</v>
      </c>
      <c r="F40" s="108">
        <v>1550</v>
      </c>
      <c r="G40" s="110">
        <v>0.52</v>
      </c>
      <c r="H40" s="110">
        <v>0.33</v>
      </c>
      <c r="I40" s="110">
        <v>0.71</v>
      </c>
      <c r="J40" s="110"/>
      <c r="K40" s="110"/>
      <c r="L40" s="110">
        <v>0.2</v>
      </c>
      <c r="M40" s="110"/>
      <c r="N40" s="110"/>
      <c r="O40" s="110"/>
      <c r="P40" s="110">
        <v>0.02</v>
      </c>
      <c r="Q40" s="110"/>
      <c r="R40" s="110"/>
      <c r="S40" s="110"/>
      <c r="T40" s="110"/>
      <c r="U40" s="120">
        <v>0.52700000000000002</v>
      </c>
    </row>
    <row r="41" spans="2:21">
      <c r="B41" s="145">
        <v>164</v>
      </c>
      <c r="C41" s="143" t="s">
        <v>145</v>
      </c>
      <c r="D41" s="108">
        <v>1625</v>
      </c>
      <c r="E41" s="108">
        <v>1553</v>
      </c>
      <c r="F41" s="108">
        <v>1548</v>
      </c>
      <c r="G41" s="110">
        <v>0.54</v>
      </c>
      <c r="H41" s="110">
        <v>0.34</v>
      </c>
      <c r="I41" s="110">
        <v>0.72</v>
      </c>
      <c r="J41" s="110"/>
      <c r="K41" s="110"/>
      <c r="L41" s="110">
        <v>0.2</v>
      </c>
      <c r="M41" s="110">
        <v>0.02</v>
      </c>
      <c r="N41" s="110"/>
      <c r="O41" s="110"/>
      <c r="P41" s="110">
        <v>3.5000000000000003E-2</v>
      </c>
      <c r="Q41" s="110"/>
      <c r="R41" s="110"/>
      <c r="S41" s="110"/>
      <c r="T41" s="110"/>
      <c r="U41" s="120">
        <v>0.54500000000000004</v>
      </c>
    </row>
    <row r="42" spans="2:21">
      <c r="B42" s="145">
        <v>167</v>
      </c>
      <c r="C42" s="143" t="s">
        <v>146</v>
      </c>
      <c r="D42" s="108"/>
      <c r="E42" s="108"/>
      <c r="F42" s="108"/>
      <c r="G42" s="110"/>
      <c r="H42" s="110"/>
      <c r="I42" s="110"/>
      <c r="J42" s="110"/>
      <c r="K42" s="110"/>
      <c r="L42" s="110"/>
      <c r="M42" s="110"/>
      <c r="N42" s="110"/>
      <c r="O42" s="110"/>
      <c r="P42" s="110"/>
      <c r="Q42" s="110"/>
      <c r="R42" s="110"/>
      <c r="S42" s="110"/>
      <c r="T42" s="110"/>
      <c r="U42" s="120"/>
    </row>
    <row r="43" spans="2:21">
      <c r="B43" s="145">
        <v>169</v>
      </c>
      <c r="C43" s="143" t="s">
        <v>147</v>
      </c>
      <c r="D43" s="108"/>
      <c r="E43" s="108"/>
      <c r="F43" s="108"/>
      <c r="G43" s="110"/>
      <c r="H43" s="110"/>
      <c r="I43" s="110"/>
      <c r="J43" s="110"/>
      <c r="K43" s="110"/>
      <c r="L43" s="110"/>
      <c r="M43" s="110"/>
      <c r="N43" s="110"/>
      <c r="O43" s="110"/>
      <c r="P43" s="110"/>
      <c r="Q43" s="110"/>
      <c r="R43" s="110"/>
      <c r="S43" s="110"/>
      <c r="T43" s="110"/>
      <c r="U43" s="120"/>
    </row>
    <row r="44" spans="2:21">
      <c r="B44" s="145">
        <v>173</v>
      </c>
      <c r="C44" s="143" t="s">
        <v>148</v>
      </c>
      <c r="D44" s="108"/>
      <c r="E44" s="108"/>
      <c r="F44" s="108"/>
      <c r="G44" s="110"/>
      <c r="H44" s="110"/>
      <c r="I44" s="110"/>
      <c r="J44" s="110"/>
      <c r="K44" s="110"/>
      <c r="L44" s="110"/>
      <c r="M44" s="110"/>
      <c r="N44" s="110"/>
      <c r="O44" s="110"/>
      <c r="P44" s="110"/>
      <c r="Q44" s="110"/>
      <c r="R44" s="110"/>
      <c r="S44" s="110"/>
      <c r="T44" s="110"/>
      <c r="U44" s="120"/>
    </row>
    <row r="45" spans="2:21">
      <c r="B45" s="145">
        <v>174</v>
      </c>
      <c r="C45" s="143" t="s">
        <v>149</v>
      </c>
      <c r="D45" s="108"/>
      <c r="E45" s="108"/>
      <c r="F45" s="108"/>
      <c r="G45" s="110"/>
      <c r="H45" s="110"/>
      <c r="I45" s="110"/>
      <c r="J45" s="110"/>
      <c r="K45" s="110"/>
      <c r="L45" s="110"/>
      <c r="M45" s="110"/>
      <c r="N45" s="110"/>
      <c r="O45" s="110"/>
      <c r="P45" s="110"/>
      <c r="Q45" s="110"/>
      <c r="R45" s="110"/>
      <c r="S45" s="110"/>
      <c r="T45" s="110"/>
      <c r="U45" s="120"/>
    </row>
    <row r="46" spans="2:21">
      <c r="B46" s="145">
        <v>177</v>
      </c>
      <c r="C46" s="143" t="s">
        <v>150</v>
      </c>
      <c r="D46" s="108"/>
      <c r="E46" s="108"/>
      <c r="F46" s="108"/>
      <c r="G46" s="110"/>
      <c r="H46" s="110"/>
      <c r="I46" s="110"/>
      <c r="J46" s="110"/>
      <c r="K46" s="110"/>
      <c r="L46" s="110"/>
      <c r="M46" s="110"/>
      <c r="N46" s="110"/>
      <c r="O46" s="110"/>
      <c r="P46" s="110"/>
      <c r="Q46" s="110"/>
      <c r="R46" s="110"/>
      <c r="S46" s="110"/>
      <c r="T46" s="110"/>
      <c r="U46" s="120"/>
    </row>
    <row r="47" spans="2:21">
      <c r="B47" s="145">
        <v>179</v>
      </c>
      <c r="C47" s="143" t="s">
        <v>151</v>
      </c>
      <c r="D47" s="108"/>
      <c r="E47" s="108"/>
      <c r="F47" s="108"/>
      <c r="G47" s="110"/>
      <c r="H47" s="110"/>
      <c r="I47" s="110"/>
      <c r="J47" s="110"/>
      <c r="K47" s="110"/>
      <c r="L47" s="110"/>
      <c r="M47" s="110"/>
      <c r="N47" s="110"/>
      <c r="O47" s="110"/>
      <c r="P47" s="110"/>
      <c r="Q47" s="110"/>
      <c r="R47" s="110"/>
      <c r="S47" s="110"/>
      <c r="T47" s="110"/>
      <c r="U47" s="120"/>
    </row>
    <row r="48" spans="2:21">
      <c r="B48" s="145">
        <v>180</v>
      </c>
      <c r="C48" s="143" t="s">
        <v>152</v>
      </c>
      <c r="D48" s="108"/>
      <c r="E48" s="108"/>
      <c r="F48" s="108"/>
      <c r="G48" s="110"/>
      <c r="H48" s="110"/>
      <c r="I48" s="110"/>
      <c r="J48" s="110"/>
      <c r="K48" s="110"/>
      <c r="L48" s="110"/>
      <c r="M48" s="110"/>
      <c r="N48" s="110"/>
      <c r="O48" s="110"/>
      <c r="P48" s="110"/>
      <c r="Q48" s="110"/>
      <c r="R48" s="110"/>
      <c r="S48" s="110"/>
      <c r="T48" s="110"/>
      <c r="U48" s="120"/>
    </row>
    <row r="49" spans="2:21">
      <c r="B49" s="145">
        <v>181</v>
      </c>
      <c r="C49" s="143" t="s">
        <v>153</v>
      </c>
      <c r="D49" s="119">
        <v>1670</v>
      </c>
      <c r="E49" s="119">
        <v>1591</v>
      </c>
      <c r="F49" s="119">
        <v>1581</v>
      </c>
      <c r="G49" s="139">
        <v>0.17299999999999999</v>
      </c>
      <c r="H49" s="139">
        <v>0.25</v>
      </c>
      <c r="I49" s="139">
        <v>1.3</v>
      </c>
      <c r="J49" s="110"/>
      <c r="K49" s="110"/>
      <c r="L49" s="110"/>
      <c r="M49" s="110"/>
      <c r="N49" s="110"/>
      <c r="O49" s="110"/>
      <c r="P49" s="110"/>
      <c r="Q49" s="110"/>
      <c r="R49" s="110"/>
      <c r="S49" s="110"/>
      <c r="T49" s="110"/>
      <c r="U49" s="188">
        <v>0.17799999999999999</v>
      </c>
    </row>
    <row r="50" spans="2:21">
      <c r="B50" s="145">
        <v>182</v>
      </c>
      <c r="C50" s="143" t="s">
        <v>154</v>
      </c>
      <c r="D50" s="108"/>
      <c r="E50" s="108"/>
      <c r="F50" s="108"/>
      <c r="G50" s="110"/>
      <c r="H50" s="110"/>
      <c r="I50" s="110"/>
      <c r="J50" s="110"/>
      <c r="K50" s="110"/>
      <c r="L50" s="110"/>
      <c r="M50" s="110"/>
      <c r="N50" s="110"/>
      <c r="O50" s="110"/>
      <c r="P50" s="110"/>
      <c r="Q50" s="110"/>
      <c r="R50" s="110"/>
      <c r="S50" s="110"/>
      <c r="T50" s="110"/>
      <c r="U50" s="120"/>
    </row>
    <row r="51" spans="2:21">
      <c r="B51" s="145">
        <v>187</v>
      </c>
      <c r="C51" s="143" t="s">
        <v>155</v>
      </c>
      <c r="D51" s="108"/>
      <c r="E51" s="108"/>
      <c r="F51" s="108"/>
      <c r="G51" s="110"/>
      <c r="H51" s="110"/>
      <c r="I51" s="110"/>
      <c r="J51" s="110"/>
      <c r="K51" s="110"/>
      <c r="L51" s="110"/>
      <c r="M51" s="110"/>
      <c r="N51" s="110"/>
      <c r="O51" s="110"/>
      <c r="P51" s="110"/>
      <c r="Q51" s="110"/>
      <c r="R51" s="110"/>
      <c r="S51" s="110"/>
      <c r="T51" s="110"/>
      <c r="U51" s="120"/>
    </row>
    <row r="52" spans="2:21">
      <c r="B52" s="145">
        <v>190</v>
      </c>
      <c r="C52" s="143" t="s">
        <v>156</v>
      </c>
      <c r="D52" s="108">
        <v>1620</v>
      </c>
      <c r="E52" s="108">
        <v>1550</v>
      </c>
      <c r="F52" s="108">
        <v>1543</v>
      </c>
      <c r="G52" s="110">
        <v>0.53300000000000003</v>
      </c>
      <c r="H52" s="110">
        <v>0.33</v>
      </c>
      <c r="I52" s="110">
        <v>0.87</v>
      </c>
      <c r="J52" s="110"/>
      <c r="K52" s="110"/>
      <c r="L52" s="110">
        <v>0.17</v>
      </c>
      <c r="M52" s="110">
        <v>0.02</v>
      </c>
      <c r="N52" s="110"/>
      <c r="O52" s="110"/>
      <c r="P52" s="110"/>
      <c r="Q52" s="110"/>
      <c r="R52" s="110"/>
      <c r="S52" s="110"/>
      <c r="T52" s="110"/>
      <c r="U52" s="120">
        <v>0.54</v>
      </c>
    </row>
    <row r="53" spans="2:21">
      <c r="B53" s="145">
        <v>192</v>
      </c>
      <c r="C53" s="143" t="s">
        <v>157</v>
      </c>
      <c r="D53" s="108"/>
      <c r="E53" s="108"/>
      <c r="F53" s="108"/>
      <c r="G53" s="110"/>
      <c r="H53" s="110"/>
      <c r="I53" s="110"/>
      <c r="J53" s="110"/>
      <c r="K53" s="110"/>
      <c r="L53" s="110"/>
      <c r="M53" s="110"/>
      <c r="N53" s="110"/>
      <c r="O53" s="110"/>
      <c r="P53" s="110"/>
      <c r="Q53" s="110"/>
      <c r="R53" s="110"/>
      <c r="S53" s="110"/>
      <c r="T53" s="110"/>
      <c r="U53" s="120"/>
    </row>
    <row r="54" spans="2:21">
      <c r="B54" s="145">
        <v>193</v>
      </c>
      <c r="C54" s="143" t="s">
        <v>158</v>
      </c>
      <c r="D54" s="108">
        <v>1645</v>
      </c>
      <c r="E54" s="108">
        <v>1592</v>
      </c>
      <c r="F54" s="108">
        <v>1582</v>
      </c>
      <c r="G54" s="110">
        <v>0.13</v>
      </c>
      <c r="H54" s="110">
        <v>0.25</v>
      </c>
      <c r="I54" s="110">
        <v>0.53</v>
      </c>
      <c r="J54" s="110"/>
      <c r="K54" s="110">
        <v>0.03</v>
      </c>
      <c r="L54" s="110">
        <v>0.52</v>
      </c>
      <c r="M54" s="110"/>
      <c r="N54" s="110"/>
      <c r="O54" s="110"/>
      <c r="P54" s="110">
        <v>0.05</v>
      </c>
      <c r="Q54" s="110"/>
      <c r="R54" s="110">
        <v>2.1999999999999999E-2</v>
      </c>
      <c r="S54" s="110"/>
      <c r="T54" s="110"/>
      <c r="U54" s="120">
        <v>0.13500000000000001</v>
      </c>
    </row>
    <row r="55" spans="2:21">
      <c r="B55" s="145">
        <v>194</v>
      </c>
      <c r="C55" s="143" t="s">
        <v>159</v>
      </c>
      <c r="D55" s="108"/>
      <c r="E55" s="108"/>
      <c r="F55" s="108"/>
      <c r="G55" s="110"/>
      <c r="H55" s="110"/>
      <c r="I55" s="110"/>
      <c r="J55" s="110"/>
      <c r="K55" s="110"/>
      <c r="L55" s="110"/>
      <c r="M55" s="110"/>
      <c r="N55" s="110"/>
      <c r="O55" s="110"/>
      <c r="P55" s="110"/>
      <c r="Q55" s="110"/>
      <c r="R55" s="110"/>
      <c r="S55" s="110"/>
      <c r="T55" s="110"/>
      <c r="U55" s="120"/>
    </row>
    <row r="56" spans="2:21">
      <c r="B56" s="145">
        <v>195</v>
      </c>
      <c r="C56" s="143" t="s">
        <v>160</v>
      </c>
      <c r="D56" s="108">
        <v>1635</v>
      </c>
      <c r="E56" s="108">
        <v>1565</v>
      </c>
      <c r="F56" s="108">
        <v>1555</v>
      </c>
      <c r="G56" s="110">
        <v>0.28299999999999997</v>
      </c>
      <c r="H56" s="110">
        <v>0.98</v>
      </c>
      <c r="I56" s="110">
        <v>0.88</v>
      </c>
      <c r="J56" s="110"/>
      <c r="K56" s="110"/>
      <c r="L56" s="110">
        <v>0.82499999999999996</v>
      </c>
      <c r="M56" s="110"/>
      <c r="N56" s="110"/>
      <c r="O56" s="110"/>
      <c r="P56" s="110"/>
      <c r="Q56" s="110"/>
      <c r="R56" s="110"/>
      <c r="S56" s="110"/>
      <c r="T56" s="110"/>
      <c r="U56" s="120">
        <v>0.28799999999999998</v>
      </c>
    </row>
    <row r="57" spans="2:21">
      <c r="B57" s="145">
        <v>197</v>
      </c>
      <c r="C57" s="143" t="s">
        <v>161</v>
      </c>
      <c r="D57" s="108"/>
      <c r="E57" s="108"/>
      <c r="F57" s="108"/>
      <c r="G57" s="110"/>
      <c r="H57" s="110"/>
      <c r="I57" s="110"/>
      <c r="J57" s="110"/>
      <c r="K57" s="110"/>
      <c r="L57" s="110"/>
      <c r="M57" s="110"/>
      <c r="N57" s="110"/>
      <c r="O57" s="110"/>
      <c r="P57" s="110"/>
      <c r="Q57" s="110"/>
      <c r="R57" s="110"/>
      <c r="S57" s="110"/>
      <c r="T57" s="110"/>
      <c r="U57" s="120"/>
    </row>
    <row r="58" spans="2:21">
      <c r="B58" s="145">
        <v>198</v>
      </c>
      <c r="C58" s="143" t="s">
        <v>162</v>
      </c>
      <c r="D58" s="108">
        <v>1635</v>
      </c>
      <c r="E58" s="108">
        <v>1587</v>
      </c>
      <c r="F58" s="108">
        <v>1576</v>
      </c>
      <c r="G58" s="110">
        <v>0.19</v>
      </c>
      <c r="H58" s="110">
        <v>0.24</v>
      </c>
      <c r="I58" s="110">
        <v>0.88</v>
      </c>
      <c r="J58" s="110"/>
      <c r="K58" s="110">
        <v>0.04</v>
      </c>
      <c r="L58" s="110"/>
      <c r="M58" s="110"/>
      <c r="N58" s="110"/>
      <c r="O58" s="110"/>
      <c r="P58" s="110"/>
      <c r="Q58" s="110"/>
      <c r="R58" s="110"/>
      <c r="S58" s="110"/>
      <c r="T58" s="110"/>
      <c r="U58" s="120">
        <v>0.20300000000000001</v>
      </c>
    </row>
    <row r="59" spans="2:21">
      <c r="B59" s="145">
        <v>199</v>
      </c>
      <c r="C59" s="143" t="s">
        <v>163</v>
      </c>
      <c r="D59" s="108"/>
      <c r="E59" s="108"/>
      <c r="F59" s="108"/>
      <c r="G59" s="110"/>
      <c r="H59" s="110"/>
      <c r="I59" s="110"/>
      <c r="J59" s="110"/>
      <c r="K59" s="110"/>
      <c r="L59" s="110"/>
      <c r="M59" s="110"/>
      <c r="N59" s="110"/>
      <c r="O59" s="110"/>
      <c r="P59" s="110"/>
      <c r="Q59" s="110"/>
      <c r="R59" s="110"/>
      <c r="S59" s="110"/>
      <c r="T59" s="110"/>
      <c r="U59" s="120"/>
    </row>
    <row r="60" spans="2:21">
      <c r="B60" s="145">
        <v>200</v>
      </c>
      <c r="C60" s="143" t="s">
        <v>164</v>
      </c>
      <c r="D60" s="108"/>
      <c r="E60" s="108"/>
      <c r="F60" s="108"/>
      <c r="G60" s="110"/>
      <c r="H60" s="110"/>
      <c r="I60" s="110"/>
      <c r="J60" s="110"/>
      <c r="K60" s="110"/>
      <c r="L60" s="110"/>
      <c r="M60" s="110"/>
      <c r="N60" s="110"/>
      <c r="O60" s="110"/>
      <c r="P60" s="110"/>
      <c r="Q60" s="110"/>
      <c r="R60" s="110"/>
      <c r="S60" s="110"/>
      <c r="T60" s="110"/>
      <c r="U60" s="120"/>
    </row>
    <row r="61" spans="2:21">
      <c r="B61" s="145">
        <v>205</v>
      </c>
      <c r="C61" s="143" t="s">
        <v>165</v>
      </c>
      <c r="D61" s="108"/>
      <c r="E61" s="108"/>
      <c r="F61" s="108"/>
      <c r="G61" s="110"/>
      <c r="H61" s="110"/>
      <c r="I61" s="110"/>
      <c r="J61" s="110"/>
      <c r="K61" s="110"/>
      <c r="L61" s="110"/>
      <c r="M61" s="110"/>
      <c r="N61" s="110"/>
      <c r="O61" s="110"/>
      <c r="P61" s="110"/>
      <c r="Q61" s="110"/>
      <c r="R61" s="110"/>
      <c r="S61" s="110"/>
      <c r="T61" s="110"/>
      <c r="U61" s="120"/>
    </row>
    <row r="62" spans="2:21">
      <c r="B62" s="145">
        <v>206</v>
      </c>
      <c r="C62" s="143" t="s">
        <v>166</v>
      </c>
      <c r="D62" s="108"/>
      <c r="E62" s="108"/>
      <c r="F62" s="108"/>
      <c r="G62" s="110"/>
      <c r="H62" s="110"/>
      <c r="I62" s="110"/>
      <c r="J62" s="110"/>
      <c r="K62" s="110"/>
      <c r="L62" s="110"/>
      <c r="M62" s="110"/>
      <c r="N62" s="110"/>
      <c r="O62" s="110"/>
      <c r="P62" s="110"/>
      <c r="Q62" s="110"/>
      <c r="R62" s="110"/>
      <c r="S62" s="110"/>
      <c r="T62" s="110"/>
      <c r="U62" s="120"/>
    </row>
    <row r="63" spans="2:21">
      <c r="B63" s="145">
        <v>210</v>
      </c>
      <c r="C63" s="143" t="s">
        <v>167</v>
      </c>
      <c r="D63" s="108"/>
      <c r="E63" s="108"/>
      <c r="F63" s="108"/>
      <c r="G63" s="110"/>
      <c r="H63" s="110"/>
      <c r="I63" s="110"/>
      <c r="J63" s="110"/>
      <c r="K63" s="110"/>
      <c r="L63" s="110"/>
      <c r="M63" s="110"/>
      <c r="N63" s="110"/>
      <c r="O63" s="110"/>
      <c r="P63" s="110"/>
      <c r="Q63" s="110"/>
      <c r="R63" s="110"/>
      <c r="S63" s="110"/>
      <c r="T63" s="110"/>
      <c r="U63" s="120"/>
    </row>
    <row r="64" spans="2:21">
      <c r="B64" s="145">
        <v>213</v>
      </c>
      <c r="C64" s="143" t="s">
        <v>168</v>
      </c>
      <c r="D64" s="108">
        <v>1645</v>
      </c>
      <c r="E64" s="108">
        <v>1590</v>
      </c>
      <c r="F64" s="108">
        <v>1579</v>
      </c>
      <c r="G64" s="110">
        <v>0.16200000000000001</v>
      </c>
      <c r="H64" s="110">
        <v>0.27</v>
      </c>
      <c r="I64" s="110">
        <v>1.05</v>
      </c>
      <c r="J64" s="110"/>
      <c r="K64" s="110">
        <v>4.2999999999999997E-2</v>
      </c>
      <c r="L64" s="110"/>
      <c r="M64" s="110"/>
      <c r="N64" s="110"/>
      <c r="O64" s="110"/>
      <c r="P64" s="110"/>
      <c r="Q64" s="110"/>
      <c r="R64" s="110"/>
      <c r="S64" s="110"/>
      <c r="T64" s="110"/>
      <c r="U64" s="120">
        <v>0.17100000000000001</v>
      </c>
    </row>
    <row r="65" spans="2:21">
      <c r="B65" s="145">
        <v>215</v>
      </c>
      <c r="C65" s="143" t="s">
        <v>169</v>
      </c>
      <c r="D65" s="108"/>
      <c r="E65" s="108"/>
      <c r="F65" s="108"/>
      <c r="G65" s="110"/>
      <c r="H65" s="110"/>
      <c r="I65" s="110"/>
      <c r="J65" s="110"/>
      <c r="K65" s="110"/>
      <c r="L65" s="110"/>
      <c r="M65" s="110"/>
      <c r="N65" s="110"/>
      <c r="O65" s="110"/>
      <c r="P65" s="110"/>
      <c r="Q65" s="110"/>
      <c r="R65" s="110"/>
      <c r="S65" s="110"/>
      <c r="T65" s="110"/>
      <c r="U65" s="120"/>
    </row>
    <row r="66" spans="2:21">
      <c r="B66" s="145">
        <v>218</v>
      </c>
      <c r="C66" s="143" t="s">
        <v>170</v>
      </c>
      <c r="D66" s="108"/>
      <c r="E66" s="108"/>
      <c r="F66" s="108"/>
      <c r="G66" s="110"/>
      <c r="H66" s="110"/>
      <c r="I66" s="110"/>
      <c r="J66" s="110"/>
      <c r="K66" s="110"/>
      <c r="L66" s="110"/>
      <c r="M66" s="110"/>
      <c r="N66" s="110"/>
      <c r="O66" s="110"/>
      <c r="P66" s="110"/>
      <c r="Q66" s="110"/>
      <c r="R66" s="110"/>
      <c r="S66" s="110"/>
      <c r="T66" s="110"/>
      <c r="U66" s="120"/>
    </row>
    <row r="67" spans="2:21">
      <c r="B67" s="145">
        <v>219</v>
      </c>
      <c r="C67" s="143" t="s">
        <v>171</v>
      </c>
      <c r="D67" s="108">
        <v>1610</v>
      </c>
      <c r="E67" s="108">
        <v>1561</v>
      </c>
      <c r="F67" s="108">
        <v>1553</v>
      </c>
      <c r="G67" s="110">
        <v>0.435</v>
      </c>
      <c r="H67" s="110">
        <v>0.28000000000000003</v>
      </c>
      <c r="I67" s="110">
        <v>0.97</v>
      </c>
      <c r="J67" s="110"/>
      <c r="K67" s="110"/>
      <c r="L67" s="110"/>
      <c r="M67" s="110"/>
      <c r="N67" s="110"/>
      <c r="O67" s="110"/>
      <c r="P67" s="110"/>
      <c r="Q67" s="110"/>
      <c r="R67" s="110"/>
      <c r="S67" s="110"/>
      <c r="T67" s="110"/>
      <c r="U67" s="120">
        <v>0.44</v>
      </c>
    </row>
    <row r="68" spans="2:21">
      <c r="B68" s="145">
        <v>222</v>
      </c>
      <c r="C68" s="143" t="s">
        <v>172</v>
      </c>
      <c r="D68" s="108">
        <v>1635</v>
      </c>
      <c r="E68" s="108">
        <v>1575</v>
      </c>
      <c r="F68" s="108">
        <v>1567</v>
      </c>
      <c r="G68" s="110">
        <v>0.25</v>
      </c>
      <c r="H68" s="110">
        <v>0.24</v>
      </c>
      <c r="I68" s="110">
        <v>1.28</v>
      </c>
      <c r="J68" s="110"/>
      <c r="K68" s="110">
        <v>2.5000000000000001E-2</v>
      </c>
      <c r="L68" s="110"/>
      <c r="M68" s="110"/>
      <c r="N68" s="110"/>
      <c r="O68" s="110"/>
      <c r="P68" s="110"/>
      <c r="Q68" s="110"/>
      <c r="R68" s="110">
        <v>3.7999999999999999E-2</v>
      </c>
      <c r="S68" s="110">
        <v>2E-3</v>
      </c>
      <c r="T68" s="110"/>
      <c r="U68" s="120">
        <v>0.255</v>
      </c>
    </row>
    <row r="69" spans="2:21">
      <c r="B69" s="145">
        <v>225</v>
      </c>
      <c r="C69" s="143" t="s">
        <v>173</v>
      </c>
      <c r="D69" s="108"/>
      <c r="E69" s="108"/>
      <c r="F69" s="108"/>
      <c r="G69" s="110"/>
      <c r="H69" s="110"/>
      <c r="I69" s="110"/>
      <c r="J69" s="110"/>
      <c r="K69" s="110"/>
      <c r="L69" s="110"/>
      <c r="M69" s="110"/>
      <c r="N69" s="110"/>
      <c r="O69" s="110"/>
      <c r="P69" s="110"/>
      <c r="Q69" s="110"/>
      <c r="R69" s="110"/>
      <c r="S69" s="110"/>
      <c r="T69" s="110"/>
      <c r="U69" s="120"/>
    </row>
    <row r="70" spans="2:21">
      <c r="B70" s="145">
        <v>228</v>
      </c>
      <c r="C70" s="143" t="s">
        <v>174</v>
      </c>
      <c r="D70" s="108"/>
      <c r="E70" s="108"/>
      <c r="F70" s="108"/>
      <c r="G70" s="110"/>
      <c r="H70" s="110"/>
      <c r="I70" s="110"/>
      <c r="J70" s="110"/>
      <c r="K70" s="110"/>
      <c r="L70" s="110"/>
      <c r="M70" s="110"/>
      <c r="N70" s="110"/>
      <c r="O70" s="110"/>
      <c r="P70" s="110"/>
      <c r="Q70" s="110"/>
      <c r="R70" s="110"/>
      <c r="S70" s="110"/>
      <c r="T70" s="110"/>
      <c r="U70" s="120"/>
    </row>
    <row r="71" spans="2:21">
      <c r="B71" s="145">
        <v>231</v>
      </c>
      <c r="C71" s="143" t="s">
        <v>175</v>
      </c>
      <c r="D71" s="108">
        <v>1625</v>
      </c>
      <c r="E71" s="108">
        <v>1547</v>
      </c>
      <c r="F71" s="108">
        <v>1542</v>
      </c>
      <c r="G71" s="110">
        <v>0.56000000000000005</v>
      </c>
      <c r="H71" s="110">
        <v>0.32</v>
      </c>
      <c r="I71" s="110">
        <v>0.72</v>
      </c>
      <c r="J71" s="110"/>
      <c r="K71" s="110"/>
      <c r="L71" s="110"/>
      <c r="M71" s="110"/>
      <c r="N71" s="110"/>
      <c r="O71" s="110"/>
      <c r="P71" s="110">
        <v>0.12</v>
      </c>
      <c r="Q71" s="110"/>
      <c r="R71" s="110"/>
      <c r="S71" s="110"/>
      <c r="T71" s="110"/>
      <c r="U71" s="120">
        <v>0.56499999999999995</v>
      </c>
    </row>
    <row r="72" spans="2:21">
      <c r="B72" s="145">
        <v>233</v>
      </c>
      <c r="C72" s="143" t="s">
        <v>176</v>
      </c>
      <c r="D72" s="108">
        <v>1645</v>
      </c>
      <c r="E72" s="108">
        <v>1591</v>
      </c>
      <c r="F72" s="108">
        <v>1581</v>
      </c>
      <c r="G72" s="110">
        <v>7.4999999999999997E-2</v>
      </c>
      <c r="H72" s="110">
        <v>0.68</v>
      </c>
      <c r="I72" s="110">
        <v>1.4</v>
      </c>
      <c r="J72" s="110"/>
      <c r="K72" s="110">
        <v>5.0000000000000001E-3</v>
      </c>
      <c r="L72" s="110"/>
      <c r="M72" s="110"/>
      <c r="N72" s="110"/>
      <c r="O72" s="110"/>
      <c r="P72" s="110"/>
      <c r="Q72" s="110"/>
      <c r="R72" s="110"/>
      <c r="S72" s="110"/>
      <c r="T72" s="110"/>
      <c r="U72" s="120">
        <v>8.5000000000000006E-2</v>
      </c>
    </row>
    <row r="73" spans="2:21">
      <c r="B73" s="145">
        <v>237</v>
      </c>
      <c r="C73" s="143" t="s">
        <v>177</v>
      </c>
      <c r="D73" s="108"/>
      <c r="E73" s="108"/>
      <c r="F73" s="108"/>
      <c r="G73" s="110"/>
      <c r="H73" s="110"/>
      <c r="I73" s="110"/>
      <c r="J73" s="110"/>
      <c r="K73" s="110"/>
      <c r="L73" s="110"/>
      <c r="M73" s="110"/>
      <c r="N73" s="110"/>
      <c r="O73" s="110"/>
      <c r="P73" s="110"/>
      <c r="Q73" s="110"/>
      <c r="R73" s="110"/>
      <c r="S73" s="110"/>
      <c r="T73" s="110"/>
      <c r="U73" s="120"/>
    </row>
    <row r="74" spans="2:21">
      <c r="B74" s="145">
        <v>259</v>
      </c>
      <c r="C74" s="143" t="s">
        <v>178</v>
      </c>
      <c r="D74" s="108"/>
      <c r="E74" s="108"/>
      <c r="F74" s="108"/>
      <c r="G74" s="110"/>
      <c r="H74" s="110"/>
      <c r="I74" s="110"/>
      <c r="J74" s="110"/>
      <c r="K74" s="110"/>
      <c r="L74" s="110"/>
      <c r="M74" s="110"/>
      <c r="N74" s="110"/>
      <c r="O74" s="110"/>
      <c r="P74" s="110"/>
      <c r="Q74" s="110"/>
      <c r="R74" s="110"/>
      <c r="S74" s="110"/>
      <c r="T74" s="110"/>
      <c r="U74" s="120"/>
    </row>
    <row r="75" spans="2:21">
      <c r="B75" s="145">
        <v>261</v>
      </c>
      <c r="C75" s="143" t="s">
        <v>179</v>
      </c>
      <c r="D75" s="108"/>
      <c r="E75" s="108"/>
      <c r="F75" s="108"/>
      <c r="G75" s="110"/>
      <c r="H75" s="110"/>
      <c r="I75" s="110"/>
      <c r="J75" s="110"/>
      <c r="K75" s="110"/>
      <c r="L75" s="110"/>
      <c r="M75" s="110"/>
      <c r="N75" s="110"/>
      <c r="O75" s="110"/>
      <c r="P75" s="110"/>
      <c r="Q75" s="110"/>
      <c r="R75" s="110"/>
      <c r="S75" s="110"/>
      <c r="T75" s="110"/>
      <c r="U75" s="120"/>
    </row>
    <row r="76" spans="2:21">
      <c r="B76" s="145">
        <v>269</v>
      </c>
      <c r="C76" s="143" t="s">
        <v>180</v>
      </c>
      <c r="D76" s="108"/>
      <c r="E76" s="108"/>
      <c r="F76" s="108"/>
      <c r="G76" s="110"/>
      <c r="H76" s="110"/>
      <c r="I76" s="110"/>
      <c r="J76" s="110"/>
      <c r="K76" s="110"/>
      <c r="L76" s="110"/>
      <c r="M76" s="110"/>
      <c r="N76" s="110"/>
      <c r="O76" s="110"/>
      <c r="P76" s="110"/>
      <c r="Q76" s="110"/>
      <c r="R76" s="110"/>
      <c r="S76" s="110"/>
      <c r="T76" s="110"/>
      <c r="U76" s="120"/>
    </row>
    <row r="77" spans="2:21">
      <c r="B77" s="145">
        <v>270</v>
      </c>
      <c r="C77" s="143" t="s">
        <v>181</v>
      </c>
      <c r="D77" s="108"/>
      <c r="E77" s="108"/>
      <c r="F77" s="108"/>
      <c r="G77" s="110"/>
      <c r="H77" s="110"/>
      <c r="I77" s="110"/>
      <c r="J77" s="110"/>
      <c r="K77" s="110"/>
      <c r="L77" s="110"/>
      <c r="M77" s="110"/>
      <c r="N77" s="110"/>
      <c r="O77" s="110"/>
      <c r="P77" s="110"/>
      <c r="Q77" s="110"/>
      <c r="R77" s="110"/>
      <c r="S77" s="110"/>
      <c r="T77" s="110"/>
      <c r="U77" s="120"/>
    </row>
    <row r="78" spans="2:21">
      <c r="B78" s="145">
        <v>273</v>
      </c>
      <c r="C78" s="143" t="s">
        <v>182</v>
      </c>
      <c r="D78" s="108">
        <v>1675</v>
      </c>
      <c r="E78" s="108">
        <v>1595</v>
      </c>
      <c r="F78" s="108">
        <v>1585</v>
      </c>
      <c r="G78" s="110">
        <v>0.15</v>
      </c>
      <c r="H78" s="110">
        <v>0.2</v>
      </c>
      <c r="I78" s="110">
        <v>1.27</v>
      </c>
      <c r="J78" s="110"/>
      <c r="K78" s="110"/>
      <c r="L78" s="110"/>
      <c r="M78" s="110"/>
      <c r="N78" s="110"/>
      <c r="O78" s="110"/>
      <c r="P78" s="110">
        <v>7.0000000000000007E-2</v>
      </c>
      <c r="Q78" s="110"/>
      <c r="R78" s="110"/>
      <c r="S78" s="110"/>
      <c r="T78" s="110"/>
      <c r="U78" s="120">
        <v>0.15</v>
      </c>
    </row>
    <row r="79" spans="2:21">
      <c r="B79" s="145">
        <v>275</v>
      </c>
      <c r="C79" s="143" t="s">
        <v>183</v>
      </c>
      <c r="D79" s="108"/>
      <c r="E79" s="108"/>
      <c r="F79" s="108"/>
      <c r="G79" s="110"/>
      <c r="H79" s="110"/>
      <c r="I79" s="110"/>
      <c r="J79" s="110"/>
      <c r="K79" s="110"/>
      <c r="L79" s="110"/>
      <c r="M79" s="110"/>
      <c r="N79" s="110"/>
      <c r="O79" s="110"/>
      <c r="P79" s="110"/>
      <c r="Q79" s="110"/>
      <c r="R79" s="110"/>
      <c r="S79" s="110"/>
      <c r="T79" s="110"/>
      <c r="U79" s="120"/>
    </row>
    <row r="80" spans="2:21">
      <c r="B80" s="145">
        <v>276</v>
      </c>
      <c r="C80" s="143" t="s">
        <v>184</v>
      </c>
      <c r="D80" s="108">
        <v>1660</v>
      </c>
      <c r="E80" s="108">
        <v>1576</v>
      </c>
      <c r="F80" s="108">
        <v>1566</v>
      </c>
      <c r="G80" s="110">
        <v>0.35</v>
      </c>
      <c r="H80" s="110">
        <v>0.23</v>
      </c>
      <c r="I80" s="110">
        <v>0.84</v>
      </c>
      <c r="J80" s="110"/>
      <c r="K80" s="110"/>
      <c r="L80" s="110"/>
      <c r="M80" s="110"/>
      <c r="N80" s="110"/>
      <c r="O80" s="110"/>
      <c r="P80" s="110"/>
      <c r="Q80" s="110"/>
      <c r="R80" s="110"/>
      <c r="S80" s="110"/>
      <c r="T80" s="110"/>
      <c r="U80" s="120">
        <v>0.35299999999999998</v>
      </c>
    </row>
    <row r="81" spans="2:21">
      <c r="B81" s="145">
        <v>277</v>
      </c>
      <c r="C81" s="143" t="s">
        <v>185</v>
      </c>
      <c r="D81" s="108"/>
      <c r="E81" s="108"/>
      <c r="F81" s="108"/>
      <c r="G81" s="110"/>
      <c r="H81" s="110"/>
      <c r="I81" s="110"/>
      <c r="J81" s="110"/>
      <c r="K81" s="110"/>
      <c r="L81" s="110"/>
      <c r="M81" s="110"/>
      <c r="N81" s="110"/>
      <c r="O81" s="110"/>
      <c r="P81" s="110"/>
      <c r="Q81" s="110"/>
      <c r="R81" s="110"/>
      <c r="S81" s="110"/>
      <c r="T81" s="110"/>
      <c r="U81" s="120"/>
    </row>
    <row r="82" spans="2:21">
      <c r="B82" s="145">
        <v>282</v>
      </c>
      <c r="C82" s="143" t="s">
        <v>186</v>
      </c>
      <c r="D82" s="108"/>
      <c r="E82" s="108"/>
      <c r="F82" s="108"/>
      <c r="G82" s="110"/>
      <c r="H82" s="110"/>
      <c r="I82" s="110"/>
      <c r="J82" s="110"/>
      <c r="K82" s="110"/>
      <c r="L82" s="110"/>
      <c r="M82" s="110"/>
      <c r="N82" s="110"/>
      <c r="O82" s="110"/>
      <c r="P82" s="110"/>
      <c r="Q82" s="110"/>
      <c r="R82" s="110"/>
      <c r="S82" s="110"/>
      <c r="T82" s="110"/>
      <c r="U82" s="120"/>
    </row>
    <row r="83" spans="2:21">
      <c r="B83" s="145">
        <v>285</v>
      </c>
      <c r="C83" s="143" t="s">
        <v>187</v>
      </c>
      <c r="D83" s="108"/>
      <c r="E83" s="108"/>
      <c r="F83" s="108"/>
      <c r="G83" s="110"/>
      <c r="H83" s="110"/>
      <c r="I83" s="110"/>
      <c r="J83" s="110"/>
      <c r="K83" s="110"/>
      <c r="L83" s="110"/>
      <c r="M83" s="110"/>
      <c r="N83" s="110"/>
      <c r="O83" s="110"/>
      <c r="P83" s="110"/>
      <c r="Q83" s="110"/>
      <c r="R83" s="110"/>
      <c r="S83" s="110"/>
      <c r="T83" s="110"/>
      <c r="U83" s="120"/>
    </row>
    <row r="84" spans="2:21">
      <c r="B84" s="145">
        <v>294</v>
      </c>
      <c r="C84" s="143" t="s">
        <v>188</v>
      </c>
      <c r="D84" s="108">
        <v>1660</v>
      </c>
      <c r="E84" s="108">
        <v>1576</v>
      </c>
      <c r="F84" s="108">
        <v>1566</v>
      </c>
      <c r="G84" s="110">
        <v>0.315</v>
      </c>
      <c r="H84" s="110">
        <v>0.35</v>
      </c>
      <c r="I84" s="110">
        <v>0.88</v>
      </c>
      <c r="J84" s="110"/>
      <c r="K84" s="110"/>
      <c r="L84" s="110">
        <v>0.17</v>
      </c>
      <c r="M84" s="110">
        <v>0.04</v>
      </c>
      <c r="N84" s="110">
        <v>0.12</v>
      </c>
      <c r="O84" s="110"/>
      <c r="P84" s="110"/>
      <c r="Q84" s="110"/>
      <c r="R84" s="110"/>
      <c r="S84" s="110"/>
      <c r="T84" s="110"/>
      <c r="U84" s="120">
        <v>0.32500000000000001</v>
      </c>
    </row>
    <row r="85" spans="2:21">
      <c r="B85" s="145">
        <v>296</v>
      </c>
      <c r="C85" s="143" t="s">
        <v>189</v>
      </c>
      <c r="D85" s="108"/>
      <c r="E85" s="108"/>
      <c r="F85" s="108"/>
      <c r="G85" s="110"/>
      <c r="H85" s="110"/>
      <c r="I85" s="110"/>
      <c r="J85" s="110"/>
      <c r="K85" s="110"/>
      <c r="L85" s="110"/>
      <c r="M85" s="110"/>
      <c r="N85" s="110"/>
      <c r="O85" s="110"/>
      <c r="P85" s="110"/>
      <c r="Q85" s="110"/>
      <c r="R85" s="110"/>
      <c r="S85" s="110"/>
      <c r="T85" s="110"/>
      <c r="U85" s="120"/>
    </row>
    <row r="86" spans="2:21">
      <c r="B86" s="145">
        <v>299</v>
      </c>
      <c r="C86" s="143" t="s">
        <v>190</v>
      </c>
      <c r="D86" s="108"/>
      <c r="E86" s="108"/>
      <c r="F86" s="108"/>
      <c r="G86" s="110"/>
      <c r="H86" s="110"/>
      <c r="I86" s="110"/>
      <c r="J86" s="110"/>
      <c r="K86" s="110"/>
      <c r="L86" s="110"/>
      <c r="M86" s="110"/>
      <c r="N86" s="110"/>
      <c r="O86" s="110"/>
      <c r="P86" s="110"/>
      <c r="Q86" s="110"/>
      <c r="R86" s="110"/>
      <c r="S86" s="110"/>
      <c r="T86" s="110"/>
      <c r="U86" s="120"/>
    </row>
    <row r="87" spans="2:21">
      <c r="B87" s="145">
        <v>300</v>
      </c>
      <c r="C87" s="143" t="s">
        <v>191</v>
      </c>
      <c r="D87" s="108"/>
      <c r="E87" s="108"/>
      <c r="F87" s="108"/>
      <c r="G87" s="110"/>
      <c r="H87" s="110"/>
      <c r="I87" s="110"/>
      <c r="J87" s="110"/>
      <c r="K87" s="110"/>
      <c r="L87" s="110"/>
      <c r="M87" s="110"/>
      <c r="N87" s="110"/>
      <c r="O87" s="110"/>
      <c r="P87" s="110"/>
      <c r="Q87" s="110"/>
      <c r="R87" s="110"/>
      <c r="S87" s="110"/>
      <c r="T87" s="110"/>
      <c r="U87" s="120"/>
    </row>
    <row r="88" spans="2:21">
      <c r="B88" s="145">
        <v>301</v>
      </c>
      <c r="C88" s="143" t="s">
        <v>192</v>
      </c>
      <c r="D88" s="108">
        <v>1655</v>
      </c>
      <c r="E88" s="108">
        <v>1576</v>
      </c>
      <c r="F88" s="108">
        <v>1568</v>
      </c>
      <c r="G88" s="110">
        <v>0.25</v>
      </c>
      <c r="H88" s="110">
        <v>0.22</v>
      </c>
      <c r="I88" s="110">
        <v>1.35</v>
      </c>
      <c r="J88" s="110"/>
      <c r="K88" s="110">
        <v>0.03</v>
      </c>
      <c r="L88" s="110"/>
      <c r="M88" s="110"/>
      <c r="N88" s="110"/>
      <c r="O88" s="110"/>
      <c r="P88" s="110"/>
      <c r="Q88" s="110"/>
      <c r="R88" s="110"/>
      <c r="S88" s="110"/>
      <c r="T88" s="110"/>
      <c r="U88" s="120">
        <v>0.25700000000000001</v>
      </c>
    </row>
    <row r="89" spans="2:21">
      <c r="B89" s="145">
        <v>307</v>
      </c>
      <c r="C89" s="143" t="s">
        <v>193</v>
      </c>
      <c r="D89" s="108"/>
      <c r="E89" s="108"/>
      <c r="F89" s="108"/>
      <c r="G89" s="110"/>
      <c r="H89" s="110"/>
      <c r="I89" s="110"/>
      <c r="J89" s="110"/>
      <c r="K89" s="110"/>
      <c r="L89" s="110"/>
      <c r="M89" s="110"/>
      <c r="N89" s="110"/>
      <c r="O89" s="110"/>
      <c r="P89" s="110"/>
      <c r="Q89" s="110"/>
      <c r="R89" s="110"/>
      <c r="S89" s="110"/>
      <c r="T89" s="110"/>
      <c r="U89" s="120"/>
    </row>
    <row r="90" spans="2:21">
      <c r="B90" s="145">
        <v>310</v>
      </c>
      <c r="C90" s="143" t="s">
        <v>194</v>
      </c>
      <c r="D90" s="108">
        <v>1630</v>
      </c>
      <c r="E90" s="108">
        <v>1555</v>
      </c>
      <c r="F90" s="108">
        <v>1549</v>
      </c>
      <c r="G90" s="110">
        <v>0.47499999999999998</v>
      </c>
      <c r="H90" s="110">
        <v>0.34</v>
      </c>
      <c r="I90" s="110">
        <v>0.71</v>
      </c>
      <c r="J90" s="110"/>
      <c r="K90" s="110"/>
      <c r="L90" s="110">
        <v>0.2</v>
      </c>
      <c r="M90" s="110"/>
      <c r="N90" s="110"/>
      <c r="O90" s="110"/>
      <c r="P90" s="110"/>
      <c r="Q90" s="110"/>
      <c r="R90" s="110"/>
      <c r="S90" s="110"/>
      <c r="T90" s="110"/>
      <c r="U90" s="120">
        <v>0.48499999999999999</v>
      </c>
    </row>
    <row r="91" spans="2:21">
      <c r="B91" s="145">
        <v>312</v>
      </c>
      <c r="C91" s="143" t="s">
        <v>195</v>
      </c>
      <c r="D91" s="108"/>
      <c r="E91" s="108"/>
      <c r="F91" s="108"/>
      <c r="G91" s="110"/>
      <c r="H91" s="110"/>
      <c r="I91" s="110"/>
      <c r="J91" s="110"/>
      <c r="K91" s="110"/>
      <c r="L91" s="110"/>
      <c r="M91" s="110"/>
      <c r="N91" s="110"/>
      <c r="O91" s="110"/>
      <c r="P91" s="110"/>
      <c r="Q91" s="110"/>
      <c r="R91" s="110"/>
      <c r="S91" s="110"/>
      <c r="T91" s="110"/>
      <c r="U91" s="120"/>
    </row>
    <row r="92" spans="2:21">
      <c r="B92" s="145">
        <v>313</v>
      </c>
      <c r="C92" s="143" t="s">
        <v>196</v>
      </c>
      <c r="D92" s="108">
        <v>1645</v>
      </c>
      <c r="E92" s="108">
        <v>1590</v>
      </c>
      <c r="F92" s="108">
        <v>1580</v>
      </c>
      <c r="G92" s="110">
        <v>0.15</v>
      </c>
      <c r="H92" s="110">
        <v>0.42</v>
      </c>
      <c r="I92" s="110">
        <v>1.35</v>
      </c>
      <c r="J92" s="110"/>
      <c r="K92" s="110">
        <v>0.04</v>
      </c>
      <c r="L92" s="110"/>
      <c r="M92" s="110"/>
      <c r="N92" s="110"/>
      <c r="O92" s="110"/>
      <c r="P92" s="110">
        <v>2.5000000000000001E-2</v>
      </c>
      <c r="Q92" s="110"/>
      <c r="R92" s="110">
        <v>2.4E-2</v>
      </c>
      <c r="S92" s="110"/>
      <c r="T92" s="110"/>
      <c r="U92" s="120">
        <v>0.161</v>
      </c>
    </row>
    <row r="93" spans="2:21">
      <c r="B93" s="145">
        <v>315</v>
      </c>
      <c r="C93" s="143" t="s">
        <v>197</v>
      </c>
      <c r="D93" s="108"/>
      <c r="E93" s="108"/>
      <c r="F93" s="108"/>
      <c r="G93" s="110"/>
      <c r="H93" s="110"/>
      <c r="I93" s="110"/>
      <c r="J93" s="110"/>
      <c r="K93" s="110"/>
      <c r="L93" s="110"/>
      <c r="M93" s="110"/>
      <c r="N93" s="110"/>
      <c r="O93" s="110"/>
      <c r="P93" s="110"/>
      <c r="Q93" s="110"/>
      <c r="R93" s="110"/>
      <c r="S93" s="110"/>
      <c r="T93" s="110"/>
      <c r="U93" s="120"/>
    </row>
    <row r="94" spans="2:21">
      <c r="B94" s="145">
        <v>316</v>
      </c>
      <c r="C94" s="143" t="s">
        <v>198</v>
      </c>
      <c r="D94" s="108"/>
      <c r="E94" s="108"/>
      <c r="F94" s="108"/>
      <c r="G94" s="110"/>
      <c r="H94" s="110"/>
      <c r="I94" s="110"/>
      <c r="J94" s="110"/>
      <c r="K94" s="110"/>
      <c r="L94" s="110"/>
      <c r="M94" s="110"/>
      <c r="N94" s="110"/>
      <c r="O94" s="110"/>
      <c r="P94" s="110"/>
      <c r="Q94" s="110"/>
      <c r="R94" s="110"/>
      <c r="S94" s="110"/>
      <c r="T94" s="110"/>
      <c r="U94" s="120"/>
    </row>
    <row r="95" spans="2:21">
      <c r="B95" s="145">
        <v>318</v>
      </c>
      <c r="C95" s="143" t="s">
        <v>199</v>
      </c>
      <c r="D95" s="108"/>
      <c r="E95" s="108"/>
      <c r="F95" s="108"/>
      <c r="G95" s="110"/>
      <c r="H95" s="110"/>
      <c r="I95" s="110"/>
      <c r="J95" s="110"/>
      <c r="K95" s="110"/>
      <c r="L95" s="110"/>
      <c r="M95" s="110"/>
      <c r="N95" s="110"/>
      <c r="O95" s="110"/>
      <c r="P95" s="110"/>
      <c r="Q95" s="110"/>
      <c r="R95" s="110"/>
      <c r="S95" s="110"/>
      <c r="T95" s="110"/>
      <c r="U95" s="120"/>
    </row>
    <row r="96" spans="2:21">
      <c r="B96" s="145">
        <v>319</v>
      </c>
      <c r="C96" s="143" t="s">
        <v>200</v>
      </c>
      <c r="D96" s="108"/>
      <c r="E96" s="108"/>
      <c r="F96" s="108"/>
      <c r="G96" s="110"/>
      <c r="H96" s="110"/>
      <c r="I96" s="110"/>
      <c r="J96" s="110"/>
      <c r="K96" s="110"/>
      <c r="L96" s="110"/>
      <c r="M96" s="110"/>
      <c r="N96" s="110"/>
      <c r="O96" s="110"/>
      <c r="P96" s="110"/>
      <c r="Q96" s="110"/>
      <c r="R96" s="110"/>
      <c r="S96" s="110"/>
      <c r="T96" s="110"/>
      <c r="U96" s="120"/>
    </row>
    <row r="97" spans="2:21">
      <c r="B97" s="145">
        <v>320</v>
      </c>
      <c r="C97" s="143" t="s">
        <v>201</v>
      </c>
      <c r="D97" s="108"/>
      <c r="E97" s="108"/>
      <c r="F97" s="108"/>
      <c r="G97" s="110"/>
      <c r="H97" s="110"/>
      <c r="I97" s="110"/>
      <c r="J97" s="110"/>
      <c r="K97" s="110"/>
      <c r="L97" s="110"/>
      <c r="M97" s="110"/>
      <c r="N97" s="110"/>
      <c r="O97" s="110"/>
      <c r="P97" s="110"/>
      <c r="Q97" s="110"/>
      <c r="R97" s="110"/>
      <c r="S97" s="110"/>
      <c r="T97" s="110"/>
      <c r="U97" s="120"/>
    </row>
    <row r="98" spans="2:21">
      <c r="B98" s="145">
        <v>321</v>
      </c>
      <c r="C98" s="143" t="s">
        <v>202</v>
      </c>
      <c r="D98" s="108"/>
      <c r="E98" s="108"/>
      <c r="F98" s="108"/>
      <c r="G98" s="110"/>
      <c r="H98" s="110"/>
      <c r="I98" s="110"/>
      <c r="J98" s="110"/>
      <c r="K98" s="110"/>
      <c r="L98" s="110"/>
      <c r="M98" s="110"/>
      <c r="N98" s="110"/>
      <c r="O98" s="110"/>
      <c r="P98" s="110"/>
      <c r="Q98" s="110"/>
      <c r="R98" s="110"/>
      <c r="S98" s="110"/>
      <c r="T98" s="110"/>
      <c r="U98" s="120"/>
    </row>
    <row r="99" spans="2:21">
      <c r="B99" s="145">
        <v>322</v>
      </c>
      <c r="C99" s="143" t="s">
        <v>203</v>
      </c>
      <c r="D99" s="108"/>
      <c r="E99" s="108"/>
      <c r="F99" s="108"/>
      <c r="G99" s="110"/>
      <c r="H99" s="110"/>
      <c r="I99" s="110"/>
      <c r="J99" s="110"/>
      <c r="K99" s="110"/>
      <c r="L99" s="110"/>
      <c r="M99" s="110"/>
      <c r="N99" s="110"/>
      <c r="O99" s="110"/>
      <c r="P99" s="110"/>
      <c r="Q99" s="110"/>
      <c r="R99" s="110"/>
      <c r="S99" s="110"/>
      <c r="T99" s="110"/>
      <c r="U99" s="120"/>
    </row>
    <row r="100" spans="2:21">
      <c r="B100" s="145">
        <v>324</v>
      </c>
      <c r="C100" s="143" t="s">
        <v>204</v>
      </c>
      <c r="D100" s="108"/>
      <c r="E100" s="108"/>
      <c r="F100" s="108"/>
      <c r="G100" s="110"/>
      <c r="H100" s="110"/>
      <c r="I100" s="110"/>
      <c r="J100" s="110"/>
      <c r="K100" s="110"/>
      <c r="L100" s="110"/>
      <c r="M100" s="110"/>
      <c r="N100" s="110"/>
      <c r="O100" s="110"/>
      <c r="P100" s="110"/>
      <c r="Q100" s="110"/>
      <c r="R100" s="110"/>
      <c r="S100" s="110"/>
      <c r="T100" s="110"/>
      <c r="U100" s="120"/>
    </row>
    <row r="101" spans="2:21">
      <c r="B101" s="145">
        <v>325</v>
      </c>
      <c r="C101" s="143" t="s">
        <v>205</v>
      </c>
      <c r="D101" s="108"/>
      <c r="E101" s="108"/>
      <c r="F101" s="108"/>
      <c r="G101" s="110"/>
      <c r="H101" s="110"/>
      <c r="I101" s="110"/>
      <c r="J101" s="110"/>
      <c r="K101" s="110"/>
      <c r="L101" s="110"/>
      <c r="M101" s="110"/>
      <c r="N101" s="110"/>
      <c r="O101" s="110"/>
      <c r="P101" s="110"/>
      <c r="Q101" s="110"/>
      <c r="R101" s="110"/>
      <c r="S101" s="110"/>
      <c r="T101" s="110"/>
      <c r="U101" s="120"/>
    </row>
    <row r="102" spans="2:21">
      <c r="B102" s="145">
        <v>329</v>
      </c>
      <c r="C102" s="143" t="s">
        <v>206</v>
      </c>
      <c r="D102" s="108"/>
      <c r="E102" s="108"/>
      <c r="F102" s="108"/>
      <c r="G102" s="110"/>
      <c r="H102" s="110"/>
      <c r="I102" s="110"/>
      <c r="J102" s="110"/>
      <c r="K102" s="110"/>
      <c r="L102" s="110"/>
      <c r="M102" s="110"/>
      <c r="N102" s="110"/>
      <c r="O102" s="110"/>
      <c r="P102" s="110"/>
      <c r="Q102" s="110"/>
      <c r="R102" s="110"/>
      <c r="S102" s="110"/>
      <c r="T102" s="110"/>
      <c r="U102" s="120"/>
    </row>
    <row r="103" spans="2:21">
      <c r="B103" s="145">
        <v>330</v>
      </c>
      <c r="C103" s="143" t="s">
        <v>207</v>
      </c>
      <c r="D103" s="108"/>
      <c r="E103" s="108"/>
      <c r="F103" s="108"/>
      <c r="G103" s="110"/>
      <c r="H103" s="110"/>
      <c r="I103" s="110"/>
      <c r="J103" s="110"/>
      <c r="K103" s="110"/>
      <c r="L103" s="110"/>
      <c r="M103" s="110"/>
      <c r="N103" s="110"/>
      <c r="O103" s="110"/>
      <c r="P103" s="110"/>
      <c r="Q103" s="110"/>
      <c r="R103" s="110"/>
      <c r="S103" s="110"/>
      <c r="T103" s="110"/>
      <c r="U103" s="120"/>
    </row>
    <row r="104" spans="2:21">
      <c r="B104" s="145">
        <v>331</v>
      </c>
      <c r="C104" s="143" t="s">
        <v>208</v>
      </c>
      <c r="D104" s="108"/>
      <c r="E104" s="108"/>
      <c r="F104" s="108"/>
      <c r="G104" s="110"/>
      <c r="H104" s="110"/>
      <c r="I104" s="110"/>
      <c r="J104" s="110"/>
      <c r="K104" s="110"/>
      <c r="L104" s="110"/>
      <c r="M104" s="110"/>
      <c r="N104" s="110"/>
      <c r="O104" s="110"/>
      <c r="P104" s="110"/>
      <c r="Q104" s="110"/>
      <c r="R104" s="110"/>
      <c r="S104" s="110"/>
      <c r="T104" s="110"/>
      <c r="U104" s="120"/>
    </row>
    <row r="105" spans="2:21">
      <c r="B105" s="145">
        <v>332</v>
      </c>
      <c r="C105" s="143" t="s">
        <v>209</v>
      </c>
      <c r="D105" s="108"/>
      <c r="E105" s="108"/>
      <c r="F105" s="108"/>
      <c r="G105" s="110"/>
      <c r="H105" s="110"/>
      <c r="I105" s="110"/>
      <c r="J105" s="110"/>
      <c r="K105" s="110"/>
      <c r="L105" s="110"/>
      <c r="M105" s="110"/>
      <c r="N105" s="110"/>
      <c r="O105" s="110"/>
      <c r="P105" s="110"/>
      <c r="Q105" s="110"/>
      <c r="R105" s="110"/>
      <c r="S105" s="110"/>
      <c r="T105" s="110"/>
      <c r="U105" s="120"/>
    </row>
    <row r="106" spans="2:21">
      <c r="B106" s="145">
        <v>333</v>
      </c>
      <c r="C106" s="143" t="s">
        <v>210</v>
      </c>
      <c r="D106" s="108"/>
      <c r="E106" s="108"/>
      <c r="F106" s="108"/>
      <c r="G106" s="110"/>
      <c r="H106" s="110"/>
      <c r="I106" s="110"/>
      <c r="J106" s="110"/>
      <c r="K106" s="110"/>
      <c r="L106" s="110"/>
      <c r="M106" s="110"/>
      <c r="N106" s="110"/>
      <c r="O106" s="110"/>
      <c r="P106" s="110"/>
      <c r="Q106" s="110"/>
      <c r="R106" s="110"/>
      <c r="S106" s="110"/>
      <c r="T106" s="110"/>
      <c r="U106" s="120"/>
    </row>
    <row r="107" spans="2:21">
      <c r="B107" s="145">
        <v>336</v>
      </c>
      <c r="C107" s="143" t="s">
        <v>211</v>
      </c>
      <c r="D107" s="108"/>
      <c r="E107" s="108"/>
      <c r="F107" s="108"/>
      <c r="G107" s="110"/>
      <c r="H107" s="110"/>
      <c r="I107" s="110"/>
      <c r="J107" s="110"/>
      <c r="K107" s="110"/>
      <c r="L107" s="110"/>
      <c r="M107" s="110"/>
      <c r="N107" s="110"/>
      <c r="O107" s="110"/>
      <c r="P107" s="110"/>
      <c r="Q107" s="110"/>
      <c r="R107" s="110"/>
      <c r="S107" s="110"/>
      <c r="T107" s="110"/>
      <c r="U107" s="120"/>
    </row>
    <row r="108" spans="2:21">
      <c r="B108" s="145">
        <v>340</v>
      </c>
      <c r="C108" s="143" t="s">
        <v>212</v>
      </c>
      <c r="D108" s="108"/>
      <c r="E108" s="108"/>
      <c r="F108" s="108"/>
      <c r="G108" s="110"/>
      <c r="H108" s="110"/>
      <c r="I108" s="110"/>
      <c r="J108" s="110"/>
      <c r="K108" s="110"/>
      <c r="L108" s="110"/>
      <c r="M108" s="110"/>
      <c r="N108" s="110"/>
      <c r="O108" s="110"/>
      <c r="P108" s="110"/>
      <c r="Q108" s="110"/>
      <c r="R108" s="110"/>
      <c r="S108" s="110"/>
      <c r="T108" s="110"/>
      <c r="U108" s="120"/>
    </row>
    <row r="109" spans="2:21">
      <c r="B109" s="145">
        <v>341</v>
      </c>
      <c r="C109" s="143" t="s">
        <v>213</v>
      </c>
      <c r="D109" s="108">
        <v>1650</v>
      </c>
      <c r="E109" s="108">
        <v>1597</v>
      </c>
      <c r="F109" s="108">
        <v>1587</v>
      </c>
      <c r="G109" s="110">
        <v>0.113</v>
      </c>
      <c r="H109" s="110">
        <v>0.27</v>
      </c>
      <c r="I109" s="110">
        <v>1.0900000000000001</v>
      </c>
      <c r="J109" s="110"/>
      <c r="K109" s="110"/>
      <c r="L109" s="110"/>
      <c r="M109" s="110">
        <v>0.11</v>
      </c>
      <c r="N109" s="110"/>
      <c r="O109" s="110"/>
      <c r="P109" s="110">
        <v>0.08</v>
      </c>
      <c r="Q109" s="110"/>
      <c r="R109" s="110"/>
      <c r="S109" s="110"/>
      <c r="T109" s="110"/>
      <c r="U109" s="120">
        <v>0.11799999999999999</v>
      </c>
    </row>
    <row r="110" spans="2:21">
      <c r="B110" s="145">
        <v>342</v>
      </c>
      <c r="C110" s="143" t="s">
        <v>214</v>
      </c>
      <c r="D110" s="108"/>
      <c r="E110" s="108"/>
      <c r="F110" s="108"/>
      <c r="G110" s="110"/>
      <c r="H110" s="110"/>
      <c r="I110" s="110"/>
      <c r="J110" s="110"/>
      <c r="K110" s="110"/>
      <c r="L110" s="110"/>
      <c r="M110" s="110"/>
      <c r="N110" s="110"/>
      <c r="O110" s="110"/>
      <c r="P110" s="110"/>
      <c r="Q110" s="110"/>
      <c r="R110" s="110"/>
      <c r="S110" s="110"/>
      <c r="T110" s="110"/>
      <c r="U110" s="120"/>
    </row>
    <row r="111" spans="2:21">
      <c r="B111" s="145">
        <v>343</v>
      </c>
      <c r="C111" s="143" t="s">
        <v>215</v>
      </c>
      <c r="D111" s="108"/>
      <c r="E111" s="108"/>
      <c r="F111" s="108"/>
      <c r="G111" s="110"/>
      <c r="H111" s="110"/>
      <c r="I111" s="110"/>
      <c r="J111" s="110"/>
      <c r="K111" s="110"/>
      <c r="L111" s="110"/>
      <c r="M111" s="110"/>
      <c r="N111" s="110"/>
      <c r="O111" s="110"/>
      <c r="P111" s="110"/>
      <c r="Q111" s="110"/>
      <c r="R111" s="110"/>
      <c r="S111" s="110"/>
      <c r="T111" s="110"/>
      <c r="U111" s="120"/>
    </row>
    <row r="112" spans="2:21">
      <c r="B112" s="145">
        <v>344</v>
      </c>
      <c r="C112" s="143" t="s">
        <v>216</v>
      </c>
      <c r="D112" s="108"/>
      <c r="E112" s="108"/>
      <c r="F112" s="108"/>
      <c r="G112" s="110"/>
      <c r="H112" s="110"/>
      <c r="I112" s="110"/>
      <c r="J112" s="110"/>
      <c r="K112" s="110"/>
      <c r="L112" s="110"/>
      <c r="M112" s="110"/>
      <c r="N112" s="110"/>
      <c r="O112" s="110"/>
      <c r="P112" s="110"/>
      <c r="Q112" s="110"/>
      <c r="R112" s="110"/>
      <c r="S112" s="110"/>
      <c r="T112" s="110"/>
      <c r="U112" s="120"/>
    </row>
    <row r="113" spans="2:21">
      <c r="B113" s="145">
        <v>350</v>
      </c>
      <c r="C113" s="143" t="s">
        <v>217</v>
      </c>
      <c r="D113" s="108">
        <v>1615</v>
      </c>
      <c r="E113" s="108">
        <v>1536</v>
      </c>
      <c r="F113" s="108">
        <v>1531</v>
      </c>
      <c r="G113" s="110">
        <v>0.71</v>
      </c>
      <c r="H113" s="110">
        <v>0.32</v>
      </c>
      <c r="I113" s="110">
        <v>0.73</v>
      </c>
      <c r="J113" s="110"/>
      <c r="K113" s="110"/>
      <c r="L113" s="110">
        <v>0.125</v>
      </c>
      <c r="M113" s="110"/>
      <c r="N113" s="110"/>
      <c r="O113" s="110"/>
      <c r="P113" s="110"/>
      <c r="Q113" s="110"/>
      <c r="R113" s="110"/>
      <c r="S113" s="110"/>
      <c r="T113" s="110"/>
      <c r="U113" s="120">
        <v>0.71699999999999997</v>
      </c>
    </row>
    <row r="114" spans="2:21">
      <c r="B114" s="145">
        <v>352</v>
      </c>
      <c r="C114" s="143" t="s">
        <v>218</v>
      </c>
      <c r="D114" s="108"/>
      <c r="E114" s="108"/>
      <c r="F114" s="108"/>
      <c r="G114" s="110"/>
      <c r="H114" s="110"/>
      <c r="I114" s="110"/>
      <c r="J114" s="110"/>
      <c r="K114" s="110"/>
      <c r="L114" s="110"/>
      <c r="M114" s="110"/>
      <c r="N114" s="110"/>
      <c r="O114" s="110"/>
      <c r="P114" s="110"/>
      <c r="Q114" s="110"/>
      <c r="R114" s="110"/>
      <c r="S114" s="110"/>
      <c r="T114" s="110"/>
      <c r="U114" s="120"/>
    </row>
    <row r="115" spans="2:21">
      <c r="B115" s="145">
        <v>353</v>
      </c>
      <c r="C115" s="143" t="s">
        <v>219</v>
      </c>
      <c r="D115" s="108">
        <v>1625</v>
      </c>
      <c r="E115" s="108">
        <v>1551</v>
      </c>
      <c r="F115" s="108">
        <v>1545</v>
      </c>
      <c r="G115" s="110">
        <v>0.56499999999999995</v>
      </c>
      <c r="H115" s="110">
        <v>0.34</v>
      </c>
      <c r="I115" s="110">
        <v>0.71</v>
      </c>
      <c r="J115" s="110"/>
      <c r="K115" s="110"/>
      <c r="L115" s="110">
        <v>0.12</v>
      </c>
      <c r="M115" s="110"/>
      <c r="N115" s="110"/>
      <c r="O115" s="110"/>
      <c r="P115" s="110">
        <v>0.11</v>
      </c>
      <c r="Q115" s="110"/>
      <c r="R115" s="110"/>
      <c r="S115" s="110"/>
      <c r="T115" s="110"/>
      <c r="U115" s="120">
        <v>0.57499999999999996</v>
      </c>
    </row>
    <row r="116" spans="2:21">
      <c r="B116" s="145">
        <v>354</v>
      </c>
      <c r="C116" s="143" t="s">
        <v>220</v>
      </c>
      <c r="D116" s="108">
        <v>1675</v>
      </c>
      <c r="E116" s="108">
        <v>1593</v>
      </c>
      <c r="F116" s="108">
        <v>1583</v>
      </c>
      <c r="G116" s="110">
        <v>0.12</v>
      </c>
      <c r="H116" s="110">
        <v>0.23</v>
      </c>
      <c r="I116" s="110">
        <v>0.87</v>
      </c>
      <c r="J116" s="110"/>
      <c r="K116" s="110"/>
      <c r="L116" s="110"/>
      <c r="M116" s="110"/>
      <c r="N116" s="110"/>
      <c r="O116" s="110"/>
      <c r="P116" s="110"/>
      <c r="Q116" s="110"/>
      <c r="R116" s="110"/>
      <c r="S116" s="110"/>
      <c r="T116" s="110"/>
      <c r="U116" s="120">
        <v>0.125</v>
      </c>
    </row>
    <row r="117" spans="2:21">
      <c r="B117" s="145">
        <v>355</v>
      </c>
      <c r="C117" s="143" t="s">
        <v>221</v>
      </c>
      <c r="D117" s="108">
        <v>1675</v>
      </c>
      <c r="E117" s="108">
        <v>1597</v>
      </c>
      <c r="F117" s="108">
        <v>1587</v>
      </c>
      <c r="G117" s="110">
        <v>0.11</v>
      </c>
      <c r="H117" s="110">
        <v>0.23</v>
      </c>
      <c r="I117" s="110">
        <v>1.27</v>
      </c>
      <c r="J117" s="110"/>
      <c r="K117" s="110"/>
      <c r="L117" s="110"/>
      <c r="M117" s="110"/>
      <c r="N117" s="110"/>
      <c r="O117" s="110"/>
      <c r="P117" s="110">
        <v>7.0000000000000007E-2</v>
      </c>
      <c r="Q117" s="110"/>
      <c r="R117" s="110"/>
      <c r="S117" s="110"/>
      <c r="T117" s="110"/>
      <c r="U117" s="120">
        <v>0.127</v>
      </c>
    </row>
    <row r="118" spans="2:21">
      <c r="B118" s="145">
        <v>356</v>
      </c>
      <c r="C118" s="143" t="s">
        <v>222</v>
      </c>
      <c r="D118" s="108">
        <v>1630</v>
      </c>
      <c r="E118" s="108">
        <v>1556</v>
      </c>
      <c r="F118" s="108">
        <v>1551</v>
      </c>
      <c r="G118" s="110">
        <v>0.45500000000000002</v>
      </c>
      <c r="H118" s="110">
        <v>0.24</v>
      </c>
      <c r="I118" s="110">
        <v>0.87</v>
      </c>
      <c r="J118" s="110"/>
      <c r="K118" s="110"/>
      <c r="L118" s="110"/>
      <c r="M118" s="110"/>
      <c r="N118" s="110"/>
      <c r="O118" s="110"/>
      <c r="P118" s="110"/>
      <c r="Q118" s="110"/>
      <c r="R118" s="110"/>
      <c r="S118" s="110"/>
      <c r="T118" s="110"/>
      <c r="U118" s="120">
        <v>0.46</v>
      </c>
    </row>
    <row r="119" spans="2:21">
      <c r="B119" s="145">
        <v>357</v>
      </c>
      <c r="C119" s="143" t="s">
        <v>223</v>
      </c>
      <c r="D119" s="142">
        <v>1640</v>
      </c>
      <c r="E119" s="142">
        <v>1571</v>
      </c>
      <c r="F119" s="142">
        <v>1561</v>
      </c>
      <c r="G119" s="110">
        <v>0.31</v>
      </c>
      <c r="H119" s="110">
        <v>0.24</v>
      </c>
      <c r="I119" s="110">
        <v>0.6</v>
      </c>
      <c r="J119" s="110"/>
      <c r="K119" s="110"/>
      <c r="L119" s="110">
        <v>1.32</v>
      </c>
      <c r="M119" s="110">
        <v>0.16</v>
      </c>
      <c r="N119" s="110">
        <v>1.32</v>
      </c>
      <c r="O119" s="110"/>
      <c r="P119" s="110"/>
      <c r="Q119" s="110"/>
      <c r="R119" s="110"/>
      <c r="S119" s="110"/>
      <c r="T119" s="110"/>
      <c r="U119" s="120">
        <v>0.317</v>
      </c>
    </row>
    <row r="120" spans="2:21">
      <c r="B120" s="145">
        <v>358</v>
      </c>
      <c r="C120" s="143" t="s">
        <v>224</v>
      </c>
      <c r="D120" s="108" t="s">
        <v>225</v>
      </c>
      <c r="E120" s="108">
        <v>1584</v>
      </c>
      <c r="F120" s="108">
        <v>1574</v>
      </c>
      <c r="G120" s="110">
        <v>0.155</v>
      </c>
      <c r="H120" s="110">
        <v>0.4</v>
      </c>
      <c r="I120" s="110">
        <v>1.34</v>
      </c>
      <c r="J120" s="110">
        <v>0.02</v>
      </c>
      <c r="K120" s="110">
        <v>4.4999999999999998E-2</v>
      </c>
      <c r="L120" s="110"/>
      <c r="M120" s="110"/>
      <c r="N120" s="110"/>
      <c r="O120" s="110"/>
      <c r="P120" s="110"/>
      <c r="Q120" s="110"/>
      <c r="R120" s="110"/>
      <c r="S120" s="110"/>
      <c r="T120" s="110"/>
      <c r="U120" s="120">
        <v>0.17</v>
      </c>
    </row>
    <row r="121" spans="2:21">
      <c r="B121" s="145">
        <v>359</v>
      </c>
      <c r="C121" s="143" t="s">
        <v>226</v>
      </c>
      <c r="D121" s="108"/>
      <c r="E121" s="108"/>
      <c r="F121" s="108"/>
      <c r="G121" s="110"/>
      <c r="H121" s="110"/>
      <c r="I121" s="110"/>
      <c r="J121" s="110"/>
      <c r="K121" s="110"/>
      <c r="L121" s="110"/>
      <c r="M121" s="110"/>
      <c r="N121" s="110"/>
      <c r="O121" s="110"/>
      <c r="P121" s="110"/>
      <c r="Q121" s="110"/>
      <c r="R121" s="110"/>
      <c r="S121" s="110"/>
      <c r="T121" s="110"/>
      <c r="U121" s="120"/>
    </row>
    <row r="122" spans="2:21">
      <c r="B122" s="145">
        <v>361</v>
      </c>
      <c r="C122" s="143" t="s">
        <v>227</v>
      </c>
      <c r="D122" s="108"/>
      <c r="E122" s="108"/>
      <c r="F122" s="108"/>
      <c r="G122" s="110"/>
      <c r="H122" s="110"/>
      <c r="I122" s="110"/>
      <c r="J122" s="110"/>
      <c r="K122" s="110"/>
      <c r="L122" s="110"/>
      <c r="M122" s="110"/>
      <c r="N122" s="110"/>
      <c r="O122" s="110"/>
      <c r="P122" s="110"/>
      <c r="Q122" s="110"/>
      <c r="R122" s="110"/>
      <c r="S122" s="110"/>
      <c r="T122" s="110"/>
      <c r="U122" s="120"/>
    </row>
    <row r="123" spans="2:21">
      <c r="B123" s="145">
        <v>364</v>
      </c>
      <c r="C123" s="143" t="s">
        <v>228</v>
      </c>
      <c r="D123" s="108">
        <v>1645</v>
      </c>
      <c r="E123" s="108">
        <v>1592</v>
      </c>
      <c r="F123" s="108">
        <v>1582</v>
      </c>
      <c r="G123" s="110">
        <v>0.153</v>
      </c>
      <c r="H123" s="110">
        <v>0.24</v>
      </c>
      <c r="I123" s="110">
        <v>1.45</v>
      </c>
      <c r="J123" s="110"/>
      <c r="K123" s="110">
        <v>0.04</v>
      </c>
      <c r="L123" s="110"/>
      <c r="M123" s="110"/>
      <c r="N123" s="110"/>
      <c r="O123" s="110"/>
      <c r="P123" s="110">
        <v>2.5000000000000001E-2</v>
      </c>
      <c r="Q123" s="110"/>
      <c r="R123" s="110">
        <v>2.5000000000000001E-2</v>
      </c>
      <c r="S123" s="110"/>
      <c r="T123" s="110"/>
      <c r="U123" s="120">
        <v>0.16</v>
      </c>
    </row>
    <row r="124" spans="2:21">
      <c r="B124" s="145">
        <v>365</v>
      </c>
      <c r="C124" s="143" t="s">
        <v>229</v>
      </c>
      <c r="D124" s="108"/>
      <c r="E124" s="108"/>
      <c r="F124" s="108"/>
      <c r="G124" s="110"/>
      <c r="H124" s="110"/>
      <c r="I124" s="110"/>
      <c r="J124" s="110"/>
      <c r="K124" s="110"/>
      <c r="L124" s="110"/>
      <c r="M124" s="110"/>
      <c r="N124" s="110"/>
      <c r="O124" s="110"/>
      <c r="P124" s="110"/>
      <c r="Q124" s="110"/>
      <c r="R124" s="110"/>
      <c r="S124" s="110"/>
      <c r="T124" s="110"/>
      <c r="U124" s="120"/>
    </row>
    <row r="125" spans="2:21">
      <c r="B125" s="145">
        <v>366</v>
      </c>
      <c r="C125" s="143" t="s">
        <v>230</v>
      </c>
      <c r="D125" s="108"/>
      <c r="E125" s="108"/>
      <c r="F125" s="108"/>
      <c r="G125" s="110"/>
      <c r="H125" s="110"/>
      <c r="I125" s="110"/>
      <c r="J125" s="110"/>
      <c r="K125" s="110"/>
      <c r="L125" s="110"/>
      <c r="M125" s="110"/>
      <c r="N125" s="110"/>
      <c r="O125" s="110"/>
      <c r="P125" s="110"/>
      <c r="Q125" s="110"/>
      <c r="R125" s="110"/>
      <c r="S125" s="110"/>
      <c r="T125" s="110"/>
      <c r="U125" s="120"/>
    </row>
    <row r="126" spans="2:21">
      <c r="B126" s="145">
        <v>368</v>
      </c>
      <c r="C126" s="143" t="s">
        <v>231</v>
      </c>
      <c r="D126" s="108">
        <v>1630</v>
      </c>
      <c r="E126" s="108">
        <v>1556</v>
      </c>
      <c r="F126" s="108">
        <v>1550</v>
      </c>
      <c r="G126" s="110">
        <v>0.47299999999999998</v>
      </c>
      <c r="H126" s="110">
        <v>0.34</v>
      </c>
      <c r="I126" s="110">
        <v>0.72</v>
      </c>
      <c r="J126" s="110"/>
      <c r="K126" s="110"/>
      <c r="L126" s="110">
        <v>0.2</v>
      </c>
      <c r="M126" s="110"/>
      <c r="N126" s="110"/>
      <c r="O126" s="110"/>
      <c r="P126" s="110">
        <v>0.03</v>
      </c>
      <c r="Q126" s="110"/>
      <c r="R126" s="110"/>
      <c r="S126" s="110"/>
      <c r="T126" s="110"/>
      <c r="U126" s="120">
        <v>0.47699999999999998</v>
      </c>
    </row>
    <row r="127" spans="2:21">
      <c r="B127" s="145">
        <v>369</v>
      </c>
      <c r="C127" s="143" t="s">
        <v>232</v>
      </c>
      <c r="D127" s="108">
        <v>1625</v>
      </c>
      <c r="E127" s="108">
        <v>1561</v>
      </c>
      <c r="F127" s="108">
        <v>1556</v>
      </c>
      <c r="G127" s="110">
        <v>0.40500000000000003</v>
      </c>
      <c r="H127" s="110">
        <v>0.3</v>
      </c>
      <c r="I127" s="110">
        <v>0.87</v>
      </c>
      <c r="J127" s="110"/>
      <c r="K127" s="110"/>
      <c r="L127" s="110">
        <v>1.07</v>
      </c>
      <c r="M127" s="110">
        <v>0.23</v>
      </c>
      <c r="N127" s="110"/>
      <c r="O127" s="110"/>
      <c r="P127" s="110"/>
      <c r="Q127" s="110"/>
      <c r="R127" s="110"/>
      <c r="S127" s="110"/>
      <c r="T127" s="110"/>
      <c r="U127" s="120">
        <v>0.41</v>
      </c>
    </row>
    <row r="128" spans="2:21">
      <c r="B128" s="145">
        <v>371</v>
      </c>
      <c r="C128" s="143" t="s">
        <v>233</v>
      </c>
      <c r="D128" s="108"/>
      <c r="E128" s="108"/>
      <c r="F128" s="108"/>
      <c r="G128" s="110"/>
      <c r="H128" s="110"/>
      <c r="I128" s="110"/>
      <c r="J128" s="110"/>
      <c r="K128" s="110"/>
      <c r="L128" s="110"/>
      <c r="M128" s="110"/>
      <c r="N128" s="110"/>
      <c r="O128" s="110"/>
      <c r="P128" s="110"/>
      <c r="Q128" s="110"/>
      <c r="R128" s="110"/>
      <c r="S128" s="110"/>
      <c r="T128" s="110"/>
      <c r="U128" s="120"/>
    </row>
    <row r="129" spans="2:21">
      <c r="B129" s="145">
        <v>372</v>
      </c>
      <c r="C129" s="143" t="s">
        <v>234</v>
      </c>
      <c r="D129" s="108"/>
      <c r="E129" s="108"/>
      <c r="F129" s="108"/>
      <c r="G129" s="110"/>
      <c r="H129" s="110"/>
      <c r="I129" s="110"/>
      <c r="J129" s="110"/>
      <c r="K129" s="110"/>
      <c r="L129" s="110"/>
      <c r="M129" s="110"/>
      <c r="N129" s="110"/>
      <c r="O129" s="110"/>
      <c r="P129" s="110"/>
      <c r="Q129" s="110"/>
      <c r="R129" s="110"/>
      <c r="S129" s="110"/>
      <c r="T129" s="110"/>
      <c r="U129" s="120"/>
    </row>
    <row r="130" spans="2:21">
      <c r="B130" s="145">
        <v>373</v>
      </c>
      <c r="C130" s="143" t="s">
        <v>235</v>
      </c>
      <c r="D130" s="108">
        <v>1625</v>
      </c>
      <c r="E130" s="108">
        <v>1564</v>
      </c>
      <c r="F130" s="108">
        <v>1559</v>
      </c>
      <c r="G130" s="110">
        <v>0.42</v>
      </c>
      <c r="H130" s="110">
        <v>0.3</v>
      </c>
      <c r="I130" s="110">
        <v>0.57999999999999996</v>
      </c>
      <c r="J130" s="110"/>
      <c r="K130" s="110"/>
      <c r="L130" s="110"/>
      <c r="M130" s="110"/>
      <c r="N130" s="110"/>
      <c r="O130" s="110"/>
      <c r="P130" s="110"/>
      <c r="Q130" s="110"/>
      <c r="R130" s="110"/>
      <c r="S130" s="110"/>
      <c r="T130" s="110"/>
      <c r="U130" s="120">
        <v>0.42599999999999999</v>
      </c>
    </row>
    <row r="131" spans="2:21">
      <c r="B131" s="145">
        <v>374</v>
      </c>
      <c r="C131" s="143" t="s">
        <v>236</v>
      </c>
      <c r="D131" s="108"/>
      <c r="E131" s="108"/>
      <c r="F131" s="108"/>
      <c r="G131" s="110"/>
      <c r="H131" s="110"/>
      <c r="I131" s="110"/>
      <c r="J131" s="110"/>
      <c r="K131" s="110"/>
      <c r="L131" s="110"/>
      <c r="M131" s="110"/>
      <c r="N131" s="110"/>
      <c r="O131" s="110"/>
      <c r="P131" s="110"/>
      <c r="Q131" s="110"/>
      <c r="R131" s="110"/>
      <c r="S131" s="110"/>
      <c r="T131" s="110"/>
      <c r="U131" s="120"/>
    </row>
    <row r="132" spans="2:21">
      <c r="B132" s="145">
        <v>375</v>
      </c>
      <c r="C132" s="143" t="s">
        <v>237</v>
      </c>
      <c r="D132" s="108"/>
      <c r="E132" s="108"/>
      <c r="F132" s="108"/>
      <c r="G132" s="110"/>
      <c r="H132" s="110"/>
      <c r="I132" s="110"/>
      <c r="J132" s="110"/>
      <c r="K132" s="110"/>
      <c r="L132" s="110"/>
      <c r="M132" s="110"/>
      <c r="N132" s="110"/>
      <c r="O132" s="110"/>
      <c r="P132" s="110"/>
      <c r="Q132" s="110"/>
      <c r="R132" s="110"/>
      <c r="S132" s="110"/>
      <c r="T132" s="110"/>
      <c r="U132" s="120"/>
    </row>
    <row r="133" spans="2:21">
      <c r="B133" s="145">
        <v>376</v>
      </c>
      <c r="C133" s="143" t="s">
        <v>238</v>
      </c>
      <c r="D133" s="119">
        <v>1655</v>
      </c>
      <c r="E133" s="119">
        <v>1597</v>
      </c>
      <c r="F133" s="119">
        <v>1587</v>
      </c>
      <c r="G133" s="110">
        <v>0.10299999999999999</v>
      </c>
      <c r="H133" s="110">
        <v>0.24</v>
      </c>
      <c r="I133" s="110">
        <v>0.57999999999999996</v>
      </c>
      <c r="J133" s="110"/>
      <c r="K133" s="110">
        <v>0.04</v>
      </c>
      <c r="L133" s="110"/>
      <c r="M133" s="110"/>
      <c r="N133" s="110"/>
      <c r="O133" s="110"/>
      <c r="P133" s="110"/>
      <c r="Q133" s="110"/>
      <c r="R133" s="110"/>
      <c r="S133" s="110"/>
      <c r="T133" s="110"/>
      <c r="U133" s="120">
        <v>0.111</v>
      </c>
    </row>
    <row r="134" spans="2:21">
      <c r="B134" s="145">
        <v>377</v>
      </c>
      <c r="C134" s="143" t="s">
        <v>239</v>
      </c>
      <c r="D134" s="108">
        <v>1640</v>
      </c>
      <c r="E134" s="108">
        <v>1587</v>
      </c>
      <c r="F134" s="108">
        <v>1577</v>
      </c>
      <c r="G134" s="110">
        <v>0.153</v>
      </c>
      <c r="H134" s="110">
        <v>0.24</v>
      </c>
      <c r="I134" s="110">
        <v>1.355</v>
      </c>
      <c r="J134" s="110"/>
      <c r="K134" s="110"/>
      <c r="L134" s="110"/>
      <c r="M134" s="110"/>
      <c r="N134" s="110"/>
      <c r="O134" s="110"/>
      <c r="P134" s="110"/>
      <c r="Q134" s="110"/>
      <c r="R134" s="110"/>
      <c r="S134" s="110"/>
      <c r="T134" s="110"/>
      <c r="U134" s="120">
        <v>0.157</v>
      </c>
    </row>
    <row r="135" spans="2:21">
      <c r="B135" s="145">
        <v>378</v>
      </c>
      <c r="C135" s="143" t="s">
        <v>240</v>
      </c>
      <c r="D135" s="108"/>
      <c r="E135" s="108"/>
      <c r="F135" s="108"/>
      <c r="G135" s="110"/>
      <c r="H135" s="110"/>
      <c r="I135" s="110"/>
      <c r="J135" s="110"/>
      <c r="K135" s="110"/>
      <c r="L135" s="110"/>
      <c r="M135" s="110"/>
      <c r="N135" s="110"/>
      <c r="O135" s="110"/>
      <c r="P135" s="110"/>
      <c r="Q135" s="110"/>
      <c r="R135" s="110"/>
      <c r="S135" s="110"/>
      <c r="T135" s="110"/>
      <c r="U135" s="120"/>
    </row>
    <row r="136" spans="2:21">
      <c r="B136" s="145">
        <v>379</v>
      </c>
      <c r="C136" s="143" t="s">
        <v>241</v>
      </c>
      <c r="D136" s="108">
        <v>1670</v>
      </c>
      <c r="E136" s="108">
        <v>1588</v>
      </c>
      <c r="F136" s="108">
        <v>1578</v>
      </c>
      <c r="G136" s="110">
        <v>0.15</v>
      </c>
      <c r="H136" s="110">
        <v>0.28000000000000003</v>
      </c>
      <c r="I136" s="110">
        <v>1.37</v>
      </c>
      <c r="J136" s="110"/>
      <c r="K136" s="110"/>
      <c r="L136" s="110"/>
      <c r="M136" s="110">
        <v>7.0000000000000007E-2</v>
      </c>
      <c r="N136" s="110"/>
      <c r="O136" s="110"/>
      <c r="P136" s="110">
        <v>0.09</v>
      </c>
      <c r="Q136" s="110">
        <v>0.04</v>
      </c>
      <c r="R136" s="110"/>
      <c r="S136" s="110"/>
      <c r="T136" s="110"/>
      <c r="U136" s="120">
        <v>0.16</v>
      </c>
    </row>
    <row r="137" spans="2:21">
      <c r="B137" s="145">
        <v>380</v>
      </c>
      <c r="C137" s="143" t="s">
        <v>242</v>
      </c>
      <c r="D137" s="108">
        <v>1650</v>
      </c>
      <c r="E137" s="108">
        <v>1596</v>
      </c>
      <c r="F137" s="108">
        <v>1586</v>
      </c>
      <c r="G137" s="110">
        <v>0.12</v>
      </c>
      <c r="H137" s="110">
        <v>0.23</v>
      </c>
      <c r="I137" s="110">
        <v>0.75</v>
      </c>
      <c r="J137" s="110"/>
      <c r="K137" s="110">
        <v>3.9E-2</v>
      </c>
      <c r="L137" s="110"/>
      <c r="M137" s="110"/>
      <c r="N137" s="110"/>
      <c r="O137" s="110"/>
      <c r="P137" s="110"/>
      <c r="Q137" s="110"/>
      <c r="R137" s="110"/>
      <c r="S137" s="110"/>
      <c r="T137" s="110"/>
      <c r="U137" s="120">
        <v>0.127</v>
      </c>
    </row>
    <row r="138" spans="2:21">
      <c r="B138" s="145">
        <v>383</v>
      </c>
      <c r="C138" s="143" t="s">
        <v>243</v>
      </c>
      <c r="D138" s="108">
        <v>1630</v>
      </c>
      <c r="E138" s="108">
        <v>1555</v>
      </c>
      <c r="F138" s="108">
        <v>1549</v>
      </c>
      <c r="G138" s="110">
        <v>0.46</v>
      </c>
      <c r="H138" s="110">
        <v>0.35</v>
      </c>
      <c r="I138" s="110">
        <v>0.72499999999999998</v>
      </c>
      <c r="J138" s="110"/>
      <c r="K138" s="110"/>
      <c r="L138" s="110">
        <v>0.20499999999999999</v>
      </c>
      <c r="M138" s="110"/>
      <c r="N138" s="110"/>
      <c r="O138" s="110"/>
      <c r="P138" s="110">
        <v>3.5000000000000003E-2</v>
      </c>
      <c r="Q138" s="110"/>
      <c r="R138" s="110"/>
      <c r="S138" s="110"/>
      <c r="T138" s="110"/>
      <c r="U138" s="120">
        <v>0.46500000000000002</v>
      </c>
    </row>
    <row r="139" spans="2:21">
      <c r="B139" s="145">
        <v>384</v>
      </c>
      <c r="C139" s="143" t="s">
        <v>244</v>
      </c>
      <c r="D139" s="108">
        <v>1675</v>
      </c>
      <c r="E139" s="108">
        <v>1598</v>
      </c>
      <c r="F139" s="108">
        <v>1588</v>
      </c>
      <c r="G139" s="110">
        <v>0.12</v>
      </c>
      <c r="H139" s="110">
        <v>0.26</v>
      </c>
      <c r="I139" s="110">
        <v>0.87</v>
      </c>
      <c r="J139" s="110"/>
      <c r="K139" s="110"/>
      <c r="L139" s="110"/>
      <c r="M139" s="110"/>
      <c r="N139" s="110"/>
      <c r="O139" s="110"/>
      <c r="P139" s="110"/>
      <c r="Q139" s="110"/>
      <c r="R139" s="110"/>
      <c r="S139" s="110"/>
      <c r="T139" s="110"/>
      <c r="U139" s="120">
        <v>0.125</v>
      </c>
    </row>
    <row r="140" spans="2:21">
      <c r="B140" s="145">
        <v>385</v>
      </c>
      <c r="C140" s="143" t="s">
        <v>245</v>
      </c>
      <c r="D140" s="108"/>
      <c r="E140" s="108"/>
      <c r="F140" s="108"/>
      <c r="G140" s="110"/>
      <c r="H140" s="110"/>
      <c r="I140" s="110"/>
      <c r="J140" s="110"/>
      <c r="K140" s="110"/>
      <c r="L140" s="110"/>
      <c r="M140" s="110"/>
      <c r="N140" s="110"/>
      <c r="O140" s="110"/>
      <c r="P140" s="110"/>
      <c r="Q140" s="110"/>
      <c r="R140" s="110"/>
      <c r="S140" s="110"/>
      <c r="T140" s="110"/>
      <c r="U140" s="120"/>
    </row>
    <row r="141" spans="2:21">
      <c r="B141" s="145">
        <v>387</v>
      </c>
      <c r="C141" s="143" t="s">
        <v>246</v>
      </c>
      <c r="D141" s="108"/>
      <c r="E141" s="108"/>
      <c r="F141" s="108"/>
      <c r="G141" s="110"/>
      <c r="H141" s="110"/>
      <c r="I141" s="110"/>
      <c r="J141" s="110"/>
      <c r="K141" s="110"/>
      <c r="L141" s="110"/>
      <c r="M141" s="110"/>
      <c r="N141" s="110"/>
      <c r="O141" s="110"/>
      <c r="P141" s="110"/>
      <c r="Q141" s="110"/>
      <c r="R141" s="110"/>
      <c r="S141" s="110"/>
      <c r="T141" s="110"/>
      <c r="U141" s="120"/>
    </row>
    <row r="142" spans="2:21">
      <c r="B142" s="145">
        <v>389</v>
      </c>
      <c r="C142" s="143" t="s">
        <v>247</v>
      </c>
      <c r="D142" s="108"/>
      <c r="E142" s="108"/>
      <c r="F142" s="108"/>
      <c r="G142" s="110"/>
      <c r="H142" s="110"/>
      <c r="I142" s="110"/>
      <c r="J142" s="110"/>
      <c r="K142" s="110"/>
      <c r="L142" s="110"/>
      <c r="M142" s="110"/>
      <c r="N142" s="110"/>
      <c r="O142" s="110"/>
      <c r="P142" s="110"/>
      <c r="Q142" s="110"/>
      <c r="R142" s="110"/>
      <c r="S142" s="110"/>
      <c r="T142" s="110"/>
      <c r="U142" s="120"/>
    </row>
    <row r="143" spans="2:21">
      <c r="B143" s="145">
        <v>390</v>
      </c>
      <c r="C143" s="143" t="s">
        <v>248</v>
      </c>
      <c r="D143" s="108"/>
      <c r="E143" s="108"/>
      <c r="F143" s="108"/>
      <c r="G143" s="110"/>
      <c r="H143" s="110"/>
      <c r="I143" s="110"/>
      <c r="J143" s="110"/>
      <c r="K143" s="110"/>
      <c r="L143" s="110"/>
      <c r="M143" s="110"/>
      <c r="N143" s="110"/>
      <c r="O143" s="110"/>
      <c r="P143" s="110"/>
      <c r="Q143" s="110"/>
      <c r="R143" s="110"/>
      <c r="S143" s="110"/>
      <c r="T143" s="110"/>
      <c r="U143" s="120"/>
    </row>
    <row r="144" spans="2:21">
      <c r="B144" s="145">
        <v>391</v>
      </c>
      <c r="C144" s="143" t="s">
        <v>249</v>
      </c>
      <c r="D144" s="108"/>
      <c r="E144" s="108"/>
      <c r="F144" s="108"/>
      <c r="G144" s="110"/>
      <c r="H144" s="110"/>
      <c r="I144" s="110"/>
      <c r="J144" s="110"/>
      <c r="K144" s="110"/>
      <c r="L144" s="110"/>
      <c r="M144" s="110"/>
      <c r="N144" s="110"/>
      <c r="O144" s="110"/>
      <c r="P144" s="110"/>
      <c r="Q144" s="110"/>
      <c r="R144" s="110"/>
      <c r="S144" s="110"/>
      <c r="T144" s="110"/>
      <c r="U144" s="120"/>
    </row>
    <row r="145" spans="2:21">
      <c r="B145" s="145">
        <v>392</v>
      </c>
      <c r="C145" s="143" t="s">
        <v>250</v>
      </c>
      <c r="D145" s="108"/>
      <c r="E145" s="108"/>
      <c r="F145" s="108"/>
      <c r="G145" s="110"/>
      <c r="H145" s="110"/>
      <c r="I145" s="110"/>
      <c r="J145" s="110"/>
      <c r="K145" s="110"/>
      <c r="L145" s="110"/>
      <c r="M145" s="110"/>
      <c r="N145" s="110"/>
      <c r="O145" s="110"/>
      <c r="P145" s="110"/>
      <c r="Q145" s="110"/>
      <c r="R145" s="110"/>
      <c r="S145" s="110"/>
      <c r="T145" s="110"/>
      <c r="U145" s="120"/>
    </row>
    <row r="146" spans="2:21">
      <c r="B146" s="145">
        <v>393</v>
      </c>
      <c r="C146" s="143" t="s">
        <v>251</v>
      </c>
      <c r="D146" s="108">
        <v>1645</v>
      </c>
      <c r="E146" s="108">
        <v>1570</v>
      </c>
      <c r="F146" s="108">
        <v>1560</v>
      </c>
      <c r="G146" s="110">
        <v>0.37</v>
      </c>
      <c r="H146" s="110">
        <v>0.22</v>
      </c>
      <c r="I146" s="110">
        <v>0.83</v>
      </c>
      <c r="J146" s="110"/>
      <c r="K146" s="110"/>
      <c r="L146" s="110">
        <v>0.82</v>
      </c>
      <c r="M146" s="110">
        <v>0.16</v>
      </c>
      <c r="N146" s="110"/>
      <c r="O146" s="110"/>
      <c r="P146" s="110"/>
      <c r="Q146" s="110"/>
      <c r="R146" s="110"/>
      <c r="S146" s="110"/>
      <c r="T146" s="110"/>
      <c r="U146" s="120">
        <v>0.375</v>
      </c>
    </row>
    <row r="147" spans="2:21">
      <c r="B147" s="145">
        <v>396</v>
      </c>
      <c r="C147" s="143" t="s">
        <v>252</v>
      </c>
      <c r="D147" s="108"/>
      <c r="E147" s="108"/>
      <c r="F147" s="108"/>
      <c r="G147" s="110"/>
      <c r="H147" s="110"/>
      <c r="I147" s="110"/>
      <c r="J147" s="110"/>
      <c r="K147" s="110"/>
      <c r="L147" s="110"/>
      <c r="M147" s="110"/>
      <c r="N147" s="110"/>
      <c r="O147" s="110"/>
      <c r="P147" s="110"/>
      <c r="Q147" s="110"/>
      <c r="R147" s="110"/>
      <c r="S147" s="110"/>
      <c r="T147" s="110"/>
      <c r="U147" s="120"/>
    </row>
    <row r="148" spans="2:21">
      <c r="B148" s="145">
        <v>397</v>
      </c>
      <c r="C148" s="143" t="s">
        <v>253</v>
      </c>
      <c r="D148" s="108"/>
      <c r="E148" s="108"/>
      <c r="F148" s="108"/>
      <c r="G148" s="110"/>
      <c r="H148" s="110"/>
      <c r="I148" s="110"/>
      <c r="J148" s="110"/>
      <c r="K148" s="110"/>
      <c r="L148" s="110"/>
      <c r="M148" s="110"/>
      <c r="N148" s="110"/>
      <c r="O148" s="110"/>
      <c r="P148" s="110"/>
      <c r="Q148" s="110"/>
      <c r="R148" s="110"/>
      <c r="S148" s="110"/>
      <c r="T148" s="110"/>
      <c r="U148" s="120"/>
    </row>
    <row r="149" spans="2:21">
      <c r="B149" s="145">
        <v>398</v>
      </c>
      <c r="C149" s="143" t="s">
        <v>254</v>
      </c>
      <c r="D149" s="119">
        <v>1660</v>
      </c>
      <c r="E149" s="119">
        <v>1581</v>
      </c>
      <c r="F149" s="119">
        <v>1571</v>
      </c>
      <c r="G149" s="139">
        <v>0.17</v>
      </c>
      <c r="H149" s="139">
        <v>0.35</v>
      </c>
      <c r="I149" s="139">
        <v>0.77</v>
      </c>
      <c r="J149" s="110"/>
      <c r="K149" s="110"/>
      <c r="L149" s="110">
        <v>1.53</v>
      </c>
      <c r="M149" s="110">
        <v>0.26</v>
      </c>
      <c r="N149" s="110">
        <v>1.42</v>
      </c>
      <c r="O149" s="110"/>
      <c r="P149" s="110"/>
      <c r="Q149" s="110"/>
      <c r="R149" s="110"/>
      <c r="S149" s="110"/>
      <c r="T149" s="110"/>
      <c r="U149" s="188">
        <v>0.17</v>
      </c>
    </row>
    <row r="150" spans="2:21">
      <c r="B150" s="145">
        <v>399</v>
      </c>
      <c r="C150" s="143" t="s">
        <v>255</v>
      </c>
      <c r="D150" s="108"/>
      <c r="E150" s="108"/>
      <c r="F150" s="108"/>
      <c r="G150" s="110"/>
      <c r="H150" s="110"/>
      <c r="I150" s="110"/>
      <c r="J150" s="110"/>
      <c r="K150" s="110"/>
      <c r="L150" s="110"/>
      <c r="M150" s="110"/>
      <c r="N150" s="110"/>
      <c r="O150" s="110"/>
      <c r="P150" s="110"/>
      <c r="Q150" s="110"/>
      <c r="R150" s="110"/>
      <c r="S150" s="110"/>
      <c r="T150" s="110"/>
      <c r="U150" s="120"/>
    </row>
    <row r="151" spans="2:21">
      <c r="B151" s="145">
        <v>403</v>
      </c>
      <c r="C151" s="143" t="s">
        <v>256</v>
      </c>
      <c r="D151" s="108">
        <v>1640</v>
      </c>
      <c r="E151" s="108">
        <v>1582</v>
      </c>
      <c r="F151" s="108">
        <v>1576</v>
      </c>
      <c r="G151" s="110">
        <v>0.22500000000000001</v>
      </c>
      <c r="H151" s="110">
        <v>0.25</v>
      </c>
      <c r="I151" s="110">
        <v>0.97</v>
      </c>
      <c r="J151" s="110"/>
      <c r="K151" s="110"/>
      <c r="L151" s="110">
        <v>0.97</v>
      </c>
      <c r="M151" s="110">
        <v>0.16</v>
      </c>
      <c r="N151" s="110"/>
      <c r="O151" s="110"/>
      <c r="P151" s="110"/>
      <c r="Q151" s="110"/>
      <c r="R151" s="110"/>
      <c r="S151" s="110"/>
      <c r="T151" s="110"/>
      <c r="U151" s="120">
        <v>0.23</v>
      </c>
    </row>
    <row r="152" spans="2:21">
      <c r="B152" s="145">
        <v>404</v>
      </c>
      <c r="C152" s="143" t="s">
        <v>257</v>
      </c>
      <c r="D152" s="108"/>
      <c r="E152" s="108"/>
      <c r="F152" s="108"/>
      <c r="G152" s="110"/>
      <c r="H152" s="110"/>
      <c r="I152" s="110"/>
      <c r="J152" s="110"/>
      <c r="K152" s="110"/>
      <c r="L152" s="110"/>
      <c r="M152" s="110"/>
      <c r="N152" s="110"/>
      <c r="O152" s="110"/>
      <c r="P152" s="110"/>
      <c r="Q152" s="110"/>
      <c r="R152" s="110"/>
      <c r="S152" s="110"/>
      <c r="T152" s="110"/>
      <c r="U152" s="120"/>
    </row>
    <row r="153" spans="2:21">
      <c r="B153" s="145">
        <v>405</v>
      </c>
      <c r="C153" s="143" t="s">
        <v>258</v>
      </c>
      <c r="D153" s="108"/>
      <c r="E153" s="108"/>
      <c r="F153" s="108"/>
      <c r="G153" s="110"/>
      <c r="H153" s="110"/>
      <c r="I153" s="110"/>
      <c r="J153" s="110"/>
      <c r="K153" s="110"/>
      <c r="L153" s="110"/>
      <c r="M153" s="110"/>
      <c r="N153" s="110"/>
      <c r="O153" s="110"/>
      <c r="P153" s="110"/>
      <c r="Q153" s="110"/>
      <c r="R153" s="110"/>
      <c r="S153" s="110"/>
      <c r="T153" s="110"/>
      <c r="U153" s="120"/>
    </row>
    <row r="154" spans="2:21">
      <c r="B154" s="145">
        <v>406</v>
      </c>
      <c r="C154" s="143" t="s">
        <v>259</v>
      </c>
      <c r="D154" s="108"/>
      <c r="E154" s="108"/>
      <c r="F154" s="108"/>
      <c r="G154" s="110"/>
      <c r="H154" s="110"/>
      <c r="I154" s="110"/>
      <c r="J154" s="110"/>
      <c r="K154" s="110"/>
      <c r="L154" s="110"/>
      <c r="M154" s="110"/>
      <c r="N154" s="110"/>
      <c r="O154" s="110"/>
      <c r="P154" s="110"/>
      <c r="Q154" s="110"/>
      <c r="R154" s="110"/>
      <c r="S154" s="110"/>
      <c r="T154" s="110"/>
      <c r="U154" s="120"/>
    </row>
    <row r="155" spans="2:21">
      <c r="B155" s="145">
        <v>407</v>
      </c>
      <c r="C155" s="143" t="s">
        <v>260</v>
      </c>
      <c r="D155" s="108">
        <v>1630</v>
      </c>
      <c r="E155" s="108">
        <v>1578</v>
      </c>
      <c r="F155" s="108">
        <v>1570</v>
      </c>
      <c r="G155" s="110">
        <v>0.245</v>
      </c>
      <c r="H155" s="110">
        <v>0.24</v>
      </c>
      <c r="I155" s="110">
        <v>1.37</v>
      </c>
      <c r="J155" s="110"/>
      <c r="K155" s="110">
        <v>0.03</v>
      </c>
      <c r="L155" s="110"/>
      <c r="M155" s="110"/>
      <c r="N155" s="110"/>
      <c r="O155" s="110"/>
      <c r="P155" s="110">
        <v>0.09</v>
      </c>
      <c r="Q155" s="110"/>
      <c r="R155" s="110">
        <v>3.7999999999999999E-2</v>
      </c>
      <c r="S155" s="110">
        <v>2E-3</v>
      </c>
      <c r="T155" s="110"/>
      <c r="U155" s="120">
        <v>0.25700000000000001</v>
      </c>
    </row>
    <row r="156" spans="2:21">
      <c r="B156" s="145">
        <v>408</v>
      </c>
      <c r="C156" s="143" t="s">
        <v>261</v>
      </c>
      <c r="D156" s="108"/>
      <c r="E156" s="108"/>
      <c r="F156" s="108"/>
      <c r="G156" s="110"/>
      <c r="H156" s="110"/>
      <c r="I156" s="110"/>
      <c r="J156" s="110"/>
      <c r="K156" s="110"/>
      <c r="L156" s="110"/>
      <c r="M156" s="110"/>
      <c r="N156" s="110"/>
      <c r="O156" s="110"/>
      <c r="P156" s="110"/>
      <c r="Q156" s="110"/>
      <c r="R156" s="110"/>
      <c r="S156" s="110"/>
      <c r="T156" s="110"/>
      <c r="U156" s="120"/>
    </row>
    <row r="157" spans="2:21">
      <c r="B157" s="145">
        <v>412</v>
      </c>
      <c r="C157" s="143" t="s">
        <v>262</v>
      </c>
      <c r="D157" s="108"/>
      <c r="E157" s="108"/>
      <c r="F157" s="108"/>
      <c r="G157" s="110"/>
      <c r="H157" s="110"/>
      <c r="I157" s="110"/>
      <c r="J157" s="110"/>
      <c r="K157" s="110"/>
      <c r="L157" s="110"/>
      <c r="M157" s="110"/>
      <c r="N157" s="110"/>
      <c r="O157" s="110"/>
      <c r="P157" s="110"/>
      <c r="Q157" s="110"/>
      <c r="R157" s="110"/>
      <c r="S157" s="110"/>
      <c r="T157" s="110"/>
      <c r="U157" s="120"/>
    </row>
    <row r="158" spans="2:21">
      <c r="B158" s="145">
        <v>414</v>
      </c>
      <c r="C158" s="143" t="s">
        <v>263</v>
      </c>
      <c r="D158" s="108">
        <v>1650</v>
      </c>
      <c r="E158" s="108">
        <v>1598</v>
      </c>
      <c r="F158" s="108">
        <v>1588</v>
      </c>
      <c r="G158" s="110">
        <v>0.115</v>
      </c>
      <c r="H158" s="110">
        <v>0.24</v>
      </c>
      <c r="I158" s="110">
        <v>1.1000000000000001</v>
      </c>
      <c r="J158" s="110"/>
      <c r="K158" s="110"/>
      <c r="L158" s="110"/>
      <c r="M158" s="110"/>
      <c r="N158" s="110"/>
      <c r="O158" s="110"/>
      <c r="P158" s="110">
        <v>0.03</v>
      </c>
      <c r="Q158" s="110"/>
      <c r="R158" s="110"/>
      <c r="S158" s="110"/>
      <c r="T158" s="110"/>
      <c r="U158" s="120">
        <v>0.123</v>
      </c>
    </row>
    <row r="159" spans="2:21">
      <c r="B159" s="145">
        <v>415</v>
      </c>
      <c r="C159" s="143" t="s">
        <v>264</v>
      </c>
      <c r="D159" s="108">
        <v>1650</v>
      </c>
      <c r="E159" s="108">
        <v>1598</v>
      </c>
      <c r="F159" s="108">
        <v>1588</v>
      </c>
      <c r="G159" s="110">
        <v>0.123</v>
      </c>
      <c r="H159" s="110">
        <v>0.24</v>
      </c>
      <c r="I159" s="110">
        <v>0.88500000000000001</v>
      </c>
      <c r="J159" s="110"/>
      <c r="K159" s="110"/>
      <c r="L159" s="110"/>
      <c r="M159" s="110"/>
      <c r="N159" s="110"/>
      <c r="O159" s="110"/>
      <c r="P159" s="110"/>
      <c r="Q159" s="110"/>
      <c r="R159" s="110"/>
      <c r="S159" s="110"/>
      <c r="T159" s="110"/>
      <c r="U159" s="120">
        <v>0.127</v>
      </c>
    </row>
    <row r="160" spans="2:21">
      <c r="B160" s="145">
        <v>416</v>
      </c>
      <c r="C160" s="143" t="s">
        <v>265</v>
      </c>
      <c r="D160" s="108"/>
      <c r="E160" s="108"/>
      <c r="F160" s="108"/>
      <c r="G160" s="110"/>
      <c r="H160" s="110"/>
      <c r="I160" s="110"/>
      <c r="J160" s="110"/>
      <c r="K160" s="110"/>
      <c r="L160" s="110"/>
      <c r="M160" s="110"/>
      <c r="N160" s="110"/>
      <c r="O160" s="110"/>
      <c r="P160" s="110"/>
      <c r="Q160" s="110"/>
      <c r="R160" s="110"/>
      <c r="S160" s="110"/>
      <c r="T160" s="110"/>
      <c r="U160" s="120"/>
    </row>
    <row r="161" spans="2:21">
      <c r="B161" s="145">
        <v>417</v>
      </c>
      <c r="C161" s="143" t="s">
        <v>266</v>
      </c>
      <c r="D161" s="108"/>
      <c r="E161" s="108"/>
      <c r="F161" s="108"/>
      <c r="G161" s="110"/>
      <c r="H161" s="110"/>
      <c r="I161" s="110"/>
      <c r="J161" s="110"/>
      <c r="K161" s="110"/>
      <c r="L161" s="110"/>
      <c r="M161" s="110"/>
      <c r="N161" s="110"/>
      <c r="O161" s="110"/>
      <c r="P161" s="110"/>
      <c r="Q161" s="110"/>
      <c r="R161" s="110"/>
      <c r="S161" s="110"/>
      <c r="T161" s="110"/>
      <c r="U161" s="120"/>
    </row>
    <row r="162" spans="2:21">
      <c r="B162" s="145">
        <v>418</v>
      </c>
      <c r="C162" s="143" t="s">
        <v>267</v>
      </c>
      <c r="D162" s="108"/>
      <c r="E162" s="108"/>
      <c r="F162" s="108"/>
      <c r="G162" s="110"/>
      <c r="H162" s="110"/>
      <c r="I162" s="110"/>
      <c r="J162" s="110"/>
      <c r="K162" s="110"/>
      <c r="L162" s="110"/>
      <c r="M162" s="110"/>
      <c r="N162" s="110"/>
      <c r="O162" s="110"/>
      <c r="P162" s="110"/>
      <c r="Q162" s="110"/>
      <c r="R162" s="110"/>
      <c r="S162" s="110"/>
      <c r="T162" s="110"/>
      <c r="U162" s="120"/>
    </row>
    <row r="163" spans="2:21">
      <c r="B163" s="145">
        <v>419</v>
      </c>
      <c r="C163" s="143" t="s">
        <v>268</v>
      </c>
      <c r="D163" s="108"/>
      <c r="E163" s="108"/>
      <c r="F163" s="108"/>
      <c r="G163" s="110"/>
      <c r="H163" s="110"/>
      <c r="I163" s="110"/>
      <c r="J163" s="110"/>
      <c r="K163" s="110"/>
      <c r="L163" s="110"/>
      <c r="M163" s="110"/>
      <c r="N163" s="110"/>
      <c r="O163" s="110"/>
      <c r="P163" s="110"/>
      <c r="Q163" s="110"/>
      <c r="R163" s="110"/>
      <c r="S163" s="110"/>
      <c r="T163" s="110"/>
      <c r="U163" s="120"/>
    </row>
    <row r="164" spans="2:21">
      <c r="B164" s="145">
        <v>420</v>
      </c>
      <c r="C164" s="143" t="s">
        <v>269</v>
      </c>
      <c r="D164" s="108"/>
      <c r="E164" s="108"/>
      <c r="F164" s="108"/>
      <c r="G164" s="110"/>
      <c r="H164" s="110"/>
      <c r="I164" s="110"/>
      <c r="J164" s="110"/>
      <c r="K164" s="110"/>
      <c r="L164" s="110"/>
      <c r="M164" s="110"/>
      <c r="N164" s="110"/>
      <c r="O164" s="110"/>
      <c r="P164" s="110"/>
      <c r="Q164" s="110"/>
      <c r="R164" s="110"/>
      <c r="S164" s="110"/>
      <c r="T164" s="110"/>
      <c r="U164" s="120"/>
    </row>
    <row r="165" spans="2:21">
      <c r="B165" s="145">
        <v>421</v>
      </c>
      <c r="C165" s="143" t="s">
        <v>270</v>
      </c>
      <c r="D165" s="108"/>
      <c r="E165" s="108"/>
      <c r="F165" s="108"/>
      <c r="G165" s="110"/>
      <c r="H165" s="110"/>
      <c r="I165" s="110"/>
      <c r="J165" s="110"/>
      <c r="K165" s="110"/>
      <c r="L165" s="110"/>
      <c r="M165" s="110"/>
      <c r="N165" s="110"/>
      <c r="O165" s="110"/>
      <c r="P165" s="110"/>
      <c r="Q165" s="110"/>
      <c r="R165" s="110"/>
      <c r="S165" s="110"/>
      <c r="T165" s="110"/>
      <c r="U165" s="120"/>
    </row>
    <row r="166" spans="2:21">
      <c r="B166" s="145">
        <v>422</v>
      </c>
      <c r="C166" s="143" t="s">
        <v>271</v>
      </c>
      <c r="D166" s="108"/>
      <c r="E166" s="108"/>
      <c r="F166" s="108"/>
      <c r="G166" s="110"/>
      <c r="H166" s="110"/>
      <c r="I166" s="110"/>
      <c r="J166" s="110"/>
      <c r="K166" s="110"/>
      <c r="L166" s="110"/>
      <c r="M166" s="110"/>
      <c r="N166" s="110"/>
      <c r="O166" s="110"/>
      <c r="P166" s="110"/>
      <c r="Q166" s="110"/>
      <c r="R166" s="110"/>
      <c r="S166" s="110"/>
      <c r="T166" s="110"/>
      <c r="U166" s="120"/>
    </row>
    <row r="167" spans="2:21">
      <c r="B167" s="145">
        <v>425</v>
      </c>
      <c r="C167" s="143" t="s">
        <v>272</v>
      </c>
      <c r="D167" s="108"/>
      <c r="E167" s="108"/>
      <c r="F167" s="108"/>
      <c r="G167" s="110"/>
      <c r="H167" s="110"/>
      <c r="I167" s="110"/>
      <c r="J167" s="110"/>
      <c r="K167" s="110"/>
      <c r="L167" s="110"/>
      <c r="M167" s="110"/>
      <c r="N167" s="110"/>
      <c r="O167" s="110"/>
      <c r="P167" s="110"/>
      <c r="Q167" s="110"/>
      <c r="R167" s="110"/>
      <c r="S167" s="110"/>
      <c r="T167" s="110"/>
      <c r="U167" s="120"/>
    </row>
    <row r="168" spans="2:21">
      <c r="B168" s="145">
        <v>427</v>
      </c>
      <c r="C168" s="143" t="s">
        <v>273</v>
      </c>
      <c r="D168" s="108"/>
      <c r="E168" s="108"/>
      <c r="F168" s="108"/>
      <c r="G168" s="110"/>
      <c r="H168" s="110"/>
      <c r="I168" s="110"/>
      <c r="J168" s="110"/>
      <c r="K168" s="110"/>
      <c r="L168" s="110"/>
      <c r="M168" s="110"/>
      <c r="N168" s="110"/>
      <c r="O168" s="110"/>
      <c r="P168" s="110"/>
      <c r="Q168" s="110"/>
      <c r="R168" s="110"/>
      <c r="S168" s="110"/>
      <c r="T168" s="110"/>
      <c r="U168" s="120"/>
    </row>
    <row r="169" spans="2:21">
      <c r="B169" s="145">
        <v>428</v>
      </c>
      <c r="C169" s="143" t="s">
        <v>274</v>
      </c>
      <c r="D169" s="119">
        <v>1650</v>
      </c>
      <c r="E169" s="119">
        <v>1578</v>
      </c>
      <c r="F169" s="119">
        <v>1569</v>
      </c>
      <c r="G169" s="139">
        <v>0.31</v>
      </c>
      <c r="H169" s="139">
        <v>0.22</v>
      </c>
      <c r="I169" s="139">
        <v>0.56999999999999995</v>
      </c>
      <c r="J169" s="110"/>
      <c r="K169" s="110"/>
      <c r="L169" s="110">
        <v>0.97</v>
      </c>
      <c r="M169" s="110">
        <v>0.22</v>
      </c>
      <c r="N169" s="110"/>
      <c r="O169" s="110"/>
      <c r="P169" s="110"/>
      <c r="Q169" s="110"/>
      <c r="R169" s="110"/>
      <c r="S169" s="110"/>
      <c r="T169" s="110"/>
      <c r="U169" s="188">
        <v>0.31</v>
      </c>
    </row>
    <row r="170" spans="2:21">
      <c r="B170" s="145">
        <v>429</v>
      </c>
      <c r="C170" s="143" t="s">
        <v>275</v>
      </c>
      <c r="D170" s="108"/>
      <c r="E170" s="108"/>
      <c r="F170" s="108"/>
      <c r="G170" s="110"/>
      <c r="H170" s="110"/>
      <c r="I170" s="110"/>
      <c r="J170" s="110"/>
      <c r="K170" s="110"/>
      <c r="L170" s="110"/>
      <c r="M170" s="110"/>
      <c r="N170" s="110"/>
      <c r="O170" s="110"/>
      <c r="P170" s="110"/>
      <c r="Q170" s="110"/>
      <c r="R170" s="110"/>
      <c r="S170" s="110"/>
      <c r="T170" s="110"/>
      <c r="U170" s="120"/>
    </row>
    <row r="171" spans="2:21">
      <c r="B171" s="145">
        <v>430</v>
      </c>
      <c r="C171" s="143" t="s">
        <v>276</v>
      </c>
      <c r="D171" s="119">
        <v>1655</v>
      </c>
      <c r="E171" s="119">
        <v>1578</v>
      </c>
      <c r="F171" s="119">
        <v>1568</v>
      </c>
      <c r="G171" s="139">
        <v>0.31</v>
      </c>
      <c r="H171" s="139">
        <v>0.2</v>
      </c>
      <c r="I171" s="139">
        <v>0.82</v>
      </c>
      <c r="J171" s="110"/>
      <c r="K171" s="110"/>
      <c r="L171" s="110">
        <v>0.52</v>
      </c>
      <c r="M171" s="110">
        <v>0.21</v>
      </c>
      <c r="N171" s="110"/>
      <c r="O171" s="110"/>
      <c r="P171" s="110"/>
      <c r="Q171" s="110"/>
      <c r="R171" s="110"/>
      <c r="S171" s="110"/>
      <c r="T171" s="110"/>
      <c r="U171" s="188">
        <v>0.31</v>
      </c>
    </row>
    <row r="172" spans="2:21">
      <c r="B172" s="145">
        <v>431</v>
      </c>
      <c r="C172" s="143" t="s">
        <v>277</v>
      </c>
      <c r="D172" s="108"/>
      <c r="E172" s="108"/>
      <c r="F172" s="108"/>
      <c r="G172" s="110"/>
      <c r="H172" s="110"/>
      <c r="I172" s="110"/>
      <c r="J172" s="110"/>
      <c r="K172" s="110"/>
      <c r="L172" s="110"/>
      <c r="M172" s="110"/>
      <c r="N172" s="110"/>
      <c r="O172" s="110"/>
      <c r="P172" s="110"/>
      <c r="Q172" s="110"/>
      <c r="R172" s="110"/>
      <c r="S172" s="110"/>
      <c r="T172" s="110"/>
      <c r="U172" s="120"/>
    </row>
    <row r="173" spans="2:21">
      <c r="B173" s="145">
        <v>432</v>
      </c>
      <c r="C173" s="143" t="s">
        <v>278</v>
      </c>
      <c r="D173" s="108"/>
      <c r="E173" s="108"/>
      <c r="F173" s="108"/>
      <c r="G173" s="110"/>
      <c r="H173" s="110"/>
      <c r="I173" s="110"/>
      <c r="J173" s="110"/>
      <c r="K173" s="110"/>
      <c r="L173" s="110"/>
      <c r="M173" s="110"/>
      <c r="N173" s="110"/>
      <c r="O173" s="110"/>
      <c r="P173" s="110"/>
      <c r="Q173" s="110"/>
      <c r="R173" s="110"/>
      <c r="S173" s="110"/>
      <c r="T173" s="110"/>
      <c r="U173" s="120"/>
    </row>
    <row r="174" spans="2:21">
      <c r="B174" s="145">
        <v>433</v>
      </c>
      <c r="C174" s="143" t="s">
        <v>279</v>
      </c>
      <c r="D174" s="119">
        <v>1625</v>
      </c>
      <c r="E174" s="119">
        <v>1563</v>
      </c>
      <c r="F174" s="119">
        <v>1557</v>
      </c>
      <c r="G174" s="139">
        <v>0.43</v>
      </c>
      <c r="H174" s="139">
        <v>0.2</v>
      </c>
      <c r="I174" s="139">
        <v>0.65</v>
      </c>
      <c r="J174" s="110"/>
      <c r="K174" s="110"/>
      <c r="L174" s="110">
        <v>0.92</v>
      </c>
      <c r="M174" s="110">
        <v>0.16</v>
      </c>
      <c r="N174" s="110"/>
      <c r="O174" s="110"/>
      <c r="P174" s="110"/>
      <c r="Q174" s="110"/>
      <c r="R174" s="110"/>
      <c r="S174" s="110"/>
      <c r="T174" s="110"/>
      <c r="U174" s="188">
        <v>0.43</v>
      </c>
    </row>
    <row r="175" spans="2:21">
      <c r="B175" s="145">
        <v>434</v>
      </c>
      <c r="C175" s="143" t="s">
        <v>280</v>
      </c>
      <c r="D175" s="108"/>
      <c r="E175" s="108"/>
      <c r="F175" s="108"/>
      <c r="G175" s="110"/>
      <c r="H175" s="110"/>
      <c r="I175" s="110"/>
      <c r="J175" s="110"/>
      <c r="K175" s="110"/>
      <c r="L175" s="110"/>
      <c r="M175" s="110"/>
      <c r="N175" s="110"/>
      <c r="O175" s="110"/>
      <c r="P175" s="110"/>
      <c r="Q175" s="110"/>
      <c r="R175" s="110"/>
      <c r="S175" s="110"/>
      <c r="T175" s="110"/>
      <c r="U175" s="120"/>
    </row>
    <row r="176" spans="2:21">
      <c r="B176" s="145">
        <v>435</v>
      </c>
      <c r="C176" s="143" t="s">
        <v>281</v>
      </c>
      <c r="D176" s="108"/>
      <c r="E176" s="108"/>
      <c r="F176" s="108"/>
      <c r="G176" s="110"/>
      <c r="H176" s="110"/>
      <c r="I176" s="110"/>
      <c r="J176" s="110"/>
      <c r="K176" s="110"/>
      <c r="L176" s="110"/>
      <c r="M176" s="110"/>
      <c r="N176" s="110"/>
      <c r="O176" s="110"/>
      <c r="P176" s="110"/>
      <c r="Q176" s="110"/>
      <c r="R176" s="110"/>
      <c r="S176" s="110"/>
      <c r="T176" s="110"/>
      <c r="U176" s="120"/>
    </row>
    <row r="177" spans="2:21">
      <c r="B177" s="145">
        <v>436</v>
      </c>
      <c r="C177" s="143" t="s">
        <v>282</v>
      </c>
      <c r="D177" s="119">
        <v>1645</v>
      </c>
      <c r="E177" s="119">
        <v>1576</v>
      </c>
      <c r="F177" s="119">
        <v>1565</v>
      </c>
      <c r="G177" s="139">
        <v>0.32</v>
      </c>
      <c r="H177" s="139">
        <v>0.25</v>
      </c>
      <c r="I177" s="139">
        <v>0.57999999999999996</v>
      </c>
      <c r="J177" s="110"/>
      <c r="K177" s="110"/>
      <c r="L177" s="110">
        <v>1.05</v>
      </c>
      <c r="M177" s="110">
        <v>0.23</v>
      </c>
      <c r="N177" s="110"/>
      <c r="O177" s="110"/>
      <c r="P177" s="110"/>
      <c r="Q177" s="110"/>
      <c r="R177" s="110"/>
      <c r="S177" s="110"/>
      <c r="T177" s="110"/>
      <c r="U177" s="188">
        <v>0.32</v>
      </c>
    </row>
    <row r="178" spans="2:21">
      <c r="B178" s="145">
        <v>437</v>
      </c>
      <c r="C178" s="143" t="s">
        <v>283</v>
      </c>
      <c r="D178" s="108"/>
      <c r="E178" s="108"/>
      <c r="F178" s="108"/>
      <c r="G178" s="110"/>
      <c r="H178" s="110"/>
      <c r="I178" s="110"/>
      <c r="J178" s="110"/>
      <c r="K178" s="110"/>
      <c r="L178" s="110"/>
      <c r="M178" s="110"/>
      <c r="N178" s="110"/>
      <c r="O178" s="110"/>
      <c r="P178" s="110"/>
      <c r="Q178" s="110"/>
      <c r="R178" s="110"/>
      <c r="S178" s="110"/>
      <c r="T178" s="110"/>
      <c r="U178" s="120"/>
    </row>
    <row r="179" spans="2:21">
      <c r="B179" s="145">
        <v>439</v>
      </c>
      <c r="C179" s="143" t="s">
        <v>284</v>
      </c>
      <c r="D179" s="119">
        <v>1630</v>
      </c>
      <c r="E179" s="119">
        <v>1561</v>
      </c>
      <c r="F179" s="119">
        <v>1555</v>
      </c>
      <c r="G179" s="139">
        <v>0.42</v>
      </c>
      <c r="H179" s="139">
        <v>0.28000000000000003</v>
      </c>
      <c r="I179" s="139">
        <v>0.88</v>
      </c>
      <c r="J179" s="110"/>
      <c r="K179" s="110"/>
      <c r="L179" s="110">
        <v>1.05</v>
      </c>
      <c r="M179" s="110">
        <v>0.17</v>
      </c>
      <c r="N179" s="110"/>
      <c r="O179" s="110"/>
      <c r="P179" s="110"/>
      <c r="Q179" s="110"/>
      <c r="R179" s="110"/>
      <c r="S179" s="110"/>
      <c r="T179" s="110"/>
      <c r="U179" s="188">
        <v>0.42</v>
      </c>
    </row>
    <row r="180" spans="2:21">
      <c r="B180" s="145">
        <v>440</v>
      </c>
      <c r="C180" s="143" t="s">
        <v>285</v>
      </c>
      <c r="D180" s="108">
        <v>1640</v>
      </c>
      <c r="E180" s="108">
        <v>1587</v>
      </c>
      <c r="F180" s="108">
        <v>1577</v>
      </c>
      <c r="G180" s="110">
        <v>0.15</v>
      </c>
      <c r="H180" s="110">
        <v>0.24</v>
      </c>
      <c r="I180" s="110">
        <v>1.62</v>
      </c>
      <c r="J180" s="110"/>
      <c r="K180" s="110">
        <v>3.9E-2</v>
      </c>
      <c r="L180" s="110"/>
      <c r="M180" s="110"/>
      <c r="N180" s="110"/>
      <c r="O180" s="110"/>
      <c r="P180" s="110">
        <v>0.05</v>
      </c>
      <c r="Q180" s="110"/>
      <c r="R180" s="110"/>
      <c r="S180" s="110"/>
      <c r="T180" s="110"/>
      <c r="U180" s="120">
        <v>0.155</v>
      </c>
    </row>
    <row r="181" spans="2:21">
      <c r="B181" s="145">
        <v>441</v>
      </c>
      <c r="C181" s="143" t="s">
        <v>286</v>
      </c>
      <c r="D181" s="108">
        <v>1650</v>
      </c>
      <c r="E181" s="108">
        <v>1579</v>
      </c>
      <c r="F181" s="108">
        <v>1569</v>
      </c>
      <c r="G181" s="110">
        <v>0.255</v>
      </c>
      <c r="H181" s="110">
        <v>0.3</v>
      </c>
      <c r="I181" s="110">
        <v>0.6</v>
      </c>
      <c r="J181" s="110"/>
      <c r="K181" s="110"/>
      <c r="L181" s="110">
        <v>1.03</v>
      </c>
      <c r="M181" s="110">
        <v>0.47</v>
      </c>
      <c r="N181" s="110"/>
      <c r="O181" s="110"/>
      <c r="P181" s="110">
        <v>0.04</v>
      </c>
      <c r="Q181" s="110">
        <v>2.1999999999999999E-2</v>
      </c>
      <c r="R181" s="110"/>
      <c r="S181" s="110"/>
      <c r="T181" s="110"/>
      <c r="U181" s="120">
        <v>0.26300000000000001</v>
      </c>
    </row>
    <row r="182" spans="2:21">
      <c r="B182" s="145">
        <v>442</v>
      </c>
      <c r="C182" s="143" t="s">
        <v>287</v>
      </c>
      <c r="D182" s="119">
        <v>1615</v>
      </c>
      <c r="E182" s="119">
        <v>1537</v>
      </c>
      <c r="F182" s="119">
        <v>1531</v>
      </c>
      <c r="G182" s="139">
        <v>0.71</v>
      </c>
      <c r="H182" s="139">
        <v>0.32</v>
      </c>
      <c r="I182" s="139">
        <v>0.73</v>
      </c>
      <c r="J182" s="110"/>
      <c r="K182" s="110"/>
      <c r="L182" s="110">
        <v>0.125</v>
      </c>
      <c r="M182" s="110"/>
      <c r="N182" s="110"/>
      <c r="O182" s="110"/>
      <c r="P182" s="110">
        <v>2.5000000000000001E-2</v>
      </c>
      <c r="Q182" s="110"/>
      <c r="R182" s="110"/>
      <c r="S182" s="110"/>
      <c r="T182" s="110"/>
      <c r="U182" s="188">
        <v>0.71699999999999997</v>
      </c>
    </row>
    <row r="183" spans="2:21">
      <c r="B183" s="145">
        <v>443</v>
      </c>
      <c r="C183" s="143" t="s">
        <v>288</v>
      </c>
      <c r="D183" s="108"/>
      <c r="E183" s="108"/>
      <c r="F183" s="108"/>
      <c r="G183" s="110"/>
      <c r="H183" s="110"/>
      <c r="I183" s="110"/>
      <c r="J183" s="110"/>
      <c r="K183" s="110"/>
      <c r="L183" s="110"/>
      <c r="M183" s="110"/>
      <c r="N183" s="110"/>
      <c r="O183" s="110"/>
      <c r="P183" s="110"/>
      <c r="Q183" s="110"/>
      <c r="R183" s="110"/>
      <c r="S183" s="110"/>
      <c r="T183" s="110"/>
      <c r="U183" s="120"/>
    </row>
    <row r="184" spans="2:21">
      <c r="B184" s="145">
        <v>444</v>
      </c>
      <c r="C184" s="143" t="s">
        <v>289</v>
      </c>
      <c r="D184" s="108"/>
      <c r="E184" s="108"/>
      <c r="F184" s="108"/>
      <c r="G184" s="110"/>
      <c r="H184" s="110"/>
      <c r="I184" s="110"/>
      <c r="J184" s="110"/>
      <c r="K184" s="110"/>
      <c r="L184" s="110"/>
      <c r="M184" s="110"/>
      <c r="N184" s="110"/>
      <c r="O184" s="110"/>
      <c r="P184" s="110"/>
      <c r="Q184" s="110"/>
      <c r="R184" s="110"/>
      <c r="S184" s="110"/>
      <c r="T184" s="110"/>
      <c r="U184" s="120"/>
    </row>
    <row r="185" spans="2:21">
      <c r="B185" s="145">
        <v>445</v>
      </c>
      <c r="C185" s="143" t="s">
        <v>290</v>
      </c>
      <c r="D185" s="108"/>
      <c r="E185" s="108"/>
      <c r="F185" s="108"/>
      <c r="G185" s="110"/>
      <c r="H185" s="110"/>
      <c r="I185" s="110"/>
      <c r="J185" s="110"/>
      <c r="K185" s="110"/>
      <c r="L185" s="110"/>
      <c r="M185" s="110"/>
      <c r="N185" s="110"/>
      <c r="O185" s="110"/>
      <c r="P185" s="110"/>
      <c r="Q185" s="110"/>
      <c r="R185" s="110"/>
      <c r="S185" s="110"/>
      <c r="T185" s="110"/>
      <c r="U185" s="120"/>
    </row>
    <row r="186" spans="2:21">
      <c r="B186" s="145">
        <v>446</v>
      </c>
      <c r="C186" s="143" t="s">
        <v>291</v>
      </c>
      <c r="D186" s="108"/>
      <c r="E186" s="108"/>
      <c r="F186" s="108"/>
      <c r="G186" s="110"/>
      <c r="H186" s="110"/>
      <c r="I186" s="110"/>
      <c r="J186" s="110"/>
      <c r="K186" s="110"/>
      <c r="L186" s="110"/>
      <c r="M186" s="110"/>
      <c r="N186" s="110"/>
      <c r="O186" s="110"/>
      <c r="P186" s="110"/>
      <c r="Q186" s="110"/>
      <c r="R186" s="110"/>
      <c r="S186" s="110"/>
      <c r="T186" s="110"/>
      <c r="U186" s="120"/>
    </row>
    <row r="187" spans="2:21">
      <c r="B187" s="145">
        <v>447</v>
      </c>
      <c r="C187" s="143" t="s">
        <v>292</v>
      </c>
      <c r="D187" s="108"/>
      <c r="E187" s="108"/>
      <c r="F187" s="108"/>
      <c r="G187" s="110"/>
      <c r="H187" s="110"/>
      <c r="I187" s="110"/>
      <c r="J187" s="110"/>
      <c r="K187" s="110"/>
      <c r="L187" s="110"/>
      <c r="M187" s="110"/>
      <c r="N187" s="110"/>
      <c r="O187" s="110"/>
      <c r="P187" s="110"/>
      <c r="Q187" s="110"/>
      <c r="R187" s="110"/>
      <c r="S187" s="110"/>
      <c r="T187" s="110"/>
      <c r="U187" s="120"/>
    </row>
    <row r="188" spans="2:21">
      <c r="B188" s="145">
        <v>448</v>
      </c>
      <c r="C188" s="143" t="s">
        <v>293</v>
      </c>
      <c r="D188" s="108"/>
      <c r="E188" s="108"/>
      <c r="F188" s="108"/>
      <c r="G188" s="110"/>
      <c r="H188" s="110"/>
      <c r="I188" s="110"/>
      <c r="J188" s="110"/>
      <c r="K188" s="110"/>
      <c r="L188" s="110"/>
      <c r="M188" s="110"/>
      <c r="N188" s="110"/>
      <c r="O188" s="110"/>
      <c r="P188" s="110"/>
      <c r="Q188" s="110"/>
      <c r="R188" s="110"/>
      <c r="S188" s="110"/>
      <c r="T188" s="110"/>
      <c r="U188" s="120"/>
    </row>
    <row r="189" spans="2:21">
      <c r="B189" s="145">
        <v>449</v>
      </c>
      <c r="C189" s="143" t="s">
        <v>294</v>
      </c>
      <c r="D189" s="108"/>
      <c r="E189" s="108"/>
      <c r="F189" s="108"/>
      <c r="G189" s="110"/>
      <c r="H189" s="110"/>
      <c r="I189" s="110"/>
      <c r="J189" s="110"/>
      <c r="K189" s="110"/>
      <c r="L189" s="110"/>
      <c r="M189" s="110"/>
      <c r="N189" s="110"/>
      <c r="O189" s="110"/>
      <c r="P189" s="110"/>
      <c r="Q189" s="110"/>
      <c r="R189" s="110"/>
      <c r="S189" s="110"/>
      <c r="T189" s="110"/>
      <c r="U189" s="120"/>
    </row>
    <row r="190" spans="2:21">
      <c r="B190" s="145">
        <v>450</v>
      </c>
      <c r="C190" s="143" t="s">
        <v>295</v>
      </c>
      <c r="D190" s="108"/>
      <c r="E190" s="108"/>
      <c r="F190" s="108"/>
      <c r="G190" s="110"/>
      <c r="H190" s="110"/>
      <c r="I190" s="110"/>
      <c r="J190" s="110"/>
      <c r="K190" s="110"/>
      <c r="L190" s="110"/>
      <c r="M190" s="110"/>
      <c r="N190" s="110"/>
      <c r="O190" s="110"/>
      <c r="P190" s="110"/>
      <c r="Q190" s="110"/>
      <c r="R190" s="110"/>
      <c r="S190" s="110"/>
      <c r="T190" s="110"/>
      <c r="U190" s="120"/>
    </row>
    <row r="191" spans="2:21">
      <c r="B191" s="145">
        <v>451</v>
      </c>
      <c r="C191" s="143" t="s">
        <v>296</v>
      </c>
      <c r="D191" s="108"/>
      <c r="E191" s="108"/>
      <c r="F191" s="108"/>
      <c r="G191" s="110"/>
      <c r="H191" s="110"/>
      <c r="I191" s="110"/>
      <c r="J191" s="110"/>
      <c r="K191" s="110"/>
      <c r="L191" s="110"/>
      <c r="M191" s="110"/>
      <c r="N191" s="110"/>
      <c r="O191" s="110"/>
      <c r="P191" s="110"/>
      <c r="Q191" s="110"/>
      <c r="R191" s="110"/>
      <c r="S191" s="110"/>
      <c r="T191" s="110"/>
      <c r="U191" s="120"/>
    </row>
    <row r="192" spans="2:21">
      <c r="B192" s="145">
        <v>453</v>
      </c>
      <c r="C192" s="143" t="s">
        <v>297</v>
      </c>
      <c r="D192" s="108"/>
      <c r="E192" s="108"/>
      <c r="F192" s="108"/>
      <c r="G192" s="110"/>
      <c r="H192" s="110"/>
      <c r="I192" s="110"/>
      <c r="J192" s="110"/>
      <c r="K192" s="110"/>
      <c r="L192" s="110"/>
      <c r="M192" s="110"/>
      <c r="N192" s="110"/>
      <c r="O192" s="110"/>
      <c r="P192" s="110"/>
      <c r="Q192" s="110"/>
      <c r="R192" s="110"/>
      <c r="S192" s="110"/>
      <c r="T192" s="110"/>
      <c r="U192" s="120"/>
    </row>
    <row r="193" spans="2:21">
      <c r="B193" s="145">
        <v>454</v>
      </c>
      <c r="C193" s="143" t="s">
        <v>298</v>
      </c>
      <c r="D193" s="108"/>
      <c r="E193" s="108"/>
      <c r="F193" s="108"/>
      <c r="G193" s="110"/>
      <c r="H193" s="110"/>
      <c r="I193" s="110"/>
      <c r="J193" s="110"/>
      <c r="K193" s="110"/>
      <c r="L193" s="110"/>
      <c r="M193" s="110"/>
      <c r="N193" s="110"/>
      <c r="O193" s="110"/>
      <c r="P193" s="110"/>
      <c r="Q193" s="110"/>
      <c r="R193" s="110"/>
      <c r="S193" s="110"/>
      <c r="T193" s="110"/>
      <c r="U193" s="120"/>
    </row>
    <row r="194" spans="2:21">
      <c r="B194" s="145">
        <v>455</v>
      </c>
      <c r="C194" s="143" t="s">
        <v>299</v>
      </c>
      <c r="D194" s="108"/>
      <c r="E194" s="108"/>
      <c r="F194" s="108"/>
      <c r="G194" s="110"/>
      <c r="H194" s="110"/>
      <c r="I194" s="110"/>
      <c r="J194" s="110"/>
      <c r="K194" s="110"/>
      <c r="L194" s="110"/>
      <c r="M194" s="110"/>
      <c r="N194" s="110"/>
      <c r="O194" s="110"/>
      <c r="P194" s="110"/>
      <c r="Q194" s="110"/>
      <c r="R194" s="110"/>
      <c r="S194" s="110"/>
      <c r="T194" s="110"/>
      <c r="U194" s="120"/>
    </row>
    <row r="195" spans="2:21">
      <c r="B195" s="145">
        <v>456</v>
      </c>
      <c r="C195" s="143" t="s">
        <v>300</v>
      </c>
      <c r="D195" s="108"/>
      <c r="E195" s="108"/>
      <c r="F195" s="108"/>
      <c r="G195" s="110"/>
      <c r="H195" s="110"/>
      <c r="I195" s="110"/>
      <c r="J195" s="110"/>
      <c r="K195" s="110"/>
      <c r="L195" s="110"/>
      <c r="M195" s="110"/>
      <c r="N195" s="110"/>
      <c r="O195" s="110"/>
      <c r="P195" s="110"/>
      <c r="Q195" s="110"/>
      <c r="R195" s="110"/>
      <c r="S195" s="110"/>
      <c r="T195" s="110"/>
      <c r="U195" s="120"/>
    </row>
    <row r="196" spans="2:21">
      <c r="B196" s="145">
        <v>457</v>
      </c>
      <c r="C196" s="143" t="s">
        <v>301</v>
      </c>
      <c r="D196" s="108"/>
      <c r="E196" s="108"/>
      <c r="F196" s="108"/>
      <c r="G196" s="110"/>
      <c r="H196" s="110"/>
      <c r="I196" s="110"/>
      <c r="J196" s="110"/>
      <c r="K196" s="110"/>
      <c r="L196" s="110"/>
      <c r="M196" s="110"/>
      <c r="N196" s="110"/>
      <c r="O196" s="110"/>
      <c r="P196" s="110"/>
      <c r="Q196" s="110"/>
      <c r="R196" s="110"/>
      <c r="S196" s="110"/>
      <c r="T196" s="110"/>
      <c r="U196" s="120"/>
    </row>
    <row r="197" spans="2:21">
      <c r="B197" s="145">
        <v>458</v>
      </c>
      <c r="C197" s="143" t="s">
        <v>302</v>
      </c>
      <c r="D197" s="108"/>
      <c r="E197" s="108"/>
      <c r="F197" s="108"/>
      <c r="G197" s="110"/>
      <c r="H197" s="110"/>
      <c r="I197" s="110"/>
      <c r="J197" s="110"/>
      <c r="K197" s="110"/>
      <c r="L197" s="110"/>
      <c r="M197" s="110"/>
      <c r="N197" s="110"/>
      <c r="O197" s="110"/>
      <c r="P197" s="110"/>
      <c r="Q197" s="110"/>
      <c r="R197" s="110"/>
      <c r="S197" s="110"/>
      <c r="T197" s="110"/>
      <c r="U197" s="120"/>
    </row>
    <row r="198" spans="2:21">
      <c r="B198" s="145">
        <v>459</v>
      </c>
      <c r="C198" s="143" t="s">
        <v>303</v>
      </c>
      <c r="D198" s="108"/>
      <c r="E198" s="108"/>
      <c r="F198" s="108"/>
      <c r="G198" s="110"/>
      <c r="H198" s="110"/>
      <c r="I198" s="110"/>
      <c r="J198" s="110"/>
      <c r="K198" s="110"/>
      <c r="L198" s="110"/>
      <c r="M198" s="110"/>
      <c r="N198" s="110"/>
      <c r="O198" s="110"/>
      <c r="P198" s="110"/>
      <c r="Q198" s="110"/>
      <c r="R198" s="110"/>
      <c r="S198" s="110"/>
      <c r="T198" s="110"/>
      <c r="U198" s="120"/>
    </row>
    <row r="199" spans="2:21">
      <c r="B199" s="145">
        <v>460</v>
      </c>
      <c r="C199" s="143" t="s">
        <v>304</v>
      </c>
      <c r="D199" s="108"/>
      <c r="E199" s="108"/>
      <c r="F199" s="108"/>
      <c r="G199" s="110"/>
      <c r="H199" s="110"/>
      <c r="I199" s="110"/>
      <c r="J199" s="110"/>
      <c r="K199" s="110"/>
      <c r="L199" s="110"/>
      <c r="M199" s="110"/>
      <c r="N199" s="110"/>
      <c r="O199" s="110"/>
      <c r="P199" s="110"/>
      <c r="Q199" s="110"/>
      <c r="R199" s="110"/>
      <c r="S199" s="110"/>
      <c r="T199" s="110"/>
      <c r="U199" s="120"/>
    </row>
    <row r="200" spans="2:21">
      <c r="B200" s="145">
        <v>461</v>
      </c>
      <c r="C200" s="143" t="s">
        <v>305</v>
      </c>
      <c r="D200" s="108"/>
      <c r="E200" s="108"/>
      <c r="F200" s="108"/>
      <c r="G200" s="110"/>
      <c r="H200" s="110"/>
      <c r="I200" s="110"/>
      <c r="J200" s="110"/>
      <c r="K200" s="110"/>
      <c r="L200" s="110"/>
      <c r="M200" s="110"/>
      <c r="N200" s="110"/>
      <c r="O200" s="110"/>
      <c r="P200" s="110"/>
      <c r="Q200" s="110"/>
      <c r="R200" s="110"/>
      <c r="S200" s="110"/>
      <c r="T200" s="110"/>
      <c r="U200" s="120"/>
    </row>
    <row r="201" spans="2:21">
      <c r="B201" s="145">
        <v>462</v>
      </c>
      <c r="C201" s="143" t="s">
        <v>306</v>
      </c>
      <c r="D201" s="108"/>
      <c r="E201" s="108"/>
      <c r="F201" s="108"/>
      <c r="G201" s="110"/>
      <c r="H201" s="110"/>
      <c r="I201" s="110"/>
      <c r="J201" s="110"/>
      <c r="K201" s="110"/>
      <c r="L201" s="110"/>
      <c r="M201" s="110"/>
      <c r="N201" s="110"/>
      <c r="O201" s="110"/>
      <c r="P201" s="110"/>
      <c r="Q201" s="110"/>
      <c r="R201" s="110"/>
      <c r="S201" s="110"/>
      <c r="T201" s="110"/>
      <c r="U201" s="120"/>
    </row>
    <row r="202" spans="2:21">
      <c r="B202" s="145">
        <v>463</v>
      </c>
      <c r="C202" s="143" t="s">
        <v>307</v>
      </c>
      <c r="D202" s="108">
        <v>1645</v>
      </c>
      <c r="E202" s="108">
        <v>1593</v>
      </c>
      <c r="F202" s="108">
        <v>1583</v>
      </c>
      <c r="G202" s="110">
        <v>0.16</v>
      </c>
      <c r="H202" s="110">
        <v>0.22</v>
      </c>
      <c r="I202" s="110">
        <v>1.35</v>
      </c>
      <c r="J202" s="110"/>
      <c r="K202" s="110"/>
      <c r="L202" s="110"/>
      <c r="M202" s="110"/>
      <c r="N202" s="110"/>
      <c r="O202" s="110"/>
      <c r="P202" s="110"/>
      <c r="Q202" s="110"/>
      <c r="R202" s="110"/>
      <c r="S202" s="110"/>
      <c r="T202" s="110"/>
      <c r="U202" s="120">
        <v>0.16500000000000001</v>
      </c>
    </row>
    <row r="203" spans="2:21">
      <c r="B203" s="145">
        <v>464</v>
      </c>
      <c r="C203" s="143" t="s">
        <v>308</v>
      </c>
      <c r="D203" s="108"/>
      <c r="E203" s="108"/>
      <c r="F203" s="108"/>
      <c r="G203" s="110"/>
      <c r="H203" s="110"/>
      <c r="I203" s="110"/>
      <c r="J203" s="110"/>
      <c r="K203" s="110"/>
      <c r="L203" s="110"/>
      <c r="M203" s="110"/>
      <c r="N203" s="110"/>
      <c r="O203" s="110"/>
      <c r="P203" s="110"/>
      <c r="Q203" s="110"/>
      <c r="R203" s="110"/>
      <c r="S203" s="110"/>
      <c r="T203" s="110"/>
      <c r="U203" s="120"/>
    </row>
    <row r="204" spans="2:21">
      <c r="B204" s="145">
        <v>465</v>
      </c>
      <c r="C204" s="143" t="s">
        <v>309</v>
      </c>
      <c r="D204" s="108"/>
      <c r="E204" s="108"/>
      <c r="F204" s="108"/>
      <c r="G204" s="110"/>
      <c r="H204" s="110"/>
      <c r="I204" s="110"/>
      <c r="J204" s="110"/>
      <c r="K204" s="110"/>
      <c r="L204" s="110"/>
      <c r="M204" s="110"/>
      <c r="N204" s="110"/>
      <c r="O204" s="110"/>
      <c r="P204" s="110"/>
      <c r="Q204" s="110"/>
      <c r="R204" s="110"/>
      <c r="S204" s="110"/>
      <c r="T204" s="110"/>
      <c r="U204" s="120"/>
    </row>
    <row r="205" spans="2:21">
      <c r="B205" s="145">
        <v>466</v>
      </c>
      <c r="C205" s="143" t="s">
        <v>310</v>
      </c>
      <c r="D205" s="108"/>
      <c r="E205" s="108"/>
      <c r="F205" s="108"/>
      <c r="G205" s="110"/>
      <c r="H205" s="110"/>
      <c r="I205" s="110"/>
      <c r="J205" s="110"/>
      <c r="K205" s="110"/>
      <c r="L205" s="110"/>
      <c r="M205" s="110"/>
      <c r="N205" s="110"/>
      <c r="O205" s="110"/>
      <c r="P205" s="110"/>
      <c r="Q205" s="110"/>
      <c r="R205" s="110"/>
      <c r="S205" s="110"/>
      <c r="T205" s="110"/>
      <c r="U205" s="120"/>
    </row>
    <row r="206" spans="2:21">
      <c r="B206" s="145">
        <v>467</v>
      </c>
      <c r="C206" s="143" t="s">
        <v>311</v>
      </c>
      <c r="D206" s="108"/>
      <c r="E206" s="108"/>
      <c r="F206" s="108"/>
      <c r="G206" s="110"/>
      <c r="H206" s="110"/>
      <c r="I206" s="110"/>
      <c r="J206" s="110"/>
      <c r="K206" s="110"/>
      <c r="L206" s="110"/>
      <c r="M206" s="110"/>
      <c r="N206" s="110"/>
      <c r="O206" s="110"/>
      <c r="P206" s="110"/>
      <c r="Q206" s="110"/>
      <c r="R206" s="110"/>
      <c r="S206" s="110"/>
      <c r="T206" s="110"/>
      <c r="U206" s="120"/>
    </row>
    <row r="207" spans="2:21">
      <c r="B207" s="145">
        <v>468</v>
      </c>
      <c r="C207" s="143" t="s">
        <v>312</v>
      </c>
      <c r="D207" s="108"/>
      <c r="E207" s="108"/>
      <c r="F207" s="108"/>
      <c r="G207" s="110"/>
      <c r="H207" s="110"/>
      <c r="I207" s="110"/>
      <c r="J207" s="110"/>
      <c r="K207" s="110"/>
      <c r="L207" s="110"/>
      <c r="M207" s="110"/>
      <c r="N207" s="110"/>
      <c r="O207" s="110"/>
      <c r="P207" s="110"/>
      <c r="Q207" s="110"/>
      <c r="R207" s="110"/>
      <c r="S207" s="110"/>
      <c r="T207" s="110"/>
      <c r="U207" s="120"/>
    </row>
    <row r="208" spans="2:21">
      <c r="B208" s="145">
        <v>469</v>
      </c>
      <c r="C208" s="143" t="s">
        <v>313</v>
      </c>
      <c r="D208" s="108"/>
      <c r="E208" s="108"/>
      <c r="F208" s="108"/>
      <c r="G208" s="110"/>
      <c r="H208" s="110"/>
      <c r="I208" s="110"/>
      <c r="J208" s="110"/>
      <c r="K208" s="110"/>
      <c r="L208" s="110"/>
      <c r="M208" s="110"/>
      <c r="N208" s="110"/>
      <c r="O208" s="110"/>
      <c r="P208" s="110"/>
      <c r="Q208" s="110"/>
      <c r="R208" s="110"/>
      <c r="S208" s="110"/>
      <c r="T208" s="110"/>
      <c r="U208" s="120"/>
    </row>
    <row r="209" spans="2:21">
      <c r="B209" s="145">
        <v>470</v>
      </c>
      <c r="C209" s="143" t="s">
        <v>314</v>
      </c>
      <c r="D209" s="108"/>
      <c r="E209" s="108">
        <v>1582</v>
      </c>
      <c r="F209" s="108">
        <v>1572</v>
      </c>
      <c r="G209" s="110">
        <v>0.19</v>
      </c>
      <c r="H209" s="110">
        <v>0.22</v>
      </c>
      <c r="I209" s="110">
        <v>1.56</v>
      </c>
      <c r="J209" s="110">
        <v>2.3E-2</v>
      </c>
      <c r="K209" s="110">
        <v>0.04</v>
      </c>
      <c r="L209" s="110"/>
      <c r="M209" s="110">
        <v>7.0000000000000007E-2</v>
      </c>
      <c r="N209" s="110"/>
      <c r="O209" s="110"/>
      <c r="P209" s="110">
        <v>0.12</v>
      </c>
      <c r="Q209" s="110"/>
      <c r="R209" s="110"/>
      <c r="S209" s="110"/>
      <c r="T209" s="110"/>
      <c r="U209" s="120">
        <v>0.20300000000000001</v>
      </c>
    </row>
    <row r="210" spans="2:21">
      <c r="B210" s="145">
        <v>471</v>
      </c>
      <c r="C210" s="143" t="s">
        <v>315</v>
      </c>
      <c r="D210" s="108"/>
      <c r="E210" s="108"/>
      <c r="F210" s="108"/>
      <c r="G210" s="110"/>
      <c r="H210" s="110"/>
      <c r="I210" s="110"/>
      <c r="J210" s="110"/>
      <c r="K210" s="110"/>
      <c r="L210" s="110"/>
      <c r="M210" s="110"/>
      <c r="N210" s="110"/>
      <c r="O210" s="110"/>
      <c r="P210" s="110"/>
      <c r="Q210" s="110"/>
      <c r="R210" s="110"/>
      <c r="S210" s="110"/>
      <c r="T210" s="110"/>
      <c r="U210" s="120"/>
    </row>
    <row r="211" spans="2:21">
      <c r="B211" s="145">
        <v>473</v>
      </c>
      <c r="C211" s="143" t="s">
        <v>316</v>
      </c>
      <c r="D211" s="108"/>
      <c r="E211" s="108"/>
      <c r="F211" s="108"/>
      <c r="G211" s="110"/>
      <c r="H211" s="110"/>
      <c r="I211" s="110"/>
      <c r="J211" s="110"/>
      <c r="K211" s="110"/>
      <c r="L211" s="110"/>
      <c r="M211" s="110"/>
      <c r="N211" s="110"/>
      <c r="O211" s="110"/>
      <c r="P211" s="110"/>
      <c r="Q211" s="110"/>
      <c r="R211" s="110"/>
      <c r="S211" s="110"/>
      <c r="T211" s="110"/>
      <c r="U211" s="120"/>
    </row>
    <row r="212" spans="2:21">
      <c r="B212" s="145">
        <v>474</v>
      </c>
      <c r="C212" s="143" t="s">
        <v>317</v>
      </c>
      <c r="D212" s="108"/>
      <c r="E212" s="108"/>
      <c r="F212" s="108"/>
      <c r="G212" s="110"/>
      <c r="H212" s="110"/>
      <c r="I212" s="110"/>
      <c r="J212" s="110"/>
      <c r="K212" s="110"/>
      <c r="L212" s="110"/>
      <c r="M212" s="110"/>
      <c r="N212" s="110"/>
      <c r="O212" s="110"/>
      <c r="P212" s="110"/>
      <c r="Q212" s="110"/>
      <c r="R212" s="110"/>
      <c r="S212" s="110"/>
      <c r="T212" s="110"/>
      <c r="U212" s="120"/>
    </row>
    <row r="213" spans="2:21">
      <c r="B213" s="145">
        <v>476</v>
      </c>
      <c r="C213" s="143" t="s">
        <v>318</v>
      </c>
      <c r="D213" s="108">
        <v>1630</v>
      </c>
      <c r="E213" s="108">
        <v>1580</v>
      </c>
      <c r="F213" s="108">
        <v>1570</v>
      </c>
      <c r="G213" s="110">
        <v>0.22500000000000001</v>
      </c>
      <c r="H213" s="110">
        <v>0.25</v>
      </c>
      <c r="I213" s="110">
        <v>1.48</v>
      </c>
      <c r="J213" s="110"/>
      <c r="K213" s="110"/>
      <c r="L213" s="110">
        <v>0.22500000000000001</v>
      </c>
      <c r="M213" s="110">
        <v>0.09</v>
      </c>
      <c r="N213" s="110"/>
      <c r="O213" s="110"/>
      <c r="P213" s="110"/>
      <c r="Q213" s="110"/>
      <c r="R213" s="110"/>
      <c r="S213" s="110"/>
      <c r="T213" s="110"/>
      <c r="U213" s="120">
        <v>0.23300000000000001</v>
      </c>
    </row>
    <row r="214" spans="2:21">
      <c r="B214" s="145">
        <v>477</v>
      </c>
      <c r="C214" s="143" t="s">
        <v>319</v>
      </c>
      <c r="D214" s="108"/>
      <c r="E214" s="108"/>
      <c r="F214" s="108"/>
      <c r="G214" s="110"/>
      <c r="H214" s="110"/>
      <c r="I214" s="110"/>
      <c r="J214" s="110"/>
      <c r="K214" s="110"/>
      <c r="L214" s="110"/>
      <c r="M214" s="110"/>
      <c r="N214" s="110"/>
      <c r="O214" s="110"/>
      <c r="P214" s="110"/>
      <c r="Q214" s="110"/>
      <c r="R214" s="110"/>
      <c r="S214" s="110"/>
      <c r="T214" s="110"/>
      <c r="U214" s="120"/>
    </row>
    <row r="215" spans="2:21">
      <c r="B215" s="145">
        <v>478</v>
      </c>
      <c r="C215" s="143" t="s">
        <v>320</v>
      </c>
      <c r="D215" s="108"/>
      <c r="E215" s="108"/>
      <c r="F215" s="108"/>
      <c r="G215" s="110"/>
      <c r="H215" s="110"/>
      <c r="I215" s="110"/>
      <c r="J215" s="110"/>
      <c r="K215" s="110"/>
      <c r="L215" s="110"/>
      <c r="M215" s="110"/>
      <c r="N215" s="110"/>
      <c r="O215" s="110"/>
      <c r="P215" s="110"/>
      <c r="Q215" s="110"/>
      <c r="R215" s="110"/>
      <c r="S215" s="110"/>
      <c r="T215" s="110"/>
      <c r="U215" s="120"/>
    </row>
    <row r="216" spans="2:21">
      <c r="B216" s="145">
        <v>479</v>
      </c>
      <c r="C216" s="143" t="s">
        <v>321</v>
      </c>
      <c r="D216" s="108"/>
      <c r="E216" s="108"/>
      <c r="F216" s="108"/>
      <c r="G216" s="110"/>
      <c r="H216" s="110"/>
      <c r="I216" s="110"/>
      <c r="J216" s="110"/>
      <c r="K216" s="110"/>
      <c r="L216" s="110"/>
      <c r="M216" s="110"/>
      <c r="N216" s="110"/>
      <c r="O216" s="110"/>
      <c r="P216" s="110"/>
      <c r="Q216" s="110"/>
      <c r="R216" s="110"/>
      <c r="S216" s="110"/>
      <c r="T216" s="110"/>
      <c r="U216" s="120"/>
    </row>
    <row r="217" spans="2:21">
      <c r="B217" s="145">
        <v>480</v>
      </c>
      <c r="C217" s="143" t="s">
        <v>322</v>
      </c>
      <c r="D217" s="108"/>
      <c r="E217" s="108"/>
      <c r="F217" s="108"/>
      <c r="G217" s="110"/>
      <c r="H217" s="110"/>
      <c r="I217" s="110"/>
      <c r="J217" s="110"/>
      <c r="K217" s="110"/>
      <c r="L217" s="110"/>
      <c r="M217" s="110"/>
      <c r="N217" s="110"/>
      <c r="O217" s="110"/>
      <c r="P217" s="110"/>
      <c r="Q217" s="110"/>
      <c r="R217" s="110"/>
      <c r="S217" s="110"/>
      <c r="T217" s="110"/>
      <c r="U217" s="120"/>
    </row>
    <row r="218" spans="2:21">
      <c r="B218" s="145">
        <v>481</v>
      </c>
      <c r="C218" s="143" t="s">
        <v>323</v>
      </c>
      <c r="D218" s="108"/>
      <c r="E218" s="108"/>
      <c r="F218" s="108"/>
      <c r="G218" s="110"/>
      <c r="H218" s="110"/>
      <c r="I218" s="110"/>
      <c r="J218" s="110"/>
      <c r="K218" s="110"/>
      <c r="L218" s="110"/>
      <c r="M218" s="110"/>
      <c r="N218" s="110"/>
      <c r="O218" s="110"/>
      <c r="P218" s="110"/>
      <c r="Q218" s="110"/>
      <c r="R218" s="110"/>
      <c r="S218" s="110"/>
      <c r="T218" s="110"/>
      <c r="U218" s="120"/>
    </row>
    <row r="219" spans="2:21">
      <c r="B219" s="145">
        <v>482</v>
      </c>
      <c r="C219" s="143" t="s">
        <v>324</v>
      </c>
      <c r="D219" s="108"/>
      <c r="E219" s="108"/>
      <c r="F219" s="108"/>
      <c r="G219" s="110"/>
      <c r="H219" s="110"/>
      <c r="I219" s="110"/>
      <c r="J219" s="110"/>
      <c r="K219" s="110"/>
      <c r="L219" s="110"/>
      <c r="M219" s="110"/>
      <c r="N219" s="110"/>
      <c r="O219" s="110"/>
      <c r="P219" s="110"/>
      <c r="Q219" s="110"/>
      <c r="R219" s="110"/>
      <c r="S219" s="110"/>
      <c r="T219" s="110"/>
      <c r="U219" s="120"/>
    </row>
    <row r="220" spans="2:21">
      <c r="B220" s="145">
        <v>483</v>
      </c>
      <c r="C220" s="143" t="s">
        <v>325</v>
      </c>
      <c r="D220" s="108"/>
      <c r="E220" s="108"/>
      <c r="F220" s="108"/>
      <c r="G220" s="110"/>
      <c r="H220" s="110"/>
      <c r="I220" s="110"/>
      <c r="J220" s="110"/>
      <c r="K220" s="110"/>
      <c r="L220" s="110"/>
      <c r="M220" s="110"/>
      <c r="N220" s="110"/>
      <c r="O220" s="110"/>
      <c r="P220" s="110"/>
      <c r="Q220" s="110"/>
      <c r="R220" s="110"/>
      <c r="S220" s="110"/>
      <c r="T220" s="110"/>
      <c r="U220" s="120"/>
    </row>
    <row r="221" spans="2:21">
      <c r="B221" s="145">
        <v>484</v>
      </c>
      <c r="C221" s="143" t="s">
        <v>326</v>
      </c>
      <c r="D221" s="108"/>
      <c r="E221" s="108"/>
      <c r="F221" s="108"/>
      <c r="G221" s="110"/>
      <c r="H221" s="110"/>
      <c r="I221" s="110"/>
      <c r="J221" s="110"/>
      <c r="K221" s="110"/>
      <c r="L221" s="110"/>
      <c r="M221" s="110"/>
      <c r="N221" s="110"/>
      <c r="O221" s="110"/>
      <c r="P221" s="110"/>
      <c r="Q221" s="110"/>
      <c r="R221" s="110"/>
      <c r="S221" s="110"/>
      <c r="T221" s="110"/>
      <c r="U221" s="120"/>
    </row>
    <row r="222" spans="2:21">
      <c r="B222" s="145">
        <v>485</v>
      </c>
      <c r="C222" s="143" t="s">
        <v>327</v>
      </c>
      <c r="D222" s="108"/>
      <c r="E222" s="108"/>
      <c r="F222" s="108"/>
      <c r="G222" s="110"/>
      <c r="H222" s="110"/>
      <c r="I222" s="110"/>
      <c r="J222" s="110"/>
      <c r="K222" s="110"/>
      <c r="L222" s="110"/>
      <c r="M222" s="110"/>
      <c r="N222" s="110"/>
      <c r="O222" s="110"/>
      <c r="P222" s="110"/>
      <c r="Q222" s="110"/>
      <c r="R222" s="110"/>
      <c r="S222" s="110"/>
      <c r="T222" s="110"/>
      <c r="U222" s="120"/>
    </row>
    <row r="223" spans="2:21">
      <c r="B223" s="145">
        <v>486</v>
      </c>
      <c r="C223" s="143" t="s">
        <v>328</v>
      </c>
      <c r="D223" s="108"/>
      <c r="E223" s="108"/>
      <c r="F223" s="108"/>
      <c r="G223" s="110"/>
      <c r="H223" s="110"/>
      <c r="I223" s="110"/>
      <c r="J223" s="110"/>
      <c r="K223" s="110"/>
      <c r="L223" s="110"/>
      <c r="M223" s="110"/>
      <c r="N223" s="110"/>
      <c r="O223" s="110"/>
      <c r="P223" s="110"/>
      <c r="Q223" s="110"/>
      <c r="R223" s="110"/>
      <c r="S223" s="110"/>
      <c r="T223" s="110"/>
      <c r="U223" s="120"/>
    </row>
    <row r="224" spans="2:21">
      <c r="B224" s="145">
        <v>487</v>
      </c>
      <c r="C224" s="143" t="s">
        <v>329</v>
      </c>
      <c r="D224" s="108">
        <v>1670</v>
      </c>
      <c r="E224" s="108">
        <v>1593</v>
      </c>
      <c r="F224" s="108">
        <v>1583</v>
      </c>
      <c r="G224" s="110">
        <v>0.13</v>
      </c>
      <c r="H224" s="110">
        <v>0.24</v>
      </c>
      <c r="I224" s="110">
        <v>1.27</v>
      </c>
      <c r="J224" s="110"/>
      <c r="K224" s="110"/>
      <c r="L224" s="110"/>
      <c r="M224" s="110"/>
      <c r="N224" s="110"/>
      <c r="O224" s="110"/>
      <c r="P224" s="110">
        <v>7.0000000000000007E-2</v>
      </c>
      <c r="Q224" s="110"/>
      <c r="R224" s="110"/>
      <c r="S224" s="110"/>
      <c r="T224" s="110"/>
      <c r="U224" s="120">
        <v>0.14000000000000001</v>
      </c>
    </row>
    <row r="225" spans="2:21">
      <c r="B225" s="145">
        <v>488</v>
      </c>
      <c r="C225" s="143" t="s">
        <v>330</v>
      </c>
      <c r="D225" s="108">
        <v>1670</v>
      </c>
      <c r="E225" s="108">
        <v>1592</v>
      </c>
      <c r="F225" s="108">
        <v>1582</v>
      </c>
      <c r="G225" s="110">
        <v>0.16</v>
      </c>
      <c r="H225" s="110">
        <v>0.24</v>
      </c>
      <c r="I225" s="110">
        <v>1.19</v>
      </c>
      <c r="J225" s="110"/>
      <c r="K225" s="110"/>
      <c r="L225" s="110"/>
      <c r="M225" s="110"/>
      <c r="N225" s="110"/>
      <c r="O225" s="110"/>
      <c r="P225" s="110"/>
      <c r="Q225" s="110"/>
      <c r="R225" s="110"/>
      <c r="S225" s="110"/>
      <c r="T225" s="110"/>
      <c r="U225" s="120">
        <v>0.16300000000000001</v>
      </c>
    </row>
    <row r="226" spans="2:21">
      <c r="B226" s="145">
        <v>490</v>
      </c>
      <c r="C226" s="143" t="s">
        <v>331</v>
      </c>
      <c r="D226" s="108"/>
      <c r="E226" s="108"/>
      <c r="F226" s="108"/>
      <c r="G226" s="110"/>
      <c r="H226" s="110"/>
      <c r="I226" s="110"/>
      <c r="J226" s="110"/>
      <c r="K226" s="110"/>
      <c r="L226" s="110"/>
      <c r="M226" s="110"/>
      <c r="N226" s="110"/>
      <c r="O226" s="110"/>
      <c r="P226" s="110"/>
      <c r="Q226" s="110"/>
      <c r="R226" s="110"/>
      <c r="S226" s="110"/>
      <c r="T226" s="110"/>
      <c r="U226" s="120"/>
    </row>
    <row r="227" spans="2:21">
      <c r="B227" s="146">
        <v>491</v>
      </c>
      <c r="C227" s="144" t="s">
        <v>332</v>
      </c>
      <c r="D227" s="109"/>
      <c r="E227" s="109"/>
      <c r="F227" s="109"/>
      <c r="G227" s="111"/>
      <c r="H227" s="111"/>
      <c r="I227" s="111"/>
      <c r="J227" s="111"/>
      <c r="K227" s="111"/>
      <c r="L227" s="111"/>
      <c r="M227" s="111"/>
      <c r="N227" s="111"/>
      <c r="O227" s="111"/>
      <c r="P227" s="111"/>
      <c r="Q227" s="111"/>
      <c r="R227" s="111"/>
      <c r="S227" s="111"/>
      <c r="T227" s="111"/>
      <c r="U227" s="121"/>
    </row>
    <row r="228" spans="2:21">
      <c r="B228" s="146">
        <v>492</v>
      </c>
      <c r="C228" s="144" t="s">
        <v>333</v>
      </c>
      <c r="D228" s="109"/>
      <c r="E228" s="109"/>
      <c r="F228" s="109"/>
      <c r="G228" s="111"/>
      <c r="H228" s="111"/>
      <c r="I228" s="111"/>
      <c r="J228" s="111"/>
      <c r="K228" s="111"/>
      <c r="L228" s="111"/>
      <c r="M228" s="111"/>
      <c r="N228" s="111"/>
      <c r="O228" s="111"/>
      <c r="P228" s="111"/>
      <c r="Q228" s="111"/>
      <c r="R228" s="111"/>
      <c r="S228" s="111"/>
      <c r="T228" s="111"/>
      <c r="U228" s="121"/>
    </row>
    <row r="229" spans="2:21">
      <c r="B229" s="146">
        <v>493</v>
      </c>
      <c r="C229" s="144" t="s">
        <v>334</v>
      </c>
      <c r="D229" s="109"/>
      <c r="E229" s="109"/>
      <c r="F229" s="109"/>
      <c r="G229" s="111"/>
      <c r="H229" s="111"/>
      <c r="I229" s="111"/>
      <c r="J229" s="111"/>
      <c r="K229" s="111"/>
      <c r="L229" s="111"/>
      <c r="M229" s="111"/>
      <c r="N229" s="111"/>
      <c r="O229" s="111"/>
      <c r="P229" s="111"/>
      <c r="Q229" s="111"/>
      <c r="R229" s="111"/>
      <c r="S229" s="111"/>
      <c r="T229" s="111"/>
      <c r="U229" s="121"/>
    </row>
    <row r="230" spans="2:21">
      <c r="B230" s="146">
        <v>494</v>
      </c>
      <c r="C230" s="144" t="s">
        <v>335</v>
      </c>
      <c r="D230" s="109">
        <v>1675</v>
      </c>
      <c r="E230" s="109">
        <v>1600</v>
      </c>
      <c r="F230" s="109">
        <v>1590</v>
      </c>
      <c r="G230" s="111">
        <v>0.08</v>
      </c>
      <c r="H230" s="111">
        <v>0.3</v>
      </c>
      <c r="I230" s="111">
        <v>1.01</v>
      </c>
      <c r="J230" s="111"/>
      <c r="K230" s="111"/>
      <c r="L230" s="111">
        <v>0.1</v>
      </c>
      <c r="M230" s="111"/>
      <c r="N230" s="111"/>
      <c r="O230" s="111"/>
      <c r="P230" s="111">
        <v>0.03</v>
      </c>
      <c r="Q230" s="111"/>
      <c r="R230" s="111"/>
      <c r="S230" s="111"/>
      <c r="T230" s="111"/>
      <c r="U230" s="121">
        <v>8.7999999999999995E-2</v>
      </c>
    </row>
    <row r="231" spans="2:21">
      <c r="B231" s="146">
        <v>495</v>
      </c>
      <c r="C231" s="144" t="s">
        <v>336</v>
      </c>
      <c r="D231" s="109">
        <v>1645</v>
      </c>
      <c r="E231" s="109">
        <v>1583</v>
      </c>
      <c r="F231" s="109">
        <v>1573</v>
      </c>
      <c r="G231" s="111">
        <v>0.17</v>
      </c>
      <c r="H231" s="111">
        <v>0.43</v>
      </c>
      <c r="I231" s="111">
        <v>1.38</v>
      </c>
      <c r="J231" s="111"/>
      <c r="K231" s="111"/>
      <c r="L231" s="111"/>
      <c r="M231" s="111"/>
      <c r="N231" s="111"/>
      <c r="O231" s="111"/>
      <c r="P231" s="111"/>
      <c r="Q231" s="111"/>
      <c r="R231" s="111"/>
      <c r="S231" s="111"/>
      <c r="T231" s="261"/>
      <c r="U231" s="121">
        <v>0.17499999999999999</v>
      </c>
    </row>
    <row r="232" spans="2:21">
      <c r="B232" s="145">
        <v>496</v>
      </c>
      <c r="C232" s="143" t="s">
        <v>337</v>
      </c>
      <c r="D232" s="108"/>
      <c r="E232" s="108"/>
      <c r="F232" s="108"/>
      <c r="G232" s="110"/>
      <c r="H232" s="110"/>
      <c r="I232" s="110"/>
      <c r="J232" s="110"/>
      <c r="K232" s="110"/>
      <c r="L232" s="110"/>
      <c r="M232" s="110"/>
      <c r="N232" s="110"/>
      <c r="O232" s="110"/>
      <c r="P232" s="110"/>
      <c r="Q232" s="110"/>
      <c r="R232" s="110"/>
      <c r="S232" s="110"/>
      <c r="T232" s="110"/>
      <c r="U232" s="121"/>
    </row>
    <row r="233" spans="2:21">
      <c r="B233" s="145">
        <v>498</v>
      </c>
      <c r="C233" s="143" t="s">
        <v>338</v>
      </c>
      <c r="D233" s="108">
        <v>1675</v>
      </c>
      <c r="E233" s="108">
        <v>1597</v>
      </c>
      <c r="F233" s="108">
        <v>1587</v>
      </c>
      <c r="G233" s="110">
        <v>0.10299999999999999</v>
      </c>
      <c r="H233" s="110">
        <v>0.28000000000000003</v>
      </c>
      <c r="I233" s="110">
        <v>1.29</v>
      </c>
      <c r="J233" s="110"/>
      <c r="K233" s="110"/>
      <c r="L233" s="110">
        <v>0.1</v>
      </c>
      <c r="M233" s="110"/>
      <c r="N233" s="110"/>
      <c r="O233" s="110"/>
      <c r="P233" s="110">
        <v>0.05</v>
      </c>
      <c r="Q233" s="110">
        <v>0.03</v>
      </c>
      <c r="R233" s="110"/>
      <c r="S233" s="110"/>
      <c r="T233" s="110"/>
      <c r="U233" s="121">
        <v>0.108</v>
      </c>
    </row>
    <row r="234" spans="2:21">
      <c r="B234" s="146">
        <v>499</v>
      </c>
      <c r="C234" s="144" t="s">
        <v>339</v>
      </c>
      <c r="D234" s="108">
        <v>1665</v>
      </c>
      <c r="E234" s="108">
        <v>1588</v>
      </c>
      <c r="F234" s="108">
        <v>1578</v>
      </c>
      <c r="G234" s="110">
        <v>0.13</v>
      </c>
      <c r="H234" s="110">
        <v>0.23</v>
      </c>
      <c r="I234" s="110">
        <v>1.26</v>
      </c>
      <c r="J234" s="110"/>
      <c r="K234" s="110"/>
      <c r="L234" s="110"/>
      <c r="M234" s="110"/>
      <c r="N234" s="110"/>
      <c r="O234" s="110"/>
      <c r="P234" s="110">
        <v>7.0000000000000007E-2</v>
      </c>
      <c r="Q234" s="110"/>
      <c r="R234" s="110"/>
      <c r="S234" s="110"/>
      <c r="T234" s="110"/>
      <c r="U234" s="121">
        <v>0.13500000000000001</v>
      </c>
    </row>
    <row r="235" spans="2:21">
      <c r="B235" s="146">
        <v>501</v>
      </c>
      <c r="C235" s="144" t="s">
        <v>340</v>
      </c>
      <c r="D235" s="108">
        <v>1645</v>
      </c>
      <c r="E235" s="108">
        <v>1575</v>
      </c>
      <c r="F235" s="108">
        <v>1565</v>
      </c>
      <c r="G235" s="110">
        <v>0.29499999999999998</v>
      </c>
      <c r="H235" s="110">
        <v>0.28999999999999998</v>
      </c>
      <c r="I235" s="110">
        <v>0.78</v>
      </c>
      <c r="J235" s="110"/>
      <c r="K235" s="110"/>
      <c r="L235" s="110">
        <v>1.02</v>
      </c>
      <c r="M235" s="110">
        <v>0.21</v>
      </c>
      <c r="N235" s="110"/>
      <c r="O235" s="110"/>
      <c r="P235" s="110"/>
      <c r="Q235" s="110"/>
      <c r="R235" s="110"/>
      <c r="S235" s="110"/>
      <c r="T235" s="110"/>
      <c r="U235" s="121">
        <v>0.3</v>
      </c>
    </row>
    <row r="236" spans="2:21">
      <c r="B236" s="146">
        <v>502</v>
      </c>
      <c r="C236" s="259" t="s">
        <v>341</v>
      </c>
      <c r="D236" s="109"/>
      <c r="E236" s="109">
        <v>1586</v>
      </c>
      <c r="F236" s="109">
        <v>1571</v>
      </c>
      <c r="G236" s="111">
        <v>0.18</v>
      </c>
      <c r="H236" s="111">
        <v>0.3</v>
      </c>
      <c r="I236" s="111">
        <v>1.45</v>
      </c>
      <c r="J236" s="111">
        <v>2.1999999999999999E-2</v>
      </c>
      <c r="K236" s="111">
        <v>0.02</v>
      </c>
      <c r="L236" s="111"/>
      <c r="M236" s="111"/>
      <c r="N236" s="111"/>
      <c r="O236" s="111"/>
      <c r="P236" s="111">
        <v>0.11</v>
      </c>
      <c r="Q236" s="111"/>
      <c r="R236" s="111"/>
      <c r="S236" s="111"/>
      <c r="T236" s="111"/>
      <c r="U236" s="121">
        <v>0.19</v>
      </c>
    </row>
    <row r="237" spans="2:21">
      <c r="B237" s="146">
        <v>506</v>
      </c>
      <c r="C237" s="259" t="s">
        <v>342</v>
      </c>
      <c r="D237" s="119">
        <v>1645</v>
      </c>
      <c r="E237" s="119">
        <v>1592</v>
      </c>
      <c r="F237" s="119">
        <v>1582</v>
      </c>
      <c r="G237" s="139">
        <v>7.0000000000000007E-2</v>
      </c>
      <c r="H237" s="139">
        <v>0.7</v>
      </c>
      <c r="I237" s="139">
        <v>1.4</v>
      </c>
      <c r="J237" s="110"/>
      <c r="K237" s="110"/>
      <c r="L237" s="110"/>
      <c r="M237" s="110"/>
      <c r="N237" s="110"/>
      <c r="O237" s="110"/>
      <c r="P237" s="110"/>
      <c r="Q237" s="110"/>
      <c r="R237" s="110"/>
      <c r="S237" s="110"/>
      <c r="T237" s="110"/>
      <c r="U237" s="121">
        <v>0.08</v>
      </c>
    </row>
    <row r="238" spans="2:21">
      <c r="B238" s="145">
        <v>507</v>
      </c>
      <c r="C238" s="260" t="s">
        <v>343</v>
      </c>
      <c r="D238" s="108">
        <v>1670</v>
      </c>
      <c r="E238" s="108">
        <v>1591</v>
      </c>
      <c r="F238" s="108">
        <v>1581</v>
      </c>
      <c r="G238" s="110">
        <v>7.4999999999999997E-2</v>
      </c>
      <c r="H238" s="110">
        <v>0.68</v>
      </c>
      <c r="I238" s="110">
        <v>1.5</v>
      </c>
      <c r="J238" s="110"/>
      <c r="K238" s="110"/>
      <c r="L238" s="110"/>
      <c r="M238" s="110"/>
      <c r="N238" s="110"/>
      <c r="O238" s="110"/>
      <c r="P238" s="110"/>
      <c r="Q238" s="110"/>
      <c r="R238" s="110"/>
      <c r="S238" s="110"/>
      <c r="T238" s="110"/>
      <c r="U238" s="121">
        <v>8.5000000000000006E-2</v>
      </c>
    </row>
    <row r="239" spans="2:21">
      <c r="B239" s="146">
        <v>512</v>
      </c>
      <c r="C239" s="259" t="s">
        <v>344</v>
      </c>
      <c r="D239" s="108">
        <v>1680</v>
      </c>
      <c r="E239" s="108">
        <v>1600</v>
      </c>
      <c r="F239" s="108">
        <v>1590</v>
      </c>
      <c r="G239" s="110">
        <v>7.0000000000000007E-2</v>
      </c>
      <c r="H239" s="110">
        <v>2.5999999999999999E-2</v>
      </c>
      <c r="I239" s="110">
        <v>1.1100000000000001</v>
      </c>
      <c r="J239" s="110"/>
      <c r="K239" s="110"/>
      <c r="L239" s="110"/>
      <c r="M239" s="110">
        <v>0.08</v>
      </c>
      <c r="N239" s="110"/>
      <c r="O239" s="110"/>
      <c r="P239" s="110">
        <v>7.0000000000000007E-2</v>
      </c>
      <c r="Q239" s="110">
        <v>2.5000000000000001E-2</v>
      </c>
      <c r="R239" s="110"/>
      <c r="S239" s="110"/>
      <c r="T239" s="110"/>
      <c r="U239" s="121">
        <v>7.4999999999999997E-2</v>
      </c>
    </row>
    <row r="240" spans="2:21">
      <c r="B240" s="146">
        <v>513</v>
      </c>
      <c r="C240" s="259" t="s">
        <v>345</v>
      </c>
      <c r="D240" s="108">
        <v>1675</v>
      </c>
      <c r="E240" s="108">
        <v>1598</v>
      </c>
      <c r="F240" s="108">
        <v>1588</v>
      </c>
      <c r="G240" s="110">
        <v>0.1</v>
      </c>
      <c r="H240" s="110">
        <v>0.23</v>
      </c>
      <c r="I240" s="110">
        <v>1.29</v>
      </c>
      <c r="J240" s="110"/>
      <c r="K240" s="110"/>
      <c r="L240" s="110">
        <v>0.1</v>
      </c>
      <c r="M240" s="110"/>
      <c r="N240" s="110"/>
      <c r="O240" s="110"/>
      <c r="P240" s="110">
        <v>0.02</v>
      </c>
      <c r="Q240" s="110">
        <v>4.4999999999999998E-2</v>
      </c>
      <c r="R240" s="110"/>
      <c r="S240" s="110"/>
      <c r="T240" s="110"/>
      <c r="U240" s="121">
        <v>0.11</v>
      </c>
    </row>
    <row r="241" spans="2:21">
      <c r="B241" s="146">
        <v>514</v>
      </c>
      <c r="C241" s="259" t="s">
        <v>346</v>
      </c>
      <c r="D241" s="108">
        <v>1630</v>
      </c>
      <c r="E241" s="108">
        <v>1553</v>
      </c>
      <c r="F241" s="108">
        <v>1548</v>
      </c>
      <c r="G241" s="110">
        <v>0.51</v>
      </c>
      <c r="H241" s="110">
        <v>0.36499999999999999</v>
      </c>
      <c r="I241" s="110">
        <v>0.74</v>
      </c>
      <c r="J241" s="110"/>
      <c r="K241" s="110"/>
      <c r="L241" s="110">
        <v>0.24</v>
      </c>
      <c r="M241" s="110">
        <v>0.04</v>
      </c>
      <c r="N241" s="110"/>
      <c r="O241" s="110"/>
      <c r="P241" s="110"/>
      <c r="Q241" s="110"/>
      <c r="R241" s="110"/>
      <c r="S241" s="110"/>
      <c r="T241" s="110"/>
      <c r="U241" s="121">
        <v>0.52</v>
      </c>
    </row>
    <row r="242" spans="2:21">
      <c r="B242" s="145">
        <v>517</v>
      </c>
      <c r="C242" s="143" t="s">
        <v>347</v>
      </c>
      <c r="D242" s="108">
        <v>1605</v>
      </c>
      <c r="E242" s="108">
        <v>1554</v>
      </c>
      <c r="F242" s="108">
        <v>1544</v>
      </c>
      <c r="G242" s="110">
        <v>0.35499999999999998</v>
      </c>
      <c r="H242" s="110">
        <v>1.3</v>
      </c>
      <c r="I242" s="110">
        <v>1.02</v>
      </c>
      <c r="J242" s="110"/>
      <c r="K242" s="110"/>
      <c r="L242" s="110">
        <v>1.27</v>
      </c>
      <c r="M242" s="110"/>
      <c r="N242" s="110"/>
      <c r="O242" s="110"/>
      <c r="P242" s="110"/>
      <c r="Q242" s="110"/>
      <c r="R242" s="110"/>
      <c r="S242" s="110"/>
      <c r="T242" s="110"/>
      <c r="U242" s="120">
        <v>0.36</v>
      </c>
    </row>
    <row r="243" spans="2:21">
      <c r="B243" s="145">
        <v>518</v>
      </c>
      <c r="C243" s="143" t="s">
        <v>348</v>
      </c>
      <c r="D243" s="108">
        <v>1625</v>
      </c>
      <c r="E243" s="108">
        <v>1565</v>
      </c>
      <c r="F243" s="108">
        <v>1560</v>
      </c>
      <c r="G243" s="110">
        <v>0.42299999999999999</v>
      </c>
      <c r="H243" s="110">
        <v>0.25</v>
      </c>
      <c r="I243" s="110">
        <v>0.57499999999999996</v>
      </c>
      <c r="J243" s="110"/>
      <c r="K243" s="110"/>
      <c r="L243" s="110"/>
      <c r="M243" s="110"/>
      <c r="N243" s="110"/>
      <c r="O243" s="110"/>
      <c r="P243" s="110"/>
      <c r="Q243" s="110"/>
      <c r="R243" s="110"/>
      <c r="S243" s="110"/>
      <c r="T243" s="110"/>
      <c r="U243" s="120">
        <v>0.42699999999999999</v>
      </c>
    </row>
    <row r="244" spans="2:21">
      <c r="B244" s="145">
        <v>519</v>
      </c>
      <c r="C244" s="143" t="s">
        <v>349</v>
      </c>
      <c r="D244" s="108">
        <v>1675</v>
      </c>
      <c r="E244" s="108">
        <v>1596</v>
      </c>
      <c r="F244" s="108">
        <v>1586</v>
      </c>
      <c r="G244" s="110">
        <v>0.15</v>
      </c>
      <c r="H244" s="110">
        <v>0.25</v>
      </c>
      <c r="I244" s="110">
        <v>1</v>
      </c>
      <c r="J244" s="110"/>
      <c r="K244" s="110"/>
      <c r="L244" s="110"/>
      <c r="M244" s="110"/>
      <c r="N244" s="110"/>
      <c r="O244" s="110"/>
      <c r="P244" s="110"/>
      <c r="Q244" s="110"/>
      <c r="R244" s="110"/>
      <c r="S244" s="110"/>
      <c r="T244" s="110"/>
      <c r="U244" s="120">
        <v>0.153</v>
      </c>
    </row>
    <row r="245" spans="2:21">
      <c r="B245" s="145">
        <v>522</v>
      </c>
      <c r="C245" s="143" t="s">
        <v>350</v>
      </c>
      <c r="D245" s="302">
        <v>1640</v>
      </c>
      <c r="E245" s="302">
        <v>1588</v>
      </c>
      <c r="F245" s="302">
        <v>1578</v>
      </c>
      <c r="G245" s="110">
        <v>0.06</v>
      </c>
      <c r="H245" s="110">
        <v>0.65</v>
      </c>
      <c r="I245" s="110">
        <v>1.38</v>
      </c>
      <c r="J245" s="110"/>
      <c r="K245" s="110">
        <v>4.4999999999999998E-2</v>
      </c>
      <c r="L245" s="110"/>
      <c r="M245" s="110"/>
      <c r="N245" s="110"/>
      <c r="O245" s="110"/>
      <c r="P245" s="110"/>
      <c r="Q245" s="110">
        <v>3.5000000000000003E-2</v>
      </c>
      <c r="R245" s="110"/>
      <c r="S245" s="110"/>
      <c r="T245" s="110"/>
      <c r="U245" s="120">
        <v>7.2999999999999995E-2</v>
      </c>
    </row>
    <row r="246" spans="2:21">
      <c r="B246" s="145">
        <v>525</v>
      </c>
      <c r="C246" s="143" t="s">
        <v>351</v>
      </c>
      <c r="D246" s="108">
        <v>1620</v>
      </c>
      <c r="E246" s="108">
        <v>1572</v>
      </c>
      <c r="F246" s="108">
        <v>1562</v>
      </c>
      <c r="G246" s="110">
        <v>0.35299999999999998</v>
      </c>
      <c r="H246" s="110">
        <v>0.25</v>
      </c>
      <c r="I246" s="110">
        <v>1.3</v>
      </c>
      <c r="J246" s="110"/>
      <c r="K246" s="110">
        <v>0.04</v>
      </c>
      <c r="L246" s="110"/>
      <c r="M246" s="110"/>
      <c r="N246" s="110"/>
      <c r="O246" s="110"/>
      <c r="P246" s="110"/>
      <c r="Q246" s="110">
        <v>3.5000000000000003E-2</v>
      </c>
      <c r="R246" s="110">
        <v>3.7999999999999999E-2</v>
      </c>
      <c r="S246" s="110"/>
      <c r="T246" s="110"/>
      <c r="U246" s="120">
        <v>0.35499999999999998</v>
      </c>
    </row>
    <row r="247" spans="2:21">
      <c r="B247" s="145">
        <v>533</v>
      </c>
      <c r="C247" s="143" t="s">
        <v>352</v>
      </c>
      <c r="D247" s="108">
        <v>1645</v>
      </c>
      <c r="E247" s="108">
        <v>1592</v>
      </c>
      <c r="F247" s="108">
        <v>1582</v>
      </c>
      <c r="G247" s="110">
        <v>0.115</v>
      </c>
      <c r="H247" s="110">
        <v>0.23</v>
      </c>
      <c r="I247" s="110">
        <v>1.1499999999999999</v>
      </c>
      <c r="J247" s="110"/>
      <c r="K247" s="110">
        <v>0.04</v>
      </c>
      <c r="L247" s="110"/>
      <c r="M247" s="110"/>
      <c r="N247" s="110"/>
      <c r="O247" s="110"/>
      <c r="P247" s="110"/>
      <c r="Q247" s="110"/>
      <c r="R247" s="110"/>
      <c r="S247" s="110"/>
      <c r="T247" s="110"/>
      <c r="U247" s="120">
        <v>0.13</v>
      </c>
    </row>
    <row r="248" spans="2:21">
      <c r="B248" s="145">
        <v>536</v>
      </c>
      <c r="C248" s="143" t="s">
        <v>353</v>
      </c>
      <c r="D248" s="108">
        <v>1635</v>
      </c>
      <c r="E248" s="108">
        <v>1557</v>
      </c>
      <c r="F248" s="108">
        <v>1552</v>
      </c>
      <c r="G248" s="110">
        <v>0.47</v>
      </c>
      <c r="H248" s="110">
        <v>0.37</v>
      </c>
      <c r="I248" s="110">
        <v>0.87</v>
      </c>
      <c r="J248" s="110"/>
      <c r="K248" s="110"/>
      <c r="L248" s="110">
        <v>0.20499999999999999</v>
      </c>
      <c r="M248" s="110">
        <v>0.02</v>
      </c>
      <c r="N248" s="110"/>
      <c r="O248" s="110"/>
      <c r="P248" s="110">
        <v>0.12</v>
      </c>
      <c r="Q248" s="110"/>
      <c r="R248" s="110"/>
      <c r="S248" s="110"/>
      <c r="T248" s="110"/>
      <c r="U248" s="120">
        <v>0.47499999999999998</v>
      </c>
    </row>
    <row r="249" spans="2:21">
      <c r="B249" s="145">
        <v>540</v>
      </c>
      <c r="C249" s="143" t="s">
        <v>354</v>
      </c>
      <c r="D249" s="108">
        <v>1670</v>
      </c>
      <c r="E249" s="108">
        <v>1593</v>
      </c>
      <c r="F249" s="108">
        <v>1583</v>
      </c>
      <c r="G249" s="110">
        <v>0.16</v>
      </c>
      <c r="H249" s="110">
        <v>0.26</v>
      </c>
      <c r="I249" s="110">
        <v>1.2</v>
      </c>
      <c r="J249" s="110"/>
      <c r="K249" s="110"/>
      <c r="L249" s="110"/>
      <c r="M249" s="110"/>
      <c r="N249" s="110"/>
      <c r="O249" s="110"/>
      <c r="P249" s="110"/>
      <c r="Q249" s="110"/>
      <c r="R249" s="110"/>
      <c r="S249" s="110"/>
      <c r="T249" s="110"/>
      <c r="U249" s="120">
        <v>0.16700000000000001</v>
      </c>
    </row>
    <row r="250" spans="2:21">
      <c r="B250" s="146">
        <v>543</v>
      </c>
      <c r="C250" s="143" t="s">
        <v>355</v>
      </c>
      <c r="D250" s="303">
        <v>1660</v>
      </c>
      <c r="E250" s="303">
        <v>1585</v>
      </c>
      <c r="F250" s="303">
        <v>1575</v>
      </c>
      <c r="G250" s="304">
        <v>0.15</v>
      </c>
      <c r="H250" s="304">
        <v>0.24</v>
      </c>
      <c r="I250" s="304">
        <v>1.36</v>
      </c>
      <c r="J250" s="111"/>
      <c r="K250" s="111"/>
      <c r="L250" s="111"/>
      <c r="M250" s="111"/>
      <c r="N250" s="111"/>
      <c r="O250" s="111"/>
      <c r="P250" s="111"/>
      <c r="Q250" s="111"/>
      <c r="R250" s="111"/>
      <c r="S250" s="111"/>
      <c r="T250" s="111"/>
      <c r="U250" s="121">
        <v>0.16</v>
      </c>
    </row>
    <row r="251" spans="2:21">
      <c r="B251" s="146">
        <v>551</v>
      </c>
      <c r="C251" s="143" t="s">
        <v>356</v>
      </c>
      <c r="D251" s="109">
        <v>1625</v>
      </c>
      <c r="E251" s="109">
        <v>1549</v>
      </c>
      <c r="F251" s="109">
        <v>1544</v>
      </c>
      <c r="G251" s="111">
        <v>0.58499999999999996</v>
      </c>
      <c r="H251" s="111">
        <v>0.32</v>
      </c>
      <c r="I251" s="111">
        <v>0.83</v>
      </c>
      <c r="J251" s="111"/>
      <c r="K251" s="111"/>
      <c r="L251" s="111">
        <v>0.17</v>
      </c>
      <c r="M251" s="111"/>
      <c r="N251" s="111"/>
      <c r="O251" s="111"/>
      <c r="P251" s="111"/>
      <c r="Q251" s="111"/>
      <c r="R251" s="111"/>
      <c r="S251" s="111"/>
      <c r="T251" s="111"/>
      <c r="U251" s="121">
        <v>0.59</v>
      </c>
    </row>
    <row r="252" spans="2:21">
      <c r="B252" s="146">
        <v>553</v>
      </c>
      <c r="C252" s="143" t="s">
        <v>357</v>
      </c>
      <c r="D252" s="109">
        <v>1620</v>
      </c>
      <c r="E252" s="109">
        <v>1544</v>
      </c>
      <c r="F252" s="109">
        <v>1538</v>
      </c>
      <c r="G252" s="111">
        <v>0.61</v>
      </c>
      <c r="H252" s="111">
        <v>0.32</v>
      </c>
      <c r="I252" s="111">
        <v>0.83</v>
      </c>
      <c r="J252" s="111"/>
      <c r="K252" s="111"/>
      <c r="L252" s="111"/>
      <c r="M252" s="111"/>
      <c r="N252" s="111"/>
      <c r="O252" s="111"/>
      <c r="P252" s="111"/>
      <c r="Q252" s="111"/>
      <c r="R252" s="111"/>
      <c r="S252" s="111"/>
      <c r="T252" s="111"/>
      <c r="U252" s="121">
        <v>0.61499999999999999</v>
      </c>
    </row>
    <row r="253" spans="2:21">
      <c r="B253" s="146">
        <v>555</v>
      </c>
      <c r="C253" s="143" t="s">
        <v>358</v>
      </c>
      <c r="D253" s="109">
        <v>1680</v>
      </c>
      <c r="E253" s="109">
        <v>1590</v>
      </c>
      <c r="F253" s="109">
        <v>1580</v>
      </c>
      <c r="G253" s="111">
        <v>0.16700000000000001</v>
      </c>
      <c r="H253" s="111">
        <v>0.34</v>
      </c>
      <c r="I253" s="111">
        <v>1.31</v>
      </c>
      <c r="J253" s="111"/>
      <c r="K253" s="111"/>
      <c r="L253" s="111"/>
      <c r="M253" s="111"/>
      <c r="N253" s="111"/>
      <c r="O253" s="111"/>
      <c r="P253" s="111"/>
      <c r="Q253" s="111"/>
      <c r="R253" s="111"/>
      <c r="S253" s="111"/>
      <c r="T253" s="111"/>
      <c r="U253" s="121">
        <v>0.17299999999999999</v>
      </c>
    </row>
    <row r="254" spans="2:21">
      <c r="B254" s="146">
        <v>557</v>
      </c>
      <c r="C254" s="143" t="s">
        <v>359</v>
      </c>
      <c r="D254" s="109">
        <v>1645</v>
      </c>
      <c r="E254" s="109">
        <v>1573</v>
      </c>
      <c r="F254" s="109">
        <v>1563</v>
      </c>
      <c r="G254" s="111">
        <v>0.33300000000000002</v>
      </c>
      <c r="H254" s="111">
        <v>0.25</v>
      </c>
      <c r="I254" s="111">
        <v>0.78</v>
      </c>
      <c r="J254" s="111"/>
      <c r="K254" s="111"/>
      <c r="L254" s="111">
        <v>0.96</v>
      </c>
      <c r="M254" s="111">
        <v>0.19</v>
      </c>
      <c r="N254" s="111"/>
      <c r="O254" s="111"/>
      <c r="P254" s="111"/>
      <c r="Q254" s="111"/>
      <c r="R254" s="111"/>
      <c r="S254" s="111"/>
      <c r="T254" s="111"/>
      <c r="U254" s="121">
        <v>0.34</v>
      </c>
    </row>
    <row r="255" spans="2:21">
      <c r="B255" s="146">
        <v>558</v>
      </c>
      <c r="C255" s="143" t="s">
        <v>360</v>
      </c>
      <c r="D255" s="109">
        <v>1670</v>
      </c>
      <c r="E255" s="109">
        <v>1594</v>
      </c>
      <c r="F255" s="109">
        <v>1584</v>
      </c>
      <c r="G255" s="111">
        <v>0.15</v>
      </c>
      <c r="H255" s="111">
        <v>0.24</v>
      </c>
      <c r="I255" s="111">
        <v>1.03</v>
      </c>
      <c r="J255" s="111"/>
      <c r="K255" s="111"/>
      <c r="L255" s="111"/>
      <c r="M255" s="111"/>
      <c r="N255" s="111"/>
      <c r="O255" s="111"/>
      <c r="P255" s="111"/>
      <c r="Q255" s="111"/>
      <c r="R255" s="111"/>
      <c r="S255" s="111"/>
      <c r="T255" s="111"/>
      <c r="U255" s="121">
        <v>0.157</v>
      </c>
    </row>
    <row r="256" spans="2:21">
      <c r="B256" s="146">
        <v>559</v>
      </c>
      <c r="C256" s="143" t="s">
        <v>361</v>
      </c>
      <c r="D256" s="109">
        <v>1610</v>
      </c>
      <c r="E256" s="109">
        <v>1544</v>
      </c>
      <c r="F256" s="109">
        <v>1539</v>
      </c>
      <c r="G256" s="111">
        <v>0.65</v>
      </c>
      <c r="H256" s="111">
        <v>0.22</v>
      </c>
      <c r="I256" s="111">
        <v>0.77</v>
      </c>
      <c r="J256" s="111"/>
      <c r="K256" s="111">
        <v>0.05</v>
      </c>
      <c r="L256" s="111"/>
      <c r="M256" s="111"/>
      <c r="N256" s="111"/>
      <c r="O256" s="111"/>
      <c r="P256" s="111"/>
      <c r="Q256" s="111"/>
      <c r="R256" s="111"/>
      <c r="S256" s="111"/>
      <c r="T256" s="111"/>
      <c r="U256" s="121">
        <v>0.65500000000000003</v>
      </c>
    </row>
    <row r="257" spans="2:21">
      <c r="B257" s="146">
        <v>560</v>
      </c>
      <c r="C257" s="143" t="s">
        <v>362</v>
      </c>
      <c r="D257" s="303">
        <v>1610</v>
      </c>
      <c r="E257" s="303">
        <v>1541</v>
      </c>
      <c r="F257" s="303">
        <v>1536</v>
      </c>
      <c r="G257" s="304">
        <v>0.68500000000000005</v>
      </c>
      <c r="H257" s="304">
        <v>0.22</v>
      </c>
      <c r="I257" s="304">
        <v>0.77</v>
      </c>
      <c r="J257" s="111"/>
      <c r="K257" s="304">
        <v>3.5000000000000003E-2</v>
      </c>
      <c r="L257" s="111"/>
      <c r="M257" s="111"/>
      <c r="N257" s="111"/>
      <c r="O257" s="111"/>
      <c r="P257" s="111"/>
      <c r="Q257" s="111"/>
      <c r="R257" s="111"/>
      <c r="S257" s="111"/>
      <c r="T257" s="111"/>
      <c r="U257" s="121">
        <v>0.69</v>
      </c>
    </row>
    <row r="258" spans="2:21">
      <c r="B258" s="146">
        <v>565</v>
      </c>
      <c r="C258" s="143" t="s">
        <v>363</v>
      </c>
      <c r="D258" s="109">
        <v>1625</v>
      </c>
      <c r="E258" s="109">
        <v>1560</v>
      </c>
      <c r="F258" s="109">
        <v>1555</v>
      </c>
      <c r="G258" s="111">
        <v>0.41499999999999998</v>
      </c>
      <c r="H258" s="111">
        <v>0.28999999999999998</v>
      </c>
      <c r="I258" s="111">
        <v>0.88500000000000001</v>
      </c>
      <c r="J258" s="111"/>
      <c r="K258" s="111"/>
      <c r="L258" s="111">
        <v>1.07</v>
      </c>
      <c r="M258" s="111">
        <v>0.17</v>
      </c>
      <c r="N258" s="111"/>
      <c r="O258" s="111"/>
      <c r="P258" s="111"/>
      <c r="Q258" s="111"/>
      <c r="R258" s="111"/>
      <c r="S258" s="111"/>
      <c r="T258" s="111"/>
      <c r="U258" s="121">
        <v>0.42</v>
      </c>
    </row>
    <row r="259" spans="2:21">
      <c r="B259" s="146">
        <v>566</v>
      </c>
      <c r="C259" s="143" t="s">
        <v>364</v>
      </c>
      <c r="D259" s="109">
        <v>1620</v>
      </c>
      <c r="E259" s="109">
        <v>1550</v>
      </c>
      <c r="F259" s="109">
        <v>1545</v>
      </c>
      <c r="G259" s="111">
        <v>0.56999999999999995</v>
      </c>
      <c r="H259" s="111">
        <v>0.35</v>
      </c>
      <c r="I259" s="111">
        <v>0.78</v>
      </c>
      <c r="J259" s="111"/>
      <c r="K259" s="111"/>
      <c r="L259" s="111">
        <v>0.2</v>
      </c>
      <c r="M259" s="111">
        <v>2.5000000000000001E-2</v>
      </c>
      <c r="N259" s="111"/>
      <c r="O259" s="111"/>
      <c r="P259" s="111">
        <v>4.4999999999999998E-2</v>
      </c>
      <c r="Q259" s="111"/>
      <c r="R259" s="111"/>
      <c r="S259" s="111"/>
      <c r="T259" s="111"/>
      <c r="U259" s="121">
        <v>0.57499999999999996</v>
      </c>
    </row>
    <row r="260" spans="2:21">
      <c r="B260" s="146">
        <v>567</v>
      </c>
      <c r="C260" s="143" t="s">
        <v>365</v>
      </c>
      <c r="D260" s="109">
        <v>1630</v>
      </c>
      <c r="E260" s="109">
        <v>1552</v>
      </c>
      <c r="F260" s="109">
        <v>1547</v>
      </c>
      <c r="G260" s="111">
        <v>0.47</v>
      </c>
      <c r="H260" s="111">
        <v>0.38</v>
      </c>
      <c r="I260" s="111">
        <v>0.77</v>
      </c>
      <c r="J260" s="111"/>
      <c r="K260" s="111"/>
      <c r="L260" s="111">
        <v>0.24</v>
      </c>
      <c r="M260" s="111"/>
      <c r="N260" s="111">
        <v>0.14000000000000001</v>
      </c>
      <c r="O260" s="111"/>
      <c r="P260" s="111"/>
      <c r="Q260" s="111"/>
      <c r="R260" s="111"/>
      <c r="S260" s="111"/>
      <c r="T260" s="111"/>
      <c r="U260" s="121">
        <v>0.48</v>
      </c>
    </row>
    <row r="261" spans="2:21">
      <c r="B261" s="146">
        <v>570</v>
      </c>
      <c r="C261" s="143" t="s">
        <v>366</v>
      </c>
      <c r="D261" s="109">
        <v>1630</v>
      </c>
      <c r="E261" s="109">
        <v>1550</v>
      </c>
      <c r="F261" s="109">
        <v>1545</v>
      </c>
      <c r="G261" s="111">
        <v>0.51</v>
      </c>
      <c r="H261" s="111">
        <v>0.35</v>
      </c>
      <c r="I261" s="111">
        <v>0.77</v>
      </c>
      <c r="J261" s="111"/>
      <c r="K261" s="111"/>
      <c r="L261" s="111">
        <v>0.22</v>
      </c>
      <c r="M261" s="111"/>
      <c r="N261" s="111"/>
      <c r="O261" s="111"/>
      <c r="P261" s="111"/>
      <c r="Q261" s="111"/>
      <c r="R261" s="111"/>
      <c r="S261" s="111"/>
      <c r="T261" s="111"/>
      <c r="U261" s="121">
        <v>0.51500000000000001</v>
      </c>
    </row>
    <row r="262" spans="2:21">
      <c r="B262" s="146">
        <v>572</v>
      </c>
      <c r="C262" s="143" t="s">
        <v>367</v>
      </c>
      <c r="D262" s="109">
        <v>1625</v>
      </c>
      <c r="E262" s="109">
        <v>1546</v>
      </c>
      <c r="F262" s="109">
        <v>1541</v>
      </c>
      <c r="G262" s="111">
        <v>0.57699999999999996</v>
      </c>
      <c r="H262" s="111">
        <v>0.34</v>
      </c>
      <c r="I262" s="111">
        <v>0.74</v>
      </c>
      <c r="J262" s="111"/>
      <c r="K262" s="111"/>
      <c r="L262" s="111">
        <v>0.2</v>
      </c>
      <c r="M262" s="111">
        <v>0.02</v>
      </c>
      <c r="N262" s="111"/>
      <c r="O262" s="111"/>
      <c r="P262" s="111">
        <v>7.0000000000000007E-2</v>
      </c>
      <c r="Q262" s="111"/>
      <c r="R262" s="111"/>
      <c r="S262" s="111"/>
      <c r="T262" s="111"/>
      <c r="U262" s="121">
        <v>0.58199999999999996</v>
      </c>
    </row>
    <row r="263" spans="2:21">
      <c r="B263" s="146">
        <v>574</v>
      </c>
      <c r="C263" s="143" t="s">
        <v>368</v>
      </c>
      <c r="D263" s="109">
        <v>1670</v>
      </c>
      <c r="E263" s="109">
        <v>1593</v>
      </c>
      <c r="F263" s="109">
        <v>1583</v>
      </c>
      <c r="G263" s="111">
        <v>0.15</v>
      </c>
      <c r="H263" s="111">
        <v>0.23</v>
      </c>
      <c r="I263" s="111">
        <v>1.18</v>
      </c>
      <c r="J263" s="111"/>
      <c r="K263" s="111"/>
      <c r="L263" s="111"/>
      <c r="M263" s="111"/>
      <c r="N263" s="111"/>
      <c r="O263" s="111"/>
      <c r="P263" s="111"/>
      <c r="Q263" s="111"/>
      <c r="R263" s="111"/>
      <c r="S263" s="111"/>
      <c r="T263" s="111"/>
      <c r="U263" s="121">
        <v>0.155</v>
      </c>
    </row>
    <row r="264" spans="2:21">
      <c r="B264" s="145">
        <v>576</v>
      </c>
      <c r="C264" s="143" t="s">
        <v>369</v>
      </c>
      <c r="D264" s="108">
        <v>1625</v>
      </c>
      <c r="E264" s="108">
        <v>1562</v>
      </c>
      <c r="F264" s="108">
        <v>1552</v>
      </c>
      <c r="G264" s="110">
        <v>0.15</v>
      </c>
      <c r="H264" s="110">
        <v>0.24</v>
      </c>
      <c r="I264" s="110">
        <v>1.3</v>
      </c>
      <c r="J264" s="110"/>
      <c r="K264" s="110"/>
      <c r="L264" s="110"/>
      <c r="M264" s="110"/>
      <c r="N264" s="110"/>
      <c r="O264" s="110"/>
      <c r="P264" s="110"/>
      <c r="Q264" s="110"/>
      <c r="R264" s="110"/>
      <c r="S264" s="110"/>
      <c r="T264" s="110"/>
      <c r="U264" s="120">
        <v>0.153</v>
      </c>
    </row>
    <row r="265" spans="2:21">
      <c r="B265" s="146">
        <v>577</v>
      </c>
      <c r="C265" s="143" t="s">
        <v>370</v>
      </c>
      <c r="D265" s="109">
        <v>1645</v>
      </c>
      <c r="E265" s="109">
        <v>1589</v>
      </c>
      <c r="F265" s="109">
        <v>1578</v>
      </c>
      <c r="G265" s="111">
        <v>0.155</v>
      </c>
      <c r="H265" s="111">
        <v>0.23</v>
      </c>
      <c r="I265" s="111">
        <v>1</v>
      </c>
      <c r="J265" s="111"/>
      <c r="K265" s="111">
        <v>3.5000000000000003E-2</v>
      </c>
      <c r="L265" s="111"/>
      <c r="M265" s="111"/>
      <c r="N265" s="111"/>
      <c r="O265" s="111"/>
      <c r="P265" s="111"/>
      <c r="Q265" s="111"/>
      <c r="R265" s="111"/>
      <c r="S265" s="111"/>
      <c r="T265" s="111"/>
      <c r="U265" s="121">
        <v>0.161</v>
      </c>
    </row>
    <row r="266" spans="2:21">
      <c r="B266" s="145">
        <v>578</v>
      </c>
      <c r="C266" s="143" t="s">
        <v>371</v>
      </c>
      <c r="D266" s="108">
        <v>1625</v>
      </c>
      <c r="E266" s="108">
        <v>1562</v>
      </c>
      <c r="F266" s="108">
        <v>1552</v>
      </c>
      <c r="G266" s="110">
        <v>0.39</v>
      </c>
      <c r="H266" s="110">
        <v>0.24</v>
      </c>
      <c r="I266" s="110">
        <v>0.78</v>
      </c>
      <c r="J266" s="110"/>
      <c r="K266" s="110"/>
      <c r="L266" s="110">
        <v>0.78</v>
      </c>
      <c r="M266" s="110">
        <v>0.21</v>
      </c>
      <c r="N266" s="110">
        <v>1.71</v>
      </c>
      <c r="O266" s="110"/>
      <c r="P266" s="110"/>
      <c r="Q266" s="110"/>
      <c r="R266" s="110"/>
      <c r="S266" s="110"/>
      <c r="T266" s="110"/>
      <c r="U266" s="120">
        <v>0.39500000000000002</v>
      </c>
    </row>
    <row r="267" spans="2:21">
      <c r="B267" s="145">
        <v>579</v>
      </c>
      <c r="C267" s="143" t="s">
        <v>372</v>
      </c>
      <c r="D267" s="108">
        <v>1625</v>
      </c>
      <c r="E267" s="108">
        <v>1559</v>
      </c>
      <c r="F267" s="108">
        <v>1553</v>
      </c>
      <c r="G267" s="110">
        <v>0.40699999999999997</v>
      </c>
      <c r="H267" s="110">
        <v>0.3</v>
      </c>
      <c r="I267" s="110">
        <v>0.87</v>
      </c>
      <c r="J267" s="110"/>
      <c r="K267" s="110"/>
      <c r="L267" s="110">
        <v>1.07</v>
      </c>
      <c r="M267" s="110">
        <v>0.23</v>
      </c>
      <c r="N267" s="110"/>
      <c r="O267" s="110"/>
      <c r="P267" s="110"/>
      <c r="Q267" s="110"/>
      <c r="R267" s="110"/>
      <c r="S267" s="110"/>
      <c r="T267" s="110"/>
      <c r="U267" s="120">
        <v>0.41499999999999998</v>
      </c>
    </row>
    <row r="268" spans="2:21">
      <c r="B268" s="145">
        <v>580</v>
      </c>
      <c r="C268" s="143" t="s">
        <v>373</v>
      </c>
      <c r="D268" s="108">
        <v>1640</v>
      </c>
      <c r="E268" s="108">
        <v>1568</v>
      </c>
      <c r="F268" s="108">
        <v>1560</v>
      </c>
      <c r="G268" s="110">
        <v>0.30199999999999999</v>
      </c>
      <c r="H268" s="110">
        <v>0.24</v>
      </c>
      <c r="I268" s="110">
        <v>0.47</v>
      </c>
      <c r="J268" s="110"/>
      <c r="K268" s="110"/>
      <c r="L268" s="110">
        <v>0.82499999999999996</v>
      </c>
      <c r="M268" s="110"/>
      <c r="N268" s="110">
        <v>1.77</v>
      </c>
      <c r="O268" s="110"/>
      <c r="P268" s="110">
        <v>0.22</v>
      </c>
      <c r="Q268" s="110"/>
      <c r="R268" s="110"/>
      <c r="S268" s="110"/>
      <c r="T268" s="110"/>
      <c r="U268" s="120">
        <v>0.317</v>
      </c>
    </row>
    <row r="269" spans="2:21">
      <c r="B269" s="145">
        <v>581</v>
      </c>
      <c r="C269" s="143" t="s">
        <v>374</v>
      </c>
      <c r="D269" s="108">
        <v>1645</v>
      </c>
      <c r="E269" s="108">
        <v>1591</v>
      </c>
      <c r="F269" s="108">
        <v>1581</v>
      </c>
      <c r="G269" s="110">
        <v>0.17199999999999999</v>
      </c>
      <c r="H269" s="110">
        <v>0.23</v>
      </c>
      <c r="I269" s="110">
        <v>0.47</v>
      </c>
      <c r="J269" s="110"/>
      <c r="K269" s="110">
        <v>0.04</v>
      </c>
      <c r="L269" s="110"/>
      <c r="M269" s="110"/>
      <c r="N269" s="110"/>
      <c r="O269" s="110"/>
      <c r="P269" s="110"/>
      <c r="Q269" s="110"/>
      <c r="R269" s="110"/>
      <c r="S269" s="110"/>
      <c r="T269" s="110"/>
      <c r="U269" s="120">
        <v>0.17699999999999999</v>
      </c>
    </row>
    <row r="270" spans="2:21">
      <c r="B270" s="145">
        <v>583</v>
      </c>
      <c r="C270" s="143" t="s">
        <v>375</v>
      </c>
      <c r="D270" s="108">
        <v>1635</v>
      </c>
      <c r="E270" s="108">
        <v>1561</v>
      </c>
      <c r="F270" s="108">
        <v>1555</v>
      </c>
      <c r="G270" s="110">
        <v>0.375</v>
      </c>
      <c r="H270" s="110">
        <v>0.25</v>
      </c>
      <c r="I270" s="110">
        <v>0.67500000000000004</v>
      </c>
      <c r="J270" s="110"/>
      <c r="K270" s="110"/>
      <c r="L270" s="110">
        <v>0.92500000000000004</v>
      </c>
      <c r="M270" s="110">
        <v>0.16</v>
      </c>
      <c r="N270" s="110"/>
      <c r="O270" s="110"/>
      <c r="P270" s="110"/>
      <c r="Q270" s="110"/>
      <c r="R270" s="110"/>
      <c r="S270" s="110"/>
      <c r="T270" s="110"/>
      <c r="U270" s="120">
        <v>0.38500000000000001</v>
      </c>
    </row>
    <row r="271" spans="2:21">
      <c r="B271" s="146">
        <v>585</v>
      </c>
      <c r="C271" s="143" t="s">
        <v>376</v>
      </c>
      <c r="D271" s="109">
        <v>1620</v>
      </c>
      <c r="E271" s="109">
        <v>1553</v>
      </c>
      <c r="F271" s="109">
        <v>1548</v>
      </c>
      <c r="G271" s="111">
        <v>0.46</v>
      </c>
      <c r="H271" s="111">
        <v>0.22</v>
      </c>
      <c r="I271" s="111">
        <v>1.17</v>
      </c>
      <c r="J271" s="111"/>
      <c r="K271" s="111">
        <v>4.4999999999999998E-2</v>
      </c>
      <c r="L271" s="111">
        <v>0.22</v>
      </c>
      <c r="M271" s="111"/>
      <c r="N271" s="111"/>
      <c r="O271" s="111"/>
      <c r="P271" s="111"/>
      <c r="Q271" s="111"/>
      <c r="R271" s="111"/>
      <c r="S271" s="111">
        <v>1.2999999999999999E-3</v>
      </c>
      <c r="T271" s="111"/>
      <c r="U271" s="121">
        <v>0.47</v>
      </c>
    </row>
    <row r="272" spans="2:21">
      <c r="B272" s="146">
        <v>586</v>
      </c>
      <c r="C272" s="143" t="s">
        <v>377</v>
      </c>
      <c r="D272" s="109">
        <v>1615</v>
      </c>
      <c r="E272" s="109">
        <v>1549</v>
      </c>
      <c r="F272" s="109">
        <v>1544</v>
      </c>
      <c r="G272" s="111">
        <v>0.55500000000000005</v>
      </c>
      <c r="H272" s="111">
        <v>0.22</v>
      </c>
      <c r="I272" s="111">
        <v>0.67</v>
      </c>
      <c r="J272" s="111"/>
      <c r="K272" s="111">
        <v>4.4999999999999998E-2</v>
      </c>
      <c r="L272" s="111"/>
      <c r="M272" s="111"/>
      <c r="N272" s="111"/>
      <c r="O272" s="111"/>
      <c r="P272" s="111"/>
      <c r="Q272" s="111"/>
      <c r="R272" s="111"/>
      <c r="S272" s="111">
        <v>1.2999999999999999E-3</v>
      </c>
      <c r="T272" s="111"/>
      <c r="U272" s="121">
        <v>0.56000000000000005</v>
      </c>
    </row>
    <row r="273" spans="2:21">
      <c r="B273" s="146">
        <v>588</v>
      </c>
      <c r="C273" s="143" t="s">
        <v>378</v>
      </c>
      <c r="D273" s="109">
        <v>1650</v>
      </c>
      <c r="E273" s="109">
        <v>1595</v>
      </c>
      <c r="F273" s="109">
        <v>1585</v>
      </c>
      <c r="G273" s="111">
        <v>0.12</v>
      </c>
      <c r="H273" s="111">
        <v>0.24</v>
      </c>
      <c r="I273" s="111">
        <v>0.77</v>
      </c>
      <c r="J273" s="111"/>
      <c r="K273" s="111">
        <v>3.9E-2</v>
      </c>
      <c r="L273" s="111"/>
      <c r="M273" s="111"/>
      <c r="N273" s="111"/>
      <c r="O273" s="111"/>
      <c r="P273" s="111"/>
      <c r="Q273" s="111"/>
      <c r="R273" s="111"/>
      <c r="S273" s="111"/>
      <c r="T273" s="111"/>
      <c r="U273" s="121">
        <v>0.125</v>
      </c>
    </row>
    <row r="274" spans="2:21">
      <c r="B274" s="146">
        <v>595</v>
      </c>
      <c r="C274" s="143" t="s">
        <v>379</v>
      </c>
      <c r="D274" s="109">
        <v>1620</v>
      </c>
      <c r="E274" s="109">
        <v>1559</v>
      </c>
      <c r="F274" s="109">
        <v>1554</v>
      </c>
      <c r="G274" s="111">
        <v>0.39500000000000002</v>
      </c>
      <c r="H274" s="111">
        <v>0.25</v>
      </c>
      <c r="I274" s="111">
        <v>0.82</v>
      </c>
      <c r="J274" s="111"/>
      <c r="K274" s="111"/>
      <c r="L274" s="111">
        <v>0.92500000000000004</v>
      </c>
      <c r="M274" s="111">
        <v>0.16</v>
      </c>
      <c r="N274" s="111"/>
      <c r="O274" s="111"/>
      <c r="P274" s="111"/>
      <c r="Q274" s="111"/>
      <c r="R274" s="111"/>
      <c r="S274" s="111"/>
      <c r="T274" s="111"/>
      <c r="U274" s="121">
        <v>0.4</v>
      </c>
    </row>
    <row r="275" spans="2:21">
      <c r="B275" s="146">
        <v>599</v>
      </c>
      <c r="C275" s="143" t="s">
        <v>380</v>
      </c>
      <c r="D275" s="109">
        <v>1625</v>
      </c>
      <c r="E275" s="109">
        <v>1577</v>
      </c>
      <c r="F275" s="109">
        <v>1569</v>
      </c>
      <c r="G275" s="111">
        <v>0.19</v>
      </c>
      <c r="H275" s="111">
        <v>0.23</v>
      </c>
      <c r="I275" s="111">
        <v>1.62</v>
      </c>
      <c r="J275" s="111"/>
      <c r="K275" s="111">
        <v>3.5000000000000003E-2</v>
      </c>
      <c r="L275" s="111">
        <v>0.17</v>
      </c>
      <c r="M275" s="111">
        <v>7.0000000000000007E-2</v>
      </c>
      <c r="N275" s="111"/>
      <c r="O275" s="111"/>
      <c r="P275" s="111">
        <v>0.14000000000000001</v>
      </c>
      <c r="Q275" s="111">
        <v>0.04</v>
      </c>
      <c r="R275" s="111">
        <v>0.02</v>
      </c>
      <c r="S275" s="111"/>
      <c r="T275" s="111"/>
      <c r="U275" s="121">
        <v>0.2</v>
      </c>
    </row>
    <row r="276" spans="2:21">
      <c r="B276" s="146">
        <v>604</v>
      </c>
      <c r="C276" s="143" t="s">
        <v>381</v>
      </c>
      <c r="D276" s="109">
        <v>1670</v>
      </c>
      <c r="E276" s="109">
        <v>1591</v>
      </c>
      <c r="F276" s="109">
        <v>1581</v>
      </c>
      <c r="G276" s="111">
        <v>0.13</v>
      </c>
      <c r="H276" s="111">
        <v>0.23</v>
      </c>
      <c r="I276" s="111">
        <v>1.27</v>
      </c>
      <c r="J276" s="111"/>
      <c r="K276" s="111"/>
      <c r="L276" s="111"/>
      <c r="M276" s="111"/>
      <c r="N276" s="111"/>
      <c r="O276" s="111"/>
      <c r="P276" s="111">
        <v>7.0000000000000007E-2</v>
      </c>
      <c r="Q276" s="111"/>
      <c r="R276" s="111"/>
      <c r="S276" s="111"/>
      <c r="T276" s="111"/>
      <c r="U276" s="121">
        <v>0.13500000000000001</v>
      </c>
    </row>
    <row r="277" spans="2:21">
      <c r="B277" s="146">
        <v>609</v>
      </c>
      <c r="C277" s="143" t="s">
        <v>382</v>
      </c>
      <c r="D277" s="109">
        <v>1650</v>
      </c>
      <c r="E277" s="109">
        <v>1596</v>
      </c>
      <c r="F277" s="109">
        <v>1586</v>
      </c>
      <c r="G277" s="111">
        <v>0.1</v>
      </c>
      <c r="H277" s="111">
        <v>0.24</v>
      </c>
      <c r="I277" s="111">
        <v>0.57999999999999996</v>
      </c>
      <c r="J277" s="111"/>
      <c r="K277" s="111">
        <v>3.9E-2</v>
      </c>
      <c r="L277" s="111"/>
      <c r="M277" s="111"/>
      <c r="N277" s="111"/>
      <c r="O277" s="111"/>
      <c r="P277" s="111"/>
      <c r="Q277" s="111"/>
      <c r="R277" s="111"/>
      <c r="S277" s="111"/>
      <c r="T277" s="111"/>
      <c r="U277" s="121">
        <v>0.11</v>
      </c>
    </row>
    <row r="278" spans="2:21">
      <c r="B278" s="146">
        <v>612</v>
      </c>
      <c r="C278" s="143" t="s">
        <v>383</v>
      </c>
      <c r="D278" s="109">
        <v>1640</v>
      </c>
      <c r="E278" s="109">
        <v>1586</v>
      </c>
      <c r="F278" s="109">
        <v>1576</v>
      </c>
      <c r="G278" s="111">
        <v>0.15</v>
      </c>
      <c r="H278" s="111">
        <v>0.43</v>
      </c>
      <c r="I278" s="111">
        <v>1.2</v>
      </c>
      <c r="J278" s="111"/>
      <c r="K278" s="111">
        <v>0.04</v>
      </c>
      <c r="L278" s="111">
        <v>0.12</v>
      </c>
      <c r="M278" s="111"/>
      <c r="N278" s="111"/>
      <c r="O278" s="111"/>
      <c r="P278" s="111"/>
      <c r="Q278" s="111"/>
      <c r="R278" s="111">
        <v>3.2000000000000001E-2</v>
      </c>
      <c r="S278" s="111"/>
      <c r="T278" s="111"/>
      <c r="U278" s="121">
        <v>0.16</v>
      </c>
    </row>
    <row r="279" spans="2:21">
      <c r="B279" s="146">
        <v>614</v>
      </c>
      <c r="C279" s="143" t="s">
        <v>384</v>
      </c>
      <c r="D279" s="109">
        <v>1645</v>
      </c>
      <c r="E279" s="109">
        <v>1592</v>
      </c>
      <c r="F279" s="109">
        <v>1582</v>
      </c>
      <c r="G279" s="111">
        <v>0.105</v>
      </c>
      <c r="H279" s="111">
        <v>0.25</v>
      </c>
      <c r="I279" s="111">
        <v>1.27</v>
      </c>
      <c r="J279" s="111"/>
      <c r="K279" s="111"/>
      <c r="L279" s="111"/>
      <c r="M279" s="111"/>
      <c r="N279" s="111"/>
      <c r="O279" s="111"/>
      <c r="P279" s="111"/>
      <c r="Q279" s="111"/>
      <c r="R279" s="111"/>
      <c r="S279" s="111"/>
      <c r="T279" s="111"/>
      <c r="U279" s="121">
        <v>0.11</v>
      </c>
    </row>
    <row r="280" spans="2:21">
      <c r="B280" s="146">
        <v>621</v>
      </c>
      <c r="C280" s="143" t="s">
        <v>385</v>
      </c>
      <c r="D280" s="109"/>
      <c r="E280" s="109">
        <v>1577</v>
      </c>
      <c r="F280" s="109">
        <v>1569</v>
      </c>
      <c r="G280" s="111">
        <v>0.19</v>
      </c>
      <c r="H280" s="111">
        <v>0.25</v>
      </c>
      <c r="I280" s="111">
        <v>1.45</v>
      </c>
      <c r="J280" s="111">
        <v>2.1999999999999999E-2</v>
      </c>
      <c r="K280" s="111">
        <v>0.03</v>
      </c>
      <c r="L280" s="111"/>
      <c r="M280" s="111">
        <v>7.0000000000000007E-2</v>
      </c>
      <c r="N280" s="111"/>
      <c r="O280" s="111"/>
      <c r="P280" s="111">
        <v>0.12</v>
      </c>
      <c r="Q280" s="111"/>
      <c r="R280" s="111"/>
      <c r="S280" s="111"/>
      <c r="T280" s="111"/>
      <c r="U280" s="121">
        <v>0.20499999999999999</v>
      </c>
    </row>
    <row r="281" spans="2:21">
      <c r="B281" s="146">
        <v>622</v>
      </c>
      <c r="C281" s="143" t="s">
        <v>386</v>
      </c>
      <c r="D281" s="109">
        <v>1640</v>
      </c>
      <c r="E281" s="109">
        <v>1570</v>
      </c>
      <c r="F281" s="109">
        <v>1562</v>
      </c>
      <c r="G281" s="111">
        <v>0.3</v>
      </c>
      <c r="H281" s="111">
        <v>0.34</v>
      </c>
      <c r="I281" s="111">
        <v>1.02</v>
      </c>
      <c r="J281" s="111"/>
      <c r="K281" s="111">
        <v>3.5000000000000003E-2</v>
      </c>
      <c r="L281" s="111">
        <v>0.92</v>
      </c>
      <c r="M281" s="111">
        <v>0.21</v>
      </c>
      <c r="N281" s="111">
        <v>0.12</v>
      </c>
      <c r="O281" s="111"/>
      <c r="P281" s="111"/>
      <c r="Q281" s="111"/>
      <c r="R281" s="111"/>
      <c r="S281" s="111"/>
      <c r="T281" s="111"/>
      <c r="U281" s="121">
        <v>0.30499999999999999</v>
      </c>
    </row>
    <row r="282" spans="2:21">
      <c r="B282" s="146">
        <v>999</v>
      </c>
      <c r="C282" s="143" t="s">
        <v>387</v>
      </c>
      <c r="D282" s="109">
        <v>1600</v>
      </c>
      <c r="E282" s="109">
        <v>1500</v>
      </c>
      <c r="F282" s="109">
        <v>1500</v>
      </c>
      <c r="G282" s="111">
        <v>0.01</v>
      </c>
      <c r="H282" s="111">
        <v>0.01</v>
      </c>
      <c r="I282" s="111">
        <v>0.01</v>
      </c>
      <c r="J282" s="111">
        <v>0.01</v>
      </c>
      <c r="K282" s="111">
        <v>1.4999999999999999E-2</v>
      </c>
      <c r="L282" s="111">
        <v>0.01</v>
      </c>
      <c r="M282" s="111">
        <v>0.01</v>
      </c>
      <c r="N282" s="111">
        <v>0.01</v>
      </c>
      <c r="O282" s="111">
        <v>0.01</v>
      </c>
      <c r="P282" s="111">
        <v>0.01</v>
      </c>
      <c r="Q282" s="111">
        <v>0.01</v>
      </c>
      <c r="R282" s="111">
        <v>1.2999999999999999E-2</v>
      </c>
      <c r="S282" s="111">
        <v>0.1</v>
      </c>
      <c r="T282" s="111">
        <v>1E-3</v>
      </c>
      <c r="U282" s="121">
        <v>0.01</v>
      </c>
    </row>
  </sheetData>
  <sheetProtection formatCells="0" formatColumns="0" formatRows="0" insertColumns="0" insertRows="0" insertHyperlinks="0" deleteColumns="0" deleteRows="0" sort="0" autoFilter="0" pivotTables="0"/>
  <mergeCells count="1">
    <mergeCell ref="B1:C1"/>
  </mergeCells>
  <conditionalFormatting sqref="D3:U253">
    <cfRule type="cellIs" dxfId="83" priority="49" operator="greaterThan">
      <formula>0</formula>
    </cfRule>
  </conditionalFormatting>
  <conditionalFormatting sqref="E254:U263">
    <cfRule type="cellIs" dxfId="82" priority="40" operator="greaterThan">
      <formula>0</formula>
    </cfRule>
  </conditionalFormatting>
  <conditionalFormatting sqref="D254:D263">
    <cfRule type="cellIs" dxfId="81" priority="39" operator="greaterThan">
      <formula>0</formula>
    </cfRule>
  </conditionalFormatting>
  <conditionalFormatting sqref="E264:U264">
    <cfRule type="cellIs" dxfId="80" priority="38" operator="greaterThan">
      <formula>0</formula>
    </cfRule>
  </conditionalFormatting>
  <conditionalFormatting sqref="D264">
    <cfRule type="cellIs" dxfId="79" priority="37" operator="greaterThan">
      <formula>0</formula>
    </cfRule>
  </conditionalFormatting>
  <conditionalFormatting sqref="E265:U265">
    <cfRule type="cellIs" dxfId="78" priority="36" operator="greaterThan">
      <formula>0</formula>
    </cfRule>
  </conditionalFormatting>
  <conditionalFormatting sqref="D265">
    <cfRule type="cellIs" dxfId="77" priority="35" operator="greaterThan">
      <formula>0</formula>
    </cfRule>
  </conditionalFormatting>
  <conditionalFormatting sqref="E266:U266">
    <cfRule type="cellIs" dxfId="76" priority="34" operator="greaterThan">
      <formula>0</formula>
    </cfRule>
  </conditionalFormatting>
  <conditionalFormatting sqref="D266">
    <cfRule type="cellIs" dxfId="75" priority="33" operator="greaterThan">
      <formula>0</formula>
    </cfRule>
  </conditionalFormatting>
  <conditionalFormatting sqref="E267:U267">
    <cfRule type="cellIs" dxfId="74" priority="32" operator="greaterThan">
      <formula>0</formula>
    </cfRule>
  </conditionalFormatting>
  <conditionalFormatting sqref="D267">
    <cfRule type="cellIs" dxfId="73" priority="31" operator="greaterThan">
      <formula>0</formula>
    </cfRule>
  </conditionalFormatting>
  <conditionalFormatting sqref="E268:U268">
    <cfRule type="cellIs" dxfId="72" priority="30" operator="greaterThan">
      <formula>0</formula>
    </cfRule>
  </conditionalFormatting>
  <conditionalFormatting sqref="D268">
    <cfRule type="cellIs" dxfId="71" priority="29" operator="greaterThan">
      <formula>0</formula>
    </cfRule>
  </conditionalFormatting>
  <conditionalFormatting sqref="E269:U269">
    <cfRule type="cellIs" dxfId="70" priority="28" operator="greaterThan">
      <formula>0</formula>
    </cfRule>
  </conditionalFormatting>
  <conditionalFormatting sqref="D269">
    <cfRule type="cellIs" dxfId="69" priority="27" operator="greaterThan">
      <formula>0</formula>
    </cfRule>
  </conditionalFormatting>
  <conditionalFormatting sqref="E270:U270">
    <cfRule type="cellIs" dxfId="68" priority="26" operator="greaterThan">
      <formula>0</formula>
    </cfRule>
  </conditionalFormatting>
  <conditionalFormatting sqref="D270">
    <cfRule type="cellIs" dxfId="67" priority="25" operator="greaterThan">
      <formula>0</formula>
    </cfRule>
  </conditionalFormatting>
  <conditionalFormatting sqref="E271:U271">
    <cfRule type="cellIs" dxfId="66" priority="22" operator="greaterThan">
      <formula>0</formula>
    </cfRule>
  </conditionalFormatting>
  <conditionalFormatting sqref="D271">
    <cfRule type="cellIs" dxfId="65" priority="21" operator="greaterThan">
      <formula>0</formula>
    </cfRule>
  </conditionalFormatting>
  <conditionalFormatting sqref="E272:U272">
    <cfRule type="cellIs" dxfId="64" priority="20" operator="greaterThan">
      <formula>0</formula>
    </cfRule>
  </conditionalFormatting>
  <conditionalFormatting sqref="D272">
    <cfRule type="cellIs" dxfId="63" priority="19" operator="greaterThan">
      <formula>0</formula>
    </cfRule>
  </conditionalFormatting>
  <conditionalFormatting sqref="E273:U273">
    <cfRule type="cellIs" dxfId="62" priority="18" operator="greaterThan">
      <formula>0</formula>
    </cfRule>
  </conditionalFormatting>
  <conditionalFormatting sqref="D273">
    <cfRule type="cellIs" dxfId="61" priority="17" operator="greaterThan">
      <formula>0</formula>
    </cfRule>
  </conditionalFormatting>
  <conditionalFormatting sqref="E274:U274">
    <cfRule type="cellIs" dxfId="60" priority="16" operator="greaterThan">
      <formula>0</formula>
    </cfRule>
  </conditionalFormatting>
  <conditionalFormatting sqref="D274">
    <cfRule type="cellIs" dxfId="59" priority="15" operator="greaterThan">
      <formula>0</formula>
    </cfRule>
  </conditionalFormatting>
  <conditionalFormatting sqref="E275:U275">
    <cfRule type="cellIs" dxfId="58" priority="14" operator="greaterThan">
      <formula>0</formula>
    </cfRule>
  </conditionalFormatting>
  <conditionalFormatting sqref="D275">
    <cfRule type="cellIs" dxfId="57" priority="13" operator="greaterThan">
      <formula>0</formula>
    </cfRule>
  </conditionalFormatting>
  <conditionalFormatting sqref="E276:U276">
    <cfRule type="cellIs" dxfId="56" priority="12" operator="greaterThan">
      <formula>0</formula>
    </cfRule>
  </conditionalFormatting>
  <conditionalFormatting sqref="D276">
    <cfRule type="cellIs" dxfId="55" priority="11" operator="greaterThan">
      <formula>0</formula>
    </cfRule>
  </conditionalFormatting>
  <conditionalFormatting sqref="E277:U278">
    <cfRule type="cellIs" dxfId="54" priority="10" operator="greaterThan">
      <formula>0</formula>
    </cfRule>
  </conditionalFormatting>
  <conditionalFormatting sqref="D277:D278">
    <cfRule type="cellIs" dxfId="53" priority="9" operator="greaterThan">
      <formula>0</formula>
    </cfRule>
  </conditionalFormatting>
  <conditionalFormatting sqref="E279:U279">
    <cfRule type="cellIs" dxfId="52" priority="8" operator="greaterThan">
      <formula>0</formula>
    </cfRule>
  </conditionalFormatting>
  <conditionalFormatting sqref="D279">
    <cfRule type="cellIs" dxfId="51" priority="7" operator="greaterThan">
      <formula>0</formula>
    </cfRule>
  </conditionalFormatting>
  <conditionalFormatting sqref="E280:U280">
    <cfRule type="cellIs" dxfId="50" priority="6" operator="greaterThan">
      <formula>0</formula>
    </cfRule>
  </conditionalFormatting>
  <conditionalFormatting sqref="D280">
    <cfRule type="cellIs" dxfId="49" priority="5" operator="greaterThan">
      <formula>0</formula>
    </cfRule>
  </conditionalFormatting>
  <conditionalFormatting sqref="E281:U281">
    <cfRule type="cellIs" dxfId="48" priority="4" operator="greaterThan">
      <formula>0</formula>
    </cfRule>
  </conditionalFormatting>
  <conditionalFormatting sqref="D281">
    <cfRule type="cellIs" dxfId="47" priority="3" operator="greaterThan">
      <formula>0</formula>
    </cfRule>
  </conditionalFormatting>
  <conditionalFormatting sqref="E282:U282">
    <cfRule type="cellIs" dxfId="46" priority="2" operator="greaterThan">
      <formula>0</formula>
    </cfRule>
  </conditionalFormatting>
  <conditionalFormatting sqref="D282">
    <cfRule type="cellIs" dxfId="45" priority="1" operator="greaterThan">
      <formula>0</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37">
    <tabColor theme="1"/>
  </sheetPr>
  <dimension ref="A1:AK77"/>
  <sheetViews>
    <sheetView showGridLines="0" showRowColHeaders="0" zoomScale="120" zoomScaleNormal="120" workbookViewId="0">
      <selection activeCell="E24" sqref="E24"/>
    </sheetView>
  </sheetViews>
  <sheetFormatPr defaultRowHeight="10.5"/>
  <cols>
    <col min="1" max="1" width="4" style="249" customWidth="1"/>
    <col min="2" max="2" width="0.7109375" style="249" customWidth="1"/>
    <col min="3" max="3" width="7.28515625" style="249" customWidth="1"/>
    <col min="4" max="4" width="0.7109375" style="249" customWidth="1"/>
    <col min="5" max="5" width="7.140625" style="249" customWidth="1"/>
    <col min="6" max="6" width="0.7109375" style="249" customWidth="1"/>
    <col min="7" max="7" width="7.140625" style="249" customWidth="1"/>
    <col min="8" max="8" width="0.7109375" style="249" customWidth="1"/>
    <col min="9" max="9" width="0.28515625" style="249" customWidth="1"/>
    <col min="10" max="10" width="0.7109375" style="249" customWidth="1"/>
    <col min="11" max="11" width="8" style="249" customWidth="1"/>
    <col min="12" max="12" width="0.7109375" style="249" customWidth="1"/>
    <col min="13" max="13" width="7.140625" style="249" customWidth="1"/>
    <col min="14" max="14" width="0.7109375" style="249" customWidth="1"/>
    <col min="15" max="15" width="1.42578125" style="249" customWidth="1"/>
    <col min="16" max="16" width="0.7109375" style="249" customWidth="1"/>
    <col min="17" max="17" width="7.140625" style="249" customWidth="1"/>
    <col min="18" max="18" width="0.7109375" style="249" customWidth="1"/>
    <col min="19" max="19" width="7.140625" style="249" customWidth="1"/>
    <col min="20" max="20" width="0.7109375" style="249" customWidth="1"/>
    <col min="21" max="21" width="7.140625" style="249" customWidth="1"/>
    <col min="22" max="22" width="0.7109375" style="249" customWidth="1"/>
    <col min="23" max="23" width="7.140625" style="249" customWidth="1"/>
    <col min="24" max="24" width="0.7109375" style="249" customWidth="1"/>
    <col min="25" max="25" width="7.140625" style="249" customWidth="1"/>
    <col min="26" max="26" width="0.7109375" style="249" customWidth="1"/>
    <col min="27" max="29" width="9.140625" style="249" customWidth="1"/>
    <col min="30" max="258" width="9.140625" style="249"/>
    <col min="259" max="259" width="3" style="249" customWidth="1"/>
    <col min="260" max="260" width="0.7109375" style="249" customWidth="1"/>
    <col min="261" max="261" width="10.85546875" style="249" customWidth="1"/>
    <col min="262" max="262" width="8.28515625" style="249" customWidth="1"/>
    <col min="263" max="263" width="7.28515625" style="249" customWidth="1"/>
    <col min="264" max="264" width="7.42578125" style="249" customWidth="1"/>
    <col min="265" max="265" width="7.5703125" style="249" customWidth="1"/>
    <col min="266" max="266" width="0.7109375" style="249" customWidth="1"/>
    <col min="267" max="267" width="4.7109375" style="249" customWidth="1"/>
    <col min="268" max="268" width="7" style="249" customWidth="1"/>
    <col min="269" max="269" width="6.7109375" style="249" customWidth="1"/>
    <col min="270" max="514" width="9.140625" style="249"/>
    <col min="515" max="515" width="3" style="249" customWidth="1"/>
    <col min="516" max="516" width="0.7109375" style="249" customWidth="1"/>
    <col min="517" max="517" width="10.85546875" style="249" customWidth="1"/>
    <col min="518" max="518" width="8.28515625" style="249" customWidth="1"/>
    <col min="519" max="519" width="7.28515625" style="249" customWidth="1"/>
    <col min="520" max="520" width="7.42578125" style="249" customWidth="1"/>
    <col min="521" max="521" width="7.5703125" style="249" customWidth="1"/>
    <col min="522" max="522" width="0.7109375" style="249" customWidth="1"/>
    <col min="523" max="523" width="4.7109375" style="249" customWidth="1"/>
    <col min="524" max="524" width="7" style="249" customWidth="1"/>
    <col min="525" max="525" width="6.7109375" style="249" customWidth="1"/>
    <col min="526" max="770" width="9.140625" style="249"/>
    <col min="771" max="771" width="3" style="249" customWidth="1"/>
    <col min="772" max="772" width="0.7109375" style="249" customWidth="1"/>
    <col min="773" max="773" width="10.85546875" style="249" customWidth="1"/>
    <col min="774" max="774" width="8.28515625" style="249" customWidth="1"/>
    <col min="775" max="775" width="7.28515625" style="249" customWidth="1"/>
    <col min="776" max="776" width="7.42578125" style="249" customWidth="1"/>
    <col min="777" max="777" width="7.5703125" style="249" customWidth="1"/>
    <col min="778" max="778" width="0.7109375" style="249" customWidth="1"/>
    <col min="779" max="779" width="4.7109375" style="249" customWidth="1"/>
    <col min="780" max="780" width="7" style="249" customWidth="1"/>
    <col min="781" max="781" width="6.7109375" style="249" customWidth="1"/>
    <col min="782" max="1026" width="9.140625" style="249"/>
    <col min="1027" max="1027" width="3" style="249" customWidth="1"/>
    <col min="1028" max="1028" width="0.7109375" style="249" customWidth="1"/>
    <col min="1029" max="1029" width="10.85546875" style="249" customWidth="1"/>
    <col min="1030" max="1030" width="8.28515625" style="249" customWidth="1"/>
    <col min="1031" max="1031" width="7.28515625" style="249" customWidth="1"/>
    <col min="1032" max="1032" width="7.42578125" style="249" customWidth="1"/>
    <col min="1033" max="1033" width="7.5703125" style="249" customWidth="1"/>
    <col min="1034" max="1034" width="0.7109375" style="249" customWidth="1"/>
    <col min="1035" max="1035" width="4.7109375" style="249" customWidth="1"/>
    <col min="1036" max="1036" width="7" style="249" customWidth="1"/>
    <col min="1037" max="1037" width="6.7109375" style="249" customWidth="1"/>
    <col min="1038" max="1282" width="9.140625" style="249"/>
    <col min="1283" max="1283" width="3" style="249" customWidth="1"/>
    <col min="1284" max="1284" width="0.7109375" style="249" customWidth="1"/>
    <col min="1285" max="1285" width="10.85546875" style="249" customWidth="1"/>
    <col min="1286" max="1286" width="8.28515625" style="249" customWidth="1"/>
    <col min="1287" max="1287" width="7.28515625" style="249" customWidth="1"/>
    <col min="1288" max="1288" width="7.42578125" style="249" customWidth="1"/>
    <col min="1289" max="1289" width="7.5703125" style="249" customWidth="1"/>
    <col min="1290" max="1290" width="0.7109375" style="249" customWidth="1"/>
    <col min="1291" max="1291" width="4.7109375" style="249" customWidth="1"/>
    <col min="1292" max="1292" width="7" style="249" customWidth="1"/>
    <col min="1293" max="1293" width="6.7109375" style="249" customWidth="1"/>
    <col min="1294" max="1538" width="9.140625" style="249"/>
    <col min="1539" max="1539" width="3" style="249" customWidth="1"/>
    <col min="1540" max="1540" width="0.7109375" style="249" customWidth="1"/>
    <col min="1541" max="1541" width="10.85546875" style="249" customWidth="1"/>
    <col min="1542" max="1542" width="8.28515625" style="249" customWidth="1"/>
    <col min="1543" max="1543" width="7.28515625" style="249" customWidth="1"/>
    <col min="1544" max="1544" width="7.42578125" style="249" customWidth="1"/>
    <col min="1545" max="1545" width="7.5703125" style="249" customWidth="1"/>
    <col min="1546" max="1546" width="0.7109375" style="249" customWidth="1"/>
    <col min="1547" max="1547" width="4.7109375" style="249" customWidth="1"/>
    <col min="1548" max="1548" width="7" style="249" customWidth="1"/>
    <col min="1549" max="1549" width="6.7109375" style="249" customWidth="1"/>
    <col min="1550" max="1794" width="9.140625" style="249"/>
    <col min="1795" max="1795" width="3" style="249" customWidth="1"/>
    <col min="1796" max="1796" width="0.7109375" style="249" customWidth="1"/>
    <col min="1797" max="1797" width="10.85546875" style="249" customWidth="1"/>
    <col min="1798" max="1798" width="8.28515625" style="249" customWidth="1"/>
    <col min="1799" max="1799" width="7.28515625" style="249" customWidth="1"/>
    <col min="1800" max="1800" width="7.42578125" style="249" customWidth="1"/>
    <col min="1801" max="1801" width="7.5703125" style="249" customWidth="1"/>
    <col min="1802" max="1802" width="0.7109375" style="249" customWidth="1"/>
    <col min="1803" max="1803" width="4.7109375" style="249" customWidth="1"/>
    <col min="1804" max="1804" width="7" style="249" customWidth="1"/>
    <col min="1805" max="1805" width="6.7109375" style="249" customWidth="1"/>
    <col min="1806" max="2050" width="9.140625" style="249"/>
    <col min="2051" max="2051" width="3" style="249" customWidth="1"/>
    <col min="2052" max="2052" width="0.7109375" style="249" customWidth="1"/>
    <col min="2053" max="2053" width="10.85546875" style="249" customWidth="1"/>
    <col min="2054" max="2054" width="8.28515625" style="249" customWidth="1"/>
    <col min="2055" max="2055" width="7.28515625" style="249" customWidth="1"/>
    <col min="2056" max="2056" width="7.42578125" style="249" customWidth="1"/>
    <col min="2057" max="2057" width="7.5703125" style="249" customWidth="1"/>
    <col min="2058" max="2058" width="0.7109375" style="249" customWidth="1"/>
    <col min="2059" max="2059" width="4.7109375" style="249" customWidth="1"/>
    <col min="2060" max="2060" width="7" style="249" customWidth="1"/>
    <col min="2061" max="2061" width="6.7109375" style="249" customWidth="1"/>
    <col min="2062" max="2306" width="9.140625" style="249"/>
    <col min="2307" max="2307" width="3" style="249" customWidth="1"/>
    <col min="2308" max="2308" width="0.7109375" style="249" customWidth="1"/>
    <col min="2309" max="2309" width="10.85546875" style="249" customWidth="1"/>
    <col min="2310" max="2310" width="8.28515625" style="249" customWidth="1"/>
    <col min="2311" max="2311" width="7.28515625" style="249" customWidth="1"/>
    <col min="2312" max="2312" width="7.42578125" style="249" customWidth="1"/>
    <col min="2313" max="2313" width="7.5703125" style="249" customWidth="1"/>
    <col min="2314" max="2314" width="0.7109375" style="249" customWidth="1"/>
    <col min="2315" max="2315" width="4.7109375" style="249" customWidth="1"/>
    <col min="2316" max="2316" width="7" style="249" customWidth="1"/>
    <col min="2317" max="2317" width="6.7109375" style="249" customWidth="1"/>
    <col min="2318" max="2562" width="9.140625" style="249"/>
    <col min="2563" max="2563" width="3" style="249" customWidth="1"/>
    <col min="2564" max="2564" width="0.7109375" style="249" customWidth="1"/>
    <col min="2565" max="2565" width="10.85546875" style="249" customWidth="1"/>
    <col min="2566" max="2566" width="8.28515625" style="249" customWidth="1"/>
    <col min="2567" max="2567" width="7.28515625" style="249" customWidth="1"/>
    <col min="2568" max="2568" width="7.42578125" style="249" customWidth="1"/>
    <col min="2569" max="2569" width="7.5703125" style="249" customWidth="1"/>
    <col min="2570" max="2570" width="0.7109375" style="249" customWidth="1"/>
    <col min="2571" max="2571" width="4.7109375" style="249" customWidth="1"/>
    <col min="2572" max="2572" width="7" style="249" customWidth="1"/>
    <col min="2573" max="2573" width="6.7109375" style="249" customWidth="1"/>
    <col min="2574" max="2818" width="9.140625" style="249"/>
    <col min="2819" max="2819" width="3" style="249" customWidth="1"/>
    <col min="2820" max="2820" width="0.7109375" style="249" customWidth="1"/>
    <col min="2821" max="2821" width="10.85546875" style="249" customWidth="1"/>
    <col min="2822" max="2822" width="8.28515625" style="249" customWidth="1"/>
    <col min="2823" max="2823" width="7.28515625" style="249" customWidth="1"/>
    <col min="2824" max="2824" width="7.42578125" style="249" customWidth="1"/>
    <col min="2825" max="2825" width="7.5703125" style="249" customWidth="1"/>
    <col min="2826" max="2826" width="0.7109375" style="249" customWidth="1"/>
    <col min="2827" max="2827" width="4.7109375" style="249" customWidth="1"/>
    <col min="2828" max="2828" width="7" style="249" customWidth="1"/>
    <col min="2829" max="2829" width="6.7109375" style="249" customWidth="1"/>
    <col min="2830" max="3074" width="9.140625" style="249"/>
    <col min="3075" max="3075" width="3" style="249" customWidth="1"/>
    <col min="3076" max="3076" width="0.7109375" style="249" customWidth="1"/>
    <col min="3077" max="3077" width="10.85546875" style="249" customWidth="1"/>
    <col min="3078" max="3078" width="8.28515625" style="249" customWidth="1"/>
    <col min="3079" max="3079" width="7.28515625" style="249" customWidth="1"/>
    <col min="3080" max="3080" width="7.42578125" style="249" customWidth="1"/>
    <col min="3081" max="3081" width="7.5703125" style="249" customWidth="1"/>
    <col min="3082" max="3082" width="0.7109375" style="249" customWidth="1"/>
    <col min="3083" max="3083" width="4.7109375" style="249" customWidth="1"/>
    <col min="3084" max="3084" width="7" style="249" customWidth="1"/>
    <col min="3085" max="3085" width="6.7109375" style="249" customWidth="1"/>
    <col min="3086" max="3330" width="9.140625" style="249"/>
    <col min="3331" max="3331" width="3" style="249" customWidth="1"/>
    <col min="3332" max="3332" width="0.7109375" style="249" customWidth="1"/>
    <col min="3333" max="3333" width="10.85546875" style="249" customWidth="1"/>
    <col min="3334" max="3334" width="8.28515625" style="249" customWidth="1"/>
    <col min="3335" max="3335" width="7.28515625" style="249" customWidth="1"/>
    <col min="3336" max="3336" width="7.42578125" style="249" customWidth="1"/>
    <col min="3337" max="3337" width="7.5703125" style="249" customWidth="1"/>
    <col min="3338" max="3338" width="0.7109375" style="249" customWidth="1"/>
    <col min="3339" max="3339" width="4.7109375" style="249" customWidth="1"/>
    <col min="3340" max="3340" width="7" style="249" customWidth="1"/>
    <col min="3341" max="3341" width="6.7109375" style="249" customWidth="1"/>
    <col min="3342" max="3586" width="9.140625" style="249"/>
    <col min="3587" max="3587" width="3" style="249" customWidth="1"/>
    <col min="3588" max="3588" width="0.7109375" style="249" customWidth="1"/>
    <col min="3589" max="3589" width="10.85546875" style="249" customWidth="1"/>
    <col min="3590" max="3590" width="8.28515625" style="249" customWidth="1"/>
    <col min="3591" max="3591" width="7.28515625" style="249" customWidth="1"/>
    <col min="3592" max="3592" width="7.42578125" style="249" customWidth="1"/>
    <col min="3593" max="3593" width="7.5703125" style="249" customWidth="1"/>
    <col min="3594" max="3594" width="0.7109375" style="249" customWidth="1"/>
    <col min="3595" max="3595" width="4.7109375" style="249" customWidth="1"/>
    <col min="3596" max="3596" width="7" style="249" customWidth="1"/>
    <col min="3597" max="3597" width="6.7109375" style="249" customWidth="1"/>
    <col min="3598" max="3842" width="9.140625" style="249"/>
    <col min="3843" max="3843" width="3" style="249" customWidth="1"/>
    <col min="3844" max="3844" width="0.7109375" style="249" customWidth="1"/>
    <col min="3845" max="3845" width="10.85546875" style="249" customWidth="1"/>
    <col min="3846" max="3846" width="8.28515625" style="249" customWidth="1"/>
    <col min="3847" max="3847" width="7.28515625" style="249" customWidth="1"/>
    <col min="3848" max="3848" width="7.42578125" style="249" customWidth="1"/>
    <col min="3849" max="3849" width="7.5703125" style="249" customWidth="1"/>
    <col min="3850" max="3850" width="0.7109375" style="249" customWidth="1"/>
    <col min="3851" max="3851" width="4.7109375" style="249" customWidth="1"/>
    <col min="3852" max="3852" width="7" style="249" customWidth="1"/>
    <col min="3853" max="3853" width="6.7109375" style="249" customWidth="1"/>
    <col min="3854" max="4098" width="9.140625" style="249"/>
    <col min="4099" max="4099" width="3" style="249" customWidth="1"/>
    <col min="4100" max="4100" width="0.7109375" style="249" customWidth="1"/>
    <col min="4101" max="4101" width="10.85546875" style="249" customWidth="1"/>
    <col min="4102" max="4102" width="8.28515625" style="249" customWidth="1"/>
    <col min="4103" max="4103" width="7.28515625" style="249" customWidth="1"/>
    <col min="4104" max="4104" width="7.42578125" style="249" customWidth="1"/>
    <col min="4105" max="4105" width="7.5703125" style="249" customWidth="1"/>
    <col min="4106" max="4106" width="0.7109375" style="249" customWidth="1"/>
    <col min="4107" max="4107" width="4.7109375" style="249" customWidth="1"/>
    <col min="4108" max="4108" width="7" style="249" customWidth="1"/>
    <col min="4109" max="4109" width="6.7109375" style="249" customWidth="1"/>
    <col min="4110" max="4354" width="9.140625" style="249"/>
    <col min="4355" max="4355" width="3" style="249" customWidth="1"/>
    <col min="4356" max="4356" width="0.7109375" style="249" customWidth="1"/>
    <col min="4357" max="4357" width="10.85546875" style="249" customWidth="1"/>
    <col min="4358" max="4358" width="8.28515625" style="249" customWidth="1"/>
    <col min="4359" max="4359" width="7.28515625" style="249" customWidth="1"/>
    <col min="4360" max="4360" width="7.42578125" style="249" customWidth="1"/>
    <col min="4361" max="4361" width="7.5703125" style="249" customWidth="1"/>
    <col min="4362" max="4362" width="0.7109375" style="249" customWidth="1"/>
    <col min="4363" max="4363" width="4.7109375" style="249" customWidth="1"/>
    <col min="4364" max="4364" width="7" style="249" customWidth="1"/>
    <col min="4365" max="4365" width="6.7109375" style="249" customWidth="1"/>
    <col min="4366" max="4610" width="9.140625" style="249"/>
    <col min="4611" max="4611" width="3" style="249" customWidth="1"/>
    <col min="4612" max="4612" width="0.7109375" style="249" customWidth="1"/>
    <col min="4613" max="4613" width="10.85546875" style="249" customWidth="1"/>
    <col min="4614" max="4614" width="8.28515625" style="249" customWidth="1"/>
    <col min="4615" max="4615" width="7.28515625" style="249" customWidth="1"/>
    <col min="4616" max="4616" width="7.42578125" style="249" customWidth="1"/>
    <col min="4617" max="4617" width="7.5703125" style="249" customWidth="1"/>
    <col min="4618" max="4618" width="0.7109375" style="249" customWidth="1"/>
    <col min="4619" max="4619" width="4.7109375" style="249" customWidth="1"/>
    <col min="4620" max="4620" width="7" style="249" customWidth="1"/>
    <col min="4621" max="4621" width="6.7109375" style="249" customWidth="1"/>
    <col min="4622" max="4866" width="9.140625" style="249"/>
    <col min="4867" max="4867" width="3" style="249" customWidth="1"/>
    <col min="4868" max="4868" width="0.7109375" style="249" customWidth="1"/>
    <col min="4869" max="4869" width="10.85546875" style="249" customWidth="1"/>
    <col min="4870" max="4870" width="8.28515625" style="249" customWidth="1"/>
    <col min="4871" max="4871" width="7.28515625" style="249" customWidth="1"/>
    <col min="4872" max="4872" width="7.42578125" style="249" customWidth="1"/>
    <col min="4873" max="4873" width="7.5703125" style="249" customWidth="1"/>
    <col min="4874" max="4874" width="0.7109375" style="249" customWidth="1"/>
    <col min="4875" max="4875" width="4.7109375" style="249" customWidth="1"/>
    <col min="4876" max="4876" width="7" style="249" customWidth="1"/>
    <col min="4877" max="4877" width="6.7109375" style="249" customWidth="1"/>
    <col min="4878" max="5122" width="9.140625" style="249"/>
    <col min="5123" max="5123" width="3" style="249" customWidth="1"/>
    <col min="5124" max="5124" width="0.7109375" style="249" customWidth="1"/>
    <col min="5125" max="5125" width="10.85546875" style="249" customWidth="1"/>
    <col min="5126" max="5126" width="8.28515625" style="249" customWidth="1"/>
    <col min="5127" max="5127" width="7.28515625" style="249" customWidth="1"/>
    <col min="5128" max="5128" width="7.42578125" style="249" customWidth="1"/>
    <col min="5129" max="5129" width="7.5703125" style="249" customWidth="1"/>
    <col min="5130" max="5130" width="0.7109375" style="249" customWidth="1"/>
    <col min="5131" max="5131" width="4.7109375" style="249" customWidth="1"/>
    <col min="5132" max="5132" width="7" style="249" customWidth="1"/>
    <col min="5133" max="5133" width="6.7109375" style="249" customWidth="1"/>
    <col min="5134" max="5378" width="9.140625" style="249"/>
    <col min="5379" max="5379" width="3" style="249" customWidth="1"/>
    <col min="5380" max="5380" width="0.7109375" style="249" customWidth="1"/>
    <col min="5381" max="5381" width="10.85546875" style="249" customWidth="1"/>
    <col min="5382" max="5382" width="8.28515625" style="249" customWidth="1"/>
    <col min="5383" max="5383" width="7.28515625" style="249" customWidth="1"/>
    <col min="5384" max="5384" width="7.42578125" style="249" customWidth="1"/>
    <col min="5385" max="5385" width="7.5703125" style="249" customWidth="1"/>
    <col min="5386" max="5386" width="0.7109375" style="249" customWidth="1"/>
    <col min="5387" max="5387" width="4.7109375" style="249" customWidth="1"/>
    <col min="5388" max="5388" width="7" style="249" customWidth="1"/>
    <col min="5389" max="5389" width="6.7109375" style="249" customWidth="1"/>
    <col min="5390" max="5634" width="9.140625" style="249"/>
    <col min="5635" max="5635" width="3" style="249" customWidth="1"/>
    <col min="5636" max="5636" width="0.7109375" style="249" customWidth="1"/>
    <col min="5637" max="5637" width="10.85546875" style="249" customWidth="1"/>
    <col min="5638" max="5638" width="8.28515625" style="249" customWidth="1"/>
    <col min="5639" max="5639" width="7.28515625" style="249" customWidth="1"/>
    <col min="5640" max="5640" width="7.42578125" style="249" customWidth="1"/>
    <col min="5641" max="5641" width="7.5703125" style="249" customWidth="1"/>
    <col min="5642" max="5642" width="0.7109375" style="249" customWidth="1"/>
    <col min="5643" max="5643" width="4.7109375" style="249" customWidth="1"/>
    <col min="5644" max="5644" width="7" style="249" customWidth="1"/>
    <col min="5645" max="5645" width="6.7109375" style="249" customWidth="1"/>
    <col min="5646" max="5890" width="9.140625" style="249"/>
    <col min="5891" max="5891" width="3" style="249" customWidth="1"/>
    <col min="5892" max="5892" width="0.7109375" style="249" customWidth="1"/>
    <col min="5893" max="5893" width="10.85546875" style="249" customWidth="1"/>
    <col min="5894" max="5894" width="8.28515625" style="249" customWidth="1"/>
    <col min="5895" max="5895" width="7.28515625" style="249" customWidth="1"/>
    <col min="5896" max="5896" width="7.42578125" style="249" customWidth="1"/>
    <col min="5897" max="5897" width="7.5703125" style="249" customWidth="1"/>
    <col min="5898" max="5898" width="0.7109375" style="249" customWidth="1"/>
    <col min="5899" max="5899" width="4.7109375" style="249" customWidth="1"/>
    <col min="5900" max="5900" width="7" style="249" customWidth="1"/>
    <col min="5901" max="5901" width="6.7109375" style="249" customWidth="1"/>
    <col min="5902" max="6146" width="9.140625" style="249"/>
    <col min="6147" max="6147" width="3" style="249" customWidth="1"/>
    <col min="6148" max="6148" width="0.7109375" style="249" customWidth="1"/>
    <col min="6149" max="6149" width="10.85546875" style="249" customWidth="1"/>
    <col min="6150" max="6150" width="8.28515625" style="249" customWidth="1"/>
    <col min="6151" max="6151" width="7.28515625" style="249" customWidth="1"/>
    <col min="6152" max="6152" width="7.42578125" style="249" customWidth="1"/>
    <col min="6153" max="6153" width="7.5703125" style="249" customWidth="1"/>
    <col min="6154" max="6154" width="0.7109375" style="249" customWidth="1"/>
    <col min="6155" max="6155" width="4.7109375" style="249" customWidth="1"/>
    <col min="6156" max="6156" width="7" style="249" customWidth="1"/>
    <col min="6157" max="6157" width="6.7109375" style="249" customWidth="1"/>
    <col min="6158" max="6402" width="9.140625" style="249"/>
    <col min="6403" max="6403" width="3" style="249" customWidth="1"/>
    <col min="6404" max="6404" width="0.7109375" style="249" customWidth="1"/>
    <col min="6405" max="6405" width="10.85546875" style="249" customWidth="1"/>
    <col min="6406" max="6406" width="8.28515625" style="249" customWidth="1"/>
    <col min="6407" max="6407" width="7.28515625" style="249" customWidth="1"/>
    <col min="6408" max="6408" width="7.42578125" style="249" customWidth="1"/>
    <col min="6409" max="6409" width="7.5703125" style="249" customWidth="1"/>
    <col min="6410" max="6410" width="0.7109375" style="249" customWidth="1"/>
    <col min="6411" max="6411" width="4.7109375" style="249" customWidth="1"/>
    <col min="6412" max="6412" width="7" style="249" customWidth="1"/>
    <col min="6413" max="6413" width="6.7109375" style="249" customWidth="1"/>
    <col min="6414" max="6658" width="9.140625" style="249"/>
    <col min="6659" max="6659" width="3" style="249" customWidth="1"/>
    <col min="6660" max="6660" width="0.7109375" style="249" customWidth="1"/>
    <col min="6661" max="6661" width="10.85546875" style="249" customWidth="1"/>
    <col min="6662" max="6662" width="8.28515625" style="249" customWidth="1"/>
    <col min="6663" max="6663" width="7.28515625" style="249" customWidth="1"/>
    <col min="6664" max="6664" width="7.42578125" style="249" customWidth="1"/>
    <col min="6665" max="6665" width="7.5703125" style="249" customWidth="1"/>
    <col min="6666" max="6666" width="0.7109375" style="249" customWidth="1"/>
    <col min="6667" max="6667" width="4.7109375" style="249" customWidth="1"/>
    <col min="6668" max="6668" width="7" style="249" customWidth="1"/>
    <col min="6669" max="6669" width="6.7109375" style="249" customWidth="1"/>
    <col min="6670" max="6914" width="9.140625" style="249"/>
    <col min="6915" max="6915" width="3" style="249" customWidth="1"/>
    <col min="6916" max="6916" width="0.7109375" style="249" customWidth="1"/>
    <col min="6917" max="6917" width="10.85546875" style="249" customWidth="1"/>
    <col min="6918" max="6918" width="8.28515625" style="249" customWidth="1"/>
    <col min="6919" max="6919" width="7.28515625" style="249" customWidth="1"/>
    <col min="6920" max="6920" width="7.42578125" style="249" customWidth="1"/>
    <col min="6921" max="6921" width="7.5703125" style="249" customWidth="1"/>
    <col min="6922" max="6922" width="0.7109375" style="249" customWidth="1"/>
    <col min="6923" max="6923" width="4.7109375" style="249" customWidth="1"/>
    <col min="6924" max="6924" width="7" style="249" customWidth="1"/>
    <col min="6925" max="6925" width="6.7109375" style="249" customWidth="1"/>
    <col min="6926" max="7170" width="9.140625" style="249"/>
    <col min="7171" max="7171" width="3" style="249" customWidth="1"/>
    <col min="7172" max="7172" width="0.7109375" style="249" customWidth="1"/>
    <col min="7173" max="7173" width="10.85546875" style="249" customWidth="1"/>
    <col min="7174" max="7174" width="8.28515625" style="249" customWidth="1"/>
    <col min="7175" max="7175" width="7.28515625" style="249" customWidth="1"/>
    <col min="7176" max="7176" width="7.42578125" style="249" customWidth="1"/>
    <col min="7177" max="7177" width="7.5703125" style="249" customWidth="1"/>
    <col min="7178" max="7178" width="0.7109375" style="249" customWidth="1"/>
    <col min="7179" max="7179" width="4.7109375" style="249" customWidth="1"/>
    <col min="7180" max="7180" width="7" style="249" customWidth="1"/>
    <col min="7181" max="7181" width="6.7109375" style="249" customWidth="1"/>
    <col min="7182" max="7426" width="9.140625" style="249"/>
    <col min="7427" max="7427" width="3" style="249" customWidth="1"/>
    <col min="7428" max="7428" width="0.7109375" style="249" customWidth="1"/>
    <col min="7429" max="7429" width="10.85546875" style="249" customWidth="1"/>
    <col min="7430" max="7430" width="8.28515625" style="249" customWidth="1"/>
    <col min="7431" max="7431" width="7.28515625" style="249" customWidth="1"/>
    <col min="7432" max="7432" width="7.42578125" style="249" customWidth="1"/>
    <col min="7433" max="7433" width="7.5703125" style="249" customWidth="1"/>
    <col min="7434" max="7434" width="0.7109375" style="249" customWidth="1"/>
    <col min="7435" max="7435" width="4.7109375" style="249" customWidth="1"/>
    <col min="7436" max="7436" width="7" style="249" customWidth="1"/>
    <col min="7437" max="7437" width="6.7109375" style="249" customWidth="1"/>
    <col min="7438" max="7682" width="9.140625" style="249"/>
    <col min="7683" max="7683" width="3" style="249" customWidth="1"/>
    <col min="7684" max="7684" width="0.7109375" style="249" customWidth="1"/>
    <col min="7685" max="7685" width="10.85546875" style="249" customWidth="1"/>
    <col min="7686" max="7686" width="8.28515625" style="249" customWidth="1"/>
    <col min="7687" max="7687" width="7.28515625" style="249" customWidth="1"/>
    <col min="7688" max="7688" width="7.42578125" style="249" customWidth="1"/>
    <col min="7689" max="7689" width="7.5703125" style="249" customWidth="1"/>
    <col min="7690" max="7690" width="0.7109375" style="249" customWidth="1"/>
    <col min="7691" max="7691" width="4.7109375" style="249" customWidth="1"/>
    <col min="7692" max="7692" width="7" style="249" customWidth="1"/>
    <col min="7693" max="7693" width="6.7109375" style="249" customWidth="1"/>
    <col min="7694" max="7938" width="9.140625" style="249"/>
    <col min="7939" max="7939" width="3" style="249" customWidth="1"/>
    <col min="7940" max="7940" width="0.7109375" style="249" customWidth="1"/>
    <col min="7941" max="7941" width="10.85546875" style="249" customWidth="1"/>
    <col min="7942" max="7942" width="8.28515625" style="249" customWidth="1"/>
    <col min="7943" max="7943" width="7.28515625" style="249" customWidth="1"/>
    <col min="7944" max="7944" width="7.42578125" style="249" customWidth="1"/>
    <col min="7945" max="7945" width="7.5703125" style="249" customWidth="1"/>
    <col min="7946" max="7946" width="0.7109375" style="249" customWidth="1"/>
    <col min="7947" max="7947" width="4.7109375" style="249" customWidth="1"/>
    <col min="7948" max="7948" width="7" style="249" customWidth="1"/>
    <col min="7949" max="7949" width="6.7109375" style="249" customWidth="1"/>
    <col min="7950" max="8194" width="9.140625" style="249"/>
    <col min="8195" max="8195" width="3" style="249" customWidth="1"/>
    <col min="8196" max="8196" width="0.7109375" style="249" customWidth="1"/>
    <col min="8197" max="8197" width="10.85546875" style="249" customWidth="1"/>
    <col min="8198" max="8198" width="8.28515625" style="249" customWidth="1"/>
    <col min="8199" max="8199" width="7.28515625" style="249" customWidth="1"/>
    <col min="8200" max="8200" width="7.42578125" style="249" customWidth="1"/>
    <col min="8201" max="8201" width="7.5703125" style="249" customWidth="1"/>
    <col min="8202" max="8202" width="0.7109375" style="249" customWidth="1"/>
    <col min="8203" max="8203" width="4.7109375" style="249" customWidth="1"/>
    <col min="8204" max="8204" width="7" style="249" customWidth="1"/>
    <col min="8205" max="8205" width="6.7109375" style="249" customWidth="1"/>
    <col min="8206" max="8450" width="9.140625" style="249"/>
    <col min="8451" max="8451" width="3" style="249" customWidth="1"/>
    <col min="8452" max="8452" width="0.7109375" style="249" customWidth="1"/>
    <col min="8453" max="8453" width="10.85546875" style="249" customWidth="1"/>
    <col min="8454" max="8454" width="8.28515625" style="249" customWidth="1"/>
    <col min="8455" max="8455" width="7.28515625" style="249" customWidth="1"/>
    <col min="8456" max="8456" width="7.42578125" style="249" customWidth="1"/>
    <col min="8457" max="8457" width="7.5703125" style="249" customWidth="1"/>
    <col min="8458" max="8458" width="0.7109375" style="249" customWidth="1"/>
    <col min="8459" max="8459" width="4.7109375" style="249" customWidth="1"/>
    <col min="8460" max="8460" width="7" style="249" customWidth="1"/>
    <col min="8461" max="8461" width="6.7109375" style="249" customWidth="1"/>
    <col min="8462" max="8706" width="9.140625" style="249"/>
    <col min="8707" max="8707" width="3" style="249" customWidth="1"/>
    <col min="8708" max="8708" width="0.7109375" style="249" customWidth="1"/>
    <col min="8709" max="8709" width="10.85546875" style="249" customWidth="1"/>
    <col min="8710" max="8710" width="8.28515625" style="249" customWidth="1"/>
    <col min="8711" max="8711" width="7.28515625" style="249" customWidth="1"/>
    <col min="8712" max="8712" width="7.42578125" style="249" customWidth="1"/>
    <col min="8713" max="8713" width="7.5703125" style="249" customWidth="1"/>
    <col min="8714" max="8714" width="0.7109375" style="249" customWidth="1"/>
    <col min="8715" max="8715" width="4.7109375" style="249" customWidth="1"/>
    <col min="8716" max="8716" width="7" style="249" customWidth="1"/>
    <col min="8717" max="8717" width="6.7109375" style="249" customWidth="1"/>
    <col min="8718" max="8962" width="9.140625" style="249"/>
    <col min="8963" max="8963" width="3" style="249" customWidth="1"/>
    <col min="8964" max="8964" width="0.7109375" style="249" customWidth="1"/>
    <col min="8965" max="8965" width="10.85546875" style="249" customWidth="1"/>
    <col min="8966" max="8966" width="8.28515625" style="249" customWidth="1"/>
    <col min="8967" max="8967" width="7.28515625" style="249" customWidth="1"/>
    <col min="8968" max="8968" width="7.42578125" style="249" customWidth="1"/>
    <col min="8969" max="8969" width="7.5703125" style="249" customWidth="1"/>
    <col min="8970" max="8970" width="0.7109375" style="249" customWidth="1"/>
    <col min="8971" max="8971" width="4.7109375" style="249" customWidth="1"/>
    <col min="8972" max="8972" width="7" style="249" customWidth="1"/>
    <col min="8973" max="8973" width="6.7109375" style="249" customWidth="1"/>
    <col min="8974" max="9218" width="9.140625" style="249"/>
    <col min="9219" max="9219" width="3" style="249" customWidth="1"/>
    <col min="9220" max="9220" width="0.7109375" style="249" customWidth="1"/>
    <col min="9221" max="9221" width="10.85546875" style="249" customWidth="1"/>
    <col min="9222" max="9222" width="8.28515625" style="249" customWidth="1"/>
    <col min="9223" max="9223" width="7.28515625" style="249" customWidth="1"/>
    <col min="9224" max="9224" width="7.42578125" style="249" customWidth="1"/>
    <col min="9225" max="9225" width="7.5703125" style="249" customWidth="1"/>
    <col min="9226" max="9226" width="0.7109375" style="249" customWidth="1"/>
    <col min="9227" max="9227" width="4.7109375" style="249" customWidth="1"/>
    <col min="9228" max="9228" width="7" style="249" customWidth="1"/>
    <col min="9229" max="9229" width="6.7109375" style="249" customWidth="1"/>
    <col min="9230" max="9474" width="9.140625" style="249"/>
    <col min="9475" max="9475" width="3" style="249" customWidth="1"/>
    <col min="9476" max="9476" width="0.7109375" style="249" customWidth="1"/>
    <col min="9477" max="9477" width="10.85546875" style="249" customWidth="1"/>
    <col min="9478" max="9478" width="8.28515625" style="249" customWidth="1"/>
    <col min="9479" max="9479" width="7.28515625" style="249" customWidth="1"/>
    <col min="9480" max="9480" width="7.42578125" style="249" customWidth="1"/>
    <col min="9481" max="9481" width="7.5703125" style="249" customWidth="1"/>
    <col min="9482" max="9482" width="0.7109375" style="249" customWidth="1"/>
    <col min="9483" max="9483" width="4.7109375" style="249" customWidth="1"/>
    <col min="9484" max="9484" width="7" style="249" customWidth="1"/>
    <col min="9485" max="9485" width="6.7109375" style="249" customWidth="1"/>
    <col min="9486" max="9730" width="9.140625" style="249"/>
    <col min="9731" max="9731" width="3" style="249" customWidth="1"/>
    <col min="9732" max="9732" width="0.7109375" style="249" customWidth="1"/>
    <col min="9733" max="9733" width="10.85546875" style="249" customWidth="1"/>
    <col min="9734" max="9734" width="8.28515625" style="249" customWidth="1"/>
    <col min="9735" max="9735" width="7.28515625" style="249" customWidth="1"/>
    <col min="9736" max="9736" width="7.42578125" style="249" customWidth="1"/>
    <col min="9737" max="9737" width="7.5703125" style="249" customWidth="1"/>
    <col min="9738" max="9738" width="0.7109375" style="249" customWidth="1"/>
    <col min="9739" max="9739" width="4.7109375" style="249" customWidth="1"/>
    <col min="9740" max="9740" width="7" style="249" customWidth="1"/>
    <col min="9741" max="9741" width="6.7109375" style="249" customWidth="1"/>
    <col min="9742" max="9986" width="9.140625" style="249"/>
    <col min="9987" max="9987" width="3" style="249" customWidth="1"/>
    <col min="9988" max="9988" width="0.7109375" style="249" customWidth="1"/>
    <col min="9989" max="9989" width="10.85546875" style="249" customWidth="1"/>
    <col min="9990" max="9990" width="8.28515625" style="249" customWidth="1"/>
    <col min="9991" max="9991" width="7.28515625" style="249" customWidth="1"/>
    <col min="9992" max="9992" width="7.42578125" style="249" customWidth="1"/>
    <col min="9993" max="9993" width="7.5703125" style="249" customWidth="1"/>
    <col min="9994" max="9994" width="0.7109375" style="249" customWidth="1"/>
    <col min="9995" max="9995" width="4.7109375" style="249" customWidth="1"/>
    <col min="9996" max="9996" width="7" style="249" customWidth="1"/>
    <col min="9997" max="9997" width="6.7109375" style="249" customWidth="1"/>
    <col min="9998" max="10242" width="9.140625" style="249"/>
    <col min="10243" max="10243" width="3" style="249" customWidth="1"/>
    <col min="10244" max="10244" width="0.7109375" style="249" customWidth="1"/>
    <col min="10245" max="10245" width="10.85546875" style="249" customWidth="1"/>
    <col min="10246" max="10246" width="8.28515625" style="249" customWidth="1"/>
    <col min="10247" max="10247" width="7.28515625" style="249" customWidth="1"/>
    <col min="10248" max="10248" width="7.42578125" style="249" customWidth="1"/>
    <col min="10249" max="10249" width="7.5703125" style="249" customWidth="1"/>
    <col min="10250" max="10250" width="0.7109375" style="249" customWidth="1"/>
    <col min="10251" max="10251" width="4.7109375" style="249" customWidth="1"/>
    <col min="10252" max="10252" width="7" style="249" customWidth="1"/>
    <col min="10253" max="10253" width="6.7109375" style="249" customWidth="1"/>
    <col min="10254" max="10498" width="9.140625" style="249"/>
    <col min="10499" max="10499" width="3" style="249" customWidth="1"/>
    <col min="10500" max="10500" width="0.7109375" style="249" customWidth="1"/>
    <col min="10501" max="10501" width="10.85546875" style="249" customWidth="1"/>
    <col min="10502" max="10502" width="8.28515625" style="249" customWidth="1"/>
    <col min="10503" max="10503" width="7.28515625" style="249" customWidth="1"/>
    <col min="10504" max="10504" width="7.42578125" style="249" customWidth="1"/>
    <col min="10505" max="10505" width="7.5703125" style="249" customWidth="1"/>
    <col min="10506" max="10506" width="0.7109375" style="249" customWidth="1"/>
    <col min="10507" max="10507" width="4.7109375" style="249" customWidth="1"/>
    <col min="10508" max="10508" width="7" style="249" customWidth="1"/>
    <col min="10509" max="10509" width="6.7109375" style="249" customWidth="1"/>
    <col min="10510" max="10754" width="9.140625" style="249"/>
    <col min="10755" max="10755" width="3" style="249" customWidth="1"/>
    <col min="10756" max="10756" width="0.7109375" style="249" customWidth="1"/>
    <col min="10757" max="10757" width="10.85546875" style="249" customWidth="1"/>
    <col min="10758" max="10758" width="8.28515625" style="249" customWidth="1"/>
    <col min="10759" max="10759" width="7.28515625" style="249" customWidth="1"/>
    <col min="10760" max="10760" width="7.42578125" style="249" customWidth="1"/>
    <col min="10761" max="10761" width="7.5703125" style="249" customWidth="1"/>
    <col min="10762" max="10762" width="0.7109375" style="249" customWidth="1"/>
    <col min="10763" max="10763" width="4.7109375" style="249" customWidth="1"/>
    <col min="10764" max="10764" width="7" style="249" customWidth="1"/>
    <col min="10765" max="10765" width="6.7109375" style="249" customWidth="1"/>
    <col min="10766" max="11010" width="9.140625" style="249"/>
    <col min="11011" max="11011" width="3" style="249" customWidth="1"/>
    <col min="11012" max="11012" width="0.7109375" style="249" customWidth="1"/>
    <col min="11013" max="11013" width="10.85546875" style="249" customWidth="1"/>
    <col min="11014" max="11014" width="8.28515625" style="249" customWidth="1"/>
    <col min="11015" max="11015" width="7.28515625" style="249" customWidth="1"/>
    <col min="11016" max="11016" width="7.42578125" style="249" customWidth="1"/>
    <col min="11017" max="11017" width="7.5703125" style="249" customWidth="1"/>
    <col min="11018" max="11018" width="0.7109375" style="249" customWidth="1"/>
    <col min="11019" max="11019" width="4.7109375" style="249" customWidth="1"/>
    <col min="11020" max="11020" width="7" style="249" customWidth="1"/>
    <col min="11021" max="11021" width="6.7109375" style="249" customWidth="1"/>
    <col min="11022" max="11266" width="9.140625" style="249"/>
    <col min="11267" max="11267" width="3" style="249" customWidth="1"/>
    <col min="11268" max="11268" width="0.7109375" style="249" customWidth="1"/>
    <col min="11269" max="11269" width="10.85546875" style="249" customWidth="1"/>
    <col min="11270" max="11270" width="8.28515625" style="249" customWidth="1"/>
    <col min="11271" max="11271" width="7.28515625" style="249" customWidth="1"/>
    <col min="11272" max="11272" width="7.42578125" style="249" customWidth="1"/>
    <col min="11273" max="11273" width="7.5703125" style="249" customWidth="1"/>
    <col min="11274" max="11274" width="0.7109375" style="249" customWidth="1"/>
    <col min="11275" max="11275" width="4.7109375" style="249" customWidth="1"/>
    <col min="11276" max="11276" width="7" style="249" customWidth="1"/>
    <col min="11277" max="11277" width="6.7109375" style="249" customWidth="1"/>
    <col min="11278" max="11522" width="9.140625" style="249"/>
    <col min="11523" max="11523" width="3" style="249" customWidth="1"/>
    <col min="11524" max="11524" width="0.7109375" style="249" customWidth="1"/>
    <col min="11525" max="11525" width="10.85546875" style="249" customWidth="1"/>
    <col min="11526" max="11526" width="8.28515625" style="249" customWidth="1"/>
    <col min="11527" max="11527" width="7.28515625" style="249" customWidth="1"/>
    <col min="11528" max="11528" width="7.42578125" style="249" customWidth="1"/>
    <col min="11529" max="11529" width="7.5703125" style="249" customWidth="1"/>
    <col min="11530" max="11530" width="0.7109375" style="249" customWidth="1"/>
    <col min="11531" max="11531" width="4.7109375" style="249" customWidth="1"/>
    <col min="11532" max="11532" width="7" style="249" customWidth="1"/>
    <col min="11533" max="11533" width="6.7109375" style="249" customWidth="1"/>
    <col min="11534" max="11778" width="9.140625" style="249"/>
    <col min="11779" max="11779" width="3" style="249" customWidth="1"/>
    <col min="11780" max="11780" width="0.7109375" style="249" customWidth="1"/>
    <col min="11781" max="11781" width="10.85546875" style="249" customWidth="1"/>
    <col min="11782" max="11782" width="8.28515625" style="249" customWidth="1"/>
    <col min="11783" max="11783" width="7.28515625" style="249" customWidth="1"/>
    <col min="11784" max="11784" width="7.42578125" style="249" customWidth="1"/>
    <col min="11785" max="11785" width="7.5703125" style="249" customWidth="1"/>
    <col min="11786" max="11786" width="0.7109375" style="249" customWidth="1"/>
    <col min="11787" max="11787" width="4.7109375" style="249" customWidth="1"/>
    <col min="11788" max="11788" width="7" style="249" customWidth="1"/>
    <col min="11789" max="11789" width="6.7109375" style="249" customWidth="1"/>
    <col min="11790" max="12034" width="9.140625" style="249"/>
    <col min="12035" max="12035" width="3" style="249" customWidth="1"/>
    <col min="12036" max="12036" width="0.7109375" style="249" customWidth="1"/>
    <col min="12037" max="12037" width="10.85546875" style="249" customWidth="1"/>
    <col min="12038" max="12038" width="8.28515625" style="249" customWidth="1"/>
    <col min="12039" max="12039" width="7.28515625" style="249" customWidth="1"/>
    <col min="12040" max="12040" width="7.42578125" style="249" customWidth="1"/>
    <col min="12041" max="12041" width="7.5703125" style="249" customWidth="1"/>
    <col min="12042" max="12042" width="0.7109375" style="249" customWidth="1"/>
    <col min="12043" max="12043" width="4.7109375" style="249" customWidth="1"/>
    <col min="12044" max="12044" width="7" style="249" customWidth="1"/>
    <col min="12045" max="12045" width="6.7109375" style="249" customWidth="1"/>
    <col min="12046" max="12290" width="9.140625" style="249"/>
    <col min="12291" max="12291" width="3" style="249" customWidth="1"/>
    <col min="12292" max="12292" width="0.7109375" style="249" customWidth="1"/>
    <col min="12293" max="12293" width="10.85546875" style="249" customWidth="1"/>
    <col min="12294" max="12294" width="8.28515625" style="249" customWidth="1"/>
    <col min="12295" max="12295" width="7.28515625" style="249" customWidth="1"/>
    <col min="12296" max="12296" width="7.42578125" style="249" customWidth="1"/>
    <col min="12297" max="12297" width="7.5703125" style="249" customWidth="1"/>
    <col min="12298" max="12298" width="0.7109375" style="249" customWidth="1"/>
    <col min="12299" max="12299" width="4.7109375" style="249" customWidth="1"/>
    <col min="12300" max="12300" width="7" style="249" customWidth="1"/>
    <col min="12301" max="12301" width="6.7109375" style="249" customWidth="1"/>
    <col min="12302" max="12546" width="9.140625" style="249"/>
    <col min="12547" max="12547" width="3" style="249" customWidth="1"/>
    <col min="12548" max="12548" width="0.7109375" style="249" customWidth="1"/>
    <col min="12549" max="12549" width="10.85546875" style="249" customWidth="1"/>
    <col min="12550" max="12550" width="8.28515625" style="249" customWidth="1"/>
    <col min="12551" max="12551" width="7.28515625" style="249" customWidth="1"/>
    <col min="12552" max="12552" width="7.42578125" style="249" customWidth="1"/>
    <col min="12553" max="12553" width="7.5703125" style="249" customWidth="1"/>
    <col min="12554" max="12554" width="0.7109375" style="249" customWidth="1"/>
    <col min="12555" max="12555" width="4.7109375" style="249" customWidth="1"/>
    <col min="12556" max="12556" width="7" style="249" customWidth="1"/>
    <col min="12557" max="12557" width="6.7109375" style="249" customWidth="1"/>
    <col min="12558" max="12802" width="9.140625" style="249"/>
    <col min="12803" max="12803" width="3" style="249" customWidth="1"/>
    <col min="12804" max="12804" width="0.7109375" style="249" customWidth="1"/>
    <col min="12805" max="12805" width="10.85546875" style="249" customWidth="1"/>
    <col min="12806" max="12806" width="8.28515625" style="249" customWidth="1"/>
    <col min="12807" max="12807" width="7.28515625" style="249" customWidth="1"/>
    <col min="12808" max="12808" width="7.42578125" style="249" customWidth="1"/>
    <col min="12809" max="12809" width="7.5703125" style="249" customWidth="1"/>
    <col min="12810" max="12810" width="0.7109375" style="249" customWidth="1"/>
    <col min="12811" max="12811" width="4.7109375" style="249" customWidth="1"/>
    <col min="12812" max="12812" width="7" style="249" customWidth="1"/>
    <col min="12813" max="12813" width="6.7109375" style="249" customWidth="1"/>
    <col min="12814" max="13058" width="9.140625" style="249"/>
    <col min="13059" max="13059" width="3" style="249" customWidth="1"/>
    <col min="13060" max="13060" width="0.7109375" style="249" customWidth="1"/>
    <col min="13061" max="13061" width="10.85546875" style="249" customWidth="1"/>
    <col min="13062" max="13062" width="8.28515625" style="249" customWidth="1"/>
    <col min="13063" max="13063" width="7.28515625" style="249" customWidth="1"/>
    <col min="13064" max="13064" width="7.42578125" style="249" customWidth="1"/>
    <col min="13065" max="13065" width="7.5703125" style="249" customWidth="1"/>
    <col min="13066" max="13066" width="0.7109375" style="249" customWidth="1"/>
    <col min="13067" max="13067" width="4.7109375" style="249" customWidth="1"/>
    <col min="13068" max="13068" width="7" style="249" customWidth="1"/>
    <col min="13069" max="13069" width="6.7109375" style="249" customWidth="1"/>
    <col min="13070" max="13314" width="9.140625" style="249"/>
    <col min="13315" max="13315" width="3" style="249" customWidth="1"/>
    <col min="13316" max="13316" width="0.7109375" style="249" customWidth="1"/>
    <col min="13317" max="13317" width="10.85546875" style="249" customWidth="1"/>
    <col min="13318" max="13318" width="8.28515625" style="249" customWidth="1"/>
    <col min="13319" max="13319" width="7.28515625" style="249" customWidth="1"/>
    <col min="13320" max="13320" width="7.42578125" style="249" customWidth="1"/>
    <col min="13321" max="13321" width="7.5703125" style="249" customWidth="1"/>
    <col min="13322" max="13322" width="0.7109375" style="249" customWidth="1"/>
    <col min="13323" max="13323" width="4.7109375" style="249" customWidth="1"/>
    <col min="13324" max="13324" width="7" style="249" customWidth="1"/>
    <col min="13325" max="13325" width="6.7109375" style="249" customWidth="1"/>
    <col min="13326" max="13570" width="9.140625" style="249"/>
    <col min="13571" max="13571" width="3" style="249" customWidth="1"/>
    <col min="13572" max="13572" width="0.7109375" style="249" customWidth="1"/>
    <col min="13573" max="13573" width="10.85546875" style="249" customWidth="1"/>
    <col min="13574" max="13574" width="8.28515625" style="249" customWidth="1"/>
    <col min="13575" max="13575" width="7.28515625" style="249" customWidth="1"/>
    <col min="13576" max="13576" width="7.42578125" style="249" customWidth="1"/>
    <col min="13577" max="13577" width="7.5703125" style="249" customWidth="1"/>
    <col min="13578" max="13578" width="0.7109375" style="249" customWidth="1"/>
    <col min="13579" max="13579" width="4.7109375" style="249" customWidth="1"/>
    <col min="13580" max="13580" width="7" style="249" customWidth="1"/>
    <col min="13581" max="13581" width="6.7109375" style="249" customWidth="1"/>
    <col min="13582" max="13826" width="9.140625" style="249"/>
    <col min="13827" max="13827" width="3" style="249" customWidth="1"/>
    <col min="13828" max="13828" width="0.7109375" style="249" customWidth="1"/>
    <col min="13829" max="13829" width="10.85546875" style="249" customWidth="1"/>
    <col min="13830" max="13830" width="8.28515625" style="249" customWidth="1"/>
    <col min="13831" max="13831" width="7.28515625" style="249" customWidth="1"/>
    <col min="13832" max="13832" width="7.42578125" style="249" customWidth="1"/>
    <col min="13833" max="13833" width="7.5703125" style="249" customWidth="1"/>
    <col min="13834" max="13834" width="0.7109375" style="249" customWidth="1"/>
    <col min="13835" max="13835" width="4.7109375" style="249" customWidth="1"/>
    <col min="13836" max="13836" width="7" style="249" customWidth="1"/>
    <col min="13837" max="13837" width="6.7109375" style="249" customWidth="1"/>
    <col min="13838" max="14082" width="9.140625" style="249"/>
    <col min="14083" max="14083" width="3" style="249" customWidth="1"/>
    <col min="14084" max="14084" width="0.7109375" style="249" customWidth="1"/>
    <col min="14085" max="14085" width="10.85546875" style="249" customWidth="1"/>
    <col min="14086" max="14086" width="8.28515625" style="249" customWidth="1"/>
    <col min="14087" max="14087" width="7.28515625" style="249" customWidth="1"/>
    <col min="14088" max="14088" width="7.42578125" style="249" customWidth="1"/>
    <col min="14089" max="14089" width="7.5703125" style="249" customWidth="1"/>
    <col min="14090" max="14090" width="0.7109375" style="249" customWidth="1"/>
    <col min="14091" max="14091" width="4.7109375" style="249" customWidth="1"/>
    <col min="14092" max="14092" width="7" style="249" customWidth="1"/>
    <col min="14093" max="14093" width="6.7109375" style="249" customWidth="1"/>
    <col min="14094" max="14338" width="9.140625" style="249"/>
    <col min="14339" max="14339" width="3" style="249" customWidth="1"/>
    <col min="14340" max="14340" width="0.7109375" style="249" customWidth="1"/>
    <col min="14341" max="14341" width="10.85546875" style="249" customWidth="1"/>
    <col min="14342" max="14342" width="8.28515625" style="249" customWidth="1"/>
    <col min="14343" max="14343" width="7.28515625" style="249" customWidth="1"/>
    <col min="14344" max="14344" width="7.42578125" style="249" customWidth="1"/>
    <col min="14345" max="14345" width="7.5703125" style="249" customWidth="1"/>
    <col min="14346" max="14346" width="0.7109375" style="249" customWidth="1"/>
    <col min="14347" max="14347" width="4.7109375" style="249" customWidth="1"/>
    <col min="14348" max="14348" width="7" style="249" customWidth="1"/>
    <col min="14349" max="14349" width="6.7109375" style="249" customWidth="1"/>
    <col min="14350" max="14594" width="9.140625" style="249"/>
    <col min="14595" max="14595" width="3" style="249" customWidth="1"/>
    <col min="14596" max="14596" width="0.7109375" style="249" customWidth="1"/>
    <col min="14597" max="14597" width="10.85546875" style="249" customWidth="1"/>
    <col min="14598" max="14598" width="8.28515625" style="249" customWidth="1"/>
    <col min="14599" max="14599" width="7.28515625" style="249" customWidth="1"/>
    <col min="14600" max="14600" width="7.42578125" style="249" customWidth="1"/>
    <col min="14601" max="14601" width="7.5703125" style="249" customWidth="1"/>
    <col min="14602" max="14602" width="0.7109375" style="249" customWidth="1"/>
    <col min="14603" max="14603" width="4.7109375" style="249" customWidth="1"/>
    <col min="14604" max="14604" width="7" style="249" customWidth="1"/>
    <col min="14605" max="14605" width="6.7109375" style="249" customWidth="1"/>
    <col min="14606" max="14850" width="9.140625" style="249"/>
    <col min="14851" max="14851" width="3" style="249" customWidth="1"/>
    <col min="14852" max="14852" width="0.7109375" style="249" customWidth="1"/>
    <col min="14853" max="14853" width="10.85546875" style="249" customWidth="1"/>
    <col min="14854" max="14854" width="8.28515625" style="249" customWidth="1"/>
    <col min="14855" max="14855" width="7.28515625" style="249" customWidth="1"/>
    <col min="14856" max="14856" width="7.42578125" style="249" customWidth="1"/>
    <col min="14857" max="14857" width="7.5703125" style="249" customWidth="1"/>
    <col min="14858" max="14858" width="0.7109375" style="249" customWidth="1"/>
    <col min="14859" max="14859" width="4.7109375" style="249" customWidth="1"/>
    <col min="14860" max="14860" width="7" style="249" customWidth="1"/>
    <col min="14861" max="14861" width="6.7109375" style="249" customWidth="1"/>
    <col min="14862" max="15106" width="9.140625" style="249"/>
    <col min="15107" max="15107" width="3" style="249" customWidth="1"/>
    <col min="15108" max="15108" width="0.7109375" style="249" customWidth="1"/>
    <col min="15109" max="15109" width="10.85546875" style="249" customWidth="1"/>
    <col min="15110" max="15110" width="8.28515625" style="249" customWidth="1"/>
    <col min="15111" max="15111" width="7.28515625" style="249" customWidth="1"/>
    <col min="15112" max="15112" width="7.42578125" style="249" customWidth="1"/>
    <col min="15113" max="15113" width="7.5703125" style="249" customWidth="1"/>
    <col min="15114" max="15114" width="0.7109375" style="249" customWidth="1"/>
    <col min="15115" max="15115" width="4.7109375" style="249" customWidth="1"/>
    <col min="15116" max="15116" width="7" style="249" customWidth="1"/>
    <col min="15117" max="15117" width="6.7109375" style="249" customWidth="1"/>
    <col min="15118" max="15362" width="9.140625" style="249"/>
    <col min="15363" max="15363" width="3" style="249" customWidth="1"/>
    <col min="15364" max="15364" width="0.7109375" style="249" customWidth="1"/>
    <col min="15365" max="15365" width="10.85546875" style="249" customWidth="1"/>
    <col min="15366" max="15366" width="8.28515625" style="249" customWidth="1"/>
    <col min="15367" max="15367" width="7.28515625" style="249" customWidth="1"/>
    <col min="15368" max="15368" width="7.42578125" style="249" customWidth="1"/>
    <col min="15369" max="15369" width="7.5703125" style="249" customWidth="1"/>
    <col min="15370" max="15370" width="0.7109375" style="249" customWidth="1"/>
    <col min="15371" max="15371" width="4.7109375" style="249" customWidth="1"/>
    <col min="15372" max="15372" width="7" style="249" customWidth="1"/>
    <col min="15373" max="15373" width="6.7109375" style="249" customWidth="1"/>
    <col min="15374" max="15618" width="9.140625" style="249"/>
    <col min="15619" max="15619" width="3" style="249" customWidth="1"/>
    <col min="15620" max="15620" width="0.7109375" style="249" customWidth="1"/>
    <col min="15621" max="15621" width="10.85546875" style="249" customWidth="1"/>
    <col min="15622" max="15622" width="8.28515625" style="249" customWidth="1"/>
    <col min="15623" max="15623" width="7.28515625" style="249" customWidth="1"/>
    <col min="15624" max="15624" width="7.42578125" style="249" customWidth="1"/>
    <col min="15625" max="15625" width="7.5703125" style="249" customWidth="1"/>
    <col min="15626" max="15626" width="0.7109375" style="249" customWidth="1"/>
    <col min="15627" max="15627" width="4.7109375" style="249" customWidth="1"/>
    <col min="15628" max="15628" width="7" style="249" customWidth="1"/>
    <col min="15629" max="15629" width="6.7109375" style="249" customWidth="1"/>
    <col min="15630" max="15874" width="9.140625" style="249"/>
    <col min="15875" max="15875" width="3" style="249" customWidth="1"/>
    <col min="15876" max="15876" width="0.7109375" style="249" customWidth="1"/>
    <col min="15877" max="15877" width="10.85546875" style="249" customWidth="1"/>
    <col min="15878" max="15878" width="8.28515625" style="249" customWidth="1"/>
    <col min="15879" max="15879" width="7.28515625" style="249" customWidth="1"/>
    <col min="15880" max="15880" width="7.42578125" style="249" customWidth="1"/>
    <col min="15881" max="15881" width="7.5703125" style="249" customWidth="1"/>
    <col min="15882" max="15882" width="0.7109375" style="249" customWidth="1"/>
    <col min="15883" max="15883" width="4.7109375" style="249" customWidth="1"/>
    <col min="15884" max="15884" width="7" style="249" customWidth="1"/>
    <col min="15885" max="15885" width="6.7109375" style="249" customWidth="1"/>
    <col min="15886" max="16130" width="9.140625" style="249"/>
    <col min="16131" max="16131" width="3" style="249" customWidth="1"/>
    <col min="16132" max="16132" width="0.7109375" style="249" customWidth="1"/>
    <col min="16133" max="16133" width="10.85546875" style="249" customWidth="1"/>
    <col min="16134" max="16134" width="8.28515625" style="249" customWidth="1"/>
    <col min="16135" max="16135" width="7.28515625" style="249" customWidth="1"/>
    <col min="16136" max="16136" width="7.42578125" style="249" customWidth="1"/>
    <col min="16137" max="16137" width="7.5703125" style="249" customWidth="1"/>
    <col min="16138" max="16138" width="0.7109375" style="249" customWidth="1"/>
    <col min="16139" max="16139" width="4.7109375" style="249" customWidth="1"/>
    <col min="16140" max="16140" width="7" style="249" customWidth="1"/>
    <col min="16141" max="16141" width="6.7109375" style="249" customWidth="1"/>
    <col min="16142" max="16384" width="9.140625" style="249"/>
  </cols>
  <sheetData>
    <row r="1" spans="1:37" ht="18" customHeight="1">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row>
    <row r="2" spans="1:37" ht="3" customHeight="1" thickBot="1">
      <c r="A2" s="79"/>
      <c r="B2" s="3"/>
      <c r="C2" s="4"/>
      <c r="D2" s="4"/>
      <c r="E2" s="4"/>
      <c r="F2" s="4"/>
      <c r="G2" s="4"/>
      <c r="H2" s="4"/>
      <c r="I2" s="4"/>
      <c r="J2" s="4"/>
      <c r="K2" s="4"/>
      <c r="L2" s="4"/>
      <c r="M2" s="4"/>
      <c r="N2" s="5"/>
      <c r="O2" s="79"/>
      <c r="P2" s="3"/>
      <c r="Q2" s="4"/>
      <c r="R2" s="4"/>
      <c r="S2" s="4"/>
      <c r="T2" s="4"/>
      <c r="U2" s="4"/>
      <c r="V2" s="4"/>
      <c r="W2" s="4"/>
      <c r="X2" s="5"/>
      <c r="Y2" s="79"/>
      <c r="Z2" s="79"/>
      <c r="AA2" s="79"/>
      <c r="AB2" s="79"/>
      <c r="AC2" s="79"/>
      <c r="AD2" s="79"/>
      <c r="AE2" s="79"/>
      <c r="AF2" s="79"/>
      <c r="AG2" s="79"/>
      <c r="AH2" s="79"/>
      <c r="AI2" s="79"/>
      <c r="AJ2" s="79"/>
      <c r="AK2" s="79"/>
    </row>
    <row r="3" spans="1:37" ht="13.5" customHeight="1" thickTop="1" thickBot="1">
      <c r="A3" s="79"/>
      <c r="B3" s="6"/>
      <c r="C3" s="386" t="s">
        <v>388</v>
      </c>
      <c r="D3" s="387"/>
      <c r="E3" s="387"/>
      <c r="F3" s="387"/>
      <c r="G3" s="387"/>
      <c r="H3" s="388"/>
      <c r="I3" s="257"/>
      <c r="J3" s="257"/>
      <c r="K3" s="257"/>
      <c r="L3" s="257"/>
      <c r="M3" s="257"/>
      <c r="N3" s="12"/>
      <c r="O3" s="79"/>
      <c r="P3" s="6"/>
      <c r="Q3" s="383" t="s">
        <v>389</v>
      </c>
      <c r="R3" s="384"/>
      <c r="S3" s="384"/>
      <c r="T3" s="384"/>
      <c r="U3" s="384"/>
      <c r="V3" s="384"/>
      <c r="W3" s="385"/>
      <c r="X3" s="12"/>
      <c r="Y3" s="79"/>
      <c r="Z3" s="79"/>
      <c r="AA3" s="79"/>
      <c r="AB3" s="79"/>
      <c r="AC3" s="79"/>
      <c r="AD3" s="79"/>
      <c r="AE3" s="79"/>
      <c r="AF3" s="79"/>
      <c r="AG3" s="79"/>
      <c r="AH3" s="79"/>
      <c r="AI3" s="79"/>
      <c r="AJ3" s="79"/>
      <c r="AK3" s="79"/>
    </row>
    <row r="4" spans="1:37" ht="3" customHeight="1" thickTop="1">
      <c r="A4" s="79"/>
      <c r="B4" s="6"/>
      <c r="C4" s="389"/>
      <c r="D4" s="390"/>
      <c r="E4" s="390"/>
      <c r="F4" s="390"/>
      <c r="G4" s="390"/>
      <c r="H4" s="391"/>
      <c r="I4" s="257"/>
      <c r="J4" s="257"/>
      <c r="K4" s="257"/>
      <c r="L4" s="257"/>
      <c r="M4" s="257"/>
      <c r="N4" s="12"/>
      <c r="O4" s="79"/>
      <c r="P4" s="6"/>
      <c r="Q4" s="62"/>
      <c r="R4" s="62"/>
      <c r="S4" s="62"/>
      <c r="T4" s="62"/>
      <c r="U4" s="62"/>
      <c r="V4" s="62"/>
      <c r="W4" s="62"/>
      <c r="X4" s="12"/>
      <c r="Y4" s="79"/>
      <c r="Z4" s="79"/>
      <c r="AA4" s="79"/>
      <c r="AB4" s="79"/>
      <c r="AC4" s="79"/>
      <c r="AD4" s="79"/>
      <c r="AE4" s="79"/>
      <c r="AF4" s="79"/>
      <c r="AG4" s="79"/>
      <c r="AH4" s="79"/>
      <c r="AI4" s="79"/>
      <c r="AJ4" s="79"/>
      <c r="AK4" s="79"/>
    </row>
    <row r="5" spans="1:37" ht="13.5" customHeight="1" thickBot="1">
      <c r="A5" s="79"/>
      <c r="B5" s="6"/>
      <c r="C5" s="392"/>
      <c r="D5" s="393"/>
      <c r="E5" s="393"/>
      <c r="F5" s="393"/>
      <c r="G5" s="393"/>
      <c r="H5" s="394"/>
      <c r="I5" s="257"/>
      <c r="J5" s="257"/>
      <c r="K5" s="257"/>
      <c r="L5" s="257"/>
      <c r="M5" s="257"/>
      <c r="N5" s="7"/>
      <c r="O5" s="81"/>
      <c r="P5" s="8"/>
      <c r="Q5" s="154" t="s">
        <v>80</v>
      </c>
      <c r="R5" s="77"/>
      <c r="S5" s="154" t="s">
        <v>81</v>
      </c>
      <c r="T5" s="77"/>
      <c r="U5" s="154" t="s">
        <v>82</v>
      </c>
      <c r="V5" s="77"/>
      <c r="W5" s="154" t="s">
        <v>83</v>
      </c>
      <c r="X5" s="7"/>
      <c r="Y5" s="79"/>
      <c r="Z5" s="79"/>
      <c r="AA5" s="79"/>
      <c r="AB5" s="79"/>
      <c r="AC5" s="79"/>
      <c r="AD5" s="79"/>
      <c r="AE5" s="79"/>
      <c r="AF5" s="79"/>
      <c r="AG5" s="79"/>
      <c r="AH5" s="79"/>
      <c r="AI5" s="79"/>
      <c r="AJ5" s="79"/>
      <c r="AK5" s="79"/>
    </row>
    <row r="6" spans="1:37" ht="3" customHeight="1" thickTop="1">
      <c r="A6" s="79"/>
      <c r="B6" s="9"/>
      <c r="C6" s="10"/>
      <c r="D6" s="10"/>
      <c r="E6" s="10"/>
      <c r="F6" s="10"/>
      <c r="G6" s="10"/>
      <c r="H6" s="10"/>
      <c r="I6" s="10"/>
      <c r="J6" s="10"/>
      <c r="K6" s="10"/>
      <c r="L6" s="10"/>
      <c r="M6" s="10"/>
      <c r="N6" s="11"/>
      <c r="O6" s="81"/>
      <c r="P6" s="8"/>
      <c r="Q6" s="149"/>
      <c r="R6" s="149"/>
      <c r="S6" s="149"/>
      <c r="T6" s="149"/>
      <c r="U6" s="149"/>
      <c r="V6" s="149"/>
      <c r="W6" s="149"/>
      <c r="X6" s="7"/>
      <c r="Y6" s="79"/>
      <c r="Z6" s="79"/>
      <c r="AA6" s="79"/>
      <c r="AB6" s="79"/>
      <c r="AC6" s="79"/>
      <c r="AD6" s="79"/>
      <c r="AE6" s="79"/>
      <c r="AF6" s="79"/>
      <c r="AG6" s="79"/>
      <c r="AH6" s="79"/>
      <c r="AI6" s="79"/>
      <c r="AJ6" s="79"/>
      <c r="AK6" s="79"/>
    </row>
    <row r="7" spans="1:37" ht="1.5" customHeight="1">
      <c r="A7" s="79"/>
      <c r="B7" s="79"/>
      <c r="C7" s="79"/>
      <c r="D7" s="79"/>
      <c r="E7" s="79"/>
      <c r="F7" s="79"/>
      <c r="G7" s="79"/>
      <c r="H7" s="79"/>
      <c r="I7" s="79"/>
      <c r="J7" s="79"/>
      <c r="K7" s="79"/>
      <c r="L7" s="79"/>
      <c r="M7" s="79"/>
      <c r="N7" s="79"/>
      <c r="O7" s="79"/>
      <c r="P7" s="6"/>
      <c r="Q7" s="62"/>
      <c r="R7" s="62"/>
      <c r="S7" s="62"/>
      <c r="T7" s="62"/>
      <c r="U7" s="62"/>
      <c r="V7" s="62"/>
      <c r="W7" s="62"/>
      <c r="X7" s="12"/>
      <c r="Y7" s="79"/>
      <c r="Z7" s="79"/>
      <c r="AA7" s="79"/>
      <c r="AB7" s="79"/>
      <c r="AC7" s="79"/>
      <c r="AD7" s="79"/>
      <c r="AE7" s="79"/>
      <c r="AF7" s="79"/>
      <c r="AG7" s="79"/>
      <c r="AH7" s="79"/>
      <c r="AI7" s="79"/>
      <c r="AJ7" s="79"/>
      <c r="AK7" s="79"/>
    </row>
    <row r="8" spans="1:37" ht="3" customHeight="1">
      <c r="A8" s="79"/>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row>
    <row r="9" spans="1:37" ht="13.5" customHeight="1">
      <c r="A9" s="79"/>
      <c r="B9" s="6"/>
      <c r="C9" s="252" t="s">
        <v>390</v>
      </c>
      <c r="D9" s="150"/>
      <c r="E9" s="150"/>
      <c r="F9" s="150"/>
      <c r="G9" s="150"/>
      <c r="H9" s="14"/>
      <c r="I9" s="82"/>
      <c r="J9" s="15"/>
      <c r="K9" s="375" t="s">
        <v>391</v>
      </c>
      <c r="L9" s="13"/>
      <c r="M9" s="155" t="s">
        <v>392</v>
      </c>
      <c r="N9" s="16"/>
      <c r="O9" s="86"/>
      <c r="P9" s="17"/>
      <c r="Q9" s="149"/>
      <c r="R9" s="149"/>
      <c r="S9" s="149"/>
      <c r="T9" s="149"/>
      <c r="U9" s="149"/>
      <c r="V9" s="149"/>
      <c r="W9" s="149"/>
      <c r="X9" s="16"/>
      <c r="Y9" s="79"/>
      <c r="Z9" s="79"/>
      <c r="AA9" s="79"/>
      <c r="AB9" s="79"/>
      <c r="AC9" s="79"/>
      <c r="AD9" s="79"/>
      <c r="AE9" s="79"/>
      <c r="AF9" s="79"/>
      <c r="AG9" s="79"/>
      <c r="AH9" s="79"/>
      <c r="AI9" s="79"/>
      <c r="AJ9" s="79"/>
      <c r="AK9" s="79"/>
    </row>
    <row r="10" spans="1:37" ht="3" customHeight="1">
      <c r="A10" s="79"/>
      <c r="B10" s="9"/>
      <c r="C10" s="18"/>
      <c r="D10" s="18"/>
      <c r="E10" s="18"/>
      <c r="F10" s="18"/>
      <c r="G10" s="18"/>
      <c r="H10" s="19"/>
      <c r="I10" s="79"/>
      <c r="J10" s="6"/>
      <c r="K10" s="375"/>
      <c r="L10" s="62"/>
      <c r="M10" s="62"/>
      <c r="N10" s="12"/>
      <c r="O10" s="79"/>
      <c r="P10" s="6"/>
      <c r="Q10" s="62"/>
      <c r="R10" s="62"/>
      <c r="S10" s="62"/>
      <c r="T10" s="62"/>
      <c r="U10" s="62"/>
      <c r="V10" s="62"/>
      <c r="W10" s="62"/>
      <c r="X10" s="12"/>
      <c r="Y10" s="79"/>
      <c r="Z10" s="79"/>
      <c r="AA10" s="79"/>
      <c r="AB10" s="79"/>
      <c r="AC10" s="79"/>
      <c r="AD10" s="79"/>
      <c r="AE10" s="79"/>
      <c r="AF10" s="79"/>
      <c r="AG10" s="79"/>
      <c r="AH10" s="79"/>
      <c r="AI10" s="79"/>
      <c r="AJ10" s="79"/>
      <c r="AK10" s="79"/>
    </row>
    <row r="11" spans="1:37" ht="1.5" customHeight="1">
      <c r="A11" s="79"/>
      <c r="B11" s="79"/>
      <c r="C11" s="79"/>
      <c r="D11" s="79"/>
      <c r="E11" s="79"/>
      <c r="F11" s="79"/>
      <c r="G11" s="79"/>
      <c r="H11" s="79"/>
      <c r="I11" s="79"/>
      <c r="J11" s="6"/>
      <c r="K11" s="375"/>
      <c r="L11" s="62"/>
      <c r="M11" s="62"/>
      <c r="N11" s="12"/>
      <c r="O11" s="79"/>
      <c r="P11" s="6"/>
      <c r="Q11" s="62"/>
      <c r="R11" s="62"/>
      <c r="S11" s="62"/>
      <c r="T11" s="62"/>
      <c r="U11" s="62"/>
      <c r="V11" s="62"/>
      <c r="W11" s="62"/>
      <c r="X11" s="12"/>
      <c r="Y11" s="79"/>
      <c r="Z11" s="79"/>
      <c r="AA11" s="79"/>
      <c r="AB11" s="79"/>
      <c r="AC11" s="79"/>
      <c r="AD11" s="79"/>
      <c r="AE11" s="79"/>
      <c r="AF11" s="79"/>
      <c r="AG11" s="79"/>
      <c r="AH11" s="79"/>
      <c r="AI11" s="79"/>
      <c r="AJ11" s="79"/>
      <c r="AK11" s="79"/>
    </row>
    <row r="12" spans="1:37" ht="3" customHeight="1" thickBot="1">
      <c r="A12" s="79"/>
      <c r="B12" s="3"/>
      <c r="C12" s="4"/>
      <c r="D12" s="4"/>
      <c r="E12" s="4"/>
      <c r="F12" s="4"/>
      <c r="G12" s="4"/>
      <c r="H12" s="5"/>
      <c r="I12" s="79"/>
      <c r="J12" s="6"/>
      <c r="K12" s="375"/>
      <c r="L12" s="62"/>
      <c r="M12" s="62"/>
      <c r="N12" s="12"/>
      <c r="O12" s="79"/>
      <c r="P12" s="6"/>
      <c r="Q12" s="62"/>
      <c r="R12" s="62"/>
      <c r="S12" s="62"/>
      <c r="T12" s="62"/>
      <c r="U12" s="62"/>
      <c r="V12" s="62"/>
      <c r="W12" s="62"/>
      <c r="X12" s="12"/>
      <c r="Y12" s="79"/>
      <c r="Z12" s="79"/>
      <c r="AA12" s="79"/>
      <c r="AB12" s="79"/>
      <c r="AC12" s="79"/>
      <c r="AD12" s="79"/>
      <c r="AE12" s="79"/>
      <c r="AF12" s="79"/>
      <c r="AG12" s="79"/>
      <c r="AH12" s="79"/>
      <c r="AI12" s="79"/>
      <c r="AJ12" s="79"/>
      <c r="AK12" s="79"/>
    </row>
    <row r="13" spans="1:37" ht="13.5" customHeight="1" thickTop="1" thickBot="1">
      <c r="A13" s="79"/>
      <c r="B13" s="6"/>
      <c r="C13" s="364" t="s">
        <v>66</v>
      </c>
      <c r="D13" s="364"/>
      <c r="E13" s="364"/>
      <c r="F13" s="2"/>
      <c r="G13" s="251">
        <v>146</v>
      </c>
      <c r="H13" s="12"/>
      <c r="I13" s="79"/>
      <c r="J13" s="6"/>
      <c r="K13" s="375"/>
      <c r="L13" s="148"/>
      <c r="M13" s="156"/>
      <c r="N13" s="7"/>
      <c r="O13" s="81"/>
      <c r="P13" s="8"/>
      <c r="Q13" s="151"/>
      <c r="R13" s="151"/>
      <c r="S13" s="151"/>
      <c r="T13" s="151"/>
      <c r="U13" s="151"/>
      <c r="V13" s="151"/>
      <c r="W13" s="151"/>
      <c r="X13" s="7"/>
      <c r="Y13" s="79"/>
      <c r="Z13" s="79"/>
      <c r="AA13" s="79"/>
      <c r="AB13" s="79"/>
      <c r="AC13" s="79"/>
      <c r="AD13" s="79"/>
      <c r="AE13" s="79"/>
      <c r="AF13" s="79"/>
      <c r="AG13" s="79"/>
      <c r="AH13" s="79"/>
      <c r="AI13" s="79"/>
      <c r="AJ13" s="79"/>
      <c r="AK13" s="79"/>
    </row>
    <row r="14" spans="1:37" ht="3" customHeight="1" thickTop="1">
      <c r="A14" s="79"/>
      <c r="B14" s="9"/>
      <c r="C14" s="21"/>
      <c r="D14" s="21">
        <v>0</v>
      </c>
      <c r="E14" s="21"/>
      <c r="F14" s="21"/>
      <c r="G14" s="22"/>
      <c r="H14" s="19"/>
      <c r="I14" s="79"/>
      <c r="J14" s="9"/>
      <c r="K14" s="23"/>
      <c r="L14" s="23"/>
      <c r="M14" s="10"/>
      <c r="N14" s="11"/>
      <c r="O14" s="81"/>
      <c r="P14" s="24"/>
      <c r="Q14" s="25"/>
      <c r="R14" s="25"/>
      <c r="S14" s="25"/>
      <c r="T14" s="25"/>
      <c r="U14" s="25"/>
      <c r="V14" s="25"/>
      <c r="W14" s="25"/>
      <c r="X14" s="11"/>
      <c r="Y14" s="79"/>
      <c r="Z14" s="79"/>
      <c r="AA14" s="79"/>
      <c r="AB14" s="79"/>
      <c r="AC14" s="79"/>
      <c r="AD14" s="79"/>
      <c r="AE14" s="79"/>
      <c r="AF14" s="79"/>
      <c r="AG14" s="79"/>
      <c r="AH14" s="79"/>
      <c r="AI14" s="79"/>
      <c r="AJ14" s="79"/>
      <c r="AK14" s="79"/>
    </row>
    <row r="15" spans="1:37" ht="1.5" customHeight="1">
      <c r="A15" s="79"/>
      <c r="B15" s="79"/>
      <c r="C15" s="84"/>
      <c r="D15" s="84"/>
      <c r="E15" s="84"/>
      <c r="F15" s="84"/>
      <c r="G15" s="96"/>
      <c r="H15" s="79"/>
      <c r="I15" s="79"/>
      <c r="J15" s="79"/>
      <c r="K15" s="83"/>
      <c r="L15" s="83"/>
      <c r="M15" s="81"/>
      <c r="N15" s="97"/>
      <c r="O15" s="81"/>
      <c r="P15" s="81"/>
      <c r="Q15" s="94"/>
      <c r="R15" s="94"/>
      <c r="S15" s="94"/>
      <c r="T15" s="94"/>
      <c r="U15" s="94"/>
      <c r="V15" s="94"/>
      <c r="W15" s="94"/>
      <c r="X15" s="81"/>
      <c r="Y15" s="79"/>
      <c r="Z15" s="79"/>
      <c r="AA15" s="79"/>
      <c r="AB15" s="79"/>
      <c r="AC15" s="79"/>
      <c r="AD15" s="79"/>
      <c r="AE15" s="79"/>
      <c r="AF15" s="79"/>
      <c r="AG15" s="79"/>
      <c r="AH15" s="79"/>
      <c r="AI15" s="79"/>
      <c r="AJ15" s="79"/>
      <c r="AK15" s="79"/>
    </row>
    <row r="16" spans="1:37" ht="3" customHeight="1">
      <c r="A16" s="79"/>
      <c r="B16" s="3"/>
      <c r="C16" s="26"/>
      <c r="D16" s="26"/>
      <c r="E16" s="26"/>
      <c r="F16" s="26"/>
      <c r="G16" s="27"/>
      <c r="H16" s="4"/>
      <c r="I16" s="4"/>
      <c r="J16" s="4"/>
      <c r="K16" s="28"/>
      <c r="L16" s="28"/>
      <c r="M16" s="29"/>
      <c r="N16" s="30"/>
      <c r="O16" s="81"/>
      <c r="P16" s="66"/>
      <c r="Q16" s="67"/>
      <c r="R16" s="67"/>
      <c r="S16" s="67"/>
      <c r="T16" s="67"/>
      <c r="U16" s="67"/>
      <c r="V16" s="67"/>
      <c r="W16" s="67"/>
      <c r="X16" s="30"/>
      <c r="Y16" s="79"/>
      <c r="Z16" s="79"/>
      <c r="AA16" s="79"/>
      <c r="AB16" s="79"/>
      <c r="AC16" s="79"/>
      <c r="AD16" s="79"/>
      <c r="AE16" s="79"/>
      <c r="AF16" s="79"/>
      <c r="AG16" s="79"/>
      <c r="AH16" s="79"/>
      <c r="AI16" s="79"/>
      <c r="AJ16" s="79"/>
      <c r="AK16" s="79"/>
    </row>
    <row r="17" spans="1:37" ht="13.5" customHeight="1">
      <c r="A17" s="79"/>
      <c r="B17" s="6"/>
      <c r="C17" s="1" t="s">
        <v>69</v>
      </c>
      <c r="D17" s="149"/>
      <c r="E17" s="1" t="s">
        <v>70</v>
      </c>
      <c r="F17" s="2"/>
      <c r="G17" s="1" t="s">
        <v>71</v>
      </c>
      <c r="H17" s="149"/>
      <c r="I17" s="149"/>
      <c r="J17" s="350" t="s">
        <v>60</v>
      </c>
      <c r="K17" s="351"/>
      <c r="L17" s="149"/>
      <c r="M17" s="1" t="s">
        <v>72</v>
      </c>
      <c r="N17" s="31"/>
      <c r="O17" s="83"/>
      <c r="P17" s="46"/>
      <c r="Q17" s="1" t="s">
        <v>69</v>
      </c>
      <c r="R17" s="64"/>
      <c r="S17" s="1" t="s">
        <v>73</v>
      </c>
      <c r="T17" s="64"/>
      <c r="U17" s="1" t="s">
        <v>74</v>
      </c>
      <c r="V17" s="64"/>
      <c r="W17" s="180" t="s">
        <v>75</v>
      </c>
      <c r="X17" s="157"/>
      <c r="Y17" s="79"/>
      <c r="Z17" s="79"/>
      <c r="AA17" s="79"/>
      <c r="AB17" s="79"/>
      <c r="AC17" s="79"/>
      <c r="AD17" s="79"/>
      <c r="AE17" s="79"/>
      <c r="AF17" s="79"/>
      <c r="AG17" s="79"/>
      <c r="AH17" s="79"/>
      <c r="AI17" s="79"/>
      <c r="AJ17" s="79"/>
      <c r="AK17" s="79"/>
    </row>
    <row r="18" spans="1:37" ht="3" customHeight="1" thickBot="1">
      <c r="A18" s="79"/>
      <c r="B18" s="6"/>
      <c r="C18" s="149"/>
      <c r="D18" s="149"/>
      <c r="E18" s="2"/>
      <c r="F18" s="2"/>
      <c r="G18" s="2"/>
      <c r="H18" s="149"/>
      <c r="I18" s="149"/>
      <c r="J18" s="149"/>
      <c r="K18" s="149"/>
      <c r="L18" s="149"/>
      <c r="M18" s="149"/>
      <c r="N18" s="31"/>
      <c r="O18" s="83"/>
      <c r="P18" s="46"/>
      <c r="Q18" s="64"/>
      <c r="R18" s="64"/>
      <c r="S18" s="64"/>
      <c r="T18" s="64"/>
      <c r="U18" s="64"/>
      <c r="V18" s="64"/>
      <c r="W18" s="64"/>
      <c r="X18" s="157"/>
      <c r="Y18" s="79"/>
      <c r="Z18" s="79"/>
      <c r="AA18" s="79"/>
      <c r="AB18" s="79"/>
      <c r="AC18" s="79"/>
      <c r="AD18" s="79"/>
      <c r="AE18" s="79"/>
      <c r="AF18" s="79"/>
      <c r="AG18" s="79"/>
      <c r="AH18" s="79"/>
      <c r="AI18" s="79"/>
      <c r="AJ18" s="79"/>
      <c r="AK18" s="79"/>
    </row>
    <row r="19" spans="1:37" ht="13.5" customHeight="1" thickTop="1" thickBot="1">
      <c r="A19" s="79"/>
      <c r="B19" s="6"/>
      <c r="C19" s="73" t="s">
        <v>76</v>
      </c>
      <c r="D19" s="32"/>
      <c r="E19" s="158">
        <v>0.09</v>
      </c>
      <c r="F19" s="33"/>
      <c r="G19" s="34">
        <v>0</v>
      </c>
      <c r="H19" s="2"/>
      <c r="I19" s="2"/>
      <c r="J19" s="2"/>
      <c r="K19" s="48" t="s">
        <v>18</v>
      </c>
      <c r="L19" s="35"/>
      <c r="M19" s="63">
        <f>IF((E19-G19-U19)*($G$13*1000)/S19&lt;0,"!!!!",(E19-G19-U19)*($G$13*1000)/S19)</f>
        <v>110.96</v>
      </c>
      <c r="N19" s="36"/>
      <c r="O19" s="87"/>
      <c r="P19" s="68"/>
      <c r="Q19" s="73" t="s">
        <v>76</v>
      </c>
      <c r="R19" s="153"/>
      <c r="S19" s="248">
        <v>100</v>
      </c>
      <c r="T19" s="153"/>
      <c r="U19" s="152">
        <f>IFERROR(ROUND(($M$23/($G$13*1000)*(КУ!$C$6*ХСМ!$C$6))+($M$25/($G$13*1000)*(КУ!$C$4*ХСМ!$C$4))+($M$27/($G$13*1000)*(КУ!$C$8*ХСМ!$C$8)),3),0)</f>
        <v>1.4E-2</v>
      </c>
      <c r="V19" s="159"/>
      <c r="W19" s="250">
        <f>G19+U19</f>
        <v>1.4E-2</v>
      </c>
      <c r="X19" s="160"/>
      <c r="Y19" s="161"/>
      <c r="Z19" s="79"/>
      <c r="AA19" s="94"/>
      <c r="AB19" s="79"/>
      <c r="AC19" s="79"/>
      <c r="AD19" s="79"/>
      <c r="AE19" s="79"/>
      <c r="AF19" s="79"/>
      <c r="AG19" s="79"/>
      <c r="AH19" s="79"/>
      <c r="AI19" s="79"/>
      <c r="AJ19" s="79"/>
      <c r="AK19" s="79"/>
    </row>
    <row r="20" spans="1:37" ht="3.75" customHeight="1" thickTop="1" thickBot="1">
      <c r="A20" s="79"/>
      <c r="B20" s="6"/>
      <c r="C20" s="73"/>
      <c r="D20" s="32"/>
      <c r="E20" s="33"/>
      <c r="F20" s="33"/>
      <c r="G20" s="38"/>
      <c r="H20" s="2"/>
      <c r="I20" s="2"/>
      <c r="J20" s="2"/>
      <c r="K20" s="48"/>
      <c r="L20" s="35"/>
      <c r="M20" s="39"/>
      <c r="N20" s="36"/>
      <c r="O20" s="88"/>
      <c r="P20" s="68"/>
      <c r="Q20" s="73"/>
      <c r="R20" s="162"/>
      <c r="S20" s="163"/>
      <c r="T20" s="162"/>
      <c r="U20" s="164"/>
      <c r="V20" s="165"/>
      <c r="W20" s="107"/>
      <c r="X20" s="160"/>
      <c r="Y20" s="166"/>
      <c r="Z20" s="79"/>
      <c r="AA20" s="166"/>
      <c r="AB20" s="79"/>
      <c r="AC20" s="79"/>
      <c r="AD20" s="79"/>
      <c r="AE20" s="79"/>
      <c r="AF20" s="79"/>
      <c r="AG20" s="79"/>
      <c r="AH20" s="79"/>
      <c r="AI20" s="79"/>
      <c r="AJ20" s="79"/>
      <c r="AK20" s="79"/>
    </row>
    <row r="21" spans="1:37" ht="13.5" customHeight="1" thickTop="1" thickBot="1">
      <c r="A21" s="79"/>
      <c r="B21" s="6"/>
      <c r="C21" s="73" t="s">
        <v>77</v>
      </c>
      <c r="D21" s="32"/>
      <c r="E21" s="158">
        <v>0.2</v>
      </c>
      <c r="F21" s="33"/>
      <c r="G21" s="34">
        <v>0</v>
      </c>
      <c r="H21" s="2"/>
      <c r="I21" s="2"/>
      <c r="J21" s="2"/>
      <c r="K21" s="48" t="s">
        <v>22</v>
      </c>
      <c r="L21" s="35"/>
      <c r="M21" s="63">
        <f>IF((E21-G21-U21)*($G$13*1000)/S21&lt;0,"!!!!",(E21-G21-U21)*($G$13*1000)/S21)</f>
        <v>177.44615384615386</v>
      </c>
      <c r="N21" s="36"/>
      <c r="O21" s="89"/>
      <c r="P21" s="68"/>
      <c r="Q21" s="73" t="s">
        <v>77</v>
      </c>
      <c r="R21" s="153"/>
      <c r="S21" s="248">
        <v>65</v>
      </c>
      <c r="T21" s="153"/>
      <c r="U21" s="152">
        <f>IFERROR(ROUND(($M$25/($G$13*1000)*(КУ!$E$4*ХСМ!$E$4))+($M$23/($G$13*1000)*(КУ!$E$6*ХСМ!$E$6)),3),0)</f>
        <v>0.121</v>
      </c>
      <c r="V21" s="167"/>
      <c r="W21" s="250">
        <f>G21+U21</f>
        <v>0.121</v>
      </c>
      <c r="X21" s="160"/>
      <c r="Y21" s="166"/>
      <c r="Z21" s="79"/>
      <c r="AA21" s="94"/>
      <c r="AB21" s="79"/>
      <c r="AC21" s="79"/>
      <c r="AD21" s="79"/>
      <c r="AE21" s="79"/>
      <c r="AF21" s="79"/>
      <c r="AG21" s="79"/>
      <c r="AH21" s="79"/>
      <c r="AI21" s="79"/>
      <c r="AJ21" s="79"/>
      <c r="AK21" s="79"/>
    </row>
    <row r="22" spans="1:37" ht="3.75" customHeight="1" thickTop="1" thickBot="1">
      <c r="A22" s="79"/>
      <c r="B22" s="6"/>
      <c r="C22" s="73"/>
      <c r="D22" s="32"/>
      <c r="E22" s="33"/>
      <c r="F22" s="33"/>
      <c r="G22" s="38"/>
      <c r="H22" s="2"/>
      <c r="I22" s="2"/>
      <c r="J22" s="2"/>
      <c r="K22" s="48"/>
      <c r="L22" s="35"/>
      <c r="M22" s="39"/>
      <c r="N22" s="36"/>
      <c r="O22" s="90"/>
      <c r="P22" s="68"/>
      <c r="Q22" s="73"/>
      <c r="R22" s="162"/>
      <c r="S22" s="163"/>
      <c r="T22" s="162"/>
      <c r="U22" s="168"/>
      <c r="V22" s="165"/>
      <c r="W22" s="107"/>
      <c r="X22" s="160"/>
      <c r="Y22" s="166"/>
      <c r="Z22" s="79"/>
      <c r="AA22" s="166"/>
      <c r="AB22" s="79"/>
      <c r="AC22" s="79"/>
      <c r="AD22" s="79"/>
      <c r="AE22" s="79"/>
      <c r="AF22" s="79"/>
      <c r="AG22" s="79"/>
      <c r="AH22" s="79"/>
      <c r="AI22" s="79"/>
      <c r="AJ22" s="79"/>
      <c r="AK22" s="79"/>
    </row>
    <row r="23" spans="1:37" ht="13.5" customHeight="1" thickTop="1" thickBot="1">
      <c r="A23" s="79"/>
      <c r="B23" s="6"/>
      <c r="C23" s="74" t="s">
        <v>79</v>
      </c>
      <c r="D23" s="40"/>
      <c r="E23" s="158">
        <v>0.5</v>
      </c>
      <c r="F23" s="33"/>
      <c r="G23" s="34">
        <v>0</v>
      </c>
      <c r="H23" s="149"/>
      <c r="I23" s="149"/>
      <c r="J23" s="149"/>
      <c r="K23" s="255" t="s">
        <v>21</v>
      </c>
      <c r="L23" s="35"/>
      <c r="M23" s="63">
        <f>IF((E23-G23)*($G$13*1000)/S23&lt;0,0,(E23-G23)*($G$13*1000)/S23)</f>
        <v>1042.8571428571429</v>
      </c>
      <c r="N23" s="36"/>
      <c r="O23" s="90"/>
      <c r="P23" s="68"/>
      <c r="Q23" s="74" t="s">
        <v>79</v>
      </c>
      <c r="R23" s="159"/>
      <c r="S23" s="248">
        <v>70</v>
      </c>
      <c r="T23" s="65"/>
      <c r="U23" s="152">
        <v>0.6</v>
      </c>
      <c r="V23" s="159"/>
      <c r="W23" s="250">
        <f>IFERROR($M$23/($G$13*1000)*U23,0)</f>
        <v>4.2857142857142859E-3</v>
      </c>
      <c r="X23" s="169"/>
      <c r="Y23" s="166"/>
      <c r="Z23" s="79"/>
      <c r="AA23" s="94"/>
      <c r="AB23" s="79"/>
      <c r="AC23" s="79"/>
      <c r="AD23" s="79"/>
      <c r="AE23" s="79"/>
      <c r="AF23" s="79"/>
      <c r="AG23" s="79"/>
      <c r="AH23" s="79"/>
      <c r="AI23" s="79"/>
      <c r="AJ23" s="79"/>
      <c r="AK23" s="79"/>
    </row>
    <row r="24" spans="1:37" ht="3.75" customHeight="1" thickTop="1" thickBot="1">
      <c r="A24" s="79"/>
      <c r="B24" s="6"/>
      <c r="C24" s="73"/>
      <c r="D24" s="32"/>
      <c r="E24" s="33"/>
      <c r="F24" s="33"/>
      <c r="G24" s="38"/>
      <c r="H24" s="2"/>
      <c r="I24" s="2"/>
      <c r="J24" s="2"/>
      <c r="K24" s="48"/>
      <c r="L24" s="35"/>
      <c r="M24" s="39"/>
      <c r="N24" s="36"/>
      <c r="O24" s="90"/>
      <c r="P24" s="68"/>
      <c r="Q24" s="73"/>
      <c r="R24" s="162"/>
      <c r="S24" s="170"/>
      <c r="T24" s="153"/>
      <c r="U24" s="168"/>
      <c r="V24" s="165"/>
      <c r="W24" s="107"/>
      <c r="X24" s="160"/>
      <c r="Y24" s="166"/>
      <c r="Z24" s="79"/>
      <c r="AA24" s="166"/>
      <c r="AB24" s="79"/>
      <c r="AC24" s="79"/>
      <c r="AD24" s="79"/>
      <c r="AE24" s="79"/>
      <c r="AF24" s="79"/>
      <c r="AG24" s="79"/>
      <c r="AH24" s="79"/>
      <c r="AI24" s="79"/>
      <c r="AJ24" s="79"/>
      <c r="AK24" s="79"/>
    </row>
    <row r="25" spans="1:37" ht="13.5" customHeight="1" thickTop="1" thickBot="1">
      <c r="A25" s="79"/>
      <c r="B25" s="6"/>
      <c r="C25" s="74" t="s">
        <v>79</v>
      </c>
      <c r="D25" s="40"/>
      <c r="E25" s="158">
        <v>0</v>
      </c>
      <c r="F25" s="33"/>
      <c r="G25" s="34">
        <v>0</v>
      </c>
      <c r="H25" s="149"/>
      <c r="I25" s="149"/>
      <c r="J25" s="149"/>
      <c r="K25" s="255" t="s">
        <v>393</v>
      </c>
      <c r="L25" s="35"/>
      <c r="M25" s="63">
        <f>IF((E25-G25)*($G$13*1000)/S25&lt;0,0,(E25-G25)*($G$13*1000)/S25)</f>
        <v>0</v>
      </c>
      <c r="N25" s="36"/>
      <c r="O25" s="90"/>
      <c r="P25" s="68"/>
      <c r="Q25" s="74" t="s">
        <v>79</v>
      </c>
      <c r="R25" s="159"/>
      <c r="S25" s="248">
        <v>78</v>
      </c>
      <c r="T25" s="65"/>
      <c r="U25" s="152">
        <v>0.7</v>
      </c>
      <c r="V25" s="159"/>
      <c r="W25" s="250">
        <f>IFERROR($M$25/($G$13*1000)*U25,0)</f>
        <v>0</v>
      </c>
      <c r="X25" s="169"/>
      <c r="Y25" s="166"/>
      <c r="Z25" s="79"/>
      <c r="AA25" s="94"/>
      <c r="AB25" s="79"/>
      <c r="AC25" s="79"/>
      <c r="AD25" s="79"/>
      <c r="AE25" s="79"/>
      <c r="AF25" s="79"/>
      <c r="AG25" s="79"/>
      <c r="AH25" s="79"/>
      <c r="AI25" s="79"/>
      <c r="AJ25" s="79"/>
      <c r="AK25" s="79"/>
    </row>
    <row r="26" spans="1:37" ht="3.75" customHeight="1" thickTop="1" thickBot="1">
      <c r="A26" s="79"/>
      <c r="B26" s="6"/>
      <c r="C26" s="73"/>
      <c r="D26" s="32"/>
      <c r="E26" s="33"/>
      <c r="F26" s="33"/>
      <c r="G26" s="38"/>
      <c r="H26" s="2"/>
      <c r="I26" s="2"/>
      <c r="J26" s="2"/>
      <c r="K26" s="48"/>
      <c r="L26" s="35"/>
      <c r="M26" s="39"/>
      <c r="N26" s="36"/>
      <c r="O26" s="90"/>
      <c r="P26" s="68"/>
      <c r="Q26" s="73"/>
      <c r="R26" s="162"/>
      <c r="S26" s="170"/>
      <c r="T26" s="153"/>
      <c r="U26" s="168"/>
      <c r="V26" s="165"/>
      <c r="W26" s="107"/>
      <c r="X26" s="160"/>
      <c r="Y26" s="166"/>
      <c r="Z26" s="79"/>
      <c r="AA26" s="166"/>
      <c r="AB26" s="79"/>
      <c r="AC26" s="79"/>
      <c r="AD26" s="79"/>
      <c r="AE26" s="79"/>
      <c r="AF26" s="79"/>
      <c r="AG26" s="79"/>
      <c r="AH26" s="79"/>
      <c r="AI26" s="79"/>
      <c r="AJ26" s="79"/>
      <c r="AK26" s="79"/>
    </row>
    <row r="27" spans="1:37" ht="13.5" customHeight="1" thickTop="1" thickBot="1">
      <c r="A27" s="79"/>
      <c r="B27" s="6"/>
      <c r="C27" s="73" t="s">
        <v>80</v>
      </c>
      <c r="D27" s="32"/>
      <c r="E27" s="158">
        <v>0</v>
      </c>
      <c r="F27" s="33"/>
      <c r="G27" s="34">
        <v>0</v>
      </c>
      <c r="H27" s="2"/>
      <c r="I27" s="2"/>
      <c r="J27" s="2"/>
      <c r="K27" s="48" t="s">
        <v>23</v>
      </c>
      <c r="L27" s="35"/>
      <c r="M27" s="63">
        <f>IF((E27-G27)*($G$13*1000)/S27&lt;0,0,(E27-G27)*($G$13*1000)/S27)</f>
        <v>0</v>
      </c>
      <c r="N27" s="36"/>
      <c r="O27" s="90"/>
      <c r="P27" s="68"/>
      <c r="Q27" s="73" t="s">
        <v>80</v>
      </c>
      <c r="R27" s="159"/>
      <c r="S27" s="248">
        <v>67</v>
      </c>
      <c r="T27" s="65"/>
      <c r="U27" s="149"/>
      <c r="V27" s="62"/>
      <c r="W27" s="149"/>
      <c r="X27" s="169"/>
      <c r="Y27" s="166"/>
      <c r="Z27" s="79"/>
      <c r="AA27" s="94"/>
      <c r="AB27" s="79"/>
      <c r="AC27" s="79"/>
      <c r="AD27" s="79"/>
      <c r="AE27" s="79"/>
      <c r="AF27" s="79"/>
      <c r="AG27" s="79"/>
      <c r="AH27" s="79"/>
      <c r="AI27" s="79"/>
      <c r="AJ27" s="79"/>
      <c r="AK27" s="79"/>
    </row>
    <row r="28" spans="1:37" ht="3.75" customHeight="1" thickTop="1" thickBot="1">
      <c r="A28" s="79"/>
      <c r="B28" s="6"/>
      <c r="C28" s="73"/>
      <c r="D28" s="32"/>
      <c r="E28" s="33"/>
      <c r="F28" s="33"/>
      <c r="G28" s="38"/>
      <c r="H28" s="2"/>
      <c r="I28" s="2"/>
      <c r="J28" s="2"/>
      <c r="K28" s="48"/>
      <c r="L28" s="35"/>
      <c r="M28" s="39"/>
      <c r="N28" s="36"/>
      <c r="O28" s="90"/>
      <c r="P28" s="68"/>
      <c r="Q28" s="73"/>
      <c r="R28" s="162"/>
      <c r="S28" s="163"/>
      <c r="T28" s="162"/>
      <c r="U28" s="168"/>
      <c r="V28" s="165"/>
      <c r="W28" s="107"/>
      <c r="X28" s="171"/>
      <c r="Y28" s="166"/>
      <c r="Z28" s="79"/>
      <c r="AA28" s="166"/>
      <c r="AB28" s="79"/>
      <c r="AC28" s="79"/>
      <c r="AD28" s="79"/>
      <c r="AE28" s="79"/>
      <c r="AF28" s="79"/>
      <c r="AG28" s="79"/>
      <c r="AH28" s="79"/>
      <c r="AI28" s="79"/>
      <c r="AJ28" s="79"/>
      <c r="AK28" s="79"/>
    </row>
    <row r="29" spans="1:37" ht="13.5" customHeight="1" thickTop="1" thickBot="1">
      <c r="A29" s="79"/>
      <c r="B29" s="6"/>
      <c r="C29" s="73" t="s">
        <v>81</v>
      </c>
      <c r="D29" s="32"/>
      <c r="E29" s="158">
        <v>0</v>
      </c>
      <c r="F29" s="33"/>
      <c r="G29" s="34">
        <v>0</v>
      </c>
      <c r="H29" s="2"/>
      <c r="I29" s="2"/>
      <c r="J29" s="2"/>
      <c r="K29" s="48" t="s">
        <v>27</v>
      </c>
      <c r="L29" s="35"/>
      <c r="M29" s="63">
        <f>IF((E29-G29)*($G$13*1000)/S29&lt;0,0,(E29-G29)*($G$13*1000)/S29)</f>
        <v>0</v>
      </c>
      <c r="N29" s="36"/>
      <c r="O29" s="90"/>
      <c r="P29" s="68"/>
      <c r="Q29" s="73" t="s">
        <v>81</v>
      </c>
      <c r="R29" s="159"/>
      <c r="S29" s="248">
        <v>65</v>
      </c>
      <c r="T29" s="159"/>
      <c r="U29" s="149"/>
      <c r="V29" s="62"/>
      <c r="W29" s="149"/>
      <c r="X29" s="171"/>
      <c r="Y29" s="166"/>
      <c r="Z29" s="79"/>
      <c r="AA29" s="94"/>
      <c r="AB29" s="79"/>
      <c r="AC29" s="79"/>
      <c r="AD29" s="79"/>
      <c r="AE29" s="79"/>
      <c r="AF29" s="79"/>
      <c r="AG29" s="79"/>
      <c r="AH29" s="79"/>
      <c r="AI29" s="79"/>
      <c r="AJ29" s="79"/>
      <c r="AK29" s="79"/>
    </row>
    <row r="30" spans="1:37" ht="3.75" customHeight="1" thickTop="1" thickBot="1">
      <c r="A30" s="79"/>
      <c r="B30" s="6"/>
      <c r="C30" s="73"/>
      <c r="D30" s="32"/>
      <c r="E30" s="33"/>
      <c r="F30" s="33"/>
      <c r="G30" s="38"/>
      <c r="H30" s="2"/>
      <c r="I30" s="2"/>
      <c r="J30" s="2"/>
      <c r="K30" s="48"/>
      <c r="L30" s="35"/>
      <c r="M30" s="39"/>
      <c r="N30" s="36"/>
      <c r="O30" s="90"/>
      <c r="P30" s="68"/>
      <c r="Q30" s="73"/>
      <c r="R30" s="162"/>
      <c r="S30" s="163"/>
      <c r="T30" s="162"/>
      <c r="U30" s="168"/>
      <c r="V30" s="165"/>
      <c r="W30" s="107"/>
      <c r="X30" s="171"/>
      <c r="Y30" s="166"/>
      <c r="Z30" s="79"/>
      <c r="AA30" s="166"/>
      <c r="AB30" s="79"/>
      <c r="AC30" s="79"/>
      <c r="AD30" s="79"/>
      <c r="AE30" s="79"/>
      <c r="AF30" s="79"/>
      <c r="AG30" s="79"/>
      <c r="AH30" s="79"/>
      <c r="AI30" s="79"/>
      <c r="AJ30" s="79"/>
      <c r="AK30" s="79"/>
    </row>
    <row r="31" spans="1:37" ht="13.5" customHeight="1" thickTop="1" thickBot="1">
      <c r="A31" s="79"/>
      <c r="B31" s="6"/>
      <c r="C31" s="73" t="s">
        <v>82</v>
      </c>
      <c r="D31" s="32"/>
      <c r="E31" s="158">
        <v>0</v>
      </c>
      <c r="F31" s="33"/>
      <c r="G31" s="34">
        <v>0</v>
      </c>
      <c r="H31" s="2"/>
      <c r="I31" s="2"/>
      <c r="J31" s="2"/>
      <c r="K31" s="48" t="s">
        <v>26</v>
      </c>
      <c r="L31" s="35"/>
      <c r="M31" s="63">
        <f>IF((E31-G31)*($G$13*1000)/S31&lt;0,0,(E31-G31)*($G$13*1000)/S31)</f>
        <v>0</v>
      </c>
      <c r="N31" s="36"/>
      <c r="O31" s="90"/>
      <c r="P31" s="68"/>
      <c r="Q31" s="73" t="s">
        <v>82</v>
      </c>
      <c r="R31" s="159"/>
      <c r="S31" s="248">
        <v>80</v>
      </c>
      <c r="T31" s="159"/>
      <c r="U31" s="149"/>
      <c r="V31" s="62"/>
      <c r="W31" s="149"/>
      <c r="X31" s="171"/>
      <c r="Y31" s="166"/>
      <c r="Z31" s="79"/>
      <c r="AA31" s="94"/>
      <c r="AB31" s="79"/>
      <c r="AC31" s="79"/>
      <c r="AD31" s="79"/>
      <c r="AE31" s="79"/>
      <c r="AF31" s="79"/>
      <c r="AG31" s="79"/>
      <c r="AH31" s="79"/>
      <c r="AI31" s="79"/>
      <c r="AJ31" s="79"/>
      <c r="AK31" s="79"/>
    </row>
    <row r="32" spans="1:37" ht="3.75" customHeight="1" thickTop="1" thickBot="1">
      <c r="A32" s="79"/>
      <c r="B32" s="6"/>
      <c r="C32" s="73"/>
      <c r="D32" s="32"/>
      <c r="E32" s="33"/>
      <c r="F32" s="33"/>
      <c r="G32" s="38"/>
      <c r="H32" s="2"/>
      <c r="I32" s="2"/>
      <c r="J32" s="2"/>
      <c r="K32" s="48"/>
      <c r="L32" s="35"/>
      <c r="M32" s="39"/>
      <c r="N32" s="36"/>
      <c r="O32" s="90"/>
      <c r="P32" s="68"/>
      <c r="Q32" s="73"/>
      <c r="R32" s="162"/>
      <c r="S32" s="163"/>
      <c r="T32" s="162"/>
      <c r="U32" s="168"/>
      <c r="V32" s="165"/>
      <c r="W32" s="107"/>
      <c r="X32" s="171"/>
      <c r="Y32" s="166"/>
      <c r="Z32" s="79"/>
      <c r="AA32" s="166"/>
      <c r="AB32" s="79"/>
      <c r="AC32" s="79"/>
      <c r="AD32" s="79"/>
      <c r="AE32" s="79"/>
      <c r="AF32" s="79"/>
      <c r="AG32" s="79"/>
      <c r="AH32" s="79"/>
      <c r="AI32" s="79"/>
      <c r="AJ32" s="79"/>
      <c r="AK32" s="79"/>
    </row>
    <row r="33" spans="1:37" ht="13.5" customHeight="1" thickTop="1" thickBot="1">
      <c r="A33" s="79"/>
      <c r="B33" s="6"/>
      <c r="C33" s="73" t="s">
        <v>83</v>
      </c>
      <c r="D33" s="32"/>
      <c r="E33" s="158">
        <v>0</v>
      </c>
      <c r="F33" s="33"/>
      <c r="G33" s="34">
        <v>0</v>
      </c>
      <c r="H33" s="2"/>
      <c r="I33" s="2"/>
      <c r="J33" s="2"/>
      <c r="K33" s="48" t="s">
        <v>29</v>
      </c>
      <c r="L33" s="35"/>
      <c r="M33" s="63">
        <f>IF((E33-G33)*($G$13*1000)/S33&lt;0,0,(E33-G33)*($G$13*1000)/S33)</f>
        <v>0</v>
      </c>
      <c r="N33" s="36"/>
      <c r="O33" s="90"/>
      <c r="P33" s="68"/>
      <c r="Q33" s="73" t="s">
        <v>83</v>
      </c>
      <c r="R33" s="159"/>
      <c r="S33" s="248">
        <v>60</v>
      </c>
      <c r="T33" s="159"/>
      <c r="U33" s="149"/>
      <c r="V33" s="62"/>
      <c r="W33" s="149"/>
      <c r="X33" s="171"/>
      <c r="Y33" s="166"/>
      <c r="Z33" s="79"/>
      <c r="AA33" s="94"/>
      <c r="AB33" s="79"/>
      <c r="AC33" s="79"/>
      <c r="AD33" s="79"/>
      <c r="AE33" s="79"/>
      <c r="AF33" s="79"/>
      <c r="AG33" s="79"/>
      <c r="AH33" s="79"/>
      <c r="AI33" s="79"/>
      <c r="AJ33" s="79"/>
      <c r="AK33" s="79"/>
    </row>
    <row r="34" spans="1:37" ht="3.75" customHeight="1" thickTop="1">
      <c r="A34" s="79"/>
      <c r="B34" s="9"/>
      <c r="C34" s="72"/>
      <c r="D34" s="23"/>
      <c r="E34" s="18"/>
      <c r="F34" s="18"/>
      <c r="G34" s="18"/>
      <c r="H34" s="18"/>
      <c r="I34" s="18"/>
      <c r="J34" s="18"/>
      <c r="K34" s="18"/>
      <c r="L34" s="21"/>
      <c r="M34" s="41"/>
      <c r="N34" s="42"/>
      <c r="O34" s="82"/>
      <c r="P34" s="9"/>
      <c r="Q34" s="18"/>
      <c r="R34" s="18"/>
      <c r="S34" s="18"/>
      <c r="T34" s="18"/>
      <c r="U34" s="18"/>
      <c r="V34" s="18"/>
      <c r="W34" s="18"/>
      <c r="X34" s="19"/>
      <c r="Y34" s="94"/>
      <c r="Z34" s="79"/>
      <c r="AA34" s="79"/>
      <c r="AB34" s="79"/>
      <c r="AC34" s="79"/>
      <c r="AD34" s="79"/>
      <c r="AE34" s="79"/>
      <c r="AF34" s="79"/>
      <c r="AG34" s="79"/>
      <c r="AH34" s="79"/>
      <c r="AI34" s="79"/>
      <c r="AJ34" s="79"/>
      <c r="AK34" s="79"/>
    </row>
    <row r="35" spans="1:37" ht="7.5" customHeight="1">
      <c r="A35" s="79"/>
      <c r="B35" s="79"/>
      <c r="C35" s="83"/>
      <c r="D35" s="83"/>
      <c r="E35" s="79"/>
      <c r="F35" s="79"/>
      <c r="G35" s="79"/>
      <c r="H35" s="79"/>
      <c r="I35" s="79"/>
      <c r="J35" s="79"/>
      <c r="K35" s="79"/>
      <c r="L35" s="84"/>
      <c r="M35" s="82"/>
      <c r="N35" s="82"/>
      <c r="O35" s="82"/>
      <c r="P35" s="79"/>
      <c r="Q35" s="79"/>
      <c r="R35" s="79"/>
      <c r="S35" s="79"/>
      <c r="T35" s="79"/>
      <c r="U35" s="79"/>
      <c r="V35" s="79"/>
      <c r="W35" s="79"/>
      <c r="X35" s="79"/>
      <c r="Y35" s="79"/>
      <c r="Z35" s="79"/>
      <c r="AA35" s="79"/>
      <c r="AB35" s="79"/>
      <c r="AC35" s="79"/>
      <c r="AD35" s="79"/>
      <c r="AE35" s="79"/>
      <c r="AF35" s="79"/>
      <c r="AG35" s="79"/>
      <c r="AH35" s="79"/>
      <c r="AI35" s="79"/>
      <c r="AJ35" s="79"/>
      <c r="AK35" s="79"/>
    </row>
    <row r="36" spans="1:37" ht="3.75" customHeight="1" thickBot="1">
      <c r="A36" s="79"/>
      <c r="B36" s="3"/>
      <c r="C36" s="4"/>
      <c r="D36" s="4"/>
      <c r="E36" s="4"/>
      <c r="F36" s="4"/>
      <c r="G36" s="4"/>
      <c r="H36" s="4"/>
      <c r="I36" s="4"/>
      <c r="J36" s="4"/>
      <c r="K36" s="4"/>
      <c r="L36" s="4"/>
      <c r="M36" s="4"/>
      <c r="N36" s="5"/>
      <c r="O36" s="82"/>
      <c r="P36" s="45"/>
      <c r="Q36" s="4"/>
      <c r="R36" s="4"/>
      <c r="S36" s="4"/>
      <c r="T36" s="4"/>
      <c r="U36" s="4"/>
      <c r="V36" s="4"/>
      <c r="W36" s="4"/>
      <c r="X36" s="44"/>
      <c r="Y36" s="79"/>
      <c r="Z36" s="79"/>
      <c r="AA36" s="79"/>
      <c r="AB36" s="79"/>
      <c r="AC36" s="79"/>
      <c r="AD36" s="79"/>
      <c r="AE36" s="79"/>
      <c r="AF36" s="79"/>
      <c r="AG36" s="79"/>
      <c r="AH36" s="79"/>
      <c r="AI36" s="79"/>
      <c r="AJ36" s="79"/>
      <c r="AK36" s="79"/>
    </row>
    <row r="37" spans="1:37" ht="12.75" customHeight="1" thickTop="1">
      <c r="A37" s="79"/>
      <c r="B37" s="6"/>
      <c r="C37" s="368" t="s">
        <v>85</v>
      </c>
      <c r="D37" s="369"/>
      <c r="E37" s="369"/>
      <c r="F37" s="369"/>
      <c r="G37" s="370"/>
      <c r="H37" s="62"/>
      <c r="I37" s="62"/>
      <c r="J37" s="62"/>
      <c r="K37" s="375" t="s">
        <v>391</v>
      </c>
      <c r="L37" s="62"/>
      <c r="M37" s="62"/>
      <c r="N37" s="7"/>
      <c r="O37" s="82"/>
      <c r="P37" s="46"/>
      <c r="Q37" s="154" t="s">
        <v>92</v>
      </c>
      <c r="R37" s="77"/>
      <c r="S37" s="154" t="s">
        <v>94</v>
      </c>
      <c r="T37" s="77"/>
      <c r="U37" s="154" t="s">
        <v>96</v>
      </c>
      <c r="V37" s="77"/>
      <c r="W37" s="154" t="s">
        <v>97</v>
      </c>
      <c r="X37" s="31"/>
      <c r="Y37" s="79"/>
      <c r="Z37" s="79"/>
      <c r="AA37" s="79"/>
      <c r="AB37" s="79"/>
      <c r="AC37" s="79"/>
      <c r="AD37" s="79"/>
      <c r="AE37" s="79"/>
      <c r="AF37" s="79"/>
      <c r="AG37" s="79"/>
      <c r="AH37" s="79"/>
      <c r="AI37" s="79"/>
      <c r="AJ37" s="79"/>
      <c r="AK37" s="79"/>
    </row>
    <row r="38" spans="1:37" ht="3.75" customHeight="1">
      <c r="A38" s="79"/>
      <c r="B38" s="6"/>
      <c r="C38" s="253"/>
      <c r="D38" s="150"/>
      <c r="E38" s="150"/>
      <c r="F38" s="150"/>
      <c r="G38" s="254"/>
      <c r="H38" s="62"/>
      <c r="I38" s="62"/>
      <c r="J38" s="62"/>
      <c r="K38" s="375"/>
      <c r="L38" s="62"/>
      <c r="M38" s="62"/>
      <c r="N38" s="7"/>
      <c r="O38" s="82"/>
      <c r="P38" s="46"/>
      <c r="Q38" s="77"/>
      <c r="R38" s="77"/>
      <c r="S38" s="77"/>
      <c r="T38" s="77"/>
      <c r="U38" s="77"/>
      <c r="V38" s="77"/>
      <c r="W38" s="77"/>
      <c r="X38" s="31"/>
      <c r="Y38" s="79"/>
      <c r="Z38" s="79"/>
      <c r="AA38" s="79"/>
      <c r="AB38" s="79"/>
      <c r="AC38" s="79"/>
      <c r="AD38" s="79"/>
      <c r="AE38" s="79"/>
      <c r="AF38" s="79"/>
      <c r="AG38" s="79"/>
      <c r="AH38" s="79"/>
      <c r="AI38" s="79"/>
      <c r="AJ38" s="79"/>
      <c r="AK38" s="79"/>
    </row>
    <row r="39" spans="1:37" ht="12" customHeight="1" thickBot="1">
      <c r="A39" s="79"/>
      <c r="B39" s="6"/>
      <c r="C39" s="380" t="s">
        <v>86</v>
      </c>
      <c r="D39" s="381"/>
      <c r="E39" s="381"/>
      <c r="F39" s="381"/>
      <c r="G39" s="382"/>
      <c r="H39" s="62"/>
      <c r="I39" s="62"/>
      <c r="J39" s="62"/>
      <c r="K39" s="375"/>
      <c r="L39" s="62"/>
      <c r="M39" s="62"/>
      <c r="N39" s="14"/>
      <c r="O39" s="82"/>
      <c r="P39" s="46"/>
      <c r="Q39" s="77"/>
      <c r="R39" s="77"/>
      <c r="S39" s="77"/>
      <c r="T39" s="77"/>
      <c r="U39" s="77"/>
      <c r="V39" s="77"/>
      <c r="W39" s="77"/>
      <c r="X39" s="31"/>
      <c r="Y39" s="79"/>
      <c r="Z39" s="79"/>
      <c r="AA39" s="79"/>
      <c r="AB39" s="79"/>
      <c r="AC39" s="79"/>
      <c r="AD39" s="79"/>
      <c r="AE39" s="79"/>
      <c r="AF39" s="79"/>
      <c r="AG39" s="79"/>
      <c r="AH39" s="79"/>
      <c r="AI39" s="79"/>
      <c r="AJ39" s="79"/>
      <c r="AK39" s="79"/>
    </row>
    <row r="40" spans="1:37" ht="3.75" customHeight="1" thickTop="1">
      <c r="A40" s="79"/>
      <c r="B40" s="9"/>
      <c r="C40" s="18"/>
      <c r="D40" s="18"/>
      <c r="E40" s="18"/>
      <c r="F40" s="18"/>
      <c r="G40" s="18"/>
      <c r="H40" s="18"/>
      <c r="I40" s="18"/>
      <c r="J40" s="18"/>
      <c r="K40" s="18"/>
      <c r="L40" s="21"/>
      <c r="M40" s="41"/>
      <c r="N40" s="42"/>
      <c r="O40" s="82"/>
      <c r="P40" s="71"/>
      <c r="Q40" s="10"/>
      <c r="R40" s="10"/>
      <c r="S40" s="10"/>
      <c r="T40" s="10"/>
      <c r="U40" s="10"/>
      <c r="V40" s="10"/>
      <c r="W40" s="10"/>
      <c r="X40" s="172"/>
      <c r="Y40" s="79"/>
      <c r="Z40" s="79"/>
      <c r="AA40" s="79"/>
      <c r="AB40" s="79"/>
      <c r="AC40" s="79"/>
      <c r="AD40" s="79"/>
      <c r="AE40" s="79"/>
      <c r="AF40" s="79"/>
      <c r="AG40" s="79"/>
      <c r="AH40" s="79"/>
      <c r="AI40" s="79"/>
      <c r="AJ40" s="79"/>
      <c r="AK40" s="79"/>
    </row>
    <row r="41" spans="1:37" ht="1.5" customHeight="1">
      <c r="A41" s="79"/>
      <c r="B41" s="85"/>
      <c r="C41" s="85"/>
      <c r="D41" s="85"/>
      <c r="E41" s="85"/>
      <c r="F41" s="85"/>
      <c r="G41" s="85"/>
      <c r="H41" s="85"/>
      <c r="I41" s="85"/>
      <c r="J41" s="85"/>
      <c r="K41" s="85"/>
      <c r="L41" s="98"/>
      <c r="M41" s="99"/>
      <c r="N41" s="99"/>
      <c r="O41" s="82"/>
      <c r="P41" s="91"/>
      <c r="Q41" s="79"/>
      <c r="R41" s="79"/>
      <c r="S41" s="79"/>
      <c r="T41" s="79"/>
      <c r="U41" s="79"/>
      <c r="V41" s="79"/>
      <c r="W41" s="79"/>
      <c r="X41" s="91"/>
      <c r="Y41" s="79"/>
      <c r="Z41" s="79"/>
      <c r="AA41" s="79"/>
      <c r="AB41" s="79"/>
      <c r="AC41" s="79"/>
      <c r="AD41" s="79"/>
      <c r="AE41" s="79"/>
      <c r="AF41" s="79"/>
      <c r="AG41" s="79"/>
      <c r="AH41" s="79"/>
      <c r="AI41" s="79"/>
      <c r="AJ41" s="79"/>
      <c r="AK41" s="79"/>
    </row>
    <row r="42" spans="1:37" ht="3" customHeight="1">
      <c r="A42" s="79"/>
      <c r="B42" s="3"/>
      <c r="C42" s="4"/>
      <c r="D42" s="4"/>
      <c r="E42" s="4"/>
      <c r="F42" s="4"/>
      <c r="G42" s="4"/>
      <c r="H42" s="4"/>
      <c r="I42" s="4"/>
      <c r="J42" s="4"/>
      <c r="K42" s="4"/>
      <c r="L42" s="26"/>
      <c r="M42" s="43"/>
      <c r="N42" s="44"/>
      <c r="O42" s="82"/>
      <c r="P42" s="3"/>
      <c r="Q42" s="4"/>
      <c r="R42" s="4"/>
      <c r="S42" s="4"/>
      <c r="T42" s="4"/>
      <c r="U42" s="4"/>
      <c r="V42" s="4"/>
      <c r="W42" s="4"/>
      <c r="X42" s="5"/>
      <c r="Y42" s="79"/>
      <c r="Z42" s="79"/>
      <c r="AA42" s="79"/>
      <c r="AB42" s="79"/>
      <c r="AC42" s="79"/>
      <c r="AD42" s="79"/>
      <c r="AE42" s="79"/>
      <c r="AF42" s="79"/>
      <c r="AG42" s="79"/>
      <c r="AH42" s="79"/>
      <c r="AI42" s="79"/>
      <c r="AJ42" s="79"/>
      <c r="AK42" s="79"/>
    </row>
    <row r="43" spans="1:37" ht="13.5" customHeight="1">
      <c r="A43" s="79"/>
      <c r="B43" s="6"/>
      <c r="C43" s="1" t="s">
        <v>69</v>
      </c>
      <c r="D43" s="149"/>
      <c r="E43" s="1" t="s">
        <v>70</v>
      </c>
      <c r="F43" s="2"/>
      <c r="G43" s="1" t="s">
        <v>71</v>
      </c>
      <c r="H43" s="149"/>
      <c r="I43" s="149"/>
      <c r="J43" s="350" t="s">
        <v>394</v>
      </c>
      <c r="K43" s="351"/>
      <c r="L43" s="149"/>
      <c r="M43" s="1" t="s">
        <v>88</v>
      </c>
      <c r="N43" s="31"/>
      <c r="O43" s="83"/>
      <c r="P43" s="6"/>
      <c r="Q43" s="1" t="s">
        <v>69</v>
      </c>
      <c r="R43" s="62"/>
      <c r="S43" s="1" t="s">
        <v>73</v>
      </c>
      <c r="T43" s="62"/>
      <c r="U43" s="1" t="s">
        <v>395</v>
      </c>
      <c r="V43" s="62"/>
      <c r="W43" s="1" t="s">
        <v>90</v>
      </c>
      <c r="X43" s="12"/>
      <c r="Y43" s="79"/>
      <c r="Z43" s="79"/>
      <c r="AA43" s="79"/>
      <c r="AB43" s="79"/>
      <c r="AC43" s="79"/>
      <c r="AD43" s="79"/>
      <c r="AE43" s="79"/>
      <c r="AF43" s="79"/>
      <c r="AG43" s="79"/>
      <c r="AH43" s="79"/>
      <c r="AI43" s="79"/>
      <c r="AJ43" s="79"/>
      <c r="AK43" s="79"/>
    </row>
    <row r="44" spans="1:37" ht="3.75" customHeight="1" thickBot="1">
      <c r="A44" s="79"/>
      <c r="B44" s="6"/>
      <c r="C44" s="149"/>
      <c r="D44" s="149"/>
      <c r="E44" s="149"/>
      <c r="F44" s="2"/>
      <c r="G44" s="149"/>
      <c r="H44" s="149"/>
      <c r="I44" s="149"/>
      <c r="J44" s="149"/>
      <c r="K44" s="149"/>
      <c r="L44" s="149"/>
      <c r="M44" s="149"/>
      <c r="N44" s="31"/>
      <c r="O44" s="83"/>
      <c r="P44" s="6"/>
      <c r="Q44" s="62"/>
      <c r="R44" s="62"/>
      <c r="S44" s="62"/>
      <c r="T44" s="62"/>
      <c r="U44" s="62"/>
      <c r="V44" s="62"/>
      <c r="W44" s="62"/>
      <c r="X44" s="12"/>
      <c r="Y44" s="79"/>
      <c r="Z44" s="79"/>
      <c r="AA44" s="79"/>
      <c r="AB44" s="79"/>
      <c r="AC44" s="79"/>
      <c r="AD44" s="79"/>
      <c r="AE44" s="79"/>
      <c r="AF44" s="79"/>
      <c r="AG44" s="79"/>
      <c r="AH44" s="79"/>
      <c r="AI44" s="79"/>
      <c r="AJ44" s="79"/>
      <c r="AK44" s="79"/>
    </row>
    <row r="45" spans="1:37" ht="13.5" customHeight="1" thickTop="1" thickBot="1">
      <c r="A45" s="79"/>
      <c r="B45" s="6"/>
      <c r="C45" s="2" t="s">
        <v>76</v>
      </c>
      <c r="D45" s="2"/>
      <c r="E45" s="158">
        <v>0</v>
      </c>
      <c r="F45" s="33"/>
      <c r="G45" s="34">
        <v>0</v>
      </c>
      <c r="H45" s="47"/>
      <c r="I45" s="47"/>
      <c r="J45" s="47"/>
      <c r="K45" s="48" t="s">
        <v>91</v>
      </c>
      <c r="L45" s="77"/>
      <c r="M45" s="63">
        <f>IF((E45-G45)/(S45/100)*$G$13/160&lt;0,0,(E45-G45)/(S45/100)*$G$13/160)</f>
        <v>0</v>
      </c>
      <c r="N45" s="50"/>
      <c r="O45" s="91"/>
      <c r="P45" s="6"/>
      <c r="Q45" s="2" t="s">
        <v>76</v>
      </c>
      <c r="R45" s="62"/>
      <c r="S45" s="158">
        <v>0.01</v>
      </c>
      <c r="T45" s="62"/>
      <c r="U45" s="149"/>
      <c r="V45" s="62"/>
      <c r="W45" s="149"/>
      <c r="X45" s="12"/>
      <c r="Y45" s="94"/>
      <c r="Z45" s="79"/>
      <c r="AA45" s="93"/>
      <c r="AB45" s="95"/>
      <c r="AC45" s="79"/>
      <c r="AD45" s="93"/>
      <c r="AE45" s="79"/>
      <c r="AF45" s="79"/>
      <c r="AG45" s="79"/>
      <c r="AH45" s="79"/>
      <c r="AI45" s="79"/>
      <c r="AJ45" s="79"/>
      <c r="AK45" s="79"/>
    </row>
    <row r="46" spans="1:37" ht="3.75" customHeight="1" thickTop="1" thickBot="1">
      <c r="A46" s="79"/>
      <c r="B46" s="6"/>
      <c r="C46" s="32"/>
      <c r="D46" s="32"/>
      <c r="E46" s="33"/>
      <c r="F46" s="33"/>
      <c r="G46" s="33"/>
      <c r="H46" s="2"/>
      <c r="I46" s="2"/>
      <c r="J46" s="2"/>
      <c r="K46" s="48"/>
      <c r="L46" s="35"/>
      <c r="M46" s="37"/>
      <c r="N46" s="36"/>
      <c r="O46" s="90"/>
      <c r="P46" s="68"/>
      <c r="Q46" s="32"/>
      <c r="R46" s="173"/>
      <c r="S46" s="247"/>
      <c r="T46" s="173"/>
      <c r="U46" s="149"/>
      <c r="V46" s="174"/>
      <c r="W46" s="149"/>
      <c r="X46" s="36"/>
      <c r="Y46" s="94"/>
      <c r="Z46" s="79"/>
      <c r="AA46" s="93"/>
      <c r="AB46" s="95"/>
      <c r="AC46" s="79"/>
      <c r="AD46" s="93"/>
      <c r="AE46" s="79"/>
      <c r="AF46" s="79"/>
      <c r="AG46" s="79"/>
      <c r="AH46" s="79"/>
      <c r="AI46" s="79"/>
      <c r="AJ46" s="79"/>
      <c r="AK46" s="79"/>
    </row>
    <row r="47" spans="1:37" ht="13.5" customHeight="1" thickTop="1" thickBot="1">
      <c r="A47" s="79"/>
      <c r="B47" s="6"/>
      <c r="C47" s="2" t="s">
        <v>92</v>
      </c>
      <c r="D47" s="2"/>
      <c r="E47" s="158">
        <v>0</v>
      </c>
      <c r="F47" s="33"/>
      <c r="G47" s="34">
        <v>0</v>
      </c>
      <c r="H47" s="47"/>
      <c r="I47" s="47"/>
      <c r="J47" s="47"/>
      <c r="K47" s="48" t="s">
        <v>93</v>
      </c>
      <c r="L47" s="77"/>
      <c r="M47" s="63">
        <f>IF((E47-G47)/(S47/100)*$G$13/160&lt;0,0,(E47-G47)/(S47/100)*$G$13/160)</f>
        <v>0</v>
      </c>
      <c r="N47" s="50"/>
      <c r="O47" s="91"/>
      <c r="P47" s="69"/>
      <c r="Q47" s="2" t="s">
        <v>92</v>
      </c>
      <c r="R47" s="62"/>
      <c r="S47" s="158">
        <v>0.01</v>
      </c>
      <c r="T47" s="62"/>
      <c r="U47" s="149"/>
      <c r="V47" s="62"/>
      <c r="W47" s="149"/>
      <c r="X47" s="50"/>
      <c r="Y47" s="94"/>
      <c r="Z47" s="79"/>
      <c r="AA47" s="93"/>
      <c r="AB47" s="95"/>
      <c r="AC47" s="79"/>
      <c r="AD47" s="93"/>
      <c r="AE47" s="79"/>
      <c r="AF47" s="79"/>
      <c r="AG47" s="79"/>
      <c r="AH47" s="79"/>
      <c r="AI47" s="79"/>
      <c r="AJ47" s="79"/>
      <c r="AK47" s="79"/>
    </row>
    <row r="48" spans="1:37" ht="3.75" customHeight="1" thickTop="1" thickBot="1">
      <c r="A48" s="79"/>
      <c r="B48" s="6"/>
      <c r="C48" s="32"/>
      <c r="D48" s="32"/>
      <c r="E48" s="33"/>
      <c r="F48" s="33"/>
      <c r="G48" s="33"/>
      <c r="H48" s="2"/>
      <c r="I48" s="2"/>
      <c r="J48" s="2"/>
      <c r="K48" s="48"/>
      <c r="L48" s="35"/>
      <c r="M48" s="37"/>
      <c r="N48" s="36"/>
      <c r="O48" s="90"/>
      <c r="P48" s="68"/>
      <c r="Q48" s="32"/>
      <c r="R48" s="62"/>
      <c r="S48" s="247"/>
      <c r="T48" s="62"/>
      <c r="U48" s="149"/>
      <c r="V48" s="62"/>
      <c r="W48" s="149"/>
      <c r="X48" s="50"/>
      <c r="Y48" s="94"/>
      <c r="Z48" s="79"/>
      <c r="AA48" s="79"/>
      <c r="AB48" s="95"/>
      <c r="AC48" s="79"/>
      <c r="AD48" s="93"/>
      <c r="AE48" s="79"/>
      <c r="AF48" s="79"/>
      <c r="AG48" s="79"/>
      <c r="AH48" s="79"/>
      <c r="AI48" s="79"/>
      <c r="AJ48" s="79"/>
      <c r="AK48" s="79"/>
    </row>
    <row r="49" spans="1:37" ht="13.5" customHeight="1" thickTop="1" thickBot="1">
      <c r="A49" s="79"/>
      <c r="B49" s="6"/>
      <c r="C49" s="2" t="s">
        <v>94</v>
      </c>
      <c r="D49" s="2"/>
      <c r="E49" s="158">
        <v>0</v>
      </c>
      <c r="F49" s="33"/>
      <c r="G49" s="34">
        <v>0</v>
      </c>
      <c r="H49" s="47"/>
      <c r="I49" s="47"/>
      <c r="J49" s="47"/>
      <c r="K49" s="48" t="s">
        <v>95</v>
      </c>
      <c r="L49" s="77"/>
      <c r="M49" s="63">
        <f>IF((E49-G49)/(S49/100)*$G$13/160&lt;0,0,(E49-G49)/(S49/100)*$G$13/160)</f>
        <v>0</v>
      </c>
      <c r="N49" s="50"/>
      <c r="O49" s="91"/>
      <c r="P49" s="69"/>
      <c r="Q49" s="2" t="s">
        <v>94</v>
      </c>
      <c r="R49" s="62"/>
      <c r="S49" s="158">
        <v>1.4999999999999999E-2</v>
      </c>
      <c r="T49" s="62"/>
      <c r="U49" s="149"/>
      <c r="V49" s="62"/>
      <c r="W49" s="149"/>
      <c r="X49" s="50"/>
      <c r="Y49" s="94"/>
      <c r="Z49" s="79"/>
      <c r="AA49" s="93"/>
      <c r="AB49" s="95"/>
      <c r="AC49" s="79"/>
      <c r="AD49" s="93"/>
      <c r="AE49" s="79"/>
      <c r="AF49" s="79"/>
      <c r="AG49" s="79"/>
      <c r="AH49" s="79"/>
      <c r="AI49" s="79"/>
      <c r="AJ49" s="79"/>
      <c r="AK49" s="79"/>
    </row>
    <row r="50" spans="1:37" ht="3.75" customHeight="1" thickTop="1" thickBot="1">
      <c r="A50" s="79"/>
      <c r="B50" s="6"/>
      <c r="C50" s="32"/>
      <c r="D50" s="32"/>
      <c r="E50" s="33"/>
      <c r="F50" s="33"/>
      <c r="G50" s="33"/>
      <c r="H50" s="2"/>
      <c r="I50" s="2"/>
      <c r="J50" s="2"/>
      <c r="K50" s="48"/>
      <c r="L50" s="35"/>
      <c r="M50" s="37"/>
      <c r="N50" s="36"/>
      <c r="O50" s="90"/>
      <c r="P50" s="68"/>
      <c r="Q50" s="32"/>
      <c r="R50" s="62"/>
      <c r="S50" s="247"/>
      <c r="T50" s="62"/>
      <c r="U50" s="149"/>
      <c r="V50" s="62"/>
      <c r="W50" s="149"/>
      <c r="X50" s="50"/>
      <c r="Y50" s="94"/>
      <c r="Z50" s="79"/>
      <c r="AA50" s="93"/>
      <c r="AB50" s="95"/>
      <c r="AC50" s="79"/>
      <c r="AD50" s="93"/>
      <c r="AE50" s="79"/>
      <c r="AF50" s="79"/>
      <c r="AG50" s="79"/>
      <c r="AH50" s="79"/>
      <c r="AI50" s="79"/>
      <c r="AJ50" s="79"/>
      <c r="AK50" s="79"/>
    </row>
    <row r="51" spans="1:37" ht="13.5" customHeight="1" thickTop="1" thickBot="1">
      <c r="A51" s="79"/>
      <c r="B51" s="6"/>
      <c r="C51" s="2" t="s">
        <v>96</v>
      </c>
      <c r="D51" s="2"/>
      <c r="E51" s="158">
        <v>0</v>
      </c>
      <c r="F51" s="33"/>
      <c r="G51" s="34">
        <v>0</v>
      </c>
      <c r="H51" s="47"/>
      <c r="I51" s="47"/>
      <c r="J51" s="47"/>
      <c r="K51" s="48" t="s">
        <v>396</v>
      </c>
      <c r="L51" s="77"/>
      <c r="M51" s="63">
        <f>IF((E51-G51)/(S51/100)*$G$13/160&lt;0,0,(E51-G51)/(S51/100)*$G$13/160)</f>
        <v>0</v>
      </c>
      <c r="N51" s="50"/>
      <c r="O51" s="91"/>
      <c r="P51" s="69"/>
      <c r="Q51" s="2" t="s">
        <v>96</v>
      </c>
      <c r="R51" s="62"/>
      <c r="S51" s="158">
        <v>1.2999999999999999E-2</v>
      </c>
      <c r="T51" s="62"/>
      <c r="U51" s="243">
        <v>0</v>
      </c>
      <c r="V51" s="62"/>
      <c r="W51" s="258">
        <f>IFERROR(IF(($U$51-$G$51)/$M$51*$G$13/160*100&lt;0,0,($U$51-$G$51)/$M$51*$G$13/160*100),0)</f>
        <v>0</v>
      </c>
      <c r="X51" s="50"/>
      <c r="Y51" s="94"/>
      <c r="Z51" s="79"/>
      <c r="AA51" s="93"/>
      <c r="AB51" s="95"/>
      <c r="AC51" s="79"/>
      <c r="AD51" s="93"/>
      <c r="AE51" s="79"/>
      <c r="AF51" s="79"/>
      <c r="AG51" s="79"/>
      <c r="AH51" s="79"/>
      <c r="AI51" s="79"/>
      <c r="AJ51" s="79"/>
      <c r="AK51" s="79"/>
    </row>
    <row r="52" spans="1:37" ht="3.75" customHeight="1" thickTop="1" thickBot="1">
      <c r="A52" s="79"/>
      <c r="B52" s="6"/>
      <c r="C52" s="32"/>
      <c r="D52" s="32"/>
      <c r="E52" s="33"/>
      <c r="F52" s="33"/>
      <c r="G52" s="33"/>
      <c r="H52" s="2"/>
      <c r="I52" s="2"/>
      <c r="J52" s="2"/>
      <c r="K52" s="49"/>
      <c r="L52" s="51"/>
      <c r="M52" s="37"/>
      <c r="N52" s="36"/>
      <c r="O52" s="90"/>
      <c r="P52" s="68"/>
      <c r="Q52" s="62"/>
      <c r="R52" s="62"/>
      <c r="S52" s="62"/>
      <c r="T52" s="62"/>
      <c r="U52" s="62"/>
      <c r="V52" s="62"/>
      <c r="W52" s="62"/>
      <c r="X52" s="50"/>
      <c r="Y52" s="94"/>
      <c r="Z52" s="79"/>
      <c r="AA52" s="93"/>
      <c r="AB52" s="79"/>
      <c r="AC52" s="79"/>
      <c r="AD52" s="79"/>
      <c r="AE52" s="79"/>
      <c r="AF52" s="79"/>
      <c r="AG52" s="79"/>
      <c r="AH52" s="79"/>
      <c r="AI52" s="79"/>
      <c r="AJ52" s="79"/>
      <c r="AK52" s="79"/>
    </row>
    <row r="53" spans="1:37" ht="13.5" customHeight="1" thickTop="1" thickBot="1">
      <c r="A53" s="79"/>
      <c r="B53" s="6"/>
      <c r="C53" s="2" t="s">
        <v>98</v>
      </c>
      <c r="D53" s="2"/>
      <c r="E53" s="117">
        <v>0</v>
      </c>
      <c r="F53" s="52"/>
      <c r="G53" s="34">
        <v>0</v>
      </c>
      <c r="H53" s="13"/>
      <c r="I53" s="13"/>
      <c r="J53" s="13"/>
      <c r="K53" s="62" t="s">
        <v>36</v>
      </c>
      <c r="L53" s="77"/>
      <c r="M53" s="63">
        <v>0</v>
      </c>
      <c r="N53" s="50"/>
      <c r="O53" s="91"/>
      <c r="P53" s="69"/>
      <c r="Q53" s="2"/>
      <c r="R53" s="62"/>
      <c r="S53" s="175"/>
      <c r="T53" s="62"/>
      <c r="U53" s="149"/>
      <c r="V53" s="62"/>
      <c r="W53" s="149"/>
      <c r="X53" s="50"/>
      <c r="Y53" s="94"/>
      <c r="Z53" s="79"/>
      <c r="AA53" s="79"/>
      <c r="AB53" s="79"/>
      <c r="AC53" s="79"/>
      <c r="AD53" s="79"/>
      <c r="AE53" s="79"/>
      <c r="AF53" s="79"/>
      <c r="AG53" s="79"/>
      <c r="AH53" s="79"/>
      <c r="AI53" s="79"/>
      <c r="AJ53" s="79"/>
      <c r="AK53" s="79"/>
    </row>
    <row r="54" spans="1:37" ht="3.75" customHeight="1" thickTop="1">
      <c r="A54" s="79"/>
      <c r="B54" s="9"/>
      <c r="C54" s="53"/>
      <c r="D54" s="53"/>
      <c r="E54" s="54"/>
      <c r="F54" s="54"/>
      <c r="G54" s="54"/>
      <c r="H54" s="21"/>
      <c r="I54" s="21"/>
      <c r="J54" s="21"/>
      <c r="K54" s="55"/>
      <c r="L54" s="56"/>
      <c r="M54" s="57"/>
      <c r="N54" s="58"/>
      <c r="O54" s="90"/>
      <c r="P54" s="70"/>
      <c r="Q54" s="176"/>
      <c r="R54" s="176"/>
      <c r="S54" s="176"/>
      <c r="T54" s="176"/>
      <c r="U54" s="177"/>
      <c r="V54" s="177"/>
      <c r="W54" s="18"/>
      <c r="X54" s="58"/>
      <c r="Y54" s="79"/>
      <c r="Z54" s="79"/>
      <c r="AA54" s="79"/>
      <c r="AB54" s="79"/>
      <c r="AC54" s="79"/>
      <c r="AD54" s="79"/>
      <c r="AE54" s="79"/>
      <c r="AF54" s="79"/>
      <c r="AG54" s="79"/>
      <c r="AH54" s="79"/>
      <c r="AI54" s="79"/>
      <c r="AJ54" s="79"/>
      <c r="AK54" s="79"/>
    </row>
    <row r="55" spans="1:37">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row>
    <row r="56" spans="1:37">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row>
    <row r="57" spans="1:3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row>
    <row r="58" spans="1:37">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row>
    <row r="59" spans="1:37">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row>
    <row r="60" spans="1:37">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row>
    <row r="61" spans="1:37">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row>
    <row r="62" spans="1:37">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row>
    <row r="63" spans="1:37">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row>
    <row r="64" spans="1:37">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row>
    <row r="65" spans="1:37">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row>
    <row r="66" spans="1:37">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row>
    <row r="67" spans="1:3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row>
    <row r="68" spans="1:3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row>
    <row r="69" spans="1:37">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row>
    <row r="70" spans="1:3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row>
    <row r="71" spans="1:3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row>
    <row r="72" spans="1:37">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row>
    <row r="73" spans="1:3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row>
    <row r="74" spans="1:37">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row>
    <row r="75" spans="1:37">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row>
    <row r="76" spans="1:37">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row>
    <row r="77" spans="1:3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row>
  </sheetData>
  <sheetProtection sheet="1" objects="1" scenarios="1" formatCells="0" formatColumns="0" formatRows="0" insertColumns="0" insertRows="0" insertHyperlinks="0" deleteColumns="0" deleteRows="0" sort="0" autoFilter="0" pivotTables="0"/>
  <protectedRanges>
    <protectedRange sqref="S19 S21 S23 S25 S27 S29 S31 S33 S45 S47 S49 S51" name="Кусв."/>
    <protectedRange sqref="G19 G21 G23 G25 G27 G29 G31 G33 G45 G47 G49 G51 G53" name="Проба"/>
    <protectedRange sqref="G13" name="Масса стали"/>
    <protectedRange sqref="E19 E21 E23 E25 E27 E29 E31 E33 E45 E47 E49 E51 E53" name="Цель"/>
    <protectedRange sqref="U51" name="LF_AVTO"/>
  </protectedRanges>
  <mergeCells count="9">
    <mergeCell ref="K37:K39"/>
    <mergeCell ref="J43:K43"/>
    <mergeCell ref="C37:G37"/>
    <mergeCell ref="C39:G39"/>
    <mergeCell ref="Q3:W3"/>
    <mergeCell ref="K9:K13"/>
    <mergeCell ref="C13:E13"/>
    <mergeCell ref="C3:H5"/>
    <mergeCell ref="J17:K17"/>
  </mergeCells>
  <conditionalFormatting sqref="S6:T6">
    <cfRule type="expression" dxfId="19" priority="44">
      <formula>$E30&gt;0</formula>
    </cfRule>
  </conditionalFormatting>
  <conditionalFormatting sqref="U6:V6">
    <cfRule type="expression" dxfId="18" priority="43">
      <formula>$E32&gt;0</formula>
    </cfRule>
  </conditionalFormatting>
  <conditionalFormatting sqref="W6">
    <cfRule type="expression" dxfId="17" priority="42">
      <formula>$E34&gt;0</formula>
    </cfRule>
  </conditionalFormatting>
  <conditionalFormatting sqref="S54:T54">
    <cfRule type="cellIs" dxfId="16" priority="25" operator="greaterThan">
      <formula>$E$19</formula>
    </cfRule>
  </conditionalFormatting>
  <conditionalFormatting sqref="Q5">
    <cfRule type="expression" dxfId="15" priority="23">
      <formula>$E$27&gt;0</formula>
    </cfRule>
  </conditionalFormatting>
  <conditionalFormatting sqref="S5">
    <cfRule type="expression" dxfId="14" priority="22">
      <formula>$E$29&gt;0</formula>
    </cfRule>
  </conditionalFormatting>
  <conditionalFormatting sqref="U5">
    <cfRule type="expression" dxfId="13" priority="21">
      <formula>$E$31&gt;0</formula>
    </cfRule>
  </conditionalFormatting>
  <conditionalFormatting sqref="W5">
    <cfRule type="expression" dxfId="12" priority="20">
      <formula>$E$33&gt;0</formula>
    </cfRule>
  </conditionalFormatting>
  <conditionalFormatting sqref="Q37">
    <cfRule type="expression" dxfId="11" priority="19">
      <formula>$E$47&gt;0</formula>
    </cfRule>
  </conditionalFormatting>
  <conditionalFormatting sqref="S37">
    <cfRule type="expression" dxfId="10" priority="18">
      <formula>$E$49&gt;0</formula>
    </cfRule>
  </conditionalFormatting>
  <conditionalFormatting sqref="U37">
    <cfRule type="expression" dxfId="9" priority="17">
      <formula>$E$51&gt;0</formula>
    </cfRule>
  </conditionalFormatting>
  <conditionalFormatting sqref="W37">
    <cfRule type="expression" dxfId="8" priority="16">
      <formula>$G$53&gt;0</formula>
    </cfRule>
  </conditionalFormatting>
  <conditionalFormatting sqref="Y19">
    <cfRule type="cellIs" dxfId="7" priority="15" operator="greaterThan">
      <formula>$E$19</formula>
    </cfRule>
  </conditionalFormatting>
  <conditionalFormatting sqref="M19 W19">
    <cfRule type="expression" dxfId="6" priority="4">
      <formula>$W$19&gt;$E$19</formula>
    </cfRule>
  </conditionalFormatting>
  <conditionalFormatting sqref="M21 W21">
    <cfRule type="expression" dxfId="5" priority="3">
      <formula>$W$21&gt;$E$21</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69" r:id="rId4" name="Button 25">
              <controlPr defaultSize="0" print="0" autoFill="0" autoPict="0" macro="[0]!reset_values_6">
                <anchor moveWithCells="1">
                  <from>
                    <xdr:col>6</xdr:col>
                    <xdr:colOff>19050</xdr:colOff>
                    <xdr:row>8</xdr:row>
                    <xdr:rowOff>0</xdr:rowOff>
                  </from>
                  <to>
                    <xdr:col>7</xdr:col>
                    <xdr:colOff>9525</xdr:colOff>
                    <xdr:row>9</xdr:row>
                    <xdr:rowOff>0</xdr:rowOff>
                  </to>
                </anchor>
              </controlPr>
            </control>
          </mc:Choice>
        </mc:AlternateContent>
        <mc:AlternateContent xmlns:mc="http://schemas.openxmlformats.org/markup-compatibility/2006">
          <mc:Choice Requires="x14">
            <control shapeId="6145" r:id="rId5" name="Button 1">
              <controlPr defaultSize="0" print="0" autoFill="0" autoPict="0" macro="[0]!S_off">
                <anchor moveWithCells="1" sizeWithCells="1">
                  <from>
                    <xdr:col>16</xdr:col>
                    <xdr:colOff>244475</xdr:colOff>
                    <xdr:row>38</xdr:row>
                    <xdr:rowOff>44450</xdr:rowOff>
                  </from>
                  <to>
                    <xdr:col>16</xdr:col>
                    <xdr:colOff>463550</xdr:colOff>
                    <xdr:row>40</xdr:row>
                    <xdr:rowOff>14288</xdr:rowOff>
                  </to>
                </anchor>
              </controlPr>
            </control>
          </mc:Choice>
        </mc:AlternateContent>
        <mc:AlternateContent xmlns:mc="http://schemas.openxmlformats.org/markup-compatibility/2006">
          <mc:Choice Requires="x14">
            <control shapeId="6146" r:id="rId6" name="Button 2">
              <controlPr defaultSize="0" print="0" autoFill="0" autoPict="0" macro="[0]!S_on">
                <anchor moveWithCells="1" sizeWithCells="1">
                  <from>
                    <xdr:col>15</xdr:col>
                    <xdr:colOff>44450</xdr:colOff>
                    <xdr:row>38</xdr:row>
                    <xdr:rowOff>44450</xdr:rowOff>
                  </from>
                  <to>
                    <xdr:col>16</xdr:col>
                    <xdr:colOff>215900</xdr:colOff>
                    <xdr:row>40</xdr:row>
                    <xdr:rowOff>14288</xdr:rowOff>
                  </to>
                </anchor>
              </controlPr>
            </control>
          </mc:Choice>
        </mc:AlternateContent>
        <mc:AlternateContent xmlns:mc="http://schemas.openxmlformats.org/markup-compatibility/2006">
          <mc:Choice Requires="x14">
            <control shapeId="6147" r:id="rId7" name="Button 3">
              <controlPr defaultSize="0" print="0" autoFill="0" autoPict="0" macro="[0]!Al_on">
                <anchor moveWithCells="1" sizeWithCells="1">
                  <from>
                    <xdr:col>17</xdr:col>
                    <xdr:colOff>44450</xdr:colOff>
                    <xdr:row>38</xdr:row>
                    <xdr:rowOff>44450</xdr:rowOff>
                  </from>
                  <to>
                    <xdr:col>18</xdr:col>
                    <xdr:colOff>215900</xdr:colOff>
                    <xdr:row>40</xdr:row>
                    <xdr:rowOff>14288</xdr:rowOff>
                  </to>
                </anchor>
              </controlPr>
            </control>
          </mc:Choice>
        </mc:AlternateContent>
        <mc:AlternateContent xmlns:mc="http://schemas.openxmlformats.org/markup-compatibility/2006">
          <mc:Choice Requires="x14">
            <control shapeId="6148" r:id="rId8" name="Button 4">
              <controlPr defaultSize="0" print="0" autoFill="0" autoPict="0" macro="[0]!Al_off">
                <anchor moveWithCells="1" sizeWithCells="1">
                  <from>
                    <xdr:col>18</xdr:col>
                    <xdr:colOff>234950</xdr:colOff>
                    <xdr:row>38</xdr:row>
                    <xdr:rowOff>44450</xdr:rowOff>
                  </from>
                  <to>
                    <xdr:col>18</xdr:col>
                    <xdr:colOff>463550</xdr:colOff>
                    <xdr:row>40</xdr:row>
                    <xdr:rowOff>14288</xdr:rowOff>
                  </to>
                </anchor>
              </controlPr>
            </control>
          </mc:Choice>
        </mc:AlternateContent>
        <mc:AlternateContent xmlns:mc="http://schemas.openxmlformats.org/markup-compatibility/2006">
          <mc:Choice Requires="x14">
            <control shapeId="6149" r:id="rId9" name="Button 5">
              <controlPr defaultSize="0" print="0" autoFill="0" autoPict="0" macro="[0]!Ti_on">
                <anchor moveWithCells="1" sizeWithCells="1">
                  <from>
                    <xdr:col>19</xdr:col>
                    <xdr:colOff>44450</xdr:colOff>
                    <xdr:row>38</xdr:row>
                    <xdr:rowOff>44450</xdr:rowOff>
                  </from>
                  <to>
                    <xdr:col>20</xdr:col>
                    <xdr:colOff>225425</xdr:colOff>
                    <xdr:row>40</xdr:row>
                    <xdr:rowOff>14288</xdr:rowOff>
                  </to>
                </anchor>
              </controlPr>
            </control>
          </mc:Choice>
        </mc:AlternateContent>
        <mc:AlternateContent xmlns:mc="http://schemas.openxmlformats.org/markup-compatibility/2006">
          <mc:Choice Requires="x14">
            <control shapeId="6150" r:id="rId10" name="Button 6">
              <controlPr defaultSize="0" print="0" autoFill="0" autoPict="0" macro="[0]!Ti_off">
                <anchor moveWithCells="1" sizeWithCells="1">
                  <from>
                    <xdr:col>20</xdr:col>
                    <xdr:colOff>244475</xdr:colOff>
                    <xdr:row>38</xdr:row>
                    <xdr:rowOff>44450</xdr:rowOff>
                  </from>
                  <to>
                    <xdr:col>20</xdr:col>
                    <xdr:colOff>463550</xdr:colOff>
                    <xdr:row>40</xdr:row>
                    <xdr:rowOff>14288</xdr:rowOff>
                  </to>
                </anchor>
              </controlPr>
            </control>
          </mc:Choice>
        </mc:AlternateContent>
        <mc:AlternateContent xmlns:mc="http://schemas.openxmlformats.org/markup-compatibility/2006">
          <mc:Choice Requires="x14">
            <control shapeId="6151" r:id="rId11" name="Button 7">
              <controlPr defaultSize="0" print="0" autoFill="0" autoPict="0" macro="[0]!Ca_on">
                <anchor moveWithCells="1" sizeWithCells="1">
                  <from>
                    <xdr:col>22</xdr:col>
                    <xdr:colOff>6350</xdr:colOff>
                    <xdr:row>38</xdr:row>
                    <xdr:rowOff>44450</xdr:rowOff>
                  </from>
                  <to>
                    <xdr:col>22</xdr:col>
                    <xdr:colOff>225425</xdr:colOff>
                    <xdr:row>40</xdr:row>
                    <xdr:rowOff>14288</xdr:rowOff>
                  </to>
                </anchor>
              </controlPr>
            </control>
          </mc:Choice>
        </mc:AlternateContent>
        <mc:AlternateContent xmlns:mc="http://schemas.openxmlformats.org/markup-compatibility/2006">
          <mc:Choice Requires="x14">
            <control shapeId="6152" r:id="rId12" name="Button 8">
              <controlPr defaultSize="0" print="0" autoFill="0" autoPict="0" macro="[0]!Ca_off">
                <anchor moveWithCells="1" sizeWithCells="1">
                  <from>
                    <xdr:col>22</xdr:col>
                    <xdr:colOff>254000</xdr:colOff>
                    <xdr:row>38</xdr:row>
                    <xdr:rowOff>44450</xdr:rowOff>
                  </from>
                  <to>
                    <xdr:col>22</xdr:col>
                    <xdr:colOff>473075</xdr:colOff>
                    <xdr:row>40</xdr:row>
                    <xdr:rowOff>14288</xdr:rowOff>
                  </to>
                </anchor>
              </controlPr>
            </control>
          </mc:Choice>
        </mc:AlternateContent>
        <mc:AlternateContent xmlns:mc="http://schemas.openxmlformats.org/markup-compatibility/2006">
          <mc:Choice Requires="x14">
            <control shapeId="6153" r:id="rId13" name="Button 9">
              <controlPr defaultSize="0" print="0" autoFill="0" autoPict="0" macro="[0]!FeMn">
                <anchor moveWithCells="1" sizeWithCells="1">
                  <from>
                    <xdr:col>21</xdr:col>
                    <xdr:colOff>44450</xdr:colOff>
                    <xdr:row>11</xdr:row>
                    <xdr:rowOff>31433</xdr:rowOff>
                  </from>
                  <to>
                    <xdr:col>22</xdr:col>
                    <xdr:colOff>454025</xdr:colOff>
                    <xdr:row>12</xdr:row>
                    <xdr:rowOff>166688</xdr:rowOff>
                  </to>
                </anchor>
              </controlPr>
            </control>
          </mc:Choice>
        </mc:AlternateContent>
        <mc:AlternateContent xmlns:mc="http://schemas.openxmlformats.org/markup-compatibility/2006">
          <mc:Choice Requires="x14">
            <control shapeId="6154" r:id="rId14" name="Button 10">
              <controlPr defaultSize="0" print="0" autoFill="0" autoPict="0" macro="[0]!SiMn">
                <anchor moveWithCells="1" sizeWithCells="1">
                  <from>
                    <xdr:col>16</xdr:col>
                    <xdr:colOff>25400</xdr:colOff>
                    <xdr:row>11</xdr:row>
                    <xdr:rowOff>31433</xdr:rowOff>
                  </from>
                  <to>
                    <xdr:col>17</xdr:col>
                    <xdr:colOff>6350</xdr:colOff>
                    <xdr:row>12</xdr:row>
                    <xdr:rowOff>166688</xdr:rowOff>
                  </to>
                </anchor>
              </controlPr>
            </control>
          </mc:Choice>
        </mc:AlternateContent>
        <mc:AlternateContent xmlns:mc="http://schemas.openxmlformats.org/markup-compatibility/2006">
          <mc:Choice Requires="x14">
            <control shapeId="6155" r:id="rId15" name="Button 11">
              <controlPr defaultSize="0" print="0" autoFill="0" autoPict="0" macro="[0]!V_on">
                <anchor moveWithCells="1" sizeWithCells="1">
                  <from>
                    <xdr:col>20</xdr:col>
                    <xdr:colOff>6350</xdr:colOff>
                    <xdr:row>8</xdr:row>
                    <xdr:rowOff>0</xdr:rowOff>
                  </from>
                  <to>
                    <xdr:col>20</xdr:col>
                    <xdr:colOff>225425</xdr:colOff>
                    <xdr:row>9</xdr:row>
                    <xdr:rowOff>11536</xdr:rowOff>
                  </to>
                </anchor>
              </controlPr>
            </control>
          </mc:Choice>
        </mc:AlternateContent>
        <mc:AlternateContent xmlns:mc="http://schemas.openxmlformats.org/markup-compatibility/2006">
          <mc:Choice Requires="x14">
            <control shapeId="6156" r:id="rId16" name="Button 12">
              <controlPr defaultSize="0" print="0" autoFill="0" autoPict="0" macro="[0]!Mo_on">
                <anchor moveWithCells="1" sizeWithCells="1">
                  <from>
                    <xdr:col>18</xdr:col>
                    <xdr:colOff>15875</xdr:colOff>
                    <xdr:row>8</xdr:row>
                    <xdr:rowOff>0</xdr:rowOff>
                  </from>
                  <to>
                    <xdr:col>18</xdr:col>
                    <xdr:colOff>225425</xdr:colOff>
                    <xdr:row>9</xdr:row>
                    <xdr:rowOff>11536</xdr:rowOff>
                  </to>
                </anchor>
              </controlPr>
            </control>
          </mc:Choice>
        </mc:AlternateContent>
        <mc:AlternateContent xmlns:mc="http://schemas.openxmlformats.org/markup-compatibility/2006">
          <mc:Choice Requires="x14">
            <control shapeId="6157" r:id="rId17" name="Button 13">
              <controlPr defaultSize="0" print="0" autoFill="0" autoPict="0" macro="[0]!Nb_on">
                <anchor moveWithCells="1" sizeWithCells="1">
                  <from>
                    <xdr:col>21</xdr:col>
                    <xdr:colOff>44450</xdr:colOff>
                    <xdr:row>8</xdr:row>
                    <xdr:rowOff>0</xdr:rowOff>
                  </from>
                  <to>
                    <xdr:col>22</xdr:col>
                    <xdr:colOff>215900</xdr:colOff>
                    <xdr:row>9</xdr:row>
                    <xdr:rowOff>11536</xdr:rowOff>
                  </to>
                </anchor>
              </controlPr>
            </control>
          </mc:Choice>
        </mc:AlternateContent>
        <mc:AlternateContent xmlns:mc="http://schemas.openxmlformats.org/markup-compatibility/2006">
          <mc:Choice Requires="x14">
            <control shapeId="6158" r:id="rId18" name="Button 14">
              <controlPr defaultSize="0" print="0" autoFill="0" autoPict="0" macro="[0]!Cr_on">
                <anchor moveWithCells="1" sizeWithCells="1">
                  <from>
                    <xdr:col>16</xdr:col>
                    <xdr:colOff>25400</xdr:colOff>
                    <xdr:row>8</xdr:row>
                    <xdr:rowOff>0</xdr:rowOff>
                  </from>
                  <to>
                    <xdr:col>16</xdr:col>
                    <xdr:colOff>234950</xdr:colOff>
                    <xdr:row>9</xdr:row>
                    <xdr:rowOff>11536</xdr:rowOff>
                  </to>
                </anchor>
              </controlPr>
            </control>
          </mc:Choice>
        </mc:AlternateContent>
        <mc:AlternateContent xmlns:mc="http://schemas.openxmlformats.org/markup-compatibility/2006">
          <mc:Choice Requires="x14">
            <control shapeId="6159" r:id="rId19" name="Button 15">
              <controlPr defaultSize="0" print="0" autoFill="0" autoPict="0" macro="[0]!Оба">
                <anchor moveWithCells="1" sizeWithCells="1">
                  <from>
                    <xdr:col>18</xdr:col>
                    <xdr:colOff>25400</xdr:colOff>
                    <xdr:row>11</xdr:row>
                    <xdr:rowOff>31433</xdr:rowOff>
                  </from>
                  <to>
                    <xdr:col>20</xdr:col>
                    <xdr:colOff>434975</xdr:colOff>
                    <xdr:row>12</xdr:row>
                    <xdr:rowOff>166688</xdr:rowOff>
                  </to>
                </anchor>
              </controlPr>
            </control>
          </mc:Choice>
        </mc:AlternateContent>
        <mc:AlternateContent xmlns:mc="http://schemas.openxmlformats.org/markup-compatibility/2006">
          <mc:Choice Requires="x14">
            <control shapeId="6160" r:id="rId20" name="Button 16">
              <controlPr defaultSize="0" print="0" autoFill="0" autoPict="0" macro="[0]!Cr_off">
                <anchor moveWithCells="1" sizeWithCells="1">
                  <from>
                    <xdr:col>16</xdr:col>
                    <xdr:colOff>263525</xdr:colOff>
                    <xdr:row>8</xdr:row>
                    <xdr:rowOff>0</xdr:rowOff>
                  </from>
                  <to>
                    <xdr:col>17</xdr:col>
                    <xdr:colOff>6350</xdr:colOff>
                    <xdr:row>9</xdr:row>
                    <xdr:rowOff>11536</xdr:rowOff>
                  </to>
                </anchor>
              </controlPr>
            </control>
          </mc:Choice>
        </mc:AlternateContent>
        <mc:AlternateContent xmlns:mc="http://schemas.openxmlformats.org/markup-compatibility/2006">
          <mc:Choice Requires="x14">
            <control shapeId="6161" r:id="rId21" name="Button 17">
              <controlPr defaultSize="0" print="0" autoFill="0" autoPict="0" macro="[0]!Mo_off">
                <anchor moveWithCells="1" sizeWithCells="1">
                  <from>
                    <xdr:col>18</xdr:col>
                    <xdr:colOff>244475</xdr:colOff>
                    <xdr:row>8</xdr:row>
                    <xdr:rowOff>0</xdr:rowOff>
                  </from>
                  <to>
                    <xdr:col>18</xdr:col>
                    <xdr:colOff>463550</xdr:colOff>
                    <xdr:row>9</xdr:row>
                    <xdr:rowOff>11536</xdr:rowOff>
                  </to>
                </anchor>
              </controlPr>
            </control>
          </mc:Choice>
        </mc:AlternateContent>
        <mc:AlternateContent xmlns:mc="http://schemas.openxmlformats.org/markup-compatibility/2006">
          <mc:Choice Requires="x14">
            <control shapeId="6162" r:id="rId22" name="Button 18">
              <controlPr defaultSize="0" print="0" autoFill="0" autoPict="0" macro="[0]!V_off">
                <anchor moveWithCells="1" sizeWithCells="1">
                  <from>
                    <xdr:col>20</xdr:col>
                    <xdr:colOff>234950</xdr:colOff>
                    <xdr:row>8</xdr:row>
                    <xdr:rowOff>0</xdr:rowOff>
                  </from>
                  <to>
                    <xdr:col>20</xdr:col>
                    <xdr:colOff>454025</xdr:colOff>
                    <xdr:row>9</xdr:row>
                    <xdr:rowOff>11536</xdr:rowOff>
                  </to>
                </anchor>
              </controlPr>
            </control>
          </mc:Choice>
        </mc:AlternateContent>
        <mc:AlternateContent xmlns:mc="http://schemas.openxmlformats.org/markup-compatibility/2006">
          <mc:Choice Requires="x14">
            <control shapeId="6163" r:id="rId23" name="Button 19">
              <controlPr defaultSize="0" print="0" autoFill="0" autoPict="0" macro="[0]!Nb_off">
                <anchor moveWithCells="1" sizeWithCells="1">
                  <from>
                    <xdr:col>22</xdr:col>
                    <xdr:colOff>244475</xdr:colOff>
                    <xdr:row>8</xdr:row>
                    <xdr:rowOff>0</xdr:rowOff>
                  </from>
                  <to>
                    <xdr:col>22</xdr:col>
                    <xdr:colOff>454025</xdr:colOff>
                    <xdr:row>9</xdr:row>
                    <xdr:rowOff>11536</xdr:rowOff>
                  </to>
                </anchor>
              </controlPr>
            </control>
          </mc:Choice>
        </mc:AlternateContent>
        <mc:AlternateContent xmlns:mc="http://schemas.openxmlformats.org/markup-compatibility/2006">
          <mc:Choice Requires="x14">
            <control shapeId="6164" r:id="rId24" name="Button 20">
              <controlPr defaultSize="0" print="0" autoFill="0" autoPict="0" macro="[0]!Option_2_off">
                <anchor moveWithCells="1" sizeWithCells="1">
                  <from>
                    <xdr:col>12</xdr:col>
                    <xdr:colOff>0</xdr:colOff>
                    <xdr:row>37</xdr:row>
                    <xdr:rowOff>38100</xdr:rowOff>
                  </from>
                  <to>
                    <xdr:col>12</xdr:col>
                    <xdr:colOff>466725</xdr:colOff>
                    <xdr:row>39</xdr:row>
                    <xdr:rowOff>19050</xdr:rowOff>
                  </to>
                </anchor>
              </controlPr>
            </control>
          </mc:Choice>
        </mc:AlternateContent>
        <mc:AlternateContent xmlns:mc="http://schemas.openxmlformats.org/markup-compatibility/2006">
          <mc:Choice Requires="x14">
            <control shapeId="6165" r:id="rId25" name="Button 21">
              <controlPr defaultSize="0" print="0" autoFill="0" autoPict="0" macro="[0]!Option_2_on">
                <anchor moveWithCells="1">
                  <from>
                    <xdr:col>12</xdr:col>
                    <xdr:colOff>0</xdr:colOff>
                    <xdr:row>35</xdr:row>
                    <xdr:rowOff>28575</xdr:rowOff>
                  </from>
                  <to>
                    <xdr:col>12</xdr:col>
                    <xdr:colOff>466725</xdr:colOff>
                    <xdr:row>37</xdr:row>
                    <xdr:rowOff>0</xdr:rowOff>
                  </to>
                </anchor>
              </controlPr>
            </control>
          </mc:Choice>
        </mc:AlternateContent>
        <mc:AlternateContent xmlns:mc="http://schemas.openxmlformats.org/markup-compatibility/2006">
          <mc:Choice Requires="x14">
            <control shapeId="6166" r:id="rId26" name="Button 22">
              <controlPr defaultSize="0" print="0" autoFill="0" autoPict="0" macro="[0]!Option_1_on">
                <anchor moveWithCells="1">
                  <from>
                    <xdr:col>11</xdr:col>
                    <xdr:colOff>28575</xdr:colOff>
                    <xdr:row>8</xdr:row>
                    <xdr:rowOff>19050</xdr:rowOff>
                  </from>
                  <to>
                    <xdr:col>12</xdr:col>
                    <xdr:colOff>447675</xdr:colOff>
                    <xdr:row>9</xdr:row>
                    <xdr:rowOff>28575</xdr:rowOff>
                  </to>
                </anchor>
              </controlPr>
            </control>
          </mc:Choice>
        </mc:AlternateContent>
        <mc:AlternateContent xmlns:mc="http://schemas.openxmlformats.org/markup-compatibility/2006">
          <mc:Choice Requires="x14">
            <control shapeId="6167" r:id="rId27" name="Button 23">
              <controlPr defaultSize="0" print="0" autoFill="0" autoPict="0" macro="[0]!Option_1_off">
                <anchor moveWithCells="1" sizeWithCells="1">
                  <from>
                    <xdr:col>11</xdr:col>
                    <xdr:colOff>28575</xdr:colOff>
                    <xdr:row>11</xdr:row>
                    <xdr:rowOff>19050</xdr:rowOff>
                  </from>
                  <to>
                    <xdr:col>12</xdr:col>
                    <xdr:colOff>447675</xdr:colOff>
                    <xdr:row>12</xdr:row>
                    <xdr:rowOff>161925</xdr:rowOff>
                  </to>
                </anchor>
              </controlPr>
            </control>
          </mc:Choice>
        </mc:AlternateContent>
        <mc:AlternateContent xmlns:mc="http://schemas.openxmlformats.org/markup-compatibility/2006">
          <mc:Choice Requires="x14">
            <control shapeId="6168" r:id="rId28" name="Button 24">
              <controlPr defaultSize="0" print="0" autoFill="0" autoPict="0" macro="[0]!reset_values_5">
                <anchor moveWithCells="1">
                  <from>
                    <xdr:col>4</xdr:col>
                    <xdr:colOff>28575</xdr:colOff>
                    <xdr:row>8</xdr:row>
                    <xdr:rowOff>0</xdr:rowOff>
                  </from>
                  <to>
                    <xdr:col>5</xdr:col>
                    <xdr:colOff>19050</xdr:colOff>
                    <xdr:row>9</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39">
    <tabColor theme="1"/>
  </sheetPr>
  <dimension ref="A1:BY871"/>
  <sheetViews>
    <sheetView showGridLines="0" showRowColHeaders="0" zoomScale="120" zoomScaleNormal="120" workbookViewId="0">
      <selection activeCell="W48" sqref="W48"/>
    </sheetView>
  </sheetViews>
  <sheetFormatPr defaultRowHeight="10.5"/>
  <cols>
    <col min="1" max="1" width="4" style="62" customWidth="1"/>
    <col min="2" max="2" width="0.7109375" style="62" customWidth="1"/>
    <col min="3" max="3" width="7.28515625" style="62" customWidth="1"/>
    <col min="4" max="4" width="0.7109375" style="62" customWidth="1"/>
    <col min="5" max="5" width="7.28515625" style="62" customWidth="1"/>
    <col min="6" max="6" width="0.7109375" style="62" customWidth="1"/>
    <col min="7" max="7" width="3" style="62" customWidth="1"/>
    <col min="8" max="8" width="0.7109375" style="62" customWidth="1"/>
    <col min="9" max="9" width="3" style="62" customWidth="1"/>
    <col min="10" max="10" width="0.7109375" style="62" customWidth="1"/>
    <col min="11" max="11" width="3" style="62" customWidth="1"/>
    <col min="12" max="12" width="0.7109375" style="62" customWidth="1"/>
    <col min="13" max="13" width="3" style="62" customWidth="1"/>
    <col min="14" max="14" width="0.7109375" style="62" customWidth="1"/>
    <col min="15" max="15" width="3" style="62" customWidth="1"/>
    <col min="16" max="16" width="0.7109375" style="62" customWidth="1"/>
    <col min="17" max="17" width="3" style="62" customWidth="1"/>
    <col min="18" max="18" width="0.7109375" style="62" customWidth="1"/>
    <col min="19" max="19" width="3" style="62" customWidth="1"/>
    <col min="20" max="20" width="0.7109375" style="62" customWidth="1"/>
    <col min="21" max="21" width="11" style="62" customWidth="1"/>
    <col min="22" max="22" width="0.7109375" style="62" customWidth="1"/>
    <col min="23" max="23" width="7.140625" style="62" customWidth="1"/>
    <col min="24" max="24" width="0.7109375" style="62" customWidth="1"/>
    <col min="25" max="25" width="1.42578125" style="79" customWidth="1"/>
    <col min="26" max="36" width="9.140625" style="79" customWidth="1"/>
    <col min="37" max="64" width="9.140625" style="79"/>
    <col min="65" max="254" width="9.140625" style="62"/>
    <col min="255" max="255" width="3" style="62" customWidth="1"/>
    <col min="256" max="256" width="0.7109375" style="62" customWidth="1"/>
    <col min="257" max="257" width="10.85546875" style="62" customWidth="1"/>
    <col min="258" max="258" width="8.28515625" style="62" customWidth="1"/>
    <col min="259" max="259" width="7.28515625" style="62" customWidth="1"/>
    <col min="260" max="260" width="7.42578125" style="62" customWidth="1"/>
    <col min="261" max="261" width="7.5703125" style="62" customWidth="1"/>
    <col min="262" max="262" width="0.7109375" style="62" customWidth="1"/>
    <col min="263" max="263" width="4.7109375" style="62" customWidth="1"/>
    <col min="264" max="264" width="7" style="62" customWidth="1"/>
    <col min="265" max="265" width="6.7109375" style="62" customWidth="1"/>
    <col min="266" max="510" width="9.140625" style="62"/>
    <col min="511" max="511" width="3" style="62" customWidth="1"/>
    <col min="512" max="512" width="0.7109375" style="62" customWidth="1"/>
    <col min="513" max="513" width="10.85546875" style="62" customWidth="1"/>
    <col min="514" max="514" width="8.28515625" style="62" customWidth="1"/>
    <col min="515" max="515" width="7.28515625" style="62" customWidth="1"/>
    <col min="516" max="516" width="7.42578125" style="62" customWidth="1"/>
    <col min="517" max="517" width="7.5703125" style="62" customWidth="1"/>
    <col min="518" max="518" width="0.7109375" style="62" customWidth="1"/>
    <col min="519" max="519" width="4.7109375" style="62" customWidth="1"/>
    <col min="520" max="520" width="7" style="62" customWidth="1"/>
    <col min="521" max="521" width="6.7109375" style="62" customWidth="1"/>
    <col min="522" max="766" width="9.140625" style="62"/>
    <col min="767" max="767" width="3" style="62" customWidth="1"/>
    <col min="768" max="768" width="0.7109375" style="62" customWidth="1"/>
    <col min="769" max="769" width="10.85546875" style="62" customWidth="1"/>
    <col min="770" max="770" width="8.28515625" style="62" customWidth="1"/>
    <col min="771" max="771" width="7.28515625" style="62" customWidth="1"/>
    <col min="772" max="772" width="7.42578125" style="62" customWidth="1"/>
    <col min="773" max="773" width="7.5703125" style="62" customWidth="1"/>
    <col min="774" max="774" width="0.7109375" style="62" customWidth="1"/>
    <col min="775" max="775" width="4.7109375" style="62" customWidth="1"/>
    <col min="776" max="776" width="7" style="62" customWidth="1"/>
    <col min="777" max="777" width="6.7109375" style="62" customWidth="1"/>
    <col min="778" max="1022" width="9.140625" style="62"/>
    <col min="1023" max="1023" width="3" style="62" customWidth="1"/>
    <col min="1024" max="1024" width="0.7109375" style="62" customWidth="1"/>
    <col min="1025" max="1025" width="10.85546875" style="62" customWidth="1"/>
    <col min="1026" max="1026" width="8.28515625" style="62" customWidth="1"/>
    <col min="1027" max="1027" width="7.28515625" style="62" customWidth="1"/>
    <col min="1028" max="1028" width="7.42578125" style="62" customWidth="1"/>
    <col min="1029" max="1029" width="7.5703125" style="62" customWidth="1"/>
    <col min="1030" max="1030" width="0.7109375" style="62" customWidth="1"/>
    <col min="1031" max="1031" width="4.7109375" style="62" customWidth="1"/>
    <col min="1032" max="1032" width="7" style="62" customWidth="1"/>
    <col min="1033" max="1033" width="6.7109375" style="62" customWidth="1"/>
    <col min="1034" max="1278" width="9.140625" style="62"/>
    <col min="1279" max="1279" width="3" style="62" customWidth="1"/>
    <col min="1280" max="1280" width="0.7109375" style="62" customWidth="1"/>
    <col min="1281" max="1281" width="10.85546875" style="62" customWidth="1"/>
    <col min="1282" max="1282" width="8.28515625" style="62" customWidth="1"/>
    <col min="1283" max="1283" width="7.28515625" style="62" customWidth="1"/>
    <col min="1284" max="1284" width="7.42578125" style="62" customWidth="1"/>
    <col min="1285" max="1285" width="7.5703125" style="62" customWidth="1"/>
    <col min="1286" max="1286" width="0.7109375" style="62" customWidth="1"/>
    <col min="1287" max="1287" width="4.7109375" style="62" customWidth="1"/>
    <col min="1288" max="1288" width="7" style="62" customWidth="1"/>
    <col min="1289" max="1289" width="6.7109375" style="62" customWidth="1"/>
    <col min="1290" max="1534" width="9.140625" style="62"/>
    <col min="1535" max="1535" width="3" style="62" customWidth="1"/>
    <col min="1536" max="1536" width="0.7109375" style="62" customWidth="1"/>
    <col min="1537" max="1537" width="10.85546875" style="62" customWidth="1"/>
    <col min="1538" max="1538" width="8.28515625" style="62" customWidth="1"/>
    <col min="1539" max="1539" width="7.28515625" style="62" customWidth="1"/>
    <col min="1540" max="1540" width="7.42578125" style="62" customWidth="1"/>
    <col min="1541" max="1541" width="7.5703125" style="62" customWidth="1"/>
    <col min="1542" max="1542" width="0.7109375" style="62" customWidth="1"/>
    <col min="1543" max="1543" width="4.7109375" style="62" customWidth="1"/>
    <col min="1544" max="1544" width="7" style="62" customWidth="1"/>
    <col min="1545" max="1545" width="6.7109375" style="62" customWidth="1"/>
    <col min="1546" max="1790" width="9.140625" style="62"/>
    <col min="1791" max="1791" width="3" style="62" customWidth="1"/>
    <col min="1792" max="1792" width="0.7109375" style="62" customWidth="1"/>
    <col min="1793" max="1793" width="10.85546875" style="62" customWidth="1"/>
    <col min="1794" max="1794" width="8.28515625" style="62" customWidth="1"/>
    <col min="1795" max="1795" width="7.28515625" style="62" customWidth="1"/>
    <col min="1796" max="1796" width="7.42578125" style="62" customWidth="1"/>
    <col min="1797" max="1797" width="7.5703125" style="62" customWidth="1"/>
    <col min="1798" max="1798" width="0.7109375" style="62" customWidth="1"/>
    <col min="1799" max="1799" width="4.7109375" style="62" customWidth="1"/>
    <col min="1800" max="1800" width="7" style="62" customWidth="1"/>
    <col min="1801" max="1801" width="6.7109375" style="62" customWidth="1"/>
    <col min="1802" max="2046" width="9.140625" style="62"/>
    <col min="2047" max="2047" width="3" style="62" customWidth="1"/>
    <col min="2048" max="2048" width="0.7109375" style="62" customWidth="1"/>
    <col min="2049" max="2049" width="10.85546875" style="62" customWidth="1"/>
    <col min="2050" max="2050" width="8.28515625" style="62" customWidth="1"/>
    <col min="2051" max="2051" width="7.28515625" style="62" customWidth="1"/>
    <col min="2052" max="2052" width="7.42578125" style="62" customWidth="1"/>
    <col min="2053" max="2053" width="7.5703125" style="62" customWidth="1"/>
    <col min="2054" max="2054" width="0.7109375" style="62" customWidth="1"/>
    <col min="2055" max="2055" width="4.7109375" style="62" customWidth="1"/>
    <col min="2056" max="2056" width="7" style="62" customWidth="1"/>
    <col min="2057" max="2057" width="6.7109375" style="62" customWidth="1"/>
    <col min="2058" max="2302" width="9.140625" style="62"/>
    <col min="2303" max="2303" width="3" style="62" customWidth="1"/>
    <col min="2304" max="2304" width="0.7109375" style="62" customWidth="1"/>
    <col min="2305" max="2305" width="10.85546875" style="62" customWidth="1"/>
    <col min="2306" max="2306" width="8.28515625" style="62" customWidth="1"/>
    <col min="2307" max="2307" width="7.28515625" style="62" customWidth="1"/>
    <col min="2308" max="2308" width="7.42578125" style="62" customWidth="1"/>
    <col min="2309" max="2309" width="7.5703125" style="62" customWidth="1"/>
    <col min="2310" max="2310" width="0.7109375" style="62" customWidth="1"/>
    <col min="2311" max="2311" width="4.7109375" style="62" customWidth="1"/>
    <col min="2312" max="2312" width="7" style="62" customWidth="1"/>
    <col min="2313" max="2313" width="6.7109375" style="62" customWidth="1"/>
    <col min="2314" max="2558" width="9.140625" style="62"/>
    <col min="2559" max="2559" width="3" style="62" customWidth="1"/>
    <col min="2560" max="2560" width="0.7109375" style="62" customWidth="1"/>
    <col min="2561" max="2561" width="10.85546875" style="62" customWidth="1"/>
    <col min="2562" max="2562" width="8.28515625" style="62" customWidth="1"/>
    <col min="2563" max="2563" width="7.28515625" style="62" customWidth="1"/>
    <col min="2564" max="2564" width="7.42578125" style="62" customWidth="1"/>
    <col min="2565" max="2565" width="7.5703125" style="62" customWidth="1"/>
    <col min="2566" max="2566" width="0.7109375" style="62" customWidth="1"/>
    <col min="2567" max="2567" width="4.7109375" style="62" customWidth="1"/>
    <col min="2568" max="2568" width="7" style="62" customWidth="1"/>
    <col min="2569" max="2569" width="6.7109375" style="62" customWidth="1"/>
    <col min="2570" max="2814" width="9.140625" style="62"/>
    <col min="2815" max="2815" width="3" style="62" customWidth="1"/>
    <col min="2816" max="2816" width="0.7109375" style="62" customWidth="1"/>
    <col min="2817" max="2817" width="10.85546875" style="62" customWidth="1"/>
    <col min="2818" max="2818" width="8.28515625" style="62" customWidth="1"/>
    <col min="2819" max="2819" width="7.28515625" style="62" customWidth="1"/>
    <col min="2820" max="2820" width="7.42578125" style="62" customWidth="1"/>
    <col min="2821" max="2821" width="7.5703125" style="62" customWidth="1"/>
    <col min="2822" max="2822" width="0.7109375" style="62" customWidth="1"/>
    <col min="2823" max="2823" width="4.7109375" style="62" customWidth="1"/>
    <col min="2824" max="2824" width="7" style="62" customWidth="1"/>
    <col min="2825" max="2825" width="6.7109375" style="62" customWidth="1"/>
    <col min="2826" max="3070" width="9.140625" style="62"/>
    <col min="3071" max="3071" width="3" style="62" customWidth="1"/>
    <col min="3072" max="3072" width="0.7109375" style="62" customWidth="1"/>
    <col min="3073" max="3073" width="10.85546875" style="62" customWidth="1"/>
    <col min="3074" max="3074" width="8.28515625" style="62" customWidth="1"/>
    <col min="3075" max="3075" width="7.28515625" style="62" customWidth="1"/>
    <col min="3076" max="3076" width="7.42578125" style="62" customWidth="1"/>
    <col min="3077" max="3077" width="7.5703125" style="62" customWidth="1"/>
    <col min="3078" max="3078" width="0.7109375" style="62" customWidth="1"/>
    <col min="3079" max="3079" width="4.7109375" style="62" customWidth="1"/>
    <col min="3080" max="3080" width="7" style="62" customWidth="1"/>
    <col min="3081" max="3081" width="6.7109375" style="62" customWidth="1"/>
    <col min="3082" max="3326" width="9.140625" style="62"/>
    <col min="3327" max="3327" width="3" style="62" customWidth="1"/>
    <col min="3328" max="3328" width="0.7109375" style="62" customWidth="1"/>
    <col min="3329" max="3329" width="10.85546875" style="62" customWidth="1"/>
    <col min="3330" max="3330" width="8.28515625" style="62" customWidth="1"/>
    <col min="3331" max="3331" width="7.28515625" style="62" customWidth="1"/>
    <col min="3332" max="3332" width="7.42578125" style="62" customWidth="1"/>
    <col min="3333" max="3333" width="7.5703125" style="62" customWidth="1"/>
    <col min="3334" max="3334" width="0.7109375" style="62" customWidth="1"/>
    <col min="3335" max="3335" width="4.7109375" style="62" customWidth="1"/>
    <col min="3336" max="3336" width="7" style="62" customWidth="1"/>
    <col min="3337" max="3337" width="6.7109375" style="62" customWidth="1"/>
    <col min="3338" max="3582" width="9.140625" style="62"/>
    <col min="3583" max="3583" width="3" style="62" customWidth="1"/>
    <col min="3584" max="3584" width="0.7109375" style="62" customWidth="1"/>
    <col min="3585" max="3585" width="10.85546875" style="62" customWidth="1"/>
    <col min="3586" max="3586" width="8.28515625" style="62" customWidth="1"/>
    <col min="3587" max="3587" width="7.28515625" style="62" customWidth="1"/>
    <col min="3588" max="3588" width="7.42578125" style="62" customWidth="1"/>
    <col min="3589" max="3589" width="7.5703125" style="62" customWidth="1"/>
    <col min="3590" max="3590" width="0.7109375" style="62" customWidth="1"/>
    <col min="3591" max="3591" width="4.7109375" style="62" customWidth="1"/>
    <col min="3592" max="3592" width="7" style="62" customWidth="1"/>
    <col min="3593" max="3593" width="6.7109375" style="62" customWidth="1"/>
    <col min="3594" max="3838" width="9.140625" style="62"/>
    <col min="3839" max="3839" width="3" style="62" customWidth="1"/>
    <col min="3840" max="3840" width="0.7109375" style="62" customWidth="1"/>
    <col min="3841" max="3841" width="10.85546875" style="62" customWidth="1"/>
    <col min="3842" max="3842" width="8.28515625" style="62" customWidth="1"/>
    <col min="3843" max="3843" width="7.28515625" style="62" customWidth="1"/>
    <col min="3844" max="3844" width="7.42578125" style="62" customWidth="1"/>
    <col min="3845" max="3845" width="7.5703125" style="62" customWidth="1"/>
    <col min="3846" max="3846" width="0.7109375" style="62" customWidth="1"/>
    <col min="3847" max="3847" width="4.7109375" style="62" customWidth="1"/>
    <col min="3848" max="3848" width="7" style="62" customWidth="1"/>
    <col min="3849" max="3849" width="6.7109375" style="62" customWidth="1"/>
    <col min="3850" max="4094" width="9.140625" style="62"/>
    <col min="4095" max="4095" width="3" style="62" customWidth="1"/>
    <col min="4096" max="4096" width="0.7109375" style="62" customWidth="1"/>
    <col min="4097" max="4097" width="10.85546875" style="62" customWidth="1"/>
    <col min="4098" max="4098" width="8.28515625" style="62" customWidth="1"/>
    <col min="4099" max="4099" width="7.28515625" style="62" customWidth="1"/>
    <col min="4100" max="4100" width="7.42578125" style="62" customWidth="1"/>
    <col min="4101" max="4101" width="7.5703125" style="62" customWidth="1"/>
    <col min="4102" max="4102" width="0.7109375" style="62" customWidth="1"/>
    <col min="4103" max="4103" width="4.7109375" style="62" customWidth="1"/>
    <col min="4104" max="4104" width="7" style="62" customWidth="1"/>
    <col min="4105" max="4105" width="6.7109375" style="62" customWidth="1"/>
    <col min="4106" max="4350" width="9.140625" style="62"/>
    <col min="4351" max="4351" width="3" style="62" customWidth="1"/>
    <col min="4352" max="4352" width="0.7109375" style="62" customWidth="1"/>
    <col min="4353" max="4353" width="10.85546875" style="62" customWidth="1"/>
    <col min="4354" max="4354" width="8.28515625" style="62" customWidth="1"/>
    <col min="4355" max="4355" width="7.28515625" style="62" customWidth="1"/>
    <col min="4356" max="4356" width="7.42578125" style="62" customWidth="1"/>
    <col min="4357" max="4357" width="7.5703125" style="62" customWidth="1"/>
    <col min="4358" max="4358" width="0.7109375" style="62" customWidth="1"/>
    <col min="4359" max="4359" width="4.7109375" style="62" customWidth="1"/>
    <col min="4360" max="4360" width="7" style="62" customWidth="1"/>
    <col min="4361" max="4361" width="6.7109375" style="62" customWidth="1"/>
    <col min="4362" max="4606" width="9.140625" style="62"/>
    <col min="4607" max="4607" width="3" style="62" customWidth="1"/>
    <col min="4608" max="4608" width="0.7109375" style="62" customWidth="1"/>
    <col min="4609" max="4609" width="10.85546875" style="62" customWidth="1"/>
    <col min="4610" max="4610" width="8.28515625" style="62" customWidth="1"/>
    <col min="4611" max="4611" width="7.28515625" style="62" customWidth="1"/>
    <col min="4612" max="4612" width="7.42578125" style="62" customWidth="1"/>
    <col min="4613" max="4613" width="7.5703125" style="62" customWidth="1"/>
    <col min="4614" max="4614" width="0.7109375" style="62" customWidth="1"/>
    <col min="4615" max="4615" width="4.7109375" style="62" customWidth="1"/>
    <col min="4616" max="4616" width="7" style="62" customWidth="1"/>
    <col min="4617" max="4617" width="6.7109375" style="62" customWidth="1"/>
    <col min="4618" max="4862" width="9.140625" style="62"/>
    <col min="4863" max="4863" width="3" style="62" customWidth="1"/>
    <col min="4864" max="4864" width="0.7109375" style="62" customWidth="1"/>
    <col min="4865" max="4865" width="10.85546875" style="62" customWidth="1"/>
    <col min="4866" max="4866" width="8.28515625" style="62" customWidth="1"/>
    <col min="4867" max="4867" width="7.28515625" style="62" customWidth="1"/>
    <col min="4868" max="4868" width="7.42578125" style="62" customWidth="1"/>
    <col min="4869" max="4869" width="7.5703125" style="62" customWidth="1"/>
    <col min="4870" max="4870" width="0.7109375" style="62" customWidth="1"/>
    <col min="4871" max="4871" width="4.7109375" style="62" customWidth="1"/>
    <col min="4872" max="4872" width="7" style="62" customWidth="1"/>
    <col min="4873" max="4873" width="6.7109375" style="62" customWidth="1"/>
    <col min="4874" max="5118" width="9.140625" style="62"/>
    <col min="5119" max="5119" width="3" style="62" customWidth="1"/>
    <col min="5120" max="5120" width="0.7109375" style="62" customWidth="1"/>
    <col min="5121" max="5121" width="10.85546875" style="62" customWidth="1"/>
    <col min="5122" max="5122" width="8.28515625" style="62" customWidth="1"/>
    <col min="5123" max="5123" width="7.28515625" style="62" customWidth="1"/>
    <col min="5124" max="5124" width="7.42578125" style="62" customWidth="1"/>
    <col min="5125" max="5125" width="7.5703125" style="62" customWidth="1"/>
    <col min="5126" max="5126" width="0.7109375" style="62" customWidth="1"/>
    <col min="5127" max="5127" width="4.7109375" style="62" customWidth="1"/>
    <col min="5128" max="5128" width="7" style="62" customWidth="1"/>
    <col min="5129" max="5129" width="6.7109375" style="62" customWidth="1"/>
    <col min="5130" max="5374" width="9.140625" style="62"/>
    <col min="5375" max="5375" width="3" style="62" customWidth="1"/>
    <col min="5376" max="5376" width="0.7109375" style="62" customWidth="1"/>
    <col min="5377" max="5377" width="10.85546875" style="62" customWidth="1"/>
    <col min="5378" max="5378" width="8.28515625" style="62" customWidth="1"/>
    <col min="5379" max="5379" width="7.28515625" style="62" customWidth="1"/>
    <col min="5380" max="5380" width="7.42578125" style="62" customWidth="1"/>
    <col min="5381" max="5381" width="7.5703125" style="62" customWidth="1"/>
    <col min="5382" max="5382" width="0.7109375" style="62" customWidth="1"/>
    <col min="5383" max="5383" width="4.7109375" style="62" customWidth="1"/>
    <col min="5384" max="5384" width="7" style="62" customWidth="1"/>
    <col min="5385" max="5385" width="6.7109375" style="62" customWidth="1"/>
    <col min="5386" max="5630" width="9.140625" style="62"/>
    <col min="5631" max="5631" width="3" style="62" customWidth="1"/>
    <col min="5632" max="5632" width="0.7109375" style="62" customWidth="1"/>
    <col min="5633" max="5633" width="10.85546875" style="62" customWidth="1"/>
    <col min="5634" max="5634" width="8.28515625" style="62" customWidth="1"/>
    <col min="5635" max="5635" width="7.28515625" style="62" customWidth="1"/>
    <col min="5636" max="5636" width="7.42578125" style="62" customWidth="1"/>
    <col min="5637" max="5637" width="7.5703125" style="62" customWidth="1"/>
    <col min="5638" max="5638" width="0.7109375" style="62" customWidth="1"/>
    <col min="5639" max="5639" width="4.7109375" style="62" customWidth="1"/>
    <col min="5640" max="5640" width="7" style="62" customWidth="1"/>
    <col min="5641" max="5641" width="6.7109375" style="62" customWidth="1"/>
    <col min="5642" max="5886" width="9.140625" style="62"/>
    <col min="5887" max="5887" width="3" style="62" customWidth="1"/>
    <col min="5888" max="5888" width="0.7109375" style="62" customWidth="1"/>
    <col min="5889" max="5889" width="10.85546875" style="62" customWidth="1"/>
    <col min="5890" max="5890" width="8.28515625" style="62" customWidth="1"/>
    <col min="5891" max="5891" width="7.28515625" style="62" customWidth="1"/>
    <col min="5892" max="5892" width="7.42578125" style="62" customWidth="1"/>
    <col min="5893" max="5893" width="7.5703125" style="62" customWidth="1"/>
    <col min="5894" max="5894" width="0.7109375" style="62" customWidth="1"/>
    <col min="5895" max="5895" width="4.7109375" style="62" customWidth="1"/>
    <col min="5896" max="5896" width="7" style="62" customWidth="1"/>
    <col min="5897" max="5897" width="6.7109375" style="62" customWidth="1"/>
    <col min="5898" max="6142" width="9.140625" style="62"/>
    <col min="6143" max="6143" width="3" style="62" customWidth="1"/>
    <col min="6144" max="6144" width="0.7109375" style="62" customWidth="1"/>
    <col min="6145" max="6145" width="10.85546875" style="62" customWidth="1"/>
    <col min="6146" max="6146" width="8.28515625" style="62" customWidth="1"/>
    <col min="6147" max="6147" width="7.28515625" style="62" customWidth="1"/>
    <col min="6148" max="6148" width="7.42578125" style="62" customWidth="1"/>
    <col min="6149" max="6149" width="7.5703125" style="62" customWidth="1"/>
    <col min="6150" max="6150" width="0.7109375" style="62" customWidth="1"/>
    <col min="6151" max="6151" width="4.7109375" style="62" customWidth="1"/>
    <col min="6152" max="6152" width="7" style="62" customWidth="1"/>
    <col min="6153" max="6153" width="6.7109375" style="62" customWidth="1"/>
    <col min="6154" max="6398" width="9.140625" style="62"/>
    <col min="6399" max="6399" width="3" style="62" customWidth="1"/>
    <col min="6400" max="6400" width="0.7109375" style="62" customWidth="1"/>
    <col min="6401" max="6401" width="10.85546875" style="62" customWidth="1"/>
    <col min="6402" max="6402" width="8.28515625" style="62" customWidth="1"/>
    <col min="6403" max="6403" width="7.28515625" style="62" customWidth="1"/>
    <col min="6404" max="6404" width="7.42578125" style="62" customWidth="1"/>
    <col min="6405" max="6405" width="7.5703125" style="62" customWidth="1"/>
    <col min="6406" max="6406" width="0.7109375" style="62" customWidth="1"/>
    <col min="6407" max="6407" width="4.7109375" style="62" customWidth="1"/>
    <col min="6408" max="6408" width="7" style="62" customWidth="1"/>
    <col min="6409" max="6409" width="6.7109375" style="62" customWidth="1"/>
    <col min="6410" max="6654" width="9.140625" style="62"/>
    <col min="6655" max="6655" width="3" style="62" customWidth="1"/>
    <col min="6656" max="6656" width="0.7109375" style="62" customWidth="1"/>
    <col min="6657" max="6657" width="10.85546875" style="62" customWidth="1"/>
    <col min="6658" max="6658" width="8.28515625" style="62" customWidth="1"/>
    <col min="6659" max="6659" width="7.28515625" style="62" customWidth="1"/>
    <col min="6660" max="6660" width="7.42578125" style="62" customWidth="1"/>
    <col min="6661" max="6661" width="7.5703125" style="62" customWidth="1"/>
    <col min="6662" max="6662" width="0.7109375" style="62" customWidth="1"/>
    <col min="6663" max="6663" width="4.7109375" style="62" customWidth="1"/>
    <col min="6664" max="6664" width="7" style="62" customWidth="1"/>
    <col min="6665" max="6665" width="6.7109375" style="62" customWidth="1"/>
    <col min="6666" max="6910" width="9.140625" style="62"/>
    <col min="6911" max="6911" width="3" style="62" customWidth="1"/>
    <col min="6912" max="6912" width="0.7109375" style="62" customWidth="1"/>
    <col min="6913" max="6913" width="10.85546875" style="62" customWidth="1"/>
    <col min="6914" max="6914" width="8.28515625" style="62" customWidth="1"/>
    <col min="6915" max="6915" width="7.28515625" style="62" customWidth="1"/>
    <col min="6916" max="6916" width="7.42578125" style="62" customWidth="1"/>
    <col min="6917" max="6917" width="7.5703125" style="62" customWidth="1"/>
    <col min="6918" max="6918" width="0.7109375" style="62" customWidth="1"/>
    <col min="6919" max="6919" width="4.7109375" style="62" customWidth="1"/>
    <col min="6920" max="6920" width="7" style="62" customWidth="1"/>
    <col min="6921" max="6921" width="6.7109375" style="62" customWidth="1"/>
    <col min="6922" max="7166" width="9.140625" style="62"/>
    <col min="7167" max="7167" width="3" style="62" customWidth="1"/>
    <col min="7168" max="7168" width="0.7109375" style="62" customWidth="1"/>
    <col min="7169" max="7169" width="10.85546875" style="62" customWidth="1"/>
    <col min="7170" max="7170" width="8.28515625" style="62" customWidth="1"/>
    <col min="7171" max="7171" width="7.28515625" style="62" customWidth="1"/>
    <col min="7172" max="7172" width="7.42578125" style="62" customWidth="1"/>
    <col min="7173" max="7173" width="7.5703125" style="62" customWidth="1"/>
    <col min="7174" max="7174" width="0.7109375" style="62" customWidth="1"/>
    <col min="7175" max="7175" width="4.7109375" style="62" customWidth="1"/>
    <col min="7176" max="7176" width="7" style="62" customWidth="1"/>
    <col min="7177" max="7177" width="6.7109375" style="62" customWidth="1"/>
    <col min="7178" max="7422" width="9.140625" style="62"/>
    <col min="7423" max="7423" width="3" style="62" customWidth="1"/>
    <col min="7424" max="7424" width="0.7109375" style="62" customWidth="1"/>
    <col min="7425" max="7425" width="10.85546875" style="62" customWidth="1"/>
    <col min="7426" max="7426" width="8.28515625" style="62" customWidth="1"/>
    <col min="7427" max="7427" width="7.28515625" style="62" customWidth="1"/>
    <col min="7428" max="7428" width="7.42578125" style="62" customWidth="1"/>
    <col min="7429" max="7429" width="7.5703125" style="62" customWidth="1"/>
    <col min="7430" max="7430" width="0.7109375" style="62" customWidth="1"/>
    <col min="7431" max="7431" width="4.7109375" style="62" customWidth="1"/>
    <col min="7432" max="7432" width="7" style="62" customWidth="1"/>
    <col min="7433" max="7433" width="6.7109375" style="62" customWidth="1"/>
    <col min="7434" max="7678" width="9.140625" style="62"/>
    <col min="7679" max="7679" width="3" style="62" customWidth="1"/>
    <col min="7680" max="7680" width="0.7109375" style="62" customWidth="1"/>
    <col min="7681" max="7681" width="10.85546875" style="62" customWidth="1"/>
    <col min="7682" max="7682" width="8.28515625" style="62" customWidth="1"/>
    <col min="7683" max="7683" width="7.28515625" style="62" customWidth="1"/>
    <col min="7684" max="7684" width="7.42578125" style="62" customWidth="1"/>
    <col min="7685" max="7685" width="7.5703125" style="62" customWidth="1"/>
    <col min="7686" max="7686" width="0.7109375" style="62" customWidth="1"/>
    <col min="7687" max="7687" width="4.7109375" style="62" customWidth="1"/>
    <col min="7688" max="7688" width="7" style="62" customWidth="1"/>
    <col min="7689" max="7689" width="6.7109375" style="62" customWidth="1"/>
    <col min="7690" max="7934" width="9.140625" style="62"/>
    <col min="7935" max="7935" width="3" style="62" customWidth="1"/>
    <col min="7936" max="7936" width="0.7109375" style="62" customWidth="1"/>
    <col min="7937" max="7937" width="10.85546875" style="62" customWidth="1"/>
    <col min="7938" max="7938" width="8.28515625" style="62" customWidth="1"/>
    <col min="7939" max="7939" width="7.28515625" style="62" customWidth="1"/>
    <col min="7940" max="7940" width="7.42578125" style="62" customWidth="1"/>
    <col min="7941" max="7941" width="7.5703125" style="62" customWidth="1"/>
    <col min="7942" max="7942" width="0.7109375" style="62" customWidth="1"/>
    <col min="7943" max="7943" width="4.7109375" style="62" customWidth="1"/>
    <col min="7944" max="7944" width="7" style="62" customWidth="1"/>
    <col min="7945" max="7945" width="6.7109375" style="62" customWidth="1"/>
    <col min="7946" max="8190" width="9.140625" style="62"/>
    <col min="8191" max="8191" width="3" style="62" customWidth="1"/>
    <col min="8192" max="8192" width="0.7109375" style="62" customWidth="1"/>
    <col min="8193" max="8193" width="10.85546875" style="62" customWidth="1"/>
    <col min="8194" max="8194" width="8.28515625" style="62" customWidth="1"/>
    <col min="8195" max="8195" width="7.28515625" style="62" customWidth="1"/>
    <col min="8196" max="8196" width="7.42578125" style="62" customWidth="1"/>
    <col min="8197" max="8197" width="7.5703125" style="62" customWidth="1"/>
    <col min="8198" max="8198" width="0.7109375" style="62" customWidth="1"/>
    <col min="8199" max="8199" width="4.7109375" style="62" customWidth="1"/>
    <col min="8200" max="8200" width="7" style="62" customWidth="1"/>
    <col min="8201" max="8201" width="6.7109375" style="62" customWidth="1"/>
    <col min="8202" max="8446" width="9.140625" style="62"/>
    <col min="8447" max="8447" width="3" style="62" customWidth="1"/>
    <col min="8448" max="8448" width="0.7109375" style="62" customWidth="1"/>
    <col min="8449" max="8449" width="10.85546875" style="62" customWidth="1"/>
    <col min="8450" max="8450" width="8.28515625" style="62" customWidth="1"/>
    <col min="8451" max="8451" width="7.28515625" style="62" customWidth="1"/>
    <col min="8452" max="8452" width="7.42578125" style="62" customWidth="1"/>
    <col min="8453" max="8453" width="7.5703125" style="62" customWidth="1"/>
    <col min="8454" max="8454" width="0.7109375" style="62" customWidth="1"/>
    <col min="8455" max="8455" width="4.7109375" style="62" customWidth="1"/>
    <col min="8456" max="8456" width="7" style="62" customWidth="1"/>
    <col min="8457" max="8457" width="6.7109375" style="62" customWidth="1"/>
    <col min="8458" max="8702" width="9.140625" style="62"/>
    <col min="8703" max="8703" width="3" style="62" customWidth="1"/>
    <col min="8704" max="8704" width="0.7109375" style="62" customWidth="1"/>
    <col min="8705" max="8705" width="10.85546875" style="62" customWidth="1"/>
    <col min="8706" max="8706" width="8.28515625" style="62" customWidth="1"/>
    <col min="8707" max="8707" width="7.28515625" style="62" customWidth="1"/>
    <col min="8708" max="8708" width="7.42578125" style="62" customWidth="1"/>
    <col min="8709" max="8709" width="7.5703125" style="62" customWidth="1"/>
    <col min="8710" max="8710" width="0.7109375" style="62" customWidth="1"/>
    <col min="8711" max="8711" width="4.7109375" style="62" customWidth="1"/>
    <col min="8712" max="8712" width="7" style="62" customWidth="1"/>
    <col min="8713" max="8713" width="6.7109375" style="62" customWidth="1"/>
    <col min="8714" max="8958" width="9.140625" style="62"/>
    <col min="8959" max="8959" width="3" style="62" customWidth="1"/>
    <col min="8960" max="8960" width="0.7109375" style="62" customWidth="1"/>
    <col min="8961" max="8961" width="10.85546875" style="62" customWidth="1"/>
    <col min="8962" max="8962" width="8.28515625" style="62" customWidth="1"/>
    <col min="8963" max="8963" width="7.28515625" style="62" customWidth="1"/>
    <col min="8964" max="8964" width="7.42578125" style="62" customWidth="1"/>
    <col min="8965" max="8965" width="7.5703125" style="62" customWidth="1"/>
    <col min="8966" max="8966" width="0.7109375" style="62" customWidth="1"/>
    <col min="8967" max="8967" width="4.7109375" style="62" customWidth="1"/>
    <col min="8968" max="8968" width="7" style="62" customWidth="1"/>
    <col min="8969" max="8969" width="6.7109375" style="62" customWidth="1"/>
    <col min="8970" max="9214" width="9.140625" style="62"/>
    <col min="9215" max="9215" width="3" style="62" customWidth="1"/>
    <col min="9216" max="9216" width="0.7109375" style="62" customWidth="1"/>
    <col min="9217" max="9217" width="10.85546875" style="62" customWidth="1"/>
    <col min="9218" max="9218" width="8.28515625" style="62" customWidth="1"/>
    <col min="9219" max="9219" width="7.28515625" style="62" customWidth="1"/>
    <col min="9220" max="9220" width="7.42578125" style="62" customWidth="1"/>
    <col min="9221" max="9221" width="7.5703125" style="62" customWidth="1"/>
    <col min="9222" max="9222" width="0.7109375" style="62" customWidth="1"/>
    <col min="9223" max="9223" width="4.7109375" style="62" customWidth="1"/>
    <col min="9224" max="9224" width="7" style="62" customWidth="1"/>
    <col min="9225" max="9225" width="6.7109375" style="62" customWidth="1"/>
    <col min="9226" max="9470" width="9.140625" style="62"/>
    <col min="9471" max="9471" width="3" style="62" customWidth="1"/>
    <col min="9472" max="9472" width="0.7109375" style="62" customWidth="1"/>
    <col min="9473" max="9473" width="10.85546875" style="62" customWidth="1"/>
    <col min="9474" max="9474" width="8.28515625" style="62" customWidth="1"/>
    <col min="9475" max="9475" width="7.28515625" style="62" customWidth="1"/>
    <col min="9476" max="9476" width="7.42578125" style="62" customWidth="1"/>
    <col min="9477" max="9477" width="7.5703125" style="62" customWidth="1"/>
    <col min="9478" max="9478" width="0.7109375" style="62" customWidth="1"/>
    <col min="9479" max="9479" width="4.7109375" style="62" customWidth="1"/>
    <col min="9480" max="9480" width="7" style="62" customWidth="1"/>
    <col min="9481" max="9481" width="6.7109375" style="62" customWidth="1"/>
    <col min="9482" max="9726" width="9.140625" style="62"/>
    <col min="9727" max="9727" width="3" style="62" customWidth="1"/>
    <col min="9728" max="9728" width="0.7109375" style="62" customWidth="1"/>
    <col min="9729" max="9729" width="10.85546875" style="62" customWidth="1"/>
    <col min="9730" max="9730" width="8.28515625" style="62" customWidth="1"/>
    <col min="9731" max="9731" width="7.28515625" style="62" customWidth="1"/>
    <col min="9732" max="9732" width="7.42578125" style="62" customWidth="1"/>
    <col min="9733" max="9733" width="7.5703125" style="62" customWidth="1"/>
    <col min="9734" max="9734" width="0.7109375" style="62" customWidth="1"/>
    <col min="9735" max="9735" width="4.7109375" style="62" customWidth="1"/>
    <col min="9736" max="9736" width="7" style="62" customWidth="1"/>
    <col min="9737" max="9737" width="6.7109375" style="62" customWidth="1"/>
    <col min="9738" max="9982" width="9.140625" style="62"/>
    <col min="9983" max="9983" width="3" style="62" customWidth="1"/>
    <col min="9984" max="9984" width="0.7109375" style="62" customWidth="1"/>
    <col min="9985" max="9985" width="10.85546875" style="62" customWidth="1"/>
    <col min="9986" max="9986" width="8.28515625" style="62" customWidth="1"/>
    <col min="9987" max="9987" width="7.28515625" style="62" customWidth="1"/>
    <col min="9988" max="9988" width="7.42578125" style="62" customWidth="1"/>
    <col min="9989" max="9989" width="7.5703125" style="62" customWidth="1"/>
    <col min="9990" max="9990" width="0.7109375" style="62" customWidth="1"/>
    <col min="9991" max="9991" width="4.7109375" style="62" customWidth="1"/>
    <col min="9992" max="9992" width="7" style="62" customWidth="1"/>
    <col min="9993" max="9993" width="6.7109375" style="62" customWidth="1"/>
    <col min="9994" max="10238" width="9.140625" style="62"/>
    <col min="10239" max="10239" width="3" style="62" customWidth="1"/>
    <col min="10240" max="10240" width="0.7109375" style="62" customWidth="1"/>
    <col min="10241" max="10241" width="10.85546875" style="62" customWidth="1"/>
    <col min="10242" max="10242" width="8.28515625" style="62" customWidth="1"/>
    <col min="10243" max="10243" width="7.28515625" style="62" customWidth="1"/>
    <col min="10244" max="10244" width="7.42578125" style="62" customWidth="1"/>
    <col min="10245" max="10245" width="7.5703125" style="62" customWidth="1"/>
    <col min="10246" max="10246" width="0.7109375" style="62" customWidth="1"/>
    <col min="10247" max="10247" width="4.7109375" style="62" customWidth="1"/>
    <col min="10248" max="10248" width="7" style="62" customWidth="1"/>
    <col min="10249" max="10249" width="6.7109375" style="62" customWidth="1"/>
    <col min="10250" max="10494" width="9.140625" style="62"/>
    <col min="10495" max="10495" width="3" style="62" customWidth="1"/>
    <col min="10496" max="10496" width="0.7109375" style="62" customWidth="1"/>
    <col min="10497" max="10497" width="10.85546875" style="62" customWidth="1"/>
    <col min="10498" max="10498" width="8.28515625" style="62" customWidth="1"/>
    <col min="10499" max="10499" width="7.28515625" style="62" customWidth="1"/>
    <col min="10500" max="10500" width="7.42578125" style="62" customWidth="1"/>
    <col min="10501" max="10501" width="7.5703125" style="62" customWidth="1"/>
    <col min="10502" max="10502" width="0.7109375" style="62" customWidth="1"/>
    <col min="10503" max="10503" width="4.7109375" style="62" customWidth="1"/>
    <col min="10504" max="10504" width="7" style="62" customWidth="1"/>
    <col min="10505" max="10505" width="6.7109375" style="62" customWidth="1"/>
    <col min="10506" max="10750" width="9.140625" style="62"/>
    <col min="10751" max="10751" width="3" style="62" customWidth="1"/>
    <col min="10752" max="10752" width="0.7109375" style="62" customWidth="1"/>
    <col min="10753" max="10753" width="10.85546875" style="62" customWidth="1"/>
    <col min="10754" max="10754" width="8.28515625" style="62" customWidth="1"/>
    <col min="10755" max="10755" width="7.28515625" style="62" customWidth="1"/>
    <col min="10756" max="10756" width="7.42578125" style="62" customWidth="1"/>
    <col min="10757" max="10757" width="7.5703125" style="62" customWidth="1"/>
    <col min="10758" max="10758" width="0.7109375" style="62" customWidth="1"/>
    <col min="10759" max="10759" width="4.7109375" style="62" customWidth="1"/>
    <col min="10760" max="10760" width="7" style="62" customWidth="1"/>
    <col min="10761" max="10761" width="6.7109375" style="62" customWidth="1"/>
    <col min="10762" max="11006" width="9.140625" style="62"/>
    <col min="11007" max="11007" width="3" style="62" customWidth="1"/>
    <col min="11008" max="11008" width="0.7109375" style="62" customWidth="1"/>
    <col min="11009" max="11009" width="10.85546875" style="62" customWidth="1"/>
    <col min="11010" max="11010" width="8.28515625" style="62" customWidth="1"/>
    <col min="11011" max="11011" width="7.28515625" style="62" customWidth="1"/>
    <col min="11012" max="11012" width="7.42578125" style="62" customWidth="1"/>
    <col min="11013" max="11013" width="7.5703125" style="62" customWidth="1"/>
    <col min="11014" max="11014" width="0.7109375" style="62" customWidth="1"/>
    <col min="11015" max="11015" width="4.7109375" style="62" customWidth="1"/>
    <col min="11016" max="11016" width="7" style="62" customWidth="1"/>
    <col min="11017" max="11017" width="6.7109375" style="62" customWidth="1"/>
    <col min="11018" max="11262" width="9.140625" style="62"/>
    <col min="11263" max="11263" width="3" style="62" customWidth="1"/>
    <col min="11264" max="11264" width="0.7109375" style="62" customWidth="1"/>
    <col min="11265" max="11265" width="10.85546875" style="62" customWidth="1"/>
    <col min="11266" max="11266" width="8.28515625" style="62" customWidth="1"/>
    <col min="11267" max="11267" width="7.28515625" style="62" customWidth="1"/>
    <col min="11268" max="11268" width="7.42578125" style="62" customWidth="1"/>
    <col min="11269" max="11269" width="7.5703125" style="62" customWidth="1"/>
    <col min="11270" max="11270" width="0.7109375" style="62" customWidth="1"/>
    <col min="11271" max="11271" width="4.7109375" style="62" customWidth="1"/>
    <col min="11272" max="11272" width="7" style="62" customWidth="1"/>
    <col min="11273" max="11273" width="6.7109375" style="62" customWidth="1"/>
    <col min="11274" max="11518" width="9.140625" style="62"/>
    <col min="11519" max="11519" width="3" style="62" customWidth="1"/>
    <col min="11520" max="11520" width="0.7109375" style="62" customWidth="1"/>
    <col min="11521" max="11521" width="10.85546875" style="62" customWidth="1"/>
    <col min="11522" max="11522" width="8.28515625" style="62" customWidth="1"/>
    <col min="11523" max="11523" width="7.28515625" style="62" customWidth="1"/>
    <col min="11524" max="11524" width="7.42578125" style="62" customWidth="1"/>
    <col min="11525" max="11525" width="7.5703125" style="62" customWidth="1"/>
    <col min="11526" max="11526" width="0.7109375" style="62" customWidth="1"/>
    <col min="11527" max="11527" width="4.7109375" style="62" customWidth="1"/>
    <col min="11528" max="11528" width="7" style="62" customWidth="1"/>
    <col min="11529" max="11529" width="6.7109375" style="62" customWidth="1"/>
    <col min="11530" max="11774" width="9.140625" style="62"/>
    <col min="11775" max="11775" width="3" style="62" customWidth="1"/>
    <col min="11776" max="11776" width="0.7109375" style="62" customWidth="1"/>
    <col min="11777" max="11777" width="10.85546875" style="62" customWidth="1"/>
    <col min="11778" max="11778" width="8.28515625" style="62" customWidth="1"/>
    <col min="11779" max="11779" width="7.28515625" style="62" customWidth="1"/>
    <col min="11780" max="11780" width="7.42578125" style="62" customWidth="1"/>
    <col min="11781" max="11781" width="7.5703125" style="62" customWidth="1"/>
    <col min="11782" max="11782" width="0.7109375" style="62" customWidth="1"/>
    <col min="11783" max="11783" width="4.7109375" style="62" customWidth="1"/>
    <col min="11784" max="11784" width="7" style="62" customWidth="1"/>
    <col min="11785" max="11785" width="6.7109375" style="62" customWidth="1"/>
    <col min="11786" max="12030" width="9.140625" style="62"/>
    <col min="12031" max="12031" width="3" style="62" customWidth="1"/>
    <col min="12032" max="12032" width="0.7109375" style="62" customWidth="1"/>
    <col min="12033" max="12033" width="10.85546875" style="62" customWidth="1"/>
    <col min="12034" max="12034" width="8.28515625" style="62" customWidth="1"/>
    <col min="12035" max="12035" width="7.28515625" style="62" customWidth="1"/>
    <col min="12036" max="12036" width="7.42578125" style="62" customWidth="1"/>
    <col min="12037" max="12037" width="7.5703125" style="62" customWidth="1"/>
    <col min="12038" max="12038" width="0.7109375" style="62" customWidth="1"/>
    <col min="12039" max="12039" width="4.7109375" style="62" customWidth="1"/>
    <col min="12040" max="12040" width="7" style="62" customWidth="1"/>
    <col min="12041" max="12041" width="6.7109375" style="62" customWidth="1"/>
    <col min="12042" max="12286" width="9.140625" style="62"/>
    <col min="12287" max="12287" width="3" style="62" customWidth="1"/>
    <col min="12288" max="12288" width="0.7109375" style="62" customWidth="1"/>
    <col min="12289" max="12289" width="10.85546875" style="62" customWidth="1"/>
    <col min="12290" max="12290" width="8.28515625" style="62" customWidth="1"/>
    <col min="12291" max="12291" width="7.28515625" style="62" customWidth="1"/>
    <col min="12292" max="12292" width="7.42578125" style="62" customWidth="1"/>
    <col min="12293" max="12293" width="7.5703125" style="62" customWidth="1"/>
    <col min="12294" max="12294" width="0.7109375" style="62" customWidth="1"/>
    <col min="12295" max="12295" width="4.7109375" style="62" customWidth="1"/>
    <col min="12296" max="12296" width="7" style="62" customWidth="1"/>
    <col min="12297" max="12297" width="6.7109375" style="62" customWidth="1"/>
    <col min="12298" max="12542" width="9.140625" style="62"/>
    <col min="12543" max="12543" width="3" style="62" customWidth="1"/>
    <col min="12544" max="12544" width="0.7109375" style="62" customWidth="1"/>
    <col min="12545" max="12545" width="10.85546875" style="62" customWidth="1"/>
    <col min="12546" max="12546" width="8.28515625" style="62" customWidth="1"/>
    <col min="12547" max="12547" width="7.28515625" style="62" customWidth="1"/>
    <col min="12548" max="12548" width="7.42578125" style="62" customWidth="1"/>
    <col min="12549" max="12549" width="7.5703125" style="62" customWidth="1"/>
    <col min="12550" max="12550" width="0.7109375" style="62" customWidth="1"/>
    <col min="12551" max="12551" width="4.7109375" style="62" customWidth="1"/>
    <col min="12552" max="12552" width="7" style="62" customWidth="1"/>
    <col min="12553" max="12553" width="6.7109375" style="62" customWidth="1"/>
    <col min="12554" max="12798" width="9.140625" style="62"/>
    <col min="12799" max="12799" width="3" style="62" customWidth="1"/>
    <col min="12800" max="12800" width="0.7109375" style="62" customWidth="1"/>
    <col min="12801" max="12801" width="10.85546875" style="62" customWidth="1"/>
    <col min="12802" max="12802" width="8.28515625" style="62" customWidth="1"/>
    <col min="12803" max="12803" width="7.28515625" style="62" customWidth="1"/>
    <col min="12804" max="12804" width="7.42578125" style="62" customWidth="1"/>
    <col min="12805" max="12805" width="7.5703125" style="62" customWidth="1"/>
    <col min="12806" max="12806" width="0.7109375" style="62" customWidth="1"/>
    <col min="12807" max="12807" width="4.7109375" style="62" customWidth="1"/>
    <col min="12808" max="12808" width="7" style="62" customWidth="1"/>
    <col min="12809" max="12809" width="6.7109375" style="62" customWidth="1"/>
    <col min="12810" max="13054" width="9.140625" style="62"/>
    <col min="13055" max="13055" width="3" style="62" customWidth="1"/>
    <col min="13056" max="13056" width="0.7109375" style="62" customWidth="1"/>
    <col min="13057" max="13057" width="10.85546875" style="62" customWidth="1"/>
    <col min="13058" max="13058" width="8.28515625" style="62" customWidth="1"/>
    <col min="13059" max="13059" width="7.28515625" style="62" customWidth="1"/>
    <col min="13060" max="13060" width="7.42578125" style="62" customWidth="1"/>
    <col min="13061" max="13061" width="7.5703125" style="62" customWidth="1"/>
    <col min="13062" max="13062" width="0.7109375" style="62" customWidth="1"/>
    <col min="13063" max="13063" width="4.7109375" style="62" customWidth="1"/>
    <col min="13064" max="13064" width="7" style="62" customWidth="1"/>
    <col min="13065" max="13065" width="6.7109375" style="62" customWidth="1"/>
    <col min="13066" max="13310" width="9.140625" style="62"/>
    <col min="13311" max="13311" width="3" style="62" customWidth="1"/>
    <col min="13312" max="13312" width="0.7109375" style="62" customWidth="1"/>
    <col min="13313" max="13313" width="10.85546875" style="62" customWidth="1"/>
    <col min="13314" max="13314" width="8.28515625" style="62" customWidth="1"/>
    <col min="13315" max="13315" width="7.28515625" style="62" customWidth="1"/>
    <col min="13316" max="13316" width="7.42578125" style="62" customWidth="1"/>
    <col min="13317" max="13317" width="7.5703125" style="62" customWidth="1"/>
    <col min="13318" max="13318" width="0.7109375" style="62" customWidth="1"/>
    <col min="13319" max="13319" width="4.7109375" style="62" customWidth="1"/>
    <col min="13320" max="13320" width="7" style="62" customWidth="1"/>
    <col min="13321" max="13321" width="6.7109375" style="62" customWidth="1"/>
    <col min="13322" max="13566" width="9.140625" style="62"/>
    <col min="13567" max="13567" width="3" style="62" customWidth="1"/>
    <col min="13568" max="13568" width="0.7109375" style="62" customWidth="1"/>
    <col min="13569" max="13569" width="10.85546875" style="62" customWidth="1"/>
    <col min="13570" max="13570" width="8.28515625" style="62" customWidth="1"/>
    <col min="13571" max="13571" width="7.28515625" style="62" customWidth="1"/>
    <col min="13572" max="13572" width="7.42578125" style="62" customWidth="1"/>
    <col min="13573" max="13573" width="7.5703125" style="62" customWidth="1"/>
    <col min="13574" max="13574" width="0.7109375" style="62" customWidth="1"/>
    <col min="13575" max="13575" width="4.7109375" style="62" customWidth="1"/>
    <col min="13576" max="13576" width="7" style="62" customWidth="1"/>
    <col min="13577" max="13577" width="6.7109375" style="62" customWidth="1"/>
    <col min="13578" max="13822" width="9.140625" style="62"/>
    <col min="13823" max="13823" width="3" style="62" customWidth="1"/>
    <col min="13824" max="13824" width="0.7109375" style="62" customWidth="1"/>
    <col min="13825" max="13825" width="10.85546875" style="62" customWidth="1"/>
    <col min="13826" max="13826" width="8.28515625" style="62" customWidth="1"/>
    <col min="13827" max="13827" width="7.28515625" style="62" customWidth="1"/>
    <col min="13828" max="13828" width="7.42578125" style="62" customWidth="1"/>
    <col min="13829" max="13829" width="7.5703125" style="62" customWidth="1"/>
    <col min="13830" max="13830" width="0.7109375" style="62" customWidth="1"/>
    <col min="13831" max="13831" width="4.7109375" style="62" customWidth="1"/>
    <col min="13832" max="13832" width="7" style="62" customWidth="1"/>
    <col min="13833" max="13833" width="6.7109375" style="62" customWidth="1"/>
    <col min="13834" max="14078" width="9.140625" style="62"/>
    <col min="14079" max="14079" width="3" style="62" customWidth="1"/>
    <col min="14080" max="14080" width="0.7109375" style="62" customWidth="1"/>
    <col min="14081" max="14081" width="10.85546875" style="62" customWidth="1"/>
    <col min="14082" max="14082" width="8.28515625" style="62" customWidth="1"/>
    <col min="14083" max="14083" width="7.28515625" style="62" customWidth="1"/>
    <col min="14084" max="14084" width="7.42578125" style="62" customWidth="1"/>
    <col min="14085" max="14085" width="7.5703125" style="62" customWidth="1"/>
    <col min="14086" max="14086" width="0.7109375" style="62" customWidth="1"/>
    <col min="14087" max="14087" width="4.7109375" style="62" customWidth="1"/>
    <col min="14088" max="14088" width="7" style="62" customWidth="1"/>
    <col min="14089" max="14089" width="6.7109375" style="62" customWidth="1"/>
    <col min="14090" max="14334" width="9.140625" style="62"/>
    <col min="14335" max="14335" width="3" style="62" customWidth="1"/>
    <col min="14336" max="14336" width="0.7109375" style="62" customWidth="1"/>
    <col min="14337" max="14337" width="10.85546875" style="62" customWidth="1"/>
    <col min="14338" max="14338" width="8.28515625" style="62" customWidth="1"/>
    <col min="14339" max="14339" width="7.28515625" style="62" customWidth="1"/>
    <col min="14340" max="14340" width="7.42578125" style="62" customWidth="1"/>
    <col min="14341" max="14341" width="7.5703125" style="62" customWidth="1"/>
    <col min="14342" max="14342" width="0.7109375" style="62" customWidth="1"/>
    <col min="14343" max="14343" width="4.7109375" style="62" customWidth="1"/>
    <col min="14344" max="14344" width="7" style="62" customWidth="1"/>
    <col min="14345" max="14345" width="6.7109375" style="62" customWidth="1"/>
    <col min="14346" max="14590" width="9.140625" style="62"/>
    <col min="14591" max="14591" width="3" style="62" customWidth="1"/>
    <col min="14592" max="14592" width="0.7109375" style="62" customWidth="1"/>
    <col min="14593" max="14593" width="10.85546875" style="62" customWidth="1"/>
    <col min="14594" max="14594" width="8.28515625" style="62" customWidth="1"/>
    <col min="14595" max="14595" width="7.28515625" style="62" customWidth="1"/>
    <col min="14596" max="14596" width="7.42578125" style="62" customWidth="1"/>
    <col min="14597" max="14597" width="7.5703125" style="62" customWidth="1"/>
    <col min="14598" max="14598" width="0.7109375" style="62" customWidth="1"/>
    <col min="14599" max="14599" width="4.7109375" style="62" customWidth="1"/>
    <col min="14600" max="14600" width="7" style="62" customWidth="1"/>
    <col min="14601" max="14601" width="6.7109375" style="62" customWidth="1"/>
    <col min="14602" max="14846" width="9.140625" style="62"/>
    <col min="14847" max="14847" width="3" style="62" customWidth="1"/>
    <col min="14848" max="14848" width="0.7109375" style="62" customWidth="1"/>
    <col min="14849" max="14849" width="10.85546875" style="62" customWidth="1"/>
    <col min="14850" max="14850" width="8.28515625" style="62" customWidth="1"/>
    <col min="14851" max="14851" width="7.28515625" style="62" customWidth="1"/>
    <col min="14852" max="14852" width="7.42578125" style="62" customWidth="1"/>
    <col min="14853" max="14853" width="7.5703125" style="62" customWidth="1"/>
    <col min="14854" max="14854" width="0.7109375" style="62" customWidth="1"/>
    <col min="14855" max="14855" width="4.7109375" style="62" customWidth="1"/>
    <col min="14856" max="14856" width="7" style="62" customWidth="1"/>
    <col min="14857" max="14857" width="6.7109375" style="62" customWidth="1"/>
    <col min="14858" max="15102" width="9.140625" style="62"/>
    <col min="15103" max="15103" width="3" style="62" customWidth="1"/>
    <col min="15104" max="15104" width="0.7109375" style="62" customWidth="1"/>
    <col min="15105" max="15105" width="10.85546875" style="62" customWidth="1"/>
    <col min="15106" max="15106" width="8.28515625" style="62" customWidth="1"/>
    <col min="15107" max="15107" width="7.28515625" style="62" customWidth="1"/>
    <col min="15108" max="15108" width="7.42578125" style="62" customWidth="1"/>
    <col min="15109" max="15109" width="7.5703125" style="62" customWidth="1"/>
    <col min="15110" max="15110" width="0.7109375" style="62" customWidth="1"/>
    <col min="15111" max="15111" width="4.7109375" style="62" customWidth="1"/>
    <col min="15112" max="15112" width="7" style="62" customWidth="1"/>
    <col min="15113" max="15113" width="6.7109375" style="62" customWidth="1"/>
    <col min="15114" max="15358" width="9.140625" style="62"/>
    <col min="15359" max="15359" width="3" style="62" customWidth="1"/>
    <col min="15360" max="15360" width="0.7109375" style="62" customWidth="1"/>
    <col min="15361" max="15361" width="10.85546875" style="62" customWidth="1"/>
    <col min="15362" max="15362" width="8.28515625" style="62" customWidth="1"/>
    <col min="15363" max="15363" width="7.28515625" style="62" customWidth="1"/>
    <col min="15364" max="15364" width="7.42578125" style="62" customWidth="1"/>
    <col min="15365" max="15365" width="7.5703125" style="62" customWidth="1"/>
    <col min="15366" max="15366" width="0.7109375" style="62" customWidth="1"/>
    <col min="15367" max="15367" width="4.7109375" style="62" customWidth="1"/>
    <col min="15368" max="15368" width="7" style="62" customWidth="1"/>
    <col min="15369" max="15369" width="6.7109375" style="62" customWidth="1"/>
    <col min="15370" max="15614" width="9.140625" style="62"/>
    <col min="15615" max="15615" width="3" style="62" customWidth="1"/>
    <col min="15616" max="15616" width="0.7109375" style="62" customWidth="1"/>
    <col min="15617" max="15617" width="10.85546875" style="62" customWidth="1"/>
    <col min="15618" max="15618" width="8.28515625" style="62" customWidth="1"/>
    <col min="15619" max="15619" width="7.28515625" style="62" customWidth="1"/>
    <col min="15620" max="15620" width="7.42578125" style="62" customWidth="1"/>
    <col min="15621" max="15621" width="7.5703125" style="62" customWidth="1"/>
    <col min="15622" max="15622" width="0.7109375" style="62" customWidth="1"/>
    <col min="15623" max="15623" width="4.7109375" style="62" customWidth="1"/>
    <col min="15624" max="15624" width="7" style="62" customWidth="1"/>
    <col min="15625" max="15625" width="6.7109375" style="62" customWidth="1"/>
    <col min="15626" max="15870" width="9.140625" style="62"/>
    <col min="15871" max="15871" width="3" style="62" customWidth="1"/>
    <col min="15872" max="15872" width="0.7109375" style="62" customWidth="1"/>
    <col min="15873" max="15873" width="10.85546875" style="62" customWidth="1"/>
    <col min="15874" max="15874" width="8.28515625" style="62" customWidth="1"/>
    <col min="15875" max="15875" width="7.28515625" style="62" customWidth="1"/>
    <col min="15876" max="15876" width="7.42578125" style="62" customWidth="1"/>
    <col min="15877" max="15877" width="7.5703125" style="62" customWidth="1"/>
    <col min="15878" max="15878" width="0.7109375" style="62" customWidth="1"/>
    <col min="15879" max="15879" width="4.7109375" style="62" customWidth="1"/>
    <col min="15880" max="15880" width="7" style="62" customWidth="1"/>
    <col min="15881" max="15881" width="6.7109375" style="62" customWidth="1"/>
    <col min="15882" max="16126" width="9.140625" style="62"/>
    <col min="16127" max="16127" width="3" style="62" customWidth="1"/>
    <col min="16128" max="16128" width="0.7109375" style="62" customWidth="1"/>
    <col min="16129" max="16129" width="10.85546875" style="62" customWidth="1"/>
    <col min="16130" max="16130" width="8.28515625" style="62" customWidth="1"/>
    <col min="16131" max="16131" width="7.28515625" style="62" customWidth="1"/>
    <col min="16132" max="16132" width="7.42578125" style="62" customWidth="1"/>
    <col min="16133" max="16133" width="7.5703125" style="62" customWidth="1"/>
    <col min="16134" max="16134" width="0.7109375" style="62" customWidth="1"/>
    <col min="16135" max="16135" width="4.7109375" style="62" customWidth="1"/>
    <col min="16136" max="16136" width="7" style="62" customWidth="1"/>
    <col min="16137" max="16137" width="6.7109375" style="62" customWidth="1"/>
    <col min="16138" max="16384" width="9.140625" style="62"/>
  </cols>
  <sheetData>
    <row r="1" spans="1:77" s="79" customFormat="1" ht="18" customHeight="1"/>
    <row r="2" spans="1:77" ht="3" customHeight="1">
      <c r="A2" s="79"/>
      <c r="B2" s="3"/>
      <c r="C2" s="4"/>
      <c r="D2" s="4"/>
      <c r="E2" s="4"/>
      <c r="F2" s="4"/>
      <c r="G2" s="4"/>
      <c r="H2" s="4"/>
      <c r="I2" s="4"/>
      <c r="J2" s="4"/>
      <c r="K2" s="4"/>
      <c r="L2" s="4"/>
      <c r="M2" s="4"/>
      <c r="N2" s="4"/>
      <c r="O2" s="4"/>
      <c r="P2" s="4"/>
      <c r="Q2" s="4"/>
      <c r="R2" s="4"/>
      <c r="S2" s="4"/>
      <c r="T2" s="4"/>
      <c r="U2" s="4"/>
      <c r="V2" s="4"/>
      <c r="W2" s="4"/>
      <c r="X2" s="5"/>
    </row>
    <row r="3" spans="1:77" s="79" customFormat="1" ht="13.5" customHeight="1">
      <c r="B3" s="6"/>
      <c r="C3" s="150" t="s">
        <v>58</v>
      </c>
      <c r="D3" s="200"/>
      <c r="E3" s="200"/>
      <c r="F3" s="75"/>
      <c r="G3" s="395" t="s">
        <v>397</v>
      </c>
      <c r="H3" s="396"/>
      <c r="I3" s="396"/>
      <c r="J3" s="396"/>
      <c r="K3" s="396"/>
      <c r="L3" s="396"/>
      <c r="M3" s="396"/>
      <c r="N3" s="396"/>
      <c r="O3" s="396"/>
      <c r="P3" s="396"/>
      <c r="Q3" s="396"/>
      <c r="R3" s="396"/>
      <c r="S3" s="396"/>
      <c r="T3" s="396"/>
      <c r="U3" s="396"/>
      <c r="V3" s="396"/>
      <c r="W3" s="397"/>
      <c r="X3" s="7"/>
      <c r="Y3" s="81"/>
      <c r="BM3" s="62"/>
      <c r="BN3" s="62"/>
      <c r="BO3" s="62"/>
      <c r="BP3" s="62"/>
      <c r="BQ3" s="62"/>
      <c r="BR3" s="62"/>
      <c r="BS3" s="62"/>
      <c r="BT3" s="62"/>
      <c r="BU3" s="62"/>
      <c r="BV3" s="62"/>
      <c r="BW3" s="62"/>
      <c r="BX3" s="62"/>
      <c r="BY3" s="62"/>
    </row>
    <row r="4" spans="1:77" s="79" customFormat="1" ht="3" customHeight="1">
      <c r="B4" s="9"/>
      <c r="C4" s="10"/>
      <c r="D4" s="10"/>
      <c r="E4" s="10"/>
      <c r="F4" s="10"/>
      <c r="G4" s="10"/>
      <c r="H4" s="10"/>
      <c r="I4" s="10"/>
      <c r="J4" s="10"/>
      <c r="K4" s="10"/>
      <c r="L4" s="10"/>
      <c r="M4" s="10"/>
      <c r="N4" s="10"/>
      <c r="O4" s="10"/>
      <c r="P4" s="10"/>
      <c r="Q4" s="10"/>
      <c r="R4" s="10"/>
      <c r="S4" s="10"/>
      <c r="T4" s="10"/>
      <c r="U4" s="10"/>
      <c r="V4" s="10"/>
      <c r="W4" s="10"/>
      <c r="X4" s="11"/>
      <c r="Y4" s="81"/>
      <c r="BM4" s="62"/>
      <c r="BN4" s="62"/>
      <c r="BO4" s="62"/>
      <c r="BP4" s="62"/>
      <c r="BQ4" s="62"/>
      <c r="BR4" s="62"/>
      <c r="BS4" s="62"/>
      <c r="BT4" s="62"/>
      <c r="BU4" s="62"/>
      <c r="BV4" s="62"/>
      <c r="BW4" s="62"/>
      <c r="BX4" s="62"/>
      <c r="BY4" s="62"/>
    </row>
    <row r="5" spans="1:77" s="79" customFormat="1" ht="1.5" customHeight="1">
      <c r="C5" s="84"/>
      <c r="D5" s="84"/>
      <c r="E5" s="96"/>
      <c r="U5" s="83"/>
      <c r="V5" s="83"/>
      <c r="W5" s="81"/>
      <c r="X5" s="199"/>
      <c r="Y5" s="81"/>
    </row>
    <row r="6" spans="1:77" s="79" customFormat="1" ht="3" customHeight="1">
      <c r="B6" s="3"/>
      <c r="C6" s="26"/>
      <c r="D6" s="26"/>
      <c r="E6" s="27"/>
      <c r="F6" s="4"/>
      <c r="G6" s="4"/>
      <c r="H6" s="4"/>
      <c r="I6" s="4"/>
      <c r="J6" s="4"/>
      <c r="K6" s="4"/>
      <c r="L6" s="4"/>
      <c r="M6" s="4"/>
      <c r="N6" s="4"/>
      <c r="O6" s="4"/>
      <c r="P6" s="4"/>
      <c r="Q6" s="4"/>
      <c r="R6" s="4"/>
      <c r="S6" s="4"/>
      <c r="T6" s="4"/>
      <c r="U6" s="28"/>
      <c r="V6" s="28"/>
      <c r="W6" s="29"/>
      <c r="X6" s="30"/>
      <c r="Y6" s="81"/>
      <c r="BM6" s="62"/>
      <c r="BN6" s="62"/>
      <c r="BO6" s="62"/>
      <c r="BP6" s="62"/>
      <c r="BQ6" s="62"/>
      <c r="BR6" s="62"/>
      <c r="BS6" s="62"/>
      <c r="BT6" s="62"/>
      <c r="BU6" s="62"/>
      <c r="BV6" s="62"/>
      <c r="BW6" s="62"/>
      <c r="BX6" s="62"/>
    </row>
    <row r="7" spans="1:77" s="79" customFormat="1" ht="13.5" customHeight="1">
      <c r="B7" s="6"/>
      <c r="C7" s="1" t="s">
        <v>69</v>
      </c>
      <c r="D7" s="2"/>
      <c r="E7" s="1" t="s">
        <v>398</v>
      </c>
      <c r="F7" s="149"/>
      <c r="G7" s="398" t="s">
        <v>399</v>
      </c>
      <c r="H7" s="398"/>
      <c r="I7" s="398"/>
      <c r="J7" s="398"/>
      <c r="K7" s="398"/>
      <c r="L7" s="398"/>
      <c r="M7" s="398"/>
      <c r="N7" s="398"/>
      <c r="O7" s="398"/>
      <c r="P7" s="398"/>
      <c r="Q7" s="398"/>
      <c r="R7" s="398"/>
      <c r="S7" s="351"/>
      <c r="T7" s="62"/>
      <c r="U7" s="197" t="s">
        <v>400</v>
      </c>
      <c r="V7" s="149"/>
      <c r="W7" s="1" t="s">
        <v>401</v>
      </c>
      <c r="X7" s="31"/>
      <c r="Y7" s="83"/>
      <c r="BM7" s="62"/>
      <c r="BN7" s="62"/>
      <c r="BO7" s="62"/>
      <c r="BP7" s="62"/>
      <c r="BQ7" s="62"/>
      <c r="BR7" s="62"/>
      <c r="BS7" s="62"/>
      <c r="BT7" s="62"/>
      <c r="BU7" s="62"/>
      <c r="BV7" s="62"/>
      <c r="BW7" s="62"/>
      <c r="BX7" s="62"/>
    </row>
    <row r="8" spans="1:77" s="79" customFormat="1" ht="3" customHeight="1" thickBot="1">
      <c r="B8" s="6"/>
      <c r="C8" s="149"/>
      <c r="D8" s="2"/>
      <c r="E8" s="2"/>
      <c r="F8" s="149"/>
      <c r="G8" s="149"/>
      <c r="H8" s="149"/>
      <c r="I8" s="149"/>
      <c r="J8" s="149"/>
      <c r="K8" s="149"/>
      <c r="L8" s="149"/>
      <c r="M8" s="149"/>
      <c r="N8" s="149"/>
      <c r="O8" s="149"/>
      <c r="P8" s="149"/>
      <c r="Q8" s="149"/>
      <c r="R8" s="149"/>
      <c r="S8" s="149"/>
      <c r="T8" s="149"/>
      <c r="U8" s="149"/>
      <c r="V8" s="149"/>
      <c r="W8" s="149"/>
      <c r="X8" s="31"/>
      <c r="Y8" s="83"/>
      <c r="BM8" s="62"/>
      <c r="BN8" s="62"/>
      <c r="BO8" s="62"/>
      <c r="BP8" s="62"/>
      <c r="BQ8" s="62"/>
      <c r="BR8" s="62"/>
      <c r="BS8" s="62"/>
      <c r="BT8" s="62"/>
      <c r="BU8" s="62"/>
      <c r="BV8" s="62"/>
      <c r="BW8" s="62"/>
      <c r="BX8" s="62"/>
    </row>
    <row r="9" spans="1:77" s="79" customFormat="1" ht="13.5" customHeight="1" thickTop="1" thickBot="1">
      <c r="B9" s="6"/>
      <c r="C9" s="73" t="s">
        <v>76</v>
      </c>
      <c r="D9" s="2"/>
      <c r="E9" s="34">
        <v>0.1</v>
      </c>
      <c r="F9" s="2"/>
      <c r="G9" s="336"/>
      <c r="H9" s="2"/>
      <c r="I9" s="337"/>
      <c r="J9" s="2"/>
      <c r="K9" s="338"/>
      <c r="L9" s="2"/>
      <c r="M9" s="198"/>
      <c r="N9" s="2"/>
      <c r="O9" s="198"/>
      <c r="P9" s="2"/>
      <c r="Q9" s="198"/>
      <c r="R9" s="2"/>
      <c r="S9" s="198"/>
      <c r="T9" s="2"/>
      <c r="U9" s="342" t="s">
        <v>402</v>
      </c>
      <c r="V9" s="35"/>
      <c r="W9" s="178">
        <f>$E$9+$E$13/6+($E$17+$E$23+$E$25)/5+($E$19+$E$21)/15</f>
        <v>0.17</v>
      </c>
      <c r="X9" s="36"/>
      <c r="Y9" s="87"/>
      <c r="BM9" s="62"/>
      <c r="BN9" s="62"/>
      <c r="BO9" s="62"/>
      <c r="BP9" s="62"/>
      <c r="BQ9" s="62"/>
      <c r="BR9" s="62"/>
      <c r="BS9" s="62"/>
      <c r="BT9" s="62"/>
      <c r="BU9" s="62"/>
      <c r="BV9" s="62"/>
      <c r="BW9" s="62"/>
      <c r="BX9" s="62"/>
    </row>
    <row r="10" spans="1:77" s="79" customFormat="1" ht="3.75" customHeight="1" thickTop="1" thickBot="1">
      <c r="B10" s="6"/>
      <c r="C10" s="73"/>
      <c r="D10" s="2"/>
      <c r="E10" s="38"/>
      <c r="F10" s="2"/>
      <c r="G10" s="2"/>
      <c r="H10" s="2"/>
      <c r="I10" s="2"/>
      <c r="J10" s="2"/>
      <c r="K10" s="2"/>
      <c r="L10" s="2"/>
      <c r="M10" s="2"/>
      <c r="N10" s="2"/>
      <c r="O10" s="2"/>
      <c r="P10" s="2"/>
      <c r="Q10" s="2"/>
      <c r="R10" s="2"/>
      <c r="S10" s="2"/>
      <c r="T10" s="2"/>
      <c r="U10" s="335"/>
      <c r="V10" s="35"/>
      <c r="W10" s="191"/>
      <c r="X10" s="36"/>
      <c r="Y10" s="88"/>
      <c r="BM10" s="62"/>
      <c r="BN10" s="62"/>
      <c r="BO10" s="62"/>
      <c r="BP10" s="62"/>
      <c r="BQ10" s="62"/>
      <c r="BR10" s="62"/>
      <c r="BS10" s="62"/>
      <c r="BT10" s="62"/>
      <c r="BU10" s="62"/>
      <c r="BV10" s="62"/>
      <c r="BW10" s="62"/>
      <c r="BX10" s="62"/>
    </row>
    <row r="11" spans="1:77" s="79" customFormat="1" ht="13.5" customHeight="1" thickTop="1" thickBot="1">
      <c r="B11" s="6"/>
      <c r="C11" s="73" t="s">
        <v>77</v>
      </c>
      <c r="D11" s="2"/>
      <c r="E11" s="34">
        <v>0</v>
      </c>
      <c r="F11" s="2"/>
      <c r="G11" s="198"/>
      <c r="H11" s="2"/>
      <c r="I11" s="198"/>
      <c r="J11" s="2"/>
      <c r="K11" s="194"/>
      <c r="L11" s="2"/>
      <c r="M11" s="193"/>
      <c r="N11" s="2"/>
      <c r="O11" s="198"/>
      <c r="P11" s="2"/>
      <c r="Q11" s="198"/>
      <c r="R11" s="2"/>
      <c r="S11" s="198"/>
      <c r="T11" s="2"/>
      <c r="U11" s="343" t="s">
        <v>403</v>
      </c>
      <c r="V11" s="35"/>
      <c r="W11" s="178">
        <f>$E$9+($E$13+$E$23)/10+($E$17+$E$21)/20+$E$19/40</f>
        <v>0.13250000000000001</v>
      </c>
      <c r="X11" s="36"/>
      <c r="Y11" s="89"/>
      <c r="BM11" s="62"/>
      <c r="BN11" s="62"/>
      <c r="BO11" s="62"/>
      <c r="BP11" s="62"/>
      <c r="BQ11" s="62"/>
      <c r="BR11" s="62"/>
      <c r="BS11" s="62"/>
      <c r="BT11" s="62"/>
      <c r="BU11" s="62"/>
      <c r="BV11" s="62"/>
      <c r="BW11" s="62"/>
      <c r="BX11" s="62"/>
    </row>
    <row r="12" spans="1:77" s="79" customFormat="1" ht="3.75" customHeight="1" thickTop="1" thickBot="1">
      <c r="B12" s="6"/>
      <c r="C12" s="73"/>
      <c r="D12" s="2"/>
      <c r="E12" s="38"/>
      <c r="F12" s="2"/>
      <c r="G12" s="2"/>
      <c r="H12" s="2"/>
      <c r="I12" s="2"/>
      <c r="J12" s="2"/>
      <c r="K12" s="2"/>
      <c r="L12" s="2"/>
      <c r="M12" s="2"/>
      <c r="N12" s="2"/>
      <c r="O12" s="2"/>
      <c r="P12" s="2"/>
      <c r="Q12" s="2"/>
      <c r="R12" s="2"/>
      <c r="S12" s="2"/>
      <c r="T12" s="2"/>
      <c r="U12" s="335"/>
      <c r="V12" s="35"/>
      <c r="W12" s="191"/>
      <c r="X12" s="36"/>
      <c r="Y12" s="90"/>
      <c r="BM12" s="62"/>
      <c r="BN12" s="62"/>
      <c r="BO12" s="62"/>
      <c r="BP12" s="62"/>
      <c r="BQ12" s="62"/>
      <c r="BR12" s="62"/>
      <c r="BS12" s="62"/>
      <c r="BT12" s="62"/>
      <c r="BU12" s="62"/>
      <c r="BV12" s="62"/>
      <c r="BW12" s="62"/>
      <c r="BX12" s="62"/>
    </row>
    <row r="13" spans="1:77" s="79" customFormat="1" ht="13.5" customHeight="1" thickTop="1" thickBot="1">
      <c r="B13" s="6"/>
      <c r="C13" s="74" t="s">
        <v>79</v>
      </c>
      <c r="D13" s="2"/>
      <c r="E13" s="34">
        <v>0.1</v>
      </c>
      <c r="F13" s="149"/>
      <c r="G13" s="336"/>
      <c r="H13" s="149"/>
      <c r="I13" s="337"/>
      <c r="J13" s="149"/>
      <c r="K13" s="194"/>
      <c r="L13" s="149"/>
      <c r="M13" s="193"/>
      <c r="N13" s="149"/>
      <c r="O13" s="198"/>
      <c r="P13" s="149"/>
      <c r="Q13" s="198"/>
      <c r="R13" s="149"/>
      <c r="S13" s="198"/>
      <c r="T13" s="149"/>
      <c r="U13" s="344" t="s">
        <v>404</v>
      </c>
      <c r="V13" s="35"/>
      <c r="W13" s="178">
        <f>$E$9+$E$11/30+$E$13/20+$E$21/20+$E$19/60+$E$17/20+$E$23/15+$E$25/10+($E$27*5)</f>
        <v>0.12483333333333335</v>
      </c>
      <c r="X13" s="36"/>
      <c r="Y13" s="90"/>
      <c r="BM13" s="62"/>
      <c r="BN13" s="62"/>
      <c r="BO13" s="62"/>
      <c r="BP13" s="62"/>
      <c r="BQ13" s="62"/>
      <c r="BR13" s="62"/>
      <c r="BS13" s="62"/>
      <c r="BT13" s="62"/>
      <c r="BU13" s="62"/>
      <c r="BV13" s="62"/>
      <c r="BW13" s="62"/>
      <c r="BX13" s="62"/>
    </row>
    <row r="14" spans="1:77" s="79" customFormat="1" ht="3.75" customHeight="1" thickTop="1" thickBot="1">
      <c r="B14" s="6"/>
      <c r="C14" s="73"/>
      <c r="D14" s="2"/>
      <c r="E14" s="38"/>
      <c r="F14" s="2"/>
      <c r="G14" s="2"/>
      <c r="H14" s="2"/>
      <c r="I14" s="2"/>
      <c r="J14" s="2"/>
      <c r="K14" s="2"/>
      <c r="L14" s="2"/>
      <c r="M14" s="2"/>
      <c r="N14" s="2"/>
      <c r="O14" s="2"/>
      <c r="P14" s="2"/>
      <c r="Q14" s="2"/>
      <c r="R14" s="2"/>
      <c r="S14" s="2"/>
      <c r="T14" s="2"/>
      <c r="U14" s="335"/>
      <c r="V14" s="35"/>
      <c r="W14" s="191"/>
      <c r="X14" s="36"/>
      <c r="Y14" s="90"/>
      <c r="BM14" s="62"/>
      <c r="BN14" s="62"/>
      <c r="BO14" s="62"/>
      <c r="BP14" s="62"/>
      <c r="BQ14" s="62"/>
      <c r="BR14" s="62"/>
      <c r="BS14" s="62"/>
      <c r="BT14" s="62"/>
      <c r="BU14" s="62"/>
      <c r="BV14" s="62"/>
      <c r="BW14" s="62"/>
      <c r="BX14" s="62"/>
    </row>
    <row r="15" spans="1:77" s="79" customFormat="1" ht="13.5" customHeight="1" thickTop="1" thickBot="1">
      <c r="B15" s="6"/>
      <c r="C15" s="73" t="s">
        <v>405</v>
      </c>
      <c r="D15" s="2"/>
      <c r="E15" s="34">
        <v>0</v>
      </c>
      <c r="F15" s="2"/>
      <c r="G15" s="198"/>
      <c r="H15" s="2"/>
      <c r="I15" s="198"/>
      <c r="J15" s="2"/>
      <c r="K15" s="198"/>
      <c r="L15" s="2"/>
      <c r="M15" s="193"/>
      <c r="N15" s="2"/>
      <c r="O15" s="198"/>
      <c r="P15" s="2"/>
      <c r="Q15" s="198"/>
      <c r="R15" s="2"/>
      <c r="S15" s="198"/>
      <c r="T15" s="2"/>
      <c r="U15" s="345" t="s">
        <v>406</v>
      </c>
      <c r="V15" s="35"/>
      <c r="W15" s="190">
        <f>($E$11+$E$13)*($E$15+$E$29)*10^4</f>
        <v>0</v>
      </c>
      <c r="X15" s="36"/>
      <c r="Y15" s="90"/>
      <c r="BM15" s="62"/>
      <c r="BN15" s="62"/>
      <c r="BO15" s="62"/>
      <c r="BP15" s="62"/>
      <c r="BQ15" s="62"/>
      <c r="BR15" s="62"/>
      <c r="BS15" s="62"/>
      <c r="BT15" s="62"/>
      <c r="BU15" s="62"/>
      <c r="BV15" s="62"/>
      <c r="BW15" s="62"/>
      <c r="BX15" s="62"/>
    </row>
    <row r="16" spans="1:77" s="79" customFormat="1" ht="3.75" customHeight="1" thickTop="1" thickBot="1">
      <c r="B16" s="6"/>
      <c r="C16" s="73"/>
      <c r="D16" s="2"/>
      <c r="E16" s="38"/>
      <c r="F16" s="2"/>
      <c r="G16" s="2"/>
      <c r="H16" s="2"/>
      <c r="I16" s="2"/>
      <c r="J16" s="2"/>
      <c r="K16" s="2"/>
      <c r="L16" s="2"/>
      <c r="M16" s="2"/>
      <c r="N16" s="2"/>
      <c r="O16" s="2"/>
      <c r="P16" s="2"/>
      <c r="Q16" s="2"/>
      <c r="R16" s="2"/>
      <c r="S16" s="2"/>
      <c r="T16" s="2"/>
      <c r="U16" s="335"/>
      <c r="V16" s="35"/>
      <c r="W16" s="191"/>
      <c r="X16" s="36"/>
      <c r="Y16" s="90"/>
      <c r="BM16" s="62"/>
      <c r="BN16" s="62"/>
      <c r="BO16" s="62"/>
      <c r="BP16" s="62"/>
      <c r="BQ16" s="62"/>
      <c r="BR16" s="62"/>
      <c r="BS16" s="62"/>
      <c r="BT16" s="62"/>
      <c r="BU16" s="62"/>
      <c r="BV16" s="62"/>
      <c r="BW16" s="62"/>
      <c r="BX16" s="62"/>
    </row>
    <row r="17" spans="2:76" s="79" customFormat="1" ht="13.5" customHeight="1" thickTop="1" thickBot="1">
      <c r="B17" s="6"/>
      <c r="C17" s="73" t="s">
        <v>80</v>
      </c>
      <c r="D17" s="2"/>
      <c r="E17" s="34">
        <v>0.1</v>
      </c>
      <c r="F17" s="2"/>
      <c r="G17" s="336"/>
      <c r="H17" s="2"/>
      <c r="I17" s="337"/>
      <c r="J17" s="2"/>
      <c r="K17" s="194"/>
      <c r="L17" s="2"/>
      <c r="M17" s="198"/>
      <c r="N17" s="2"/>
      <c r="O17" s="198"/>
      <c r="P17" s="2"/>
      <c r="Q17" s="198"/>
      <c r="R17" s="2"/>
      <c r="S17" s="201"/>
      <c r="T17" s="2"/>
      <c r="U17" s="341" t="s">
        <v>407</v>
      </c>
      <c r="V17" s="35"/>
      <c r="W17" s="178">
        <f>$E$21+8*$E$29</f>
        <v>0.1</v>
      </c>
      <c r="X17" s="36"/>
      <c r="Y17" s="90"/>
      <c r="BM17" s="62"/>
      <c r="BN17" s="62"/>
      <c r="BO17" s="62"/>
      <c r="BP17" s="62"/>
      <c r="BQ17" s="62"/>
      <c r="BR17" s="62"/>
      <c r="BS17" s="62"/>
      <c r="BT17" s="62"/>
      <c r="BU17" s="62"/>
      <c r="BV17" s="62"/>
      <c r="BW17" s="62"/>
      <c r="BX17" s="62"/>
    </row>
    <row r="18" spans="2:76" s="79" customFormat="1" ht="3.75" customHeight="1" thickTop="1" thickBot="1">
      <c r="B18" s="6"/>
      <c r="C18" s="73"/>
      <c r="D18" s="2"/>
      <c r="E18" s="38"/>
      <c r="F18" s="2"/>
      <c r="G18" s="2"/>
      <c r="H18" s="2"/>
      <c r="I18" s="2"/>
      <c r="J18" s="2"/>
      <c r="K18" s="2"/>
      <c r="L18" s="2"/>
      <c r="M18" s="2"/>
      <c r="N18" s="2"/>
      <c r="O18" s="2"/>
      <c r="P18" s="2"/>
      <c r="Q18" s="2"/>
      <c r="R18" s="2"/>
      <c r="S18" s="2"/>
      <c r="T18" s="2"/>
      <c r="U18" s="335"/>
      <c r="V18" s="35"/>
      <c r="W18" s="191"/>
      <c r="X18" s="36"/>
      <c r="Y18" s="90"/>
      <c r="BM18" s="62"/>
      <c r="BN18" s="62"/>
      <c r="BO18" s="62"/>
      <c r="BP18" s="62"/>
      <c r="BQ18" s="62"/>
      <c r="BR18" s="62"/>
      <c r="BS18" s="62"/>
      <c r="BT18" s="62"/>
      <c r="BU18" s="62"/>
      <c r="BV18" s="62"/>
      <c r="BW18" s="62"/>
      <c r="BX18" s="62"/>
    </row>
    <row r="19" spans="2:76" s="79" customFormat="1" ht="13.5" customHeight="1" thickTop="1" thickBot="1">
      <c r="B19" s="6"/>
      <c r="C19" s="73" t="s">
        <v>30</v>
      </c>
      <c r="D19" s="2"/>
      <c r="E19" s="34">
        <v>0.1</v>
      </c>
      <c r="F19" s="2"/>
      <c r="G19" s="336"/>
      <c r="H19" s="2"/>
      <c r="I19" s="337"/>
      <c r="J19" s="2"/>
      <c r="K19" s="194"/>
      <c r="L19" s="2"/>
      <c r="M19" s="198"/>
      <c r="N19" s="2"/>
      <c r="O19" s="198"/>
      <c r="P19" s="2"/>
      <c r="Q19" s="196"/>
      <c r="R19" s="2"/>
      <c r="S19" s="201"/>
      <c r="T19" s="2"/>
      <c r="U19" s="346" t="s">
        <v>408</v>
      </c>
      <c r="V19" s="35"/>
      <c r="W19" s="178">
        <f>$E$17+$E$19+$E$23+$E$25</f>
        <v>0.30000000000000004</v>
      </c>
      <c r="X19" s="36"/>
      <c r="Y19" s="90"/>
      <c r="BM19" s="62"/>
      <c r="BN19" s="62"/>
      <c r="BO19" s="62"/>
      <c r="BP19" s="62"/>
      <c r="BQ19" s="62"/>
      <c r="BR19" s="62"/>
      <c r="BS19" s="62"/>
      <c r="BT19" s="62"/>
      <c r="BU19" s="62"/>
      <c r="BV19" s="62"/>
      <c r="BW19" s="62"/>
      <c r="BX19" s="62"/>
    </row>
    <row r="20" spans="2:76" s="79" customFormat="1" ht="3.75" customHeight="1" thickTop="1" thickBot="1">
      <c r="B20" s="6"/>
      <c r="C20" s="73"/>
      <c r="D20" s="2"/>
      <c r="E20" s="38"/>
      <c r="F20" s="2"/>
      <c r="G20" s="2"/>
      <c r="H20" s="2"/>
      <c r="I20" s="2"/>
      <c r="J20" s="2"/>
      <c r="K20" s="2"/>
      <c r="L20" s="2"/>
      <c r="M20" s="2"/>
      <c r="N20" s="2"/>
      <c r="O20" s="2"/>
      <c r="P20" s="2"/>
      <c r="Q20" s="2"/>
      <c r="R20" s="2"/>
      <c r="S20" s="2"/>
      <c r="T20" s="2"/>
      <c r="U20" s="335"/>
      <c r="V20" s="35"/>
      <c r="W20" s="191"/>
      <c r="X20" s="36"/>
      <c r="Y20" s="90"/>
      <c r="BM20" s="62"/>
      <c r="BN20" s="62"/>
      <c r="BO20" s="62"/>
      <c r="BP20" s="62"/>
      <c r="BQ20" s="62"/>
      <c r="BR20" s="62"/>
      <c r="BS20" s="62"/>
      <c r="BT20" s="62"/>
      <c r="BU20" s="62"/>
      <c r="BV20" s="62"/>
      <c r="BW20" s="62"/>
      <c r="BX20" s="62"/>
    </row>
    <row r="21" spans="2:76" s="79" customFormat="1" ht="13.5" customHeight="1" thickTop="1" thickBot="1">
      <c r="B21" s="6"/>
      <c r="C21" s="73" t="s">
        <v>31</v>
      </c>
      <c r="D21" s="2"/>
      <c r="E21" s="34">
        <v>0.1</v>
      </c>
      <c r="F21" s="2"/>
      <c r="G21" s="336"/>
      <c r="H21" s="2"/>
      <c r="I21" s="337"/>
      <c r="J21" s="2"/>
      <c r="K21" s="194"/>
      <c r="L21" s="2"/>
      <c r="M21" s="198"/>
      <c r="N21" s="2"/>
      <c r="O21" s="340"/>
      <c r="P21" s="2"/>
      <c r="Q21" s="196"/>
      <c r="R21" s="2"/>
      <c r="S21" s="201"/>
      <c r="T21" s="2"/>
      <c r="U21" s="347" t="s">
        <v>409</v>
      </c>
      <c r="V21" s="35"/>
      <c r="W21" s="178">
        <f>$E$17+$E$19+$E$21</f>
        <v>0.30000000000000004</v>
      </c>
      <c r="X21" s="36"/>
      <c r="Y21" s="90"/>
      <c r="BM21" s="62"/>
      <c r="BN21" s="62"/>
      <c r="BO21" s="62"/>
      <c r="BP21" s="62"/>
      <c r="BQ21" s="62"/>
      <c r="BR21" s="62"/>
      <c r="BS21" s="62"/>
      <c r="BT21" s="62"/>
      <c r="BU21" s="62"/>
      <c r="BV21" s="62"/>
      <c r="BW21" s="62"/>
      <c r="BX21" s="62"/>
    </row>
    <row r="22" spans="2:76" s="79" customFormat="1" ht="3.75" customHeight="1" thickTop="1">
      <c r="B22" s="6"/>
      <c r="C22" s="73"/>
      <c r="D22" s="2"/>
      <c r="E22" s="38"/>
      <c r="F22" s="2"/>
      <c r="G22" s="2"/>
      <c r="H22" s="2"/>
      <c r="I22" s="2"/>
      <c r="J22" s="2"/>
      <c r="K22" s="2"/>
      <c r="L22" s="2"/>
      <c r="M22" s="2"/>
      <c r="N22" s="2"/>
      <c r="O22" s="2"/>
      <c r="P22" s="2"/>
      <c r="Q22" s="2"/>
      <c r="R22" s="2"/>
      <c r="S22" s="2"/>
      <c r="T22" s="2"/>
      <c r="U22" s="192"/>
      <c r="V22" s="35"/>
      <c r="W22" s="191"/>
      <c r="X22" s="36"/>
      <c r="Y22" s="90"/>
      <c r="BM22" s="62"/>
      <c r="BN22" s="62"/>
      <c r="BO22" s="62"/>
      <c r="BP22" s="62"/>
      <c r="BQ22" s="62"/>
      <c r="BR22" s="62"/>
      <c r="BS22" s="62"/>
      <c r="BT22" s="62"/>
      <c r="BU22" s="62"/>
      <c r="BV22" s="62"/>
      <c r="BW22" s="62"/>
      <c r="BX22" s="62"/>
    </row>
    <row r="23" spans="2:76" s="79" customFormat="1" ht="13.5" customHeight="1">
      <c r="B23" s="6"/>
      <c r="C23" s="73" t="s">
        <v>81</v>
      </c>
      <c r="D23" s="2"/>
      <c r="E23" s="34">
        <v>0.1</v>
      </c>
      <c r="F23" s="2"/>
      <c r="G23" s="336"/>
      <c r="H23" s="2"/>
      <c r="I23" s="337"/>
      <c r="J23" s="2"/>
      <c r="K23" s="194"/>
      <c r="L23" s="2"/>
      <c r="M23" s="198"/>
      <c r="N23" s="2"/>
      <c r="O23" s="198"/>
      <c r="P23" s="2"/>
      <c r="Q23" s="196"/>
      <c r="R23" s="2"/>
      <c r="S23" s="198"/>
      <c r="T23" s="2"/>
      <c r="U23" s="192"/>
      <c r="V23" s="35"/>
      <c r="W23" s="195"/>
      <c r="X23" s="36"/>
      <c r="Y23" s="90"/>
      <c r="BM23" s="62"/>
      <c r="BN23" s="62"/>
      <c r="BO23" s="62"/>
      <c r="BP23" s="62"/>
      <c r="BQ23" s="62"/>
      <c r="BR23" s="62"/>
      <c r="BS23" s="62"/>
      <c r="BT23" s="62"/>
      <c r="BU23" s="62"/>
      <c r="BV23" s="62"/>
      <c r="BW23" s="62"/>
      <c r="BX23" s="62"/>
    </row>
    <row r="24" spans="2:76" s="79" customFormat="1" ht="3.75" customHeight="1">
      <c r="B24" s="6"/>
      <c r="C24" s="73"/>
      <c r="D24" s="2"/>
      <c r="E24" s="38"/>
      <c r="F24" s="2"/>
      <c r="G24" s="2"/>
      <c r="H24" s="2"/>
      <c r="I24" s="2"/>
      <c r="J24" s="2"/>
      <c r="K24" s="2"/>
      <c r="L24" s="2"/>
      <c r="M24" s="2"/>
      <c r="N24" s="2"/>
      <c r="O24" s="2"/>
      <c r="P24" s="2"/>
      <c r="Q24" s="2"/>
      <c r="R24" s="2"/>
      <c r="S24" s="2"/>
      <c r="T24" s="2"/>
      <c r="U24" s="192"/>
      <c r="V24" s="35"/>
      <c r="W24" s="191"/>
      <c r="X24" s="36"/>
      <c r="Y24" s="90"/>
      <c r="BM24" s="62"/>
      <c r="BN24" s="62"/>
      <c r="BO24" s="62"/>
      <c r="BP24" s="62"/>
      <c r="BQ24" s="62"/>
      <c r="BR24" s="62"/>
      <c r="BS24" s="62"/>
      <c r="BT24" s="62"/>
      <c r="BU24" s="62"/>
      <c r="BV24" s="62"/>
      <c r="BW24" s="62"/>
      <c r="BX24" s="62"/>
    </row>
    <row r="25" spans="2:76" s="79" customFormat="1" ht="13.5" customHeight="1">
      <c r="B25" s="6"/>
      <c r="C25" s="73" t="s">
        <v>82</v>
      </c>
      <c r="D25" s="2"/>
      <c r="E25" s="34">
        <v>0</v>
      </c>
      <c r="F25" s="2"/>
      <c r="G25" s="336"/>
      <c r="H25" s="2"/>
      <c r="I25" s="198"/>
      <c r="J25" s="2"/>
      <c r="K25" s="194"/>
      <c r="L25" s="2"/>
      <c r="M25" s="198"/>
      <c r="N25" s="2"/>
      <c r="O25" s="198"/>
      <c r="P25" s="2"/>
      <c r="Q25" s="196"/>
      <c r="R25" s="2"/>
      <c r="S25" s="198"/>
      <c r="T25" s="2"/>
      <c r="U25" s="192"/>
      <c r="V25" s="35"/>
      <c r="W25" s="195"/>
      <c r="X25" s="36"/>
      <c r="Y25" s="90"/>
      <c r="BM25" s="62"/>
      <c r="BN25" s="62"/>
      <c r="BO25" s="62"/>
      <c r="BP25" s="62"/>
      <c r="BQ25" s="62"/>
      <c r="BR25" s="62"/>
      <c r="BS25" s="62"/>
      <c r="BT25" s="62"/>
      <c r="BU25" s="62"/>
      <c r="BV25" s="62"/>
      <c r="BW25" s="62"/>
      <c r="BX25" s="62"/>
    </row>
    <row r="26" spans="2:76" s="79" customFormat="1" ht="3.75" customHeight="1">
      <c r="B26" s="6"/>
      <c r="C26" s="73"/>
      <c r="D26" s="2"/>
      <c r="E26" s="38"/>
      <c r="F26" s="2"/>
      <c r="G26" s="2"/>
      <c r="H26" s="2"/>
      <c r="I26" s="2"/>
      <c r="J26" s="2"/>
      <c r="K26" s="2"/>
      <c r="L26" s="2"/>
      <c r="M26" s="2"/>
      <c r="N26" s="2"/>
      <c r="O26" s="2"/>
      <c r="P26" s="2"/>
      <c r="Q26" s="2"/>
      <c r="R26" s="2"/>
      <c r="S26" s="2"/>
      <c r="T26" s="2"/>
      <c r="U26" s="192"/>
      <c r="V26" s="35"/>
      <c r="W26" s="191"/>
      <c r="X26" s="36"/>
      <c r="Y26" s="90"/>
      <c r="BM26" s="62"/>
      <c r="BN26" s="62"/>
      <c r="BO26" s="62"/>
      <c r="BP26" s="62"/>
      <c r="BQ26" s="62"/>
      <c r="BR26" s="62"/>
      <c r="BS26" s="62"/>
      <c r="BT26" s="62"/>
      <c r="BU26" s="62"/>
      <c r="BV26" s="62"/>
      <c r="BW26" s="62"/>
      <c r="BX26" s="62"/>
    </row>
    <row r="27" spans="2:76" s="79" customFormat="1" ht="13.5" customHeight="1">
      <c r="B27" s="6"/>
      <c r="C27" s="73" t="s">
        <v>84</v>
      </c>
      <c r="D27" s="2"/>
      <c r="E27" s="34">
        <v>2.9999999999999997E-4</v>
      </c>
      <c r="F27" s="2"/>
      <c r="G27" s="198"/>
      <c r="H27" s="2"/>
      <c r="I27" s="198"/>
      <c r="J27" s="2"/>
      <c r="K27" s="194"/>
      <c r="L27" s="2"/>
      <c r="M27" s="198"/>
      <c r="N27" s="2"/>
      <c r="O27" s="198"/>
      <c r="P27" s="2"/>
      <c r="Q27" s="198"/>
      <c r="R27" s="2"/>
      <c r="S27" s="198"/>
      <c r="T27" s="2"/>
      <c r="U27" s="192"/>
      <c r="V27" s="35"/>
      <c r="W27" s="195"/>
      <c r="X27" s="36"/>
      <c r="Y27" s="90"/>
      <c r="BM27" s="62"/>
      <c r="BN27" s="62"/>
      <c r="BO27" s="62"/>
      <c r="BP27" s="62"/>
      <c r="BQ27" s="62"/>
      <c r="BR27" s="62"/>
      <c r="BS27" s="62"/>
      <c r="BT27" s="62"/>
      <c r="BU27" s="62"/>
      <c r="BV27" s="62"/>
      <c r="BW27" s="62"/>
      <c r="BX27" s="62"/>
    </row>
    <row r="28" spans="2:76" s="79" customFormat="1" ht="3.75" customHeight="1">
      <c r="B28" s="6"/>
      <c r="C28" s="73"/>
      <c r="D28" s="2"/>
      <c r="E28" s="38"/>
      <c r="F28" s="2"/>
      <c r="G28" s="2"/>
      <c r="H28" s="2"/>
      <c r="I28" s="2"/>
      <c r="J28" s="2"/>
      <c r="K28" s="2"/>
      <c r="L28" s="2"/>
      <c r="M28" s="2"/>
      <c r="N28" s="2"/>
      <c r="O28" s="2"/>
      <c r="P28" s="2"/>
      <c r="Q28" s="2"/>
      <c r="R28" s="2"/>
      <c r="S28" s="2"/>
      <c r="T28" s="2"/>
      <c r="U28" s="192"/>
      <c r="V28" s="35"/>
      <c r="W28" s="191"/>
      <c r="X28" s="36"/>
      <c r="Y28" s="90"/>
      <c r="BM28" s="62"/>
      <c r="BN28" s="62"/>
      <c r="BO28" s="62"/>
      <c r="BP28" s="62"/>
      <c r="BQ28" s="62"/>
      <c r="BR28" s="62"/>
      <c r="BS28" s="62"/>
      <c r="BT28" s="62"/>
      <c r="BU28" s="62"/>
      <c r="BV28" s="62"/>
      <c r="BW28" s="62"/>
      <c r="BX28" s="62"/>
    </row>
    <row r="29" spans="2:76" s="79" customFormat="1" ht="13.5" customHeight="1">
      <c r="B29" s="6"/>
      <c r="C29" s="73" t="s">
        <v>410</v>
      </c>
      <c r="D29" s="2"/>
      <c r="E29" s="34">
        <v>0</v>
      </c>
      <c r="F29" s="2"/>
      <c r="G29" s="198"/>
      <c r="H29" s="2"/>
      <c r="I29" s="198"/>
      <c r="J29" s="2"/>
      <c r="K29" s="198"/>
      <c r="L29" s="2"/>
      <c r="M29" s="193"/>
      <c r="N29" s="2"/>
      <c r="O29" s="339"/>
      <c r="P29" s="2"/>
      <c r="Q29" s="198"/>
      <c r="R29" s="2"/>
      <c r="S29" s="198"/>
      <c r="T29" s="2"/>
      <c r="U29" s="192"/>
      <c r="V29" s="35"/>
      <c r="W29" s="195"/>
      <c r="X29" s="36"/>
      <c r="Y29" s="90"/>
      <c r="BM29" s="62"/>
      <c r="BN29" s="62"/>
      <c r="BO29" s="62"/>
      <c r="BP29" s="62"/>
      <c r="BQ29" s="62"/>
      <c r="BR29" s="62"/>
      <c r="BS29" s="62"/>
      <c r="BT29" s="62"/>
      <c r="BU29" s="62"/>
      <c r="BV29" s="62"/>
      <c r="BW29" s="62"/>
      <c r="BX29" s="62"/>
    </row>
    <row r="30" spans="2:76" s="79" customFormat="1" ht="3.75" customHeight="1">
      <c r="B30" s="9"/>
      <c r="C30" s="72"/>
      <c r="D30" s="18"/>
      <c r="E30" s="18"/>
      <c r="F30" s="18"/>
      <c r="G30" s="18"/>
      <c r="H30" s="18"/>
      <c r="I30" s="18"/>
      <c r="J30" s="18"/>
      <c r="K30" s="18"/>
      <c r="L30" s="18"/>
      <c r="M30" s="18"/>
      <c r="N30" s="18"/>
      <c r="O30" s="18"/>
      <c r="P30" s="18"/>
      <c r="Q30" s="18"/>
      <c r="R30" s="18"/>
      <c r="S30" s="18"/>
      <c r="T30" s="18"/>
      <c r="U30" s="18"/>
      <c r="V30" s="21"/>
      <c r="W30" s="41"/>
      <c r="Y30" s="82"/>
      <c r="BM30" s="62"/>
      <c r="BN30" s="62"/>
      <c r="BO30" s="62"/>
      <c r="BP30" s="62"/>
      <c r="BQ30" s="62"/>
      <c r="BR30" s="62"/>
      <c r="BS30" s="62"/>
      <c r="BT30" s="62"/>
      <c r="BU30" s="62"/>
      <c r="BV30" s="62"/>
      <c r="BW30" s="62"/>
      <c r="BX30" s="62"/>
    </row>
    <row r="31" spans="2:76" s="79" customFormat="1" ht="7.5" customHeight="1">
      <c r="C31" s="83"/>
      <c r="V31" s="84"/>
      <c r="W31" s="82"/>
      <c r="X31" s="82"/>
      <c r="Y31" s="82"/>
    </row>
    <row r="32" spans="2:76" s="79" customFormat="1"/>
    <row r="33" spans="31:31" s="79" customFormat="1"/>
    <row r="34" spans="31:31" s="79" customFormat="1"/>
    <row r="35" spans="31:31" s="79" customFormat="1"/>
    <row r="36" spans="31:31" s="79" customFormat="1"/>
    <row r="37" spans="31:31" s="79" customFormat="1"/>
    <row r="38" spans="31:31" s="79" customFormat="1"/>
    <row r="39" spans="31:31" s="79" customFormat="1"/>
    <row r="40" spans="31:31" s="79" customFormat="1"/>
    <row r="41" spans="31:31" s="79" customFormat="1"/>
    <row r="42" spans="31:31" s="79" customFormat="1"/>
    <row r="43" spans="31:31" s="79" customFormat="1">
      <c r="AE43" s="42"/>
    </row>
    <row r="44" spans="31:31" s="79" customFormat="1"/>
    <row r="45" spans="31:31" s="79" customFormat="1"/>
    <row r="46" spans="31:31" s="79" customFormat="1"/>
    <row r="47" spans="31:31" s="79" customFormat="1"/>
    <row r="48" spans="31:31" s="79" customFormat="1"/>
    <row r="49" s="79" customFormat="1"/>
    <row r="50" s="79" customFormat="1"/>
    <row r="51" s="79" customFormat="1"/>
    <row r="52" s="79" customFormat="1"/>
    <row r="53" s="79" customFormat="1"/>
    <row r="54" s="79" customFormat="1"/>
    <row r="55" s="79" customFormat="1"/>
    <row r="56" s="79" customFormat="1"/>
    <row r="57" s="79" customFormat="1"/>
    <row r="58" s="79" customFormat="1"/>
    <row r="59" s="79" customFormat="1"/>
    <row r="60" s="79" customFormat="1"/>
    <row r="61" s="79" customFormat="1"/>
    <row r="62" s="79" customFormat="1"/>
    <row r="63" s="79" customFormat="1"/>
    <row r="64" s="79" customFormat="1"/>
    <row r="65" s="79" customFormat="1"/>
    <row r="66" s="79" customFormat="1"/>
    <row r="67" s="79" customFormat="1"/>
    <row r="68" s="79" customFormat="1"/>
    <row r="69" s="79" customFormat="1"/>
    <row r="70" s="79" customFormat="1"/>
    <row r="71" s="79" customFormat="1"/>
    <row r="72" s="79" customFormat="1"/>
    <row r="73" s="79" customFormat="1"/>
    <row r="74" s="79" customFormat="1"/>
    <row r="75" s="79" customFormat="1"/>
    <row r="76" s="79" customFormat="1"/>
    <row r="77" s="79" customFormat="1"/>
    <row r="78" s="79" customFormat="1"/>
    <row r="79" s="79" customFormat="1"/>
    <row r="80" s="79" customFormat="1"/>
    <row r="81" s="79" customFormat="1"/>
    <row r="82" s="79" customFormat="1"/>
    <row r="83" s="79" customFormat="1"/>
    <row r="84" s="79" customFormat="1"/>
    <row r="85" s="79" customFormat="1"/>
    <row r="86" s="79" customFormat="1"/>
    <row r="87" s="79" customFormat="1"/>
    <row r="88" s="79" customFormat="1"/>
    <row r="89" s="79" customFormat="1"/>
    <row r="90" s="79" customFormat="1"/>
    <row r="91" s="79" customFormat="1"/>
    <row r="92" s="79" customFormat="1"/>
    <row r="93" s="79" customFormat="1"/>
    <row r="94" s="79" customFormat="1"/>
    <row r="95" s="79" customFormat="1"/>
    <row r="96" s="79" customFormat="1"/>
    <row r="97" s="79" customFormat="1"/>
    <row r="98" s="79" customFormat="1"/>
    <row r="99" s="79" customFormat="1"/>
    <row r="100" s="79" customFormat="1"/>
    <row r="101" s="79" customFormat="1"/>
    <row r="102" s="79" customFormat="1"/>
    <row r="103" s="79" customFormat="1"/>
    <row r="104" s="79" customFormat="1"/>
    <row r="105" s="79" customFormat="1"/>
    <row r="106" s="79" customFormat="1"/>
    <row r="107" s="79" customFormat="1"/>
    <row r="108" s="79" customFormat="1"/>
    <row r="109" s="79" customFormat="1"/>
    <row r="110" s="79" customFormat="1"/>
    <row r="111" s="79" customFormat="1"/>
    <row r="112" s="79" customFormat="1"/>
    <row r="113" s="79" customFormat="1"/>
    <row r="114" s="79" customFormat="1"/>
    <row r="115" s="79" customFormat="1"/>
    <row r="116" s="79" customFormat="1"/>
    <row r="117" s="79" customFormat="1"/>
    <row r="118" s="79" customFormat="1"/>
    <row r="119" s="79" customFormat="1"/>
    <row r="120" s="79" customFormat="1"/>
    <row r="121" s="79" customFormat="1"/>
    <row r="122" s="79" customFormat="1"/>
    <row r="123" s="79" customFormat="1"/>
    <row r="124" s="79" customFormat="1"/>
    <row r="125" s="79" customFormat="1"/>
    <row r="126" s="79" customFormat="1"/>
    <row r="127" s="79" customFormat="1"/>
    <row r="128" s="79" customFormat="1"/>
    <row r="129" s="79" customFormat="1"/>
    <row r="130" s="79" customFormat="1"/>
    <row r="131" s="79" customFormat="1"/>
    <row r="132" s="79" customFormat="1"/>
    <row r="133" s="79" customFormat="1"/>
    <row r="134" s="79" customFormat="1"/>
    <row r="135" s="79" customFormat="1"/>
    <row r="136" s="79" customFormat="1"/>
    <row r="137" s="79" customFormat="1"/>
    <row r="138" s="79" customFormat="1"/>
    <row r="139" s="79" customFormat="1"/>
    <row r="140" s="79" customFormat="1"/>
    <row r="141" s="79" customFormat="1"/>
    <row r="142" s="79" customFormat="1"/>
    <row r="143" s="79" customFormat="1"/>
    <row r="144" s="79" customFormat="1"/>
    <row r="145" s="79" customFormat="1"/>
    <row r="146" s="79" customFormat="1"/>
    <row r="147" s="79" customFormat="1"/>
    <row r="148" s="79" customFormat="1"/>
    <row r="149" s="79" customFormat="1"/>
    <row r="150" s="79" customFormat="1"/>
    <row r="151" s="79" customFormat="1"/>
    <row r="152" s="79" customFormat="1"/>
    <row r="153" s="79" customFormat="1"/>
    <row r="154" s="79" customFormat="1"/>
    <row r="155" s="79" customFormat="1"/>
    <row r="156" s="79" customFormat="1"/>
    <row r="157" s="79" customFormat="1"/>
    <row r="158" s="79" customFormat="1"/>
    <row r="159" s="79" customFormat="1"/>
    <row r="160" s="79" customFormat="1"/>
    <row r="161" s="79" customFormat="1"/>
    <row r="162" s="79" customFormat="1"/>
    <row r="163" s="79" customFormat="1"/>
    <row r="164" s="79" customFormat="1"/>
    <row r="165" s="79" customFormat="1"/>
    <row r="166" s="79" customFormat="1"/>
    <row r="167" s="79" customFormat="1"/>
    <row r="168" s="79" customFormat="1"/>
    <row r="169" s="79" customFormat="1"/>
    <row r="170" s="79" customFormat="1"/>
    <row r="171" s="79" customFormat="1"/>
    <row r="172" s="79" customFormat="1"/>
    <row r="173" s="79" customFormat="1"/>
    <row r="174" s="79" customFormat="1"/>
    <row r="175" s="79" customFormat="1"/>
    <row r="176" s="79" customFormat="1"/>
    <row r="177" s="79" customFormat="1"/>
    <row r="178" s="79" customFormat="1"/>
    <row r="179" s="79" customFormat="1"/>
    <row r="180" s="79" customFormat="1"/>
    <row r="181" s="79" customFormat="1"/>
    <row r="182" s="79" customFormat="1"/>
    <row r="183" s="79" customFormat="1"/>
    <row r="184" s="79" customFormat="1"/>
    <row r="185" s="79" customFormat="1"/>
    <row r="186" s="79" customFormat="1"/>
    <row r="187" s="79" customFormat="1"/>
    <row r="188" s="79" customFormat="1"/>
    <row r="189" s="79" customFormat="1"/>
    <row r="190" s="79" customFormat="1"/>
    <row r="191" s="79" customFormat="1"/>
    <row r="192" s="79" customFormat="1"/>
    <row r="193" s="79" customFormat="1"/>
    <row r="194" s="79" customFormat="1"/>
    <row r="195" s="79" customFormat="1"/>
    <row r="196" s="79" customFormat="1"/>
    <row r="197" s="79" customFormat="1"/>
    <row r="198" s="79" customFormat="1"/>
    <row r="199" s="79" customFormat="1"/>
    <row r="200" s="79" customFormat="1"/>
    <row r="201" s="79" customFormat="1"/>
    <row r="202" s="79" customFormat="1"/>
    <row r="203" s="79" customFormat="1"/>
    <row r="204" s="79" customFormat="1"/>
    <row r="205" s="79" customFormat="1"/>
    <row r="206" s="79" customFormat="1"/>
    <row r="207" s="79" customFormat="1"/>
    <row r="208" s="79" customFormat="1"/>
    <row r="209" s="79" customFormat="1"/>
    <row r="210" s="79" customFormat="1"/>
    <row r="211" s="79" customFormat="1"/>
    <row r="212" s="79" customFormat="1"/>
    <row r="213" s="79" customFormat="1"/>
    <row r="214" s="79" customFormat="1"/>
    <row r="215" s="79" customFormat="1"/>
    <row r="216" s="79" customFormat="1"/>
    <row r="217" s="79" customFormat="1"/>
    <row r="218" s="79" customFormat="1"/>
    <row r="219" s="79" customFormat="1"/>
    <row r="220" s="79" customFormat="1"/>
    <row r="221" s="79" customFormat="1"/>
    <row r="222" s="79" customFormat="1"/>
    <row r="223" s="79" customFormat="1"/>
    <row r="224" s="79" customFormat="1"/>
    <row r="225" s="79" customFormat="1"/>
    <row r="226" s="79" customFormat="1"/>
    <row r="227" s="79" customFormat="1"/>
    <row r="228" s="79" customFormat="1"/>
    <row r="229" s="79" customFormat="1"/>
    <row r="230" s="79" customFormat="1"/>
    <row r="231" s="79" customFormat="1"/>
    <row r="232" s="79" customFormat="1"/>
    <row r="233" s="79" customFormat="1"/>
    <row r="234" s="79" customFormat="1"/>
    <row r="235" s="79" customFormat="1"/>
    <row r="236" s="79" customFormat="1"/>
    <row r="237" s="79" customFormat="1"/>
    <row r="238" s="79" customFormat="1"/>
    <row r="239" s="79" customFormat="1"/>
    <row r="240" s="79" customFormat="1"/>
    <row r="241" s="79" customFormat="1"/>
    <row r="242" s="79" customFormat="1"/>
    <row r="243" s="79" customFormat="1"/>
    <row r="244" s="79" customFormat="1"/>
    <row r="245" s="79" customFormat="1"/>
    <row r="246" s="79" customFormat="1"/>
    <row r="247" s="79" customFormat="1"/>
    <row r="248" s="79" customFormat="1"/>
    <row r="249" s="79" customFormat="1"/>
    <row r="250" s="79" customFormat="1"/>
    <row r="251" s="79" customFormat="1"/>
    <row r="252" s="79" customFormat="1"/>
    <row r="253" s="79" customFormat="1"/>
    <row r="254" s="79" customFormat="1"/>
    <row r="255" s="79" customFormat="1"/>
    <row r="256" s="79" customFormat="1"/>
    <row r="257" s="79" customFormat="1"/>
    <row r="258" s="79" customFormat="1"/>
    <row r="259" s="79" customFormat="1"/>
    <row r="260" s="79" customFormat="1"/>
    <row r="261" s="79" customFormat="1"/>
    <row r="262" s="79" customFormat="1"/>
    <row r="263" s="79" customFormat="1"/>
    <row r="264" s="79" customFormat="1"/>
    <row r="265" s="79" customFormat="1"/>
    <row r="266" s="79" customFormat="1"/>
    <row r="267" s="79" customFormat="1"/>
    <row r="268" s="79" customFormat="1"/>
    <row r="269" s="79" customFormat="1"/>
    <row r="270" s="79" customFormat="1"/>
    <row r="271" s="79" customFormat="1"/>
    <row r="272" s="79" customFormat="1"/>
    <row r="273" s="79" customFormat="1"/>
    <row r="274" s="79" customFormat="1"/>
    <row r="275" s="79" customFormat="1"/>
    <row r="276" s="79" customFormat="1"/>
    <row r="277" s="79" customFormat="1"/>
    <row r="278" s="79" customFormat="1"/>
    <row r="279" s="79" customFormat="1"/>
    <row r="280" s="79" customFormat="1"/>
    <row r="281" s="79" customFormat="1"/>
    <row r="282" s="79" customFormat="1"/>
    <row r="283" s="79" customFormat="1"/>
    <row r="284" s="79" customFormat="1"/>
    <row r="285" s="79" customFormat="1"/>
    <row r="286" s="79" customFormat="1"/>
    <row r="287" s="79" customFormat="1"/>
    <row r="288" s="79" customFormat="1"/>
    <row r="289" s="79" customFormat="1"/>
    <row r="290" s="79" customFormat="1"/>
    <row r="291" s="79" customFormat="1"/>
    <row r="292" s="79" customFormat="1"/>
    <row r="293" s="79" customFormat="1"/>
    <row r="294" s="79" customFormat="1"/>
    <row r="295" s="79" customFormat="1"/>
    <row r="296" s="79" customFormat="1"/>
    <row r="297" s="79" customFormat="1"/>
    <row r="298" s="79" customFormat="1"/>
    <row r="299" s="79" customFormat="1"/>
    <row r="300" s="79" customFormat="1"/>
    <row r="301" s="79" customFormat="1"/>
    <row r="302" s="79" customFormat="1"/>
    <row r="303" s="79" customFormat="1"/>
    <row r="304" s="79" customFormat="1"/>
    <row r="305" s="79" customFormat="1"/>
    <row r="306" s="79" customFormat="1"/>
    <row r="307" s="79" customFormat="1"/>
    <row r="308" s="79" customFormat="1"/>
    <row r="309" s="79" customFormat="1"/>
    <row r="310" s="79" customFormat="1"/>
    <row r="311" s="79" customFormat="1"/>
    <row r="312" s="79" customFormat="1"/>
    <row r="313" s="79" customFormat="1"/>
    <row r="314" s="79" customFormat="1"/>
    <row r="315" s="79" customFormat="1"/>
    <row r="316" s="79" customFormat="1"/>
    <row r="317" s="79" customFormat="1"/>
    <row r="318" s="79" customFormat="1"/>
    <row r="319" s="79" customFormat="1"/>
    <row r="320" s="79" customFormat="1"/>
    <row r="321" s="79" customFormat="1"/>
    <row r="322" s="79" customFormat="1"/>
    <row r="323" s="79" customFormat="1"/>
    <row r="324" s="79" customFormat="1"/>
    <row r="325" s="79" customFormat="1"/>
    <row r="326" s="79" customFormat="1"/>
    <row r="327" s="79" customFormat="1"/>
    <row r="328" s="79" customFormat="1"/>
    <row r="329" s="79" customFormat="1"/>
    <row r="330" s="79" customFormat="1"/>
    <row r="331" s="79" customFormat="1"/>
    <row r="332" s="79" customFormat="1"/>
    <row r="333" s="79" customFormat="1"/>
    <row r="334" s="79" customFormat="1"/>
    <row r="335" s="79" customFormat="1"/>
    <row r="336" s="79" customFormat="1"/>
    <row r="337" s="79" customFormat="1"/>
    <row r="338" s="79" customFormat="1"/>
    <row r="339" s="79" customFormat="1"/>
    <row r="340" s="79" customFormat="1"/>
    <row r="341" s="79" customFormat="1"/>
    <row r="342" s="79" customFormat="1"/>
    <row r="343" s="79" customFormat="1"/>
    <row r="344" s="79" customFormat="1"/>
    <row r="345" s="79" customFormat="1"/>
    <row r="346" s="79" customFormat="1"/>
    <row r="347" s="79" customFormat="1"/>
    <row r="348" s="79" customFormat="1"/>
    <row r="349" s="79" customFormat="1"/>
    <row r="350" s="79" customFormat="1"/>
    <row r="351" s="79" customFormat="1"/>
    <row r="352" s="79" customFormat="1"/>
    <row r="353" s="79" customFormat="1"/>
    <row r="354" s="79" customFormat="1"/>
    <row r="355" s="79" customFormat="1"/>
    <row r="356" s="79" customFormat="1"/>
    <row r="357" s="79" customFormat="1"/>
    <row r="358" s="79" customFormat="1"/>
    <row r="359" s="79" customFormat="1"/>
    <row r="360" s="79" customFormat="1"/>
    <row r="361" s="79" customFormat="1"/>
    <row r="362" s="79" customFormat="1"/>
    <row r="363" s="79" customFormat="1"/>
    <row r="364" s="79" customFormat="1"/>
    <row r="365" s="79" customFormat="1"/>
    <row r="366" s="79" customFormat="1"/>
    <row r="367" s="79" customFormat="1"/>
    <row r="368" s="79" customFormat="1"/>
    <row r="369" s="79" customFormat="1"/>
    <row r="370" s="79" customFormat="1"/>
    <row r="371" s="79" customFormat="1"/>
    <row r="372" s="79" customFormat="1"/>
    <row r="373" s="79" customFormat="1"/>
    <row r="374" s="79" customFormat="1"/>
    <row r="375" s="79" customFormat="1"/>
    <row r="376" s="79" customFormat="1"/>
    <row r="377" s="79" customFormat="1"/>
    <row r="378" s="79" customFormat="1"/>
    <row r="379" s="79" customFormat="1"/>
    <row r="380" s="79" customFormat="1"/>
    <row r="381" s="79" customFormat="1"/>
    <row r="382" s="79" customFormat="1"/>
    <row r="383" s="79" customFormat="1"/>
    <row r="384" s="79" customFormat="1"/>
    <row r="385" s="79" customFormat="1"/>
    <row r="386" s="79" customFormat="1"/>
    <row r="387" s="79" customFormat="1"/>
    <row r="388" s="79" customFormat="1"/>
    <row r="389" s="79" customFormat="1"/>
    <row r="390" s="79" customFormat="1"/>
    <row r="391" s="79" customFormat="1"/>
    <row r="392" s="79" customFormat="1"/>
    <row r="393" s="79" customFormat="1"/>
    <row r="394" s="79" customFormat="1"/>
    <row r="395" s="79" customFormat="1"/>
    <row r="396" s="79" customFormat="1"/>
    <row r="397" s="79" customFormat="1"/>
    <row r="398" s="79" customFormat="1"/>
    <row r="399" s="79" customFormat="1"/>
    <row r="400" s="79" customFormat="1"/>
    <row r="401" s="79" customFormat="1"/>
    <row r="402" s="79" customFormat="1"/>
    <row r="403" s="79" customFormat="1"/>
    <row r="404" s="79" customFormat="1"/>
    <row r="405" s="79" customFormat="1"/>
    <row r="406" s="79" customFormat="1"/>
    <row r="407" s="79" customFormat="1"/>
    <row r="408" s="79" customFormat="1"/>
    <row r="409" s="79" customFormat="1"/>
    <row r="410" s="79" customFormat="1"/>
    <row r="411" s="79" customFormat="1"/>
    <row r="412" s="79" customFormat="1"/>
    <row r="413" s="79" customFormat="1"/>
    <row r="414" s="79" customFormat="1"/>
    <row r="415" s="79" customFormat="1"/>
    <row r="416" s="79" customFormat="1"/>
    <row r="417" s="79" customFormat="1"/>
    <row r="418" s="79" customFormat="1"/>
    <row r="419" s="79" customFormat="1"/>
    <row r="420" s="79" customFormat="1"/>
    <row r="421" s="79" customFormat="1"/>
    <row r="422" s="79" customFormat="1"/>
    <row r="423" s="79" customFormat="1"/>
    <row r="424" s="79" customFormat="1"/>
    <row r="425" s="79" customFormat="1"/>
    <row r="426" s="79" customFormat="1"/>
    <row r="427" s="79" customFormat="1"/>
    <row r="428" s="79" customFormat="1"/>
    <row r="429" s="79" customFormat="1"/>
    <row r="430" s="79" customFormat="1"/>
    <row r="431" s="79" customFormat="1"/>
    <row r="432" s="79" customFormat="1"/>
    <row r="433" s="79" customFormat="1"/>
    <row r="434" s="79" customFormat="1"/>
    <row r="435" s="79" customFormat="1"/>
    <row r="436" s="79" customFormat="1"/>
    <row r="437" s="79" customFormat="1"/>
    <row r="438" s="79" customFormat="1"/>
    <row r="439" s="79" customFormat="1"/>
    <row r="440" s="79" customFormat="1"/>
    <row r="441" s="79" customFormat="1"/>
    <row r="442" s="79" customFormat="1"/>
    <row r="443" s="79" customFormat="1"/>
    <row r="444" s="79" customFormat="1"/>
    <row r="445" s="79" customFormat="1"/>
    <row r="446" s="79" customFormat="1"/>
    <row r="447" s="79" customFormat="1"/>
    <row r="448" s="79" customFormat="1"/>
    <row r="449" s="79" customFormat="1"/>
    <row r="450" s="79" customFormat="1"/>
    <row r="451" s="79" customFormat="1"/>
    <row r="452" s="79" customFormat="1"/>
    <row r="453" s="79" customFormat="1"/>
    <row r="454" s="79" customFormat="1"/>
    <row r="455" s="79" customFormat="1"/>
    <row r="456" s="79" customFormat="1"/>
    <row r="457" s="79" customFormat="1"/>
    <row r="458" s="79" customFormat="1"/>
    <row r="459" s="79" customFormat="1"/>
    <row r="460" s="79" customFormat="1"/>
    <row r="461" s="79" customFormat="1"/>
    <row r="462" s="79" customFormat="1"/>
    <row r="463" s="79" customFormat="1"/>
    <row r="464" s="79" customFormat="1"/>
    <row r="465" s="79" customFormat="1"/>
    <row r="466" s="79" customFormat="1"/>
    <row r="467" s="79" customFormat="1"/>
    <row r="468" s="79" customFormat="1"/>
    <row r="469" s="79" customFormat="1"/>
    <row r="470" s="79" customFormat="1"/>
    <row r="471" s="79" customFormat="1"/>
    <row r="472" s="79" customFormat="1"/>
    <row r="473" s="79" customFormat="1"/>
    <row r="474" s="79" customFormat="1"/>
    <row r="475" s="79" customFormat="1"/>
    <row r="476" s="79" customFormat="1"/>
    <row r="477" s="79" customFormat="1"/>
    <row r="478" s="79" customFormat="1"/>
    <row r="479" s="79" customFormat="1"/>
    <row r="480" s="79" customFormat="1"/>
    <row r="481" s="79" customFormat="1"/>
    <row r="482" s="79" customFormat="1"/>
    <row r="483" s="79" customFormat="1"/>
    <row r="484" s="79" customFormat="1"/>
    <row r="485" s="79" customFormat="1"/>
    <row r="486" s="79" customFormat="1"/>
    <row r="487" s="79" customFormat="1"/>
    <row r="488" s="79" customFormat="1"/>
    <row r="489" s="79" customFormat="1"/>
    <row r="490" s="79" customFormat="1"/>
    <row r="491" s="79" customFormat="1"/>
    <row r="492" s="79" customFormat="1"/>
    <row r="493" s="79" customFormat="1"/>
    <row r="494" s="79" customFormat="1"/>
    <row r="495" s="79" customFormat="1"/>
    <row r="496" s="79" customFormat="1"/>
    <row r="497" s="79" customFormat="1"/>
    <row r="498" s="79" customFormat="1"/>
    <row r="499" s="79" customFormat="1"/>
    <row r="500" s="79" customFormat="1"/>
    <row r="501" s="79" customFormat="1"/>
    <row r="502" s="79" customFormat="1"/>
    <row r="503" s="79" customFormat="1"/>
    <row r="504" s="79" customFormat="1"/>
    <row r="505" s="79" customFormat="1"/>
    <row r="506" s="79" customFormat="1"/>
    <row r="507" s="79" customFormat="1"/>
    <row r="508" s="79" customFormat="1"/>
    <row r="509" s="79" customFormat="1"/>
    <row r="510" s="79" customFormat="1"/>
    <row r="511" s="79" customFormat="1"/>
    <row r="512" s="79" customFormat="1"/>
    <row r="513" s="79" customFormat="1"/>
    <row r="514" s="79" customFormat="1"/>
    <row r="515" s="79" customFormat="1"/>
    <row r="516" s="79" customFormat="1"/>
    <row r="517" s="79" customFormat="1"/>
    <row r="518" s="79" customFormat="1"/>
    <row r="519" s="79" customFormat="1"/>
    <row r="520" s="79" customFormat="1"/>
    <row r="521" s="79" customFormat="1"/>
    <row r="522" s="79" customFormat="1"/>
    <row r="523" s="79" customFormat="1"/>
    <row r="524" s="79" customFormat="1"/>
    <row r="525" s="79" customFormat="1"/>
    <row r="526" s="79" customFormat="1"/>
    <row r="527" s="79" customFormat="1"/>
    <row r="528" s="79" customFormat="1"/>
    <row r="529" s="79" customFormat="1"/>
    <row r="530" s="79" customFormat="1"/>
    <row r="531" s="79" customFormat="1"/>
    <row r="532" s="79" customFormat="1"/>
    <row r="533" s="79" customFormat="1"/>
    <row r="534" s="79" customFormat="1"/>
    <row r="535" s="79" customFormat="1"/>
    <row r="536" s="79" customFormat="1"/>
    <row r="537" s="79" customFormat="1"/>
    <row r="538" s="79" customFormat="1"/>
    <row r="539" s="79" customFormat="1"/>
    <row r="540" s="79" customFormat="1"/>
    <row r="541" s="79" customFormat="1"/>
    <row r="542" s="79" customFormat="1"/>
    <row r="543" s="79" customFormat="1"/>
    <row r="544" s="79" customFormat="1"/>
    <row r="545" s="79" customFormat="1"/>
    <row r="546" s="79" customFormat="1"/>
    <row r="547" s="79" customFormat="1"/>
    <row r="548" s="79" customFormat="1"/>
    <row r="549" s="79" customFormat="1"/>
    <row r="550" s="79" customFormat="1"/>
    <row r="551" s="79" customFormat="1"/>
    <row r="552" s="79" customFormat="1"/>
    <row r="553" s="79" customFormat="1"/>
    <row r="554" s="79" customFormat="1"/>
    <row r="555" s="79" customFormat="1"/>
    <row r="556" s="79" customFormat="1"/>
    <row r="557" s="79" customFormat="1"/>
    <row r="558" s="79" customFormat="1"/>
    <row r="559" s="79" customFormat="1"/>
    <row r="560" s="79" customFormat="1"/>
    <row r="561" s="79" customFormat="1"/>
    <row r="562" s="79" customFormat="1"/>
    <row r="563" s="79" customFormat="1"/>
    <row r="564" s="79" customFormat="1"/>
    <row r="565" s="79" customFormat="1"/>
    <row r="566" s="79" customFormat="1"/>
    <row r="567" s="79" customFormat="1"/>
    <row r="568" s="79" customFormat="1"/>
    <row r="569" s="79" customFormat="1"/>
    <row r="570" s="79" customFormat="1"/>
    <row r="571" s="79" customFormat="1"/>
    <row r="572" s="79" customFormat="1"/>
    <row r="573" s="79" customFormat="1"/>
    <row r="574" s="79" customFormat="1"/>
    <row r="575" s="79" customFormat="1"/>
    <row r="576" s="79" customFormat="1"/>
    <row r="577" s="79" customFormat="1"/>
    <row r="578" s="79" customFormat="1"/>
    <row r="579" s="79" customFormat="1"/>
    <row r="580" s="79" customFormat="1"/>
    <row r="581" s="79" customFormat="1"/>
    <row r="582" s="79" customFormat="1"/>
    <row r="583" s="79" customFormat="1"/>
    <row r="584" s="79" customFormat="1"/>
    <row r="585" s="79" customFormat="1"/>
    <row r="586" s="79" customFormat="1"/>
    <row r="587" s="79" customFormat="1"/>
    <row r="588" s="79" customFormat="1"/>
    <row r="589" s="79" customFormat="1"/>
    <row r="590" s="79" customFormat="1"/>
    <row r="591" s="79" customFormat="1"/>
    <row r="592" s="79" customFormat="1"/>
    <row r="593" s="79" customFormat="1"/>
    <row r="594" s="79" customFormat="1"/>
    <row r="595" s="79" customFormat="1"/>
    <row r="596" s="79" customFormat="1"/>
    <row r="597" s="79" customFormat="1"/>
    <row r="598" s="79" customFormat="1"/>
    <row r="599" s="79" customFormat="1"/>
    <row r="600" s="79" customFormat="1"/>
    <row r="601" s="79" customFormat="1"/>
    <row r="602" s="79" customFormat="1"/>
    <row r="603" s="79" customFormat="1"/>
    <row r="604" s="79" customFormat="1"/>
    <row r="605" s="79" customFormat="1"/>
    <row r="606" s="79" customFormat="1"/>
    <row r="607" s="79" customFormat="1"/>
    <row r="608" s="79" customFormat="1"/>
    <row r="609" s="79" customFormat="1"/>
    <row r="610" s="79" customFormat="1"/>
    <row r="611" s="79" customFormat="1"/>
    <row r="612" s="79" customFormat="1"/>
    <row r="613" s="79" customFormat="1"/>
    <row r="614" s="79" customFormat="1"/>
    <row r="615" s="79" customFormat="1"/>
    <row r="616" s="79" customFormat="1"/>
    <row r="617" s="79" customFormat="1"/>
    <row r="618" s="79" customFormat="1"/>
    <row r="619" s="79" customFormat="1"/>
    <row r="620" s="79" customFormat="1"/>
    <row r="621" s="79" customFormat="1"/>
    <row r="622" s="79" customFormat="1"/>
    <row r="623" s="79" customFormat="1"/>
    <row r="624" s="79" customFormat="1"/>
    <row r="625" s="79" customFormat="1"/>
    <row r="626" s="79" customFormat="1"/>
    <row r="627" s="79" customFormat="1"/>
    <row r="628" s="79" customFormat="1"/>
    <row r="629" s="79" customFormat="1"/>
    <row r="630" s="79" customFormat="1"/>
    <row r="631" s="79" customFormat="1"/>
    <row r="632" s="79" customFormat="1"/>
    <row r="633" s="79" customFormat="1"/>
    <row r="634" s="79" customFormat="1"/>
    <row r="635" s="79" customFormat="1"/>
    <row r="636" s="79" customFormat="1"/>
    <row r="637" s="79" customFormat="1"/>
    <row r="638" s="79" customFormat="1"/>
    <row r="639" s="79" customFormat="1"/>
    <row r="640" s="79" customFormat="1"/>
    <row r="641" s="79" customFormat="1"/>
    <row r="642" s="79" customFormat="1"/>
    <row r="643" s="79" customFormat="1"/>
    <row r="644" s="79" customFormat="1"/>
    <row r="645" s="79" customFormat="1"/>
    <row r="646" s="79" customFormat="1"/>
    <row r="647" s="79" customFormat="1"/>
    <row r="648" s="79" customFormat="1"/>
    <row r="649" s="79" customFormat="1"/>
    <row r="650" s="79" customFormat="1"/>
    <row r="651" s="79" customFormat="1"/>
    <row r="652" s="79" customFormat="1"/>
    <row r="653" s="79" customFormat="1"/>
    <row r="654" s="79" customFormat="1"/>
    <row r="655" s="79" customFormat="1"/>
    <row r="656" s="79" customFormat="1"/>
    <row r="657" s="79" customFormat="1"/>
    <row r="658" s="79" customFormat="1"/>
    <row r="659" s="79" customFormat="1"/>
    <row r="660" s="79" customFormat="1"/>
    <row r="661" s="79" customFormat="1"/>
    <row r="662" s="79" customFormat="1"/>
    <row r="663" s="79" customFormat="1"/>
    <row r="664" s="79" customFormat="1"/>
    <row r="665" s="79" customFormat="1"/>
    <row r="666" s="79" customFormat="1"/>
    <row r="667" s="79" customFormat="1"/>
    <row r="668" s="79" customFormat="1"/>
    <row r="669" s="79" customFormat="1"/>
    <row r="670" s="79" customFormat="1"/>
    <row r="671" s="79" customFormat="1"/>
    <row r="672" s="79" customFormat="1"/>
    <row r="673" s="79" customFormat="1"/>
    <row r="674" s="79" customFormat="1"/>
    <row r="675" s="79" customFormat="1"/>
    <row r="676" s="79" customFormat="1"/>
    <row r="677" s="79" customFormat="1"/>
    <row r="678" s="79" customFormat="1"/>
    <row r="679" s="79" customFormat="1"/>
    <row r="680" s="79" customFormat="1"/>
    <row r="681" s="79" customFormat="1"/>
    <row r="682" s="79" customFormat="1"/>
    <row r="683" s="79" customFormat="1"/>
    <row r="684" s="79" customFormat="1"/>
    <row r="685" s="79" customFormat="1"/>
    <row r="686" s="79" customFormat="1"/>
    <row r="687" s="79" customFormat="1"/>
    <row r="688" s="79" customFormat="1"/>
    <row r="689" s="79" customFormat="1"/>
    <row r="690" s="79" customFormat="1"/>
    <row r="691" s="79" customFormat="1"/>
    <row r="692" s="79" customFormat="1"/>
    <row r="693" s="79" customFormat="1"/>
    <row r="694" s="79" customFormat="1"/>
    <row r="695" s="79" customFormat="1"/>
    <row r="696" s="79" customFormat="1"/>
    <row r="697" s="79" customFormat="1"/>
    <row r="698" s="79" customFormat="1"/>
    <row r="699" s="79" customFormat="1"/>
    <row r="700" s="79" customFormat="1"/>
    <row r="701" s="79" customFormat="1"/>
    <row r="702" s="79" customFormat="1"/>
    <row r="703" s="79" customFormat="1"/>
    <row r="704" s="79" customFormat="1"/>
    <row r="705" s="79" customFormat="1"/>
    <row r="706" s="79" customFormat="1"/>
    <row r="707" s="79" customFormat="1"/>
    <row r="708" s="79" customFormat="1"/>
    <row r="709" s="79" customFormat="1"/>
    <row r="710" s="79" customFormat="1"/>
    <row r="711" s="79" customFormat="1"/>
    <row r="712" s="79" customFormat="1"/>
    <row r="713" s="79" customFormat="1"/>
    <row r="714" s="79" customFormat="1"/>
    <row r="715" s="79" customFormat="1"/>
    <row r="716" s="79" customFormat="1"/>
    <row r="717" s="79" customFormat="1"/>
    <row r="718" s="79" customFormat="1"/>
    <row r="719" s="79" customFormat="1"/>
    <row r="720" s="79" customFormat="1"/>
    <row r="721" s="79" customFormat="1"/>
    <row r="722" s="79" customFormat="1"/>
    <row r="723" s="79" customFormat="1"/>
    <row r="724" s="79" customFormat="1"/>
    <row r="725" s="79" customFormat="1"/>
    <row r="726" s="79" customFormat="1"/>
    <row r="727" s="79" customFormat="1"/>
    <row r="728" s="79" customFormat="1"/>
    <row r="729" s="79" customFormat="1"/>
    <row r="730" s="79" customFormat="1"/>
    <row r="731" s="79" customFormat="1"/>
    <row r="732" s="79" customFormat="1"/>
    <row r="733" s="79" customFormat="1"/>
    <row r="734" s="79" customFormat="1"/>
    <row r="735" s="79" customFormat="1"/>
    <row r="736" s="79" customFormat="1"/>
    <row r="737" s="79" customFormat="1"/>
    <row r="738" s="79" customFormat="1"/>
    <row r="739" s="79" customFormat="1"/>
    <row r="740" s="79" customFormat="1"/>
    <row r="741" s="79" customFormat="1"/>
    <row r="742" s="79" customFormat="1"/>
    <row r="743" s="79" customFormat="1"/>
    <row r="744" s="79" customFormat="1"/>
    <row r="745" s="79" customFormat="1"/>
    <row r="746" s="79" customFormat="1"/>
    <row r="747" s="79" customFormat="1"/>
    <row r="748" s="79" customFormat="1"/>
    <row r="749" s="79" customFormat="1"/>
    <row r="750" s="79" customFormat="1"/>
    <row r="751" s="79" customFormat="1"/>
    <row r="752" s="79" customFormat="1"/>
    <row r="753" s="79" customFormat="1"/>
    <row r="754" s="79" customFormat="1"/>
    <row r="755" s="79" customFormat="1"/>
    <row r="756" s="79" customFormat="1"/>
    <row r="757" s="79" customFormat="1"/>
    <row r="758" s="79" customFormat="1"/>
    <row r="759" s="79" customFormat="1"/>
    <row r="760" s="79" customFormat="1"/>
    <row r="761" s="79" customFormat="1"/>
    <row r="762" s="79" customFormat="1"/>
    <row r="763" s="79" customFormat="1"/>
    <row r="764" s="79" customFormat="1"/>
    <row r="765" s="79" customFormat="1"/>
    <row r="766" s="79" customFormat="1"/>
    <row r="767" s="79" customFormat="1"/>
    <row r="768" s="79" customFormat="1"/>
    <row r="769" s="79" customFormat="1"/>
    <row r="770" s="79" customFormat="1"/>
    <row r="771" s="79" customFormat="1"/>
    <row r="772" s="79" customFormat="1"/>
    <row r="773" s="79" customFormat="1"/>
    <row r="774" s="79" customFormat="1"/>
    <row r="775" s="79" customFormat="1"/>
    <row r="776" s="79" customFormat="1"/>
    <row r="777" s="79" customFormat="1"/>
    <row r="778" s="79" customFormat="1"/>
    <row r="779" s="79" customFormat="1"/>
    <row r="780" s="79" customFormat="1"/>
    <row r="781" s="79" customFormat="1"/>
    <row r="782" s="79" customFormat="1"/>
    <row r="783" s="79" customFormat="1"/>
    <row r="784" s="79" customFormat="1"/>
    <row r="785" s="79" customFormat="1"/>
    <row r="786" s="79" customFormat="1"/>
    <row r="787" s="79" customFormat="1"/>
    <row r="788" s="79" customFormat="1"/>
    <row r="789" s="79" customFormat="1"/>
    <row r="790" s="79" customFormat="1"/>
    <row r="791" s="79" customFormat="1"/>
    <row r="792" s="79" customFormat="1"/>
    <row r="793" s="79" customFormat="1"/>
    <row r="794" s="79" customFormat="1"/>
    <row r="795" s="79" customFormat="1"/>
    <row r="796" s="79" customFormat="1"/>
    <row r="797" s="79" customFormat="1"/>
    <row r="798" s="79" customFormat="1"/>
    <row r="799" s="79" customFormat="1"/>
    <row r="800" s="79" customFormat="1"/>
    <row r="801" s="79" customFormat="1"/>
    <row r="802" s="79" customFormat="1"/>
    <row r="803" s="79" customFormat="1"/>
    <row r="804" s="79" customFormat="1"/>
    <row r="805" s="79" customFormat="1"/>
    <row r="806" s="79" customFormat="1"/>
    <row r="807" s="79" customFormat="1"/>
    <row r="808" s="79" customFormat="1"/>
    <row r="809" s="79" customFormat="1"/>
    <row r="810" s="79" customFormat="1"/>
    <row r="811" s="79" customFormat="1"/>
    <row r="812" s="79" customFormat="1"/>
    <row r="813" s="79" customFormat="1"/>
    <row r="814" s="79" customFormat="1"/>
    <row r="815" s="79" customFormat="1"/>
    <row r="816" s="79" customFormat="1"/>
    <row r="817" s="79" customFormat="1"/>
    <row r="818" s="79" customFormat="1"/>
    <row r="819" s="79" customFormat="1"/>
    <row r="820" s="79" customFormat="1"/>
    <row r="821" s="79" customFormat="1"/>
    <row r="822" s="79" customFormat="1"/>
    <row r="823" s="79" customFormat="1"/>
    <row r="824" s="79" customFormat="1"/>
    <row r="825" s="79" customFormat="1"/>
    <row r="826" s="79" customFormat="1"/>
    <row r="827" s="79" customFormat="1"/>
    <row r="828" s="79" customFormat="1"/>
    <row r="829" s="79" customFormat="1"/>
    <row r="830" s="79" customFormat="1"/>
    <row r="831" s="79" customFormat="1"/>
    <row r="832" s="79" customFormat="1"/>
    <row r="833" spans="1:1" s="79" customFormat="1"/>
    <row r="834" spans="1:1" s="79" customFormat="1"/>
    <row r="835" spans="1:1" s="79" customFormat="1"/>
    <row r="836" spans="1:1" s="79" customFormat="1"/>
    <row r="837" spans="1:1" s="79" customFormat="1"/>
    <row r="838" spans="1:1" s="79" customFormat="1"/>
    <row r="839" spans="1:1">
      <c r="A839" s="79"/>
    </row>
    <row r="840" spans="1:1">
      <c r="A840" s="79"/>
    </row>
    <row r="841" spans="1:1">
      <c r="A841" s="79"/>
    </row>
    <row r="842" spans="1:1">
      <c r="A842" s="79"/>
    </row>
    <row r="843" spans="1:1">
      <c r="A843" s="79"/>
    </row>
    <row r="844" spans="1:1">
      <c r="A844" s="79"/>
    </row>
    <row r="845" spans="1:1">
      <c r="A845" s="79"/>
    </row>
    <row r="846" spans="1:1">
      <c r="A846" s="79"/>
    </row>
    <row r="847" spans="1:1">
      <c r="A847" s="79"/>
    </row>
    <row r="848" spans="1:1">
      <c r="A848" s="79"/>
    </row>
    <row r="849" spans="1:1">
      <c r="A849" s="79"/>
    </row>
    <row r="850" spans="1:1">
      <c r="A850" s="79"/>
    </row>
    <row r="851" spans="1:1">
      <c r="A851" s="79"/>
    </row>
    <row r="852" spans="1:1">
      <c r="A852" s="79"/>
    </row>
    <row r="853" spans="1:1">
      <c r="A853" s="79"/>
    </row>
    <row r="854" spans="1:1">
      <c r="A854" s="79"/>
    </row>
    <row r="855" spans="1:1">
      <c r="A855" s="79"/>
    </row>
    <row r="856" spans="1:1">
      <c r="A856" s="79"/>
    </row>
    <row r="857" spans="1:1">
      <c r="A857" s="79"/>
    </row>
    <row r="858" spans="1:1">
      <c r="A858" s="79"/>
    </row>
    <row r="859" spans="1:1">
      <c r="A859" s="79"/>
    </row>
    <row r="860" spans="1:1">
      <c r="A860" s="79"/>
    </row>
    <row r="861" spans="1:1">
      <c r="A861" s="79"/>
    </row>
    <row r="862" spans="1:1">
      <c r="A862" s="79"/>
    </row>
    <row r="863" spans="1:1">
      <c r="A863" s="79"/>
    </row>
    <row r="864" spans="1:1">
      <c r="A864" s="79"/>
    </row>
    <row r="865" spans="1:1">
      <c r="A865" s="79"/>
    </row>
    <row r="866" spans="1:1">
      <c r="A866" s="79"/>
    </row>
    <row r="867" spans="1:1">
      <c r="A867" s="79"/>
    </row>
    <row r="868" spans="1:1">
      <c r="A868" s="79"/>
    </row>
    <row r="869" spans="1:1">
      <c r="A869" s="79"/>
    </row>
    <row r="870" spans="1:1">
      <c r="A870" s="79"/>
    </row>
    <row r="871" spans="1:1">
      <c r="A871" s="79"/>
    </row>
  </sheetData>
  <sheetProtection formatCells="0" formatColumns="0" formatRows="0" insertColumns="0" insertRows="0" insertHyperlinks="0" deleteColumns="0" deleteRows="0" sort="0" autoFilter="0" pivotTables="0"/>
  <protectedRanges>
    <protectedRange sqref="E9 E11 E13 E15 E17 E19 E21 E23 E25 E27 E29" name="Formula"/>
    <protectedRange sqref="E27 E29 E9 E11 E17 E19 E21 E23 E25 E13 E15" name="LF_autom"/>
  </protectedRanges>
  <mergeCells count="2">
    <mergeCell ref="G3:W3"/>
    <mergeCell ref="G7:S7"/>
  </mergeCells>
  <conditionalFormatting sqref="W9">
    <cfRule type="expression" dxfId="4" priority="12">
      <formula>#REF!&gt;#REF!</formula>
    </cfRule>
  </conditionalFormatting>
  <conditionalFormatting sqref="W11">
    <cfRule type="expression" dxfId="3" priority="13">
      <formula>#REF!&gt;#REF!</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9" r:id="rId4" name="Button 9">
              <controlPr defaultSize="0" print="0" autoFill="0" autoPict="0" macro="[0]!Option_2_off">
                <anchor moveWithCells="1" sizeWithCells="1">
                  <from>
                    <xdr:col>24</xdr:col>
                    <xdr:colOff>80963</xdr:colOff>
                    <xdr:row>31</xdr:row>
                    <xdr:rowOff>46038</xdr:rowOff>
                  </from>
                  <to>
                    <xdr:col>24</xdr:col>
                    <xdr:colOff>80963</xdr:colOff>
                    <xdr:row>31</xdr:row>
                    <xdr:rowOff>46038</xdr:rowOff>
                  </to>
                </anchor>
              </controlPr>
            </control>
          </mc:Choice>
        </mc:AlternateContent>
        <mc:AlternateContent xmlns:mc="http://schemas.openxmlformats.org/markup-compatibility/2006">
          <mc:Choice Requires="x14">
            <control shapeId="10250" r:id="rId5" name="Button 10">
              <controlPr defaultSize="0" autoFill="0" autoPict="0" macro="[0]!reset_values_4">
                <anchor moveWithCells="1" sizeWithCells="1">
                  <from>
                    <xdr:col>0</xdr:col>
                    <xdr:colOff>344</xdr:colOff>
                    <xdr:row>0</xdr:row>
                    <xdr:rowOff>297</xdr:rowOff>
                  </from>
                  <to>
                    <xdr:col>0</xdr:col>
                    <xdr:colOff>389</xdr:colOff>
                    <xdr:row>0</xdr:row>
                    <xdr:rowOff>316</xdr:rowOff>
                  </to>
                </anchor>
              </controlPr>
            </control>
          </mc:Choice>
        </mc:AlternateContent>
        <mc:AlternateContent xmlns:mc="http://schemas.openxmlformats.org/markup-compatibility/2006">
          <mc:Choice Requires="x14">
            <control shapeId="10252" r:id="rId6" name="Button 12">
              <controlPr defaultSize="0" print="0" autoFill="0" autoPict="0" macro="[0]!reset_values_formula">
                <anchor moveWithCells="1">
                  <from>
                    <xdr:col>3</xdr:col>
                    <xdr:colOff>38100</xdr:colOff>
                    <xdr:row>2</xdr:row>
                    <xdr:rowOff>9525</xdr:rowOff>
                  </from>
                  <to>
                    <xdr:col>5</xdr:col>
                    <xdr:colOff>0</xdr:colOff>
                    <xdr:row>3</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40">
    <tabColor theme="1"/>
  </sheetPr>
  <dimension ref="A1:BN871"/>
  <sheetViews>
    <sheetView showGridLines="0" showRowColHeaders="0" zoomScale="120" zoomScaleNormal="120" workbookViewId="0">
      <selection activeCell="G8" sqref="G8"/>
    </sheetView>
  </sheetViews>
  <sheetFormatPr defaultRowHeight="10.5"/>
  <cols>
    <col min="1" max="1" width="4" style="62" customWidth="1"/>
    <col min="2" max="2" width="0.7109375" style="62" customWidth="1"/>
    <col min="3" max="3" width="7.28515625" style="62" customWidth="1"/>
    <col min="4" max="4" width="0.7109375" style="62" customWidth="1"/>
    <col min="5" max="5" width="7.28515625" style="62" customWidth="1"/>
    <col min="6" max="6" width="0.7109375" style="62" customWidth="1"/>
    <col min="7" max="7" width="7.28515625" style="62" customWidth="1"/>
    <col min="8" max="8" width="0.7109375" style="62" customWidth="1"/>
    <col min="9" max="9" width="7.28515625" style="62" customWidth="1"/>
    <col min="10" max="11" width="0.7109375" style="62" customWidth="1"/>
    <col min="12" max="12" width="7.140625" style="62" customWidth="1"/>
    <col min="13" max="13" width="0.7109375" style="62" customWidth="1"/>
    <col min="14" max="14" width="1.42578125" style="79" customWidth="1"/>
    <col min="15" max="25" width="9.140625" style="79" customWidth="1"/>
    <col min="26" max="53" width="9.140625" style="79"/>
    <col min="54" max="243" width="9.140625" style="62"/>
    <col min="244" max="244" width="3" style="62" customWidth="1"/>
    <col min="245" max="245" width="0.7109375" style="62" customWidth="1"/>
    <col min="246" max="246" width="10.85546875" style="62" customWidth="1"/>
    <col min="247" max="247" width="8.28515625" style="62" customWidth="1"/>
    <col min="248" max="248" width="7.28515625" style="62" customWidth="1"/>
    <col min="249" max="249" width="7.42578125" style="62" customWidth="1"/>
    <col min="250" max="250" width="7.5703125" style="62" customWidth="1"/>
    <col min="251" max="251" width="0.7109375" style="62" customWidth="1"/>
    <col min="252" max="252" width="4.7109375" style="62" customWidth="1"/>
    <col min="253" max="253" width="7" style="62" customWidth="1"/>
    <col min="254" max="254" width="6.7109375" style="62" customWidth="1"/>
    <col min="255" max="499" width="9.140625" style="62"/>
    <col min="500" max="500" width="3" style="62" customWidth="1"/>
    <col min="501" max="501" width="0.7109375" style="62" customWidth="1"/>
    <col min="502" max="502" width="10.85546875" style="62" customWidth="1"/>
    <col min="503" max="503" width="8.28515625" style="62" customWidth="1"/>
    <col min="504" max="504" width="7.28515625" style="62" customWidth="1"/>
    <col min="505" max="505" width="7.42578125" style="62" customWidth="1"/>
    <col min="506" max="506" width="7.5703125" style="62" customWidth="1"/>
    <col min="507" max="507" width="0.7109375" style="62" customWidth="1"/>
    <col min="508" max="508" width="4.7109375" style="62" customWidth="1"/>
    <col min="509" max="509" width="7" style="62" customWidth="1"/>
    <col min="510" max="510" width="6.7109375" style="62" customWidth="1"/>
    <col min="511" max="755" width="9.140625" style="62"/>
    <col min="756" max="756" width="3" style="62" customWidth="1"/>
    <col min="757" max="757" width="0.7109375" style="62" customWidth="1"/>
    <col min="758" max="758" width="10.85546875" style="62" customWidth="1"/>
    <col min="759" max="759" width="8.28515625" style="62" customWidth="1"/>
    <col min="760" max="760" width="7.28515625" style="62" customWidth="1"/>
    <col min="761" max="761" width="7.42578125" style="62" customWidth="1"/>
    <col min="762" max="762" width="7.5703125" style="62" customWidth="1"/>
    <col min="763" max="763" width="0.7109375" style="62" customWidth="1"/>
    <col min="764" max="764" width="4.7109375" style="62" customWidth="1"/>
    <col min="765" max="765" width="7" style="62" customWidth="1"/>
    <col min="766" max="766" width="6.7109375" style="62" customWidth="1"/>
    <col min="767" max="1011" width="9.140625" style="62"/>
    <col min="1012" max="1012" width="3" style="62" customWidth="1"/>
    <col min="1013" max="1013" width="0.7109375" style="62" customWidth="1"/>
    <col min="1014" max="1014" width="10.85546875" style="62" customWidth="1"/>
    <col min="1015" max="1015" width="8.28515625" style="62" customWidth="1"/>
    <col min="1016" max="1016" width="7.28515625" style="62" customWidth="1"/>
    <col min="1017" max="1017" width="7.42578125" style="62" customWidth="1"/>
    <col min="1018" max="1018" width="7.5703125" style="62" customWidth="1"/>
    <col min="1019" max="1019" width="0.7109375" style="62" customWidth="1"/>
    <col min="1020" max="1020" width="4.7109375" style="62" customWidth="1"/>
    <col min="1021" max="1021" width="7" style="62" customWidth="1"/>
    <col min="1022" max="1022" width="6.7109375" style="62" customWidth="1"/>
    <col min="1023" max="1267" width="9.140625" style="62"/>
    <col min="1268" max="1268" width="3" style="62" customWidth="1"/>
    <col min="1269" max="1269" width="0.7109375" style="62" customWidth="1"/>
    <col min="1270" max="1270" width="10.85546875" style="62" customWidth="1"/>
    <col min="1271" max="1271" width="8.28515625" style="62" customWidth="1"/>
    <col min="1272" max="1272" width="7.28515625" style="62" customWidth="1"/>
    <col min="1273" max="1273" width="7.42578125" style="62" customWidth="1"/>
    <col min="1274" max="1274" width="7.5703125" style="62" customWidth="1"/>
    <col min="1275" max="1275" width="0.7109375" style="62" customWidth="1"/>
    <col min="1276" max="1276" width="4.7109375" style="62" customWidth="1"/>
    <col min="1277" max="1277" width="7" style="62" customWidth="1"/>
    <col min="1278" max="1278" width="6.7109375" style="62" customWidth="1"/>
    <col min="1279" max="1523" width="9.140625" style="62"/>
    <col min="1524" max="1524" width="3" style="62" customWidth="1"/>
    <col min="1525" max="1525" width="0.7109375" style="62" customWidth="1"/>
    <col min="1526" max="1526" width="10.85546875" style="62" customWidth="1"/>
    <col min="1527" max="1527" width="8.28515625" style="62" customWidth="1"/>
    <col min="1528" max="1528" width="7.28515625" style="62" customWidth="1"/>
    <col min="1529" max="1529" width="7.42578125" style="62" customWidth="1"/>
    <col min="1530" max="1530" width="7.5703125" style="62" customWidth="1"/>
    <col min="1531" max="1531" width="0.7109375" style="62" customWidth="1"/>
    <col min="1532" max="1532" width="4.7109375" style="62" customWidth="1"/>
    <col min="1533" max="1533" width="7" style="62" customWidth="1"/>
    <col min="1534" max="1534" width="6.7109375" style="62" customWidth="1"/>
    <col min="1535" max="1779" width="9.140625" style="62"/>
    <col min="1780" max="1780" width="3" style="62" customWidth="1"/>
    <col min="1781" max="1781" width="0.7109375" style="62" customWidth="1"/>
    <col min="1782" max="1782" width="10.85546875" style="62" customWidth="1"/>
    <col min="1783" max="1783" width="8.28515625" style="62" customWidth="1"/>
    <col min="1784" max="1784" width="7.28515625" style="62" customWidth="1"/>
    <col min="1785" max="1785" width="7.42578125" style="62" customWidth="1"/>
    <col min="1786" max="1786" width="7.5703125" style="62" customWidth="1"/>
    <col min="1787" max="1787" width="0.7109375" style="62" customWidth="1"/>
    <col min="1788" max="1788" width="4.7109375" style="62" customWidth="1"/>
    <col min="1789" max="1789" width="7" style="62" customWidth="1"/>
    <col min="1790" max="1790" width="6.7109375" style="62" customWidth="1"/>
    <col min="1791" max="2035" width="9.140625" style="62"/>
    <col min="2036" max="2036" width="3" style="62" customWidth="1"/>
    <col min="2037" max="2037" width="0.7109375" style="62" customWidth="1"/>
    <col min="2038" max="2038" width="10.85546875" style="62" customWidth="1"/>
    <col min="2039" max="2039" width="8.28515625" style="62" customWidth="1"/>
    <col min="2040" max="2040" width="7.28515625" style="62" customWidth="1"/>
    <col min="2041" max="2041" width="7.42578125" style="62" customWidth="1"/>
    <col min="2042" max="2042" width="7.5703125" style="62" customWidth="1"/>
    <col min="2043" max="2043" width="0.7109375" style="62" customWidth="1"/>
    <col min="2044" max="2044" width="4.7109375" style="62" customWidth="1"/>
    <col min="2045" max="2045" width="7" style="62" customWidth="1"/>
    <col min="2046" max="2046" width="6.7109375" style="62" customWidth="1"/>
    <col min="2047" max="2291" width="9.140625" style="62"/>
    <col min="2292" max="2292" width="3" style="62" customWidth="1"/>
    <col min="2293" max="2293" width="0.7109375" style="62" customWidth="1"/>
    <col min="2294" max="2294" width="10.85546875" style="62" customWidth="1"/>
    <col min="2295" max="2295" width="8.28515625" style="62" customWidth="1"/>
    <col min="2296" max="2296" width="7.28515625" style="62" customWidth="1"/>
    <col min="2297" max="2297" width="7.42578125" style="62" customWidth="1"/>
    <col min="2298" max="2298" width="7.5703125" style="62" customWidth="1"/>
    <col min="2299" max="2299" width="0.7109375" style="62" customWidth="1"/>
    <col min="2300" max="2300" width="4.7109375" style="62" customWidth="1"/>
    <col min="2301" max="2301" width="7" style="62" customWidth="1"/>
    <col min="2302" max="2302" width="6.7109375" style="62" customWidth="1"/>
    <col min="2303" max="2547" width="9.140625" style="62"/>
    <col min="2548" max="2548" width="3" style="62" customWidth="1"/>
    <col min="2549" max="2549" width="0.7109375" style="62" customWidth="1"/>
    <col min="2550" max="2550" width="10.85546875" style="62" customWidth="1"/>
    <col min="2551" max="2551" width="8.28515625" style="62" customWidth="1"/>
    <col min="2552" max="2552" width="7.28515625" style="62" customWidth="1"/>
    <col min="2553" max="2553" width="7.42578125" style="62" customWidth="1"/>
    <col min="2554" max="2554" width="7.5703125" style="62" customWidth="1"/>
    <col min="2555" max="2555" width="0.7109375" style="62" customWidth="1"/>
    <col min="2556" max="2556" width="4.7109375" style="62" customWidth="1"/>
    <col min="2557" max="2557" width="7" style="62" customWidth="1"/>
    <col min="2558" max="2558" width="6.7109375" style="62" customWidth="1"/>
    <col min="2559" max="2803" width="9.140625" style="62"/>
    <col min="2804" max="2804" width="3" style="62" customWidth="1"/>
    <col min="2805" max="2805" width="0.7109375" style="62" customWidth="1"/>
    <col min="2806" max="2806" width="10.85546875" style="62" customWidth="1"/>
    <col min="2807" max="2807" width="8.28515625" style="62" customWidth="1"/>
    <col min="2808" max="2808" width="7.28515625" style="62" customWidth="1"/>
    <col min="2809" max="2809" width="7.42578125" style="62" customWidth="1"/>
    <col min="2810" max="2810" width="7.5703125" style="62" customWidth="1"/>
    <col min="2811" max="2811" width="0.7109375" style="62" customWidth="1"/>
    <col min="2812" max="2812" width="4.7109375" style="62" customWidth="1"/>
    <col min="2813" max="2813" width="7" style="62" customWidth="1"/>
    <col min="2814" max="2814" width="6.7109375" style="62" customWidth="1"/>
    <col min="2815" max="3059" width="9.140625" style="62"/>
    <col min="3060" max="3060" width="3" style="62" customWidth="1"/>
    <col min="3061" max="3061" width="0.7109375" style="62" customWidth="1"/>
    <col min="3062" max="3062" width="10.85546875" style="62" customWidth="1"/>
    <col min="3063" max="3063" width="8.28515625" style="62" customWidth="1"/>
    <col min="3064" max="3064" width="7.28515625" style="62" customWidth="1"/>
    <col min="3065" max="3065" width="7.42578125" style="62" customWidth="1"/>
    <col min="3066" max="3066" width="7.5703125" style="62" customWidth="1"/>
    <col min="3067" max="3067" width="0.7109375" style="62" customWidth="1"/>
    <col min="3068" max="3068" width="4.7109375" style="62" customWidth="1"/>
    <col min="3069" max="3069" width="7" style="62" customWidth="1"/>
    <col min="3070" max="3070" width="6.7109375" style="62" customWidth="1"/>
    <col min="3071" max="3315" width="9.140625" style="62"/>
    <col min="3316" max="3316" width="3" style="62" customWidth="1"/>
    <col min="3317" max="3317" width="0.7109375" style="62" customWidth="1"/>
    <col min="3318" max="3318" width="10.85546875" style="62" customWidth="1"/>
    <col min="3319" max="3319" width="8.28515625" style="62" customWidth="1"/>
    <col min="3320" max="3320" width="7.28515625" style="62" customWidth="1"/>
    <col min="3321" max="3321" width="7.42578125" style="62" customWidth="1"/>
    <col min="3322" max="3322" width="7.5703125" style="62" customWidth="1"/>
    <col min="3323" max="3323" width="0.7109375" style="62" customWidth="1"/>
    <col min="3324" max="3324" width="4.7109375" style="62" customWidth="1"/>
    <col min="3325" max="3325" width="7" style="62" customWidth="1"/>
    <col min="3326" max="3326" width="6.7109375" style="62" customWidth="1"/>
    <col min="3327" max="3571" width="9.140625" style="62"/>
    <col min="3572" max="3572" width="3" style="62" customWidth="1"/>
    <col min="3573" max="3573" width="0.7109375" style="62" customWidth="1"/>
    <col min="3574" max="3574" width="10.85546875" style="62" customWidth="1"/>
    <col min="3575" max="3575" width="8.28515625" style="62" customWidth="1"/>
    <col min="3576" max="3576" width="7.28515625" style="62" customWidth="1"/>
    <col min="3577" max="3577" width="7.42578125" style="62" customWidth="1"/>
    <col min="3578" max="3578" width="7.5703125" style="62" customWidth="1"/>
    <col min="3579" max="3579" width="0.7109375" style="62" customWidth="1"/>
    <col min="3580" max="3580" width="4.7109375" style="62" customWidth="1"/>
    <col min="3581" max="3581" width="7" style="62" customWidth="1"/>
    <col min="3582" max="3582" width="6.7109375" style="62" customWidth="1"/>
    <col min="3583" max="3827" width="9.140625" style="62"/>
    <col min="3828" max="3828" width="3" style="62" customWidth="1"/>
    <col min="3829" max="3829" width="0.7109375" style="62" customWidth="1"/>
    <col min="3830" max="3830" width="10.85546875" style="62" customWidth="1"/>
    <col min="3831" max="3831" width="8.28515625" style="62" customWidth="1"/>
    <col min="3832" max="3832" width="7.28515625" style="62" customWidth="1"/>
    <col min="3833" max="3833" width="7.42578125" style="62" customWidth="1"/>
    <col min="3834" max="3834" width="7.5703125" style="62" customWidth="1"/>
    <col min="3835" max="3835" width="0.7109375" style="62" customWidth="1"/>
    <col min="3836" max="3836" width="4.7109375" style="62" customWidth="1"/>
    <col min="3837" max="3837" width="7" style="62" customWidth="1"/>
    <col min="3838" max="3838" width="6.7109375" style="62" customWidth="1"/>
    <col min="3839" max="4083" width="9.140625" style="62"/>
    <col min="4084" max="4084" width="3" style="62" customWidth="1"/>
    <col min="4085" max="4085" width="0.7109375" style="62" customWidth="1"/>
    <col min="4086" max="4086" width="10.85546875" style="62" customWidth="1"/>
    <col min="4087" max="4087" width="8.28515625" style="62" customWidth="1"/>
    <col min="4088" max="4088" width="7.28515625" style="62" customWidth="1"/>
    <col min="4089" max="4089" width="7.42578125" style="62" customWidth="1"/>
    <col min="4090" max="4090" width="7.5703125" style="62" customWidth="1"/>
    <col min="4091" max="4091" width="0.7109375" style="62" customWidth="1"/>
    <col min="4092" max="4092" width="4.7109375" style="62" customWidth="1"/>
    <col min="4093" max="4093" width="7" style="62" customWidth="1"/>
    <col min="4094" max="4094" width="6.7109375" style="62" customWidth="1"/>
    <col min="4095" max="4339" width="9.140625" style="62"/>
    <col min="4340" max="4340" width="3" style="62" customWidth="1"/>
    <col min="4341" max="4341" width="0.7109375" style="62" customWidth="1"/>
    <col min="4342" max="4342" width="10.85546875" style="62" customWidth="1"/>
    <col min="4343" max="4343" width="8.28515625" style="62" customWidth="1"/>
    <col min="4344" max="4344" width="7.28515625" style="62" customWidth="1"/>
    <col min="4345" max="4345" width="7.42578125" style="62" customWidth="1"/>
    <col min="4346" max="4346" width="7.5703125" style="62" customWidth="1"/>
    <col min="4347" max="4347" width="0.7109375" style="62" customWidth="1"/>
    <col min="4348" max="4348" width="4.7109375" style="62" customWidth="1"/>
    <col min="4349" max="4349" width="7" style="62" customWidth="1"/>
    <col min="4350" max="4350" width="6.7109375" style="62" customWidth="1"/>
    <col min="4351" max="4595" width="9.140625" style="62"/>
    <col min="4596" max="4596" width="3" style="62" customWidth="1"/>
    <col min="4597" max="4597" width="0.7109375" style="62" customWidth="1"/>
    <col min="4598" max="4598" width="10.85546875" style="62" customWidth="1"/>
    <col min="4599" max="4599" width="8.28515625" style="62" customWidth="1"/>
    <col min="4600" max="4600" width="7.28515625" style="62" customWidth="1"/>
    <col min="4601" max="4601" width="7.42578125" style="62" customWidth="1"/>
    <col min="4602" max="4602" width="7.5703125" style="62" customWidth="1"/>
    <col min="4603" max="4603" width="0.7109375" style="62" customWidth="1"/>
    <col min="4604" max="4604" width="4.7109375" style="62" customWidth="1"/>
    <col min="4605" max="4605" width="7" style="62" customWidth="1"/>
    <col min="4606" max="4606" width="6.7109375" style="62" customWidth="1"/>
    <col min="4607" max="4851" width="9.140625" style="62"/>
    <col min="4852" max="4852" width="3" style="62" customWidth="1"/>
    <col min="4853" max="4853" width="0.7109375" style="62" customWidth="1"/>
    <col min="4854" max="4854" width="10.85546875" style="62" customWidth="1"/>
    <col min="4855" max="4855" width="8.28515625" style="62" customWidth="1"/>
    <col min="4856" max="4856" width="7.28515625" style="62" customWidth="1"/>
    <col min="4857" max="4857" width="7.42578125" style="62" customWidth="1"/>
    <col min="4858" max="4858" width="7.5703125" style="62" customWidth="1"/>
    <col min="4859" max="4859" width="0.7109375" style="62" customWidth="1"/>
    <col min="4860" max="4860" width="4.7109375" style="62" customWidth="1"/>
    <col min="4861" max="4861" width="7" style="62" customWidth="1"/>
    <col min="4862" max="4862" width="6.7109375" style="62" customWidth="1"/>
    <col min="4863" max="5107" width="9.140625" style="62"/>
    <col min="5108" max="5108" width="3" style="62" customWidth="1"/>
    <col min="5109" max="5109" width="0.7109375" style="62" customWidth="1"/>
    <col min="5110" max="5110" width="10.85546875" style="62" customWidth="1"/>
    <col min="5111" max="5111" width="8.28515625" style="62" customWidth="1"/>
    <col min="5112" max="5112" width="7.28515625" style="62" customWidth="1"/>
    <col min="5113" max="5113" width="7.42578125" style="62" customWidth="1"/>
    <col min="5114" max="5114" width="7.5703125" style="62" customWidth="1"/>
    <col min="5115" max="5115" width="0.7109375" style="62" customWidth="1"/>
    <col min="5116" max="5116" width="4.7109375" style="62" customWidth="1"/>
    <col min="5117" max="5117" width="7" style="62" customWidth="1"/>
    <col min="5118" max="5118" width="6.7109375" style="62" customWidth="1"/>
    <col min="5119" max="5363" width="9.140625" style="62"/>
    <col min="5364" max="5364" width="3" style="62" customWidth="1"/>
    <col min="5365" max="5365" width="0.7109375" style="62" customWidth="1"/>
    <col min="5366" max="5366" width="10.85546875" style="62" customWidth="1"/>
    <col min="5367" max="5367" width="8.28515625" style="62" customWidth="1"/>
    <col min="5368" max="5368" width="7.28515625" style="62" customWidth="1"/>
    <col min="5369" max="5369" width="7.42578125" style="62" customWidth="1"/>
    <col min="5370" max="5370" width="7.5703125" style="62" customWidth="1"/>
    <col min="5371" max="5371" width="0.7109375" style="62" customWidth="1"/>
    <col min="5372" max="5372" width="4.7109375" style="62" customWidth="1"/>
    <col min="5373" max="5373" width="7" style="62" customWidth="1"/>
    <col min="5374" max="5374" width="6.7109375" style="62" customWidth="1"/>
    <col min="5375" max="5619" width="9.140625" style="62"/>
    <col min="5620" max="5620" width="3" style="62" customWidth="1"/>
    <col min="5621" max="5621" width="0.7109375" style="62" customWidth="1"/>
    <col min="5622" max="5622" width="10.85546875" style="62" customWidth="1"/>
    <col min="5623" max="5623" width="8.28515625" style="62" customWidth="1"/>
    <col min="5624" max="5624" width="7.28515625" style="62" customWidth="1"/>
    <col min="5625" max="5625" width="7.42578125" style="62" customWidth="1"/>
    <col min="5626" max="5626" width="7.5703125" style="62" customWidth="1"/>
    <col min="5627" max="5627" width="0.7109375" style="62" customWidth="1"/>
    <col min="5628" max="5628" width="4.7109375" style="62" customWidth="1"/>
    <col min="5629" max="5629" width="7" style="62" customWidth="1"/>
    <col min="5630" max="5630" width="6.7109375" style="62" customWidth="1"/>
    <col min="5631" max="5875" width="9.140625" style="62"/>
    <col min="5876" max="5876" width="3" style="62" customWidth="1"/>
    <col min="5877" max="5877" width="0.7109375" style="62" customWidth="1"/>
    <col min="5878" max="5878" width="10.85546875" style="62" customWidth="1"/>
    <col min="5879" max="5879" width="8.28515625" style="62" customWidth="1"/>
    <col min="5880" max="5880" width="7.28515625" style="62" customWidth="1"/>
    <col min="5881" max="5881" width="7.42578125" style="62" customWidth="1"/>
    <col min="5882" max="5882" width="7.5703125" style="62" customWidth="1"/>
    <col min="5883" max="5883" width="0.7109375" style="62" customWidth="1"/>
    <col min="5884" max="5884" width="4.7109375" style="62" customWidth="1"/>
    <col min="5885" max="5885" width="7" style="62" customWidth="1"/>
    <col min="5886" max="5886" width="6.7109375" style="62" customWidth="1"/>
    <col min="5887" max="6131" width="9.140625" style="62"/>
    <col min="6132" max="6132" width="3" style="62" customWidth="1"/>
    <col min="6133" max="6133" width="0.7109375" style="62" customWidth="1"/>
    <col min="6134" max="6134" width="10.85546875" style="62" customWidth="1"/>
    <col min="6135" max="6135" width="8.28515625" style="62" customWidth="1"/>
    <col min="6136" max="6136" width="7.28515625" style="62" customWidth="1"/>
    <col min="6137" max="6137" width="7.42578125" style="62" customWidth="1"/>
    <col min="6138" max="6138" width="7.5703125" style="62" customWidth="1"/>
    <col min="6139" max="6139" width="0.7109375" style="62" customWidth="1"/>
    <col min="6140" max="6140" width="4.7109375" style="62" customWidth="1"/>
    <col min="6141" max="6141" width="7" style="62" customWidth="1"/>
    <col min="6142" max="6142" width="6.7109375" style="62" customWidth="1"/>
    <col min="6143" max="6387" width="9.140625" style="62"/>
    <col min="6388" max="6388" width="3" style="62" customWidth="1"/>
    <col min="6389" max="6389" width="0.7109375" style="62" customWidth="1"/>
    <col min="6390" max="6390" width="10.85546875" style="62" customWidth="1"/>
    <col min="6391" max="6391" width="8.28515625" style="62" customWidth="1"/>
    <col min="6392" max="6392" width="7.28515625" style="62" customWidth="1"/>
    <col min="6393" max="6393" width="7.42578125" style="62" customWidth="1"/>
    <col min="6394" max="6394" width="7.5703125" style="62" customWidth="1"/>
    <col min="6395" max="6395" width="0.7109375" style="62" customWidth="1"/>
    <col min="6396" max="6396" width="4.7109375" style="62" customWidth="1"/>
    <col min="6397" max="6397" width="7" style="62" customWidth="1"/>
    <col min="6398" max="6398" width="6.7109375" style="62" customWidth="1"/>
    <col min="6399" max="6643" width="9.140625" style="62"/>
    <col min="6644" max="6644" width="3" style="62" customWidth="1"/>
    <col min="6645" max="6645" width="0.7109375" style="62" customWidth="1"/>
    <col min="6646" max="6646" width="10.85546875" style="62" customWidth="1"/>
    <col min="6647" max="6647" width="8.28515625" style="62" customWidth="1"/>
    <col min="6648" max="6648" width="7.28515625" style="62" customWidth="1"/>
    <col min="6649" max="6649" width="7.42578125" style="62" customWidth="1"/>
    <col min="6650" max="6650" width="7.5703125" style="62" customWidth="1"/>
    <col min="6651" max="6651" width="0.7109375" style="62" customWidth="1"/>
    <col min="6652" max="6652" width="4.7109375" style="62" customWidth="1"/>
    <col min="6653" max="6653" width="7" style="62" customWidth="1"/>
    <col min="6654" max="6654" width="6.7109375" style="62" customWidth="1"/>
    <col min="6655" max="6899" width="9.140625" style="62"/>
    <col min="6900" max="6900" width="3" style="62" customWidth="1"/>
    <col min="6901" max="6901" width="0.7109375" style="62" customWidth="1"/>
    <col min="6902" max="6902" width="10.85546875" style="62" customWidth="1"/>
    <col min="6903" max="6903" width="8.28515625" style="62" customWidth="1"/>
    <col min="6904" max="6904" width="7.28515625" style="62" customWidth="1"/>
    <col min="6905" max="6905" width="7.42578125" style="62" customWidth="1"/>
    <col min="6906" max="6906" width="7.5703125" style="62" customWidth="1"/>
    <col min="6907" max="6907" width="0.7109375" style="62" customWidth="1"/>
    <col min="6908" max="6908" width="4.7109375" style="62" customWidth="1"/>
    <col min="6909" max="6909" width="7" style="62" customWidth="1"/>
    <col min="6910" max="6910" width="6.7109375" style="62" customWidth="1"/>
    <col min="6911" max="7155" width="9.140625" style="62"/>
    <col min="7156" max="7156" width="3" style="62" customWidth="1"/>
    <col min="7157" max="7157" width="0.7109375" style="62" customWidth="1"/>
    <col min="7158" max="7158" width="10.85546875" style="62" customWidth="1"/>
    <col min="7159" max="7159" width="8.28515625" style="62" customWidth="1"/>
    <col min="7160" max="7160" width="7.28515625" style="62" customWidth="1"/>
    <col min="7161" max="7161" width="7.42578125" style="62" customWidth="1"/>
    <col min="7162" max="7162" width="7.5703125" style="62" customWidth="1"/>
    <col min="7163" max="7163" width="0.7109375" style="62" customWidth="1"/>
    <col min="7164" max="7164" width="4.7109375" style="62" customWidth="1"/>
    <col min="7165" max="7165" width="7" style="62" customWidth="1"/>
    <col min="7166" max="7166" width="6.7109375" style="62" customWidth="1"/>
    <col min="7167" max="7411" width="9.140625" style="62"/>
    <col min="7412" max="7412" width="3" style="62" customWidth="1"/>
    <col min="7413" max="7413" width="0.7109375" style="62" customWidth="1"/>
    <col min="7414" max="7414" width="10.85546875" style="62" customWidth="1"/>
    <col min="7415" max="7415" width="8.28515625" style="62" customWidth="1"/>
    <col min="7416" max="7416" width="7.28515625" style="62" customWidth="1"/>
    <col min="7417" max="7417" width="7.42578125" style="62" customWidth="1"/>
    <col min="7418" max="7418" width="7.5703125" style="62" customWidth="1"/>
    <col min="7419" max="7419" width="0.7109375" style="62" customWidth="1"/>
    <col min="7420" max="7420" width="4.7109375" style="62" customWidth="1"/>
    <col min="7421" max="7421" width="7" style="62" customWidth="1"/>
    <col min="7422" max="7422" width="6.7109375" style="62" customWidth="1"/>
    <col min="7423" max="7667" width="9.140625" style="62"/>
    <col min="7668" max="7668" width="3" style="62" customWidth="1"/>
    <col min="7669" max="7669" width="0.7109375" style="62" customWidth="1"/>
    <col min="7670" max="7670" width="10.85546875" style="62" customWidth="1"/>
    <col min="7671" max="7671" width="8.28515625" style="62" customWidth="1"/>
    <col min="7672" max="7672" width="7.28515625" style="62" customWidth="1"/>
    <col min="7673" max="7673" width="7.42578125" style="62" customWidth="1"/>
    <col min="7674" max="7674" width="7.5703125" style="62" customWidth="1"/>
    <col min="7675" max="7675" width="0.7109375" style="62" customWidth="1"/>
    <col min="7676" max="7676" width="4.7109375" style="62" customWidth="1"/>
    <col min="7677" max="7677" width="7" style="62" customWidth="1"/>
    <col min="7678" max="7678" width="6.7109375" style="62" customWidth="1"/>
    <col min="7679" max="7923" width="9.140625" style="62"/>
    <col min="7924" max="7924" width="3" style="62" customWidth="1"/>
    <col min="7925" max="7925" width="0.7109375" style="62" customWidth="1"/>
    <col min="7926" max="7926" width="10.85546875" style="62" customWidth="1"/>
    <col min="7927" max="7927" width="8.28515625" style="62" customWidth="1"/>
    <col min="7928" max="7928" width="7.28515625" style="62" customWidth="1"/>
    <col min="7929" max="7929" width="7.42578125" style="62" customWidth="1"/>
    <col min="7930" max="7930" width="7.5703125" style="62" customWidth="1"/>
    <col min="7931" max="7931" width="0.7109375" style="62" customWidth="1"/>
    <col min="7932" max="7932" width="4.7109375" style="62" customWidth="1"/>
    <col min="7933" max="7933" width="7" style="62" customWidth="1"/>
    <col min="7934" max="7934" width="6.7109375" style="62" customWidth="1"/>
    <col min="7935" max="8179" width="9.140625" style="62"/>
    <col min="8180" max="8180" width="3" style="62" customWidth="1"/>
    <col min="8181" max="8181" width="0.7109375" style="62" customWidth="1"/>
    <col min="8182" max="8182" width="10.85546875" style="62" customWidth="1"/>
    <col min="8183" max="8183" width="8.28515625" style="62" customWidth="1"/>
    <col min="8184" max="8184" width="7.28515625" style="62" customWidth="1"/>
    <col min="8185" max="8185" width="7.42578125" style="62" customWidth="1"/>
    <col min="8186" max="8186" width="7.5703125" style="62" customWidth="1"/>
    <col min="8187" max="8187" width="0.7109375" style="62" customWidth="1"/>
    <col min="8188" max="8188" width="4.7109375" style="62" customWidth="1"/>
    <col min="8189" max="8189" width="7" style="62" customWidth="1"/>
    <col min="8190" max="8190" width="6.7109375" style="62" customWidth="1"/>
    <col min="8191" max="8435" width="9.140625" style="62"/>
    <col min="8436" max="8436" width="3" style="62" customWidth="1"/>
    <col min="8437" max="8437" width="0.7109375" style="62" customWidth="1"/>
    <col min="8438" max="8438" width="10.85546875" style="62" customWidth="1"/>
    <col min="8439" max="8439" width="8.28515625" style="62" customWidth="1"/>
    <col min="8440" max="8440" width="7.28515625" style="62" customWidth="1"/>
    <col min="8441" max="8441" width="7.42578125" style="62" customWidth="1"/>
    <col min="8442" max="8442" width="7.5703125" style="62" customWidth="1"/>
    <col min="8443" max="8443" width="0.7109375" style="62" customWidth="1"/>
    <col min="8444" max="8444" width="4.7109375" style="62" customWidth="1"/>
    <col min="8445" max="8445" width="7" style="62" customWidth="1"/>
    <col min="8446" max="8446" width="6.7109375" style="62" customWidth="1"/>
    <col min="8447" max="8691" width="9.140625" style="62"/>
    <col min="8692" max="8692" width="3" style="62" customWidth="1"/>
    <col min="8693" max="8693" width="0.7109375" style="62" customWidth="1"/>
    <col min="8694" max="8694" width="10.85546875" style="62" customWidth="1"/>
    <col min="8695" max="8695" width="8.28515625" style="62" customWidth="1"/>
    <col min="8696" max="8696" width="7.28515625" style="62" customWidth="1"/>
    <col min="8697" max="8697" width="7.42578125" style="62" customWidth="1"/>
    <col min="8698" max="8698" width="7.5703125" style="62" customWidth="1"/>
    <col min="8699" max="8699" width="0.7109375" style="62" customWidth="1"/>
    <col min="8700" max="8700" width="4.7109375" style="62" customWidth="1"/>
    <col min="8701" max="8701" width="7" style="62" customWidth="1"/>
    <col min="8702" max="8702" width="6.7109375" style="62" customWidth="1"/>
    <col min="8703" max="8947" width="9.140625" style="62"/>
    <col min="8948" max="8948" width="3" style="62" customWidth="1"/>
    <col min="8949" max="8949" width="0.7109375" style="62" customWidth="1"/>
    <col min="8950" max="8950" width="10.85546875" style="62" customWidth="1"/>
    <col min="8951" max="8951" width="8.28515625" style="62" customWidth="1"/>
    <col min="8952" max="8952" width="7.28515625" style="62" customWidth="1"/>
    <col min="8953" max="8953" width="7.42578125" style="62" customWidth="1"/>
    <col min="8954" max="8954" width="7.5703125" style="62" customWidth="1"/>
    <col min="8955" max="8955" width="0.7109375" style="62" customWidth="1"/>
    <col min="8956" max="8956" width="4.7109375" style="62" customWidth="1"/>
    <col min="8957" max="8957" width="7" style="62" customWidth="1"/>
    <col min="8958" max="8958" width="6.7109375" style="62" customWidth="1"/>
    <col min="8959" max="9203" width="9.140625" style="62"/>
    <col min="9204" max="9204" width="3" style="62" customWidth="1"/>
    <col min="9205" max="9205" width="0.7109375" style="62" customWidth="1"/>
    <col min="9206" max="9206" width="10.85546875" style="62" customWidth="1"/>
    <col min="9207" max="9207" width="8.28515625" style="62" customWidth="1"/>
    <col min="9208" max="9208" width="7.28515625" style="62" customWidth="1"/>
    <col min="9209" max="9209" width="7.42578125" style="62" customWidth="1"/>
    <col min="9210" max="9210" width="7.5703125" style="62" customWidth="1"/>
    <col min="9211" max="9211" width="0.7109375" style="62" customWidth="1"/>
    <col min="9212" max="9212" width="4.7109375" style="62" customWidth="1"/>
    <col min="9213" max="9213" width="7" style="62" customWidth="1"/>
    <col min="9214" max="9214" width="6.7109375" style="62" customWidth="1"/>
    <col min="9215" max="9459" width="9.140625" style="62"/>
    <col min="9460" max="9460" width="3" style="62" customWidth="1"/>
    <col min="9461" max="9461" width="0.7109375" style="62" customWidth="1"/>
    <col min="9462" max="9462" width="10.85546875" style="62" customWidth="1"/>
    <col min="9463" max="9463" width="8.28515625" style="62" customWidth="1"/>
    <col min="9464" max="9464" width="7.28515625" style="62" customWidth="1"/>
    <col min="9465" max="9465" width="7.42578125" style="62" customWidth="1"/>
    <col min="9466" max="9466" width="7.5703125" style="62" customWidth="1"/>
    <col min="9467" max="9467" width="0.7109375" style="62" customWidth="1"/>
    <col min="9468" max="9468" width="4.7109375" style="62" customWidth="1"/>
    <col min="9469" max="9469" width="7" style="62" customWidth="1"/>
    <col min="9470" max="9470" width="6.7109375" style="62" customWidth="1"/>
    <col min="9471" max="9715" width="9.140625" style="62"/>
    <col min="9716" max="9716" width="3" style="62" customWidth="1"/>
    <col min="9717" max="9717" width="0.7109375" style="62" customWidth="1"/>
    <col min="9718" max="9718" width="10.85546875" style="62" customWidth="1"/>
    <col min="9719" max="9719" width="8.28515625" style="62" customWidth="1"/>
    <col min="9720" max="9720" width="7.28515625" style="62" customWidth="1"/>
    <col min="9721" max="9721" width="7.42578125" style="62" customWidth="1"/>
    <col min="9722" max="9722" width="7.5703125" style="62" customWidth="1"/>
    <col min="9723" max="9723" width="0.7109375" style="62" customWidth="1"/>
    <col min="9724" max="9724" width="4.7109375" style="62" customWidth="1"/>
    <col min="9725" max="9725" width="7" style="62" customWidth="1"/>
    <col min="9726" max="9726" width="6.7109375" style="62" customWidth="1"/>
    <col min="9727" max="9971" width="9.140625" style="62"/>
    <col min="9972" max="9972" width="3" style="62" customWidth="1"/>
    <col min="9973" max="9973" width="0.7109375" style="62" customWidth="1"/>
    <col min="9974" max="9974" width="10.85546875" style="62" customWidth="1"/>
    <col min="9975" max="9975" width="8.28515625" style="62" customWidth="1"/>
    <col min="9976" max="9976" width="7.28515625" style="62" customWidth="1"/>
    <col min="9977" max="9977" width="7.42578125" style="62" customWidth="1"/>
    <col min="9978" max="9978" width="7.5703125" style="62" customWidth="1"/>
    <col min="9979" max="9979" width="0.7109375" style="62" customWidth="1"/>
    <col min="9980" max="9980" width="4.7109375" style="62" customWidth="1"/>
    <col min="9981" max="9981" width="7" style="62" customWidth="1"/>
    <col min="9982" max="9982" width="6.7109375" style="62" customWidth="1"/>
    <col min="9983" max="10227" width="9.140625" style="62"/>
    <col min="10228" max="10228" width="3" style="62" customWidth="1"/>
    <col min="10229" max="10229" width="0.7109375" style="62" customWidth="1"/>
    <col min="10230" max="10230" width="10.85546875" style="62" customWidth="1"/>
    <col min="10231" max="10231" width="8.28515625" style="62" customWidth="1"/>
    <col min="10232" max="10232" width="7.28515625" style="62" customWidth="1"/>
    <col min="10233" max="10233" width="7.42578125" style="62" customWidth="1"/>
    <col min="10234" max="10234" width="7.5703125" style="62" customWidth="1"/>
    <col min="10235" max="10235" width="0.7109375" style="62" customWidth="1"/>
    <col min="10236" max="10236" width="4.7109375" style="62" customWidth="1"/>
    <col min="10237" max="10237" width="7" style="62" customWidth="1"/>
    <col min="10238" max="10238" width="6.7109375" style="62" customWidth="1"/>
    <col min="10239" max="10483" width="9.140625" style="62"/>
    <col min="10484" max="10484" width="3" style="62" customWidth="1"/>
    <col min="10485" max="10485" width="0.7109375" style="62" customWidth="1"/>
    <col min="10486" max="10486" width="10.85546875" style="62" customWidth="1"/>
    <col min="10487" max="10487" width="8.28515625" style="62" customWidth="1"/>
    <col min="10488" max="10488" width="7.28515625" style="62" customWidth="1"/>
    <col min="10489" max="10489" width="7.42578125" style="62" customWidth="1"/>
    <col min="10490" max="10490" width="7.5703125" style="62" customWidth="1"/>
    <col min="10491" max="10491" width="0.7109375" style="62" customWidth="1"/>
    <col min="10492" max="10492" width="4.7109375" style="62" customWidth="1"/>
    <col min="10493" max="10493" width="7" style="62" customWidth="1"/>
    <col min="10494" max="10494" width="6.7109375" style="62" customWidth="1"/>
    <col min="10495" max="10739" width="9.140625" style="62"/>
    <col min="10740" max="10740" width="3" style="62" customWidth="1"/>
    <col min="10741" max="10741" width="0.7109375" style="62" customWidth="1"/>
    <col min="10742" max="10742" width="10.85546875" style="62" customWidth="1"/>
    <col min="10743" max="10743" width="8.28515625" style="62" customWidth="1"/>
    <col min="10744" max="10744" width="7.28515625" style="62" customWidth="1"/>
    <col min="10745" max="10745" width="7.42578125" style="62" customWidth="1"/>
    <col min="10746" max="10746" width="7.5703125" style="62" customWidth="1"/>
    <col min="10747" max="10747" width="0.7109375" style="62" customWidth="1"/>
    <col min="10748" max="10748" width="4.7109375" style="62" customWidth="1"/>
    <col min="10749" max="10749" width="7" style="62" customWidth="1"/>
    <col min="10750" max="10750" width="6.7109375" style="62" customWidth="1"/>
    <col min="10751" max="10995" width="9.140625" style="62"/>
    <col min="10996" max="10996" width="3" style="62" customWidth="1"/>
    <col min="10997" max="10997" width="0.7109375" style="62" customWidth="1"/>
    <col min="10998" max="10998" width="10.85546875" style="62" customWidth="1"/>
    <col min="10999" max="10999" width="8.28515625" style="62" customWidth="1"/>
    <col min="11000" max="11000" width="7.28515625" style="62" customWidth="1"/>
    <col min="11001" max="11001" width="7.42578125" style="62" customWidth="1"/>
    <col min="11002" max="11002" width="7.5703125" style="62" customWidth="1"/>
    <col min="11003" max="11003" width="0.7109375" style="62" customWidth="1"/>
    <col min="11004" max="11004" width="4.7109375" style="62" customWidth="1"/>
    <col min="11005" max="11005" width="7" style="62" customWidth="1"/>
    <col min="11006" max="11006" width="6.7109375" style="62" customWidth="1"/>
    <col min="11007" max="11251" width="9.140625" style="62"/>
    <col min="11252" max="11252" width="3" style="62" customWidth="1"/>
    <col min="11253" max="11253" width="0.7109375" style="62" customWidth="1"/>
    <col min="11254" max="11254" width="10.85546875" style="62" customWidth="1"/>
    <col min="11255" max="11255" width="8.28515625" style="62" customWidth="1"/>
    <col min="11256" max="11256" width="7.28515625" style="62" customWidth="1"/>
    <col min="11257" max="11257" width="7.42578125" style="62" customWidth="1"/>
    <col min="11258" max="11258" width="7.5703125" style="62" customWidth="1"/>
    <col min="11259" max="11259" width="0.7109375" style="62" customWidth="1"/>
    <col min="11260" max="11260" width="4.7109375" style="62" customWidth="1"/>
    <col min="11261" max="11261" width="7" style="62" customWidth="1"/>
    <col min="11262" max="11262" width="6.7109375" style="62" customWidth="1"/>
    <col min="11263" max="11507" width="9.140625" style="62"/>
    <col min="11508" max="11508" width="3" style="62" customWidth="1"/>
    <col min="11509" max="11509" width="0.7109375" style="62" customWidth="1"/>
    <col min="11510" max="11510" width="10.85546875" style="62" customWidth="1"/>
    <col min="11511" max="11511" width="8.28515625" style="62" customWidth="1"/>
    <col min="11512" max="11512" width="7.28515625" style="62" customWidth="1"/>
    <col min="11513" max="11513" width="7.42578125" style="62" customWidth="1"/>
    <col min="11514" max="11514" width="7.5703125" style="62" customWidth="1"/>
    <col min="11515" max="11515" width="0.7109375" style="62" customWidth="1"/>
    <col min="11516" max="11516" width="4.7109375" style="62" customWidth="1"/>
    <col min="11517" max="11517" width="7" style="62" customWidth="1"/>
    <col min="11518" max="11518" width="6.7109375" style="62" customWidth="1"/>
    <col min="11519" max="11763" width="9.140625" style="62"/>
    <col min="11764" max="11764" width="3" style="62" customWidth="1"/>
    <col min="11765" max="11765" width="0.7109375" style="62" customWidth="1"/>
    <col min="11766" max="11766" width="10.85546875" style="62" customWidth="1"/>
    <col min="11767" max="11767" width="8.28515625" style="62" customWidth="1"/>
    <col min="11768" max="11768" width="7.28515625" style="62" customWidth="1"/>
    <col min="11769" max="11769" width="7.42578125" style="62" customWidth="1"/>
    <col min="11770" max="11770" width="7.5703125" style="62" customWidth="1"/>
    <col min="11771" max="11771" width="0.7109375" style="62" customWidth="1"/>
    <col min="11772" max="11772" width="4.7109375" style="62" customWidth="1"/>
    <col min="11773" max="11773" width="7" style="62" customWidth="1"/>
    <col min="11774" max="11774" width="6.7109375" style="62" customWidth="1"/>
    <col min="11775" max="12019" width="9.140625" style="62"/>
    <col min="12020" max="12020" width="3" style="62" customWidth="1"/>
    <col min="12021" max="12021" width="0.7109375" style="62" customWidth="1"/>
    <col min="12022" max="12022" width="10.85546875" style="62" customWidth="1"/>
    <col min="12023" max="12023" width="8.28515625" style="62" customWidth="1"/>
    <col min="12024" max="12024" width="7.28515625" style="62" customWidth="1"/>
    <col min="12025" max="12025" width="7.42578125" style="62" customWidth="1"/>
    <col min="12026" max="12026" width="7.5703125" style="62" customWidth="1"/>
    <col min="12027" max="12027" width="0.7109375" style="62" customWidth="1"/>
    <col min="12028" max="12028" width="4.7109375" style="62" customWidth="1"/>
    <col min="12029" max="12029" width="7" style="62" customWidth="1"/>
    <col min="12030" max="12030" width="6.7109375" style="62" customWidth="1"/>
    <col min="12031" max="12275" width="9.140625" style="62"/>
    <col min="12276" max="12276" width="3" style="62" customWidth="1"/>
    <col min="12277" max="12277" width="0.7109375" style="62" customWidth="1"/>
    <col min="12278" max="12278" width="10.85546875" style="62" customWidth="1"/>
    <col min="12279" max="12279" width="8.28515625" style="62" customWidth="1"/>
    <col min="12280" max="12280" width="7.28515625" style="62" customWidth="1"/>
    <col min="12281" max="12281" width="7.42578125" style="62" customWidth="1"/>
    <col min="12282" max="12282" width="7.5703125" style="62" customWidth="1"/>
    <col min="12283" max="12283" width="0.7109375" style="62" customWidth="1"/>
    <col min="12284" max="12284" width="4.7109375" style="62" customWidth="1"/>
    <col min="12285" max="12285" width="7" style="62" customWidth="1"/>
    <col min="12286" max="12286" width="6.7109375" style="62" customWidth="1"/>
    <col min="12287" max="12531" width="9.140625" style="62"/>
    <col min="12532" max="12532" width="3" style="62" customWidth="1"/>
    <col min="12533" max="12533" width="0.7109375" style="62" customWidth="1"/>
    <col min="12534" max="12534" width="10.85546875" style="62" customWidth="1"/>
    <col min="12535" max="12535" width="8.28515625" style="62" customWidth="1"/>
    <col min="12536" max="12536" width="7.28515625" style="62" customWidth="1"/>
    <col min="12537" max="12537" width="7.42578125" style="62" customWidth="1"/>
    <col min="12538" max="12538" width="7.5703125" style="62" customWidth="1"/>
    <col min="12539" max="12539" width="0.7109375" style="62" customWidth="1"/>
    <col min="12540" max="12540" width="4.7109375" style="62" customWidth="1"/>
    <col min="12541" max="12541" width="7" style="62" customWidth="1"/>
    <col min="12542" max="12542" width="6.7109375" style="62" customWidth="1"/>
    <col min="12543" max="12787" width="9.140625" style="62"/>
    <col min="12788" max="12788" width="3" style="62" customWidth="1"/>
    <col min="12789" max="12789" width="0.7109375" style="62" customWidth="1"/>
    <col min="12790" max="12790" width="10.85546875" style="62" customWidth="1"/>
    <col min="12791" max="12791" width="8.28515625" style="62" customWidth="1"/>
    <col min="12792" max="12792" width="7.28515625" style="62" customWidth="1"/>
    <col min="12793" max="12793" width="7.42578125" style="62" customWidth="1"/>
    <col min="12794" max="12794" width="7.5703125" style="62" customWidth="1"/>
    <col min="12795" max="12795" width="0.7109375" style="62" customWidth="1"/>
    <col min="12796" max="12796" width="4.7109375" style="62" customWidth="1"/>
    <col min="12797" max="12797" width="7" style="62" customWidth="1"/>
    <col min="12798" max="12798" width="6.7109375" style="62" customWidth="1"/>
    <col min="12799" max="13043" width="9.140625" style="62"/>
    <col min="13044" max="13044" width="3" style="62" customWidth="1"/>
    <col min="13045" max="13045" width="0.7109375" style="62" customWidth="1"/>
    <col min="13046" max="13046" width="10.85546875" style="62" customWidth="1"/>
    <col min="13047" max="13047" width="8.28515625" style="62" customWidth="1"/>
    <col min="13048" max="13048" width="7.28515625" style="62" customWidth="1"/>
    <col min="13049" max="13049" width="7.42578125" style="62" customWidth="1"/>
    <col min="13050" max="13050" width="7.5703125" style="62" customWidth="1"/>
    <col min="13051" max="13051" width="0.7109375" style="62" customWidth="1"/>
    <col min="13052" max="13052" width="4.7109375" style="62" customWidth="1"/>
    <col min="13053" max="13053" width="7" style="62" customWidth="1"/>
    <col min="13054" max="13054" width="6.7109375" style="62" customWidth="1"/>
    <col min="13055" max="13299" width="9.140625" style="62"/>
    <col min="13300" max="13300" width="3" style="62" customWidth="1"/>
    <col min="13301" max="13301" width="0.7109375" style="62" customWidth="1"/>
    <col min="13302" max="13302" width="10.85546875" style="62" customWidth="1"/>
    <col min="13303" max="13303" width="8.28515625" style="62" customWidth="1"/>
    <col min="13304" max="13304" width="7.28515625" style="62" customWidth="1"/>
    <col min="13305" max="13305" width="7.42578125" style="62" customWidth="1"/>
    <col min="13306" max="13306" width="7.5703125" style="62" customWidth="1"/>
    <col min="13307" max="13307" width="0.7109375" style="62" customWidth="1"/>
    <col min="13308" max="13308" width="4.7109375" style="62" customWidth="1"/>
    <col min="13309" max="13309" width="7" style="62" customWidth="1"/>
    <col min="13310" max="13310" width="6.7109375" style="62" customWidth="1"/>
    <col min="13311" max="13555" width="9.140625" style="62"/>
    <col min="13556" max="13556" width="3" style="62" customWidth="1"/>
    <col min="13557" max="13557" width="0.7109375" style="62" customWidth="1"/>
    <col min="13558" max="13558" width="10.85546875" style="62" customWidth="1"/>
    <col min="13559" max="13559" width="8.28515625" style="62" customWidth="1"/>
    <col min="13560" max="13560" width="7.28515625" style="62" customWidth="1"/>
    <col min="13561" max="13561" width="7.42578125" style="62" customWidth="1"/>
    <col min="13562" max="13562" width="7.5703125" style="62" customWidth="1"/>
    <col min="13563" max="13563" width="0.7109375" style="62" customWidth="1"/>
    <col min="13564" max="13564" width="4.7109375" style="62" customWidth="1"/>
    <col min="13565" max="13565" width="7" style="62" customWidth="1"/>
    <col min="13566" max="13566" width="6.7109375" style="62" customWidth="1"/>
    <col min="13567" max="13811" width="9.140625" style="62"/>
    <col min="13812" max="13812" width="3" style="62" customWidth="1"/>
    <col min="13813" max="13813" width="0.7109375" style="62" customWidth="1"/>
    <col min="13814" max="13814" width="10.85546875" style="62" customWidth="1"/>
    <col min="13815" max="13815" width="8.28515625" style="62" customWidth="1"/>
    <col min="13816" max="13816" width="7.28515625" style="62" customWidth="1"/>
    <col min="13817" max="13817" width="7.42578125" style="62" customWidth="1"/>
    <col min="13818" max="13818" width="7.5703125" style="62" customWidth="1"/>
    <col min="13819" max="13819" width="0.7109375" style="62" customWidth="1"/>
    <col min="13820" max="13820" width="4.7109375" style="62" customWidth="1"/>
    <col min="13821" max="13821" width="7" style="62" customWidth="1"/>
    <col min="13822" max="13822" width="6.7109375" style="62" customWidth="1"/>
    <col min="13823" max="14067" width="9.140625" style="62"/>
    <col min="14068" max="14068" width="3" style="62" customWidth="1"/>
    <col min="14069" max="14069" width="0.7109375" style="62" customWidth="1"/>
    <col min="14070" max="14070" width="10.85546875" style="62" customWidth="1"/>
    <col min="14071" max="14071" width="8.28515625" style="62" customWidth="1"/>
    <col min="14072" max="14072" width="7.28515625" style="62" customWidth="1"/>
    <col min="14073" max="14073" width="7.42578125" style="62" customWidth="1"/>
    <col min="14074" max="14074" width="7.5703125" style="62" customWidth="1"/>
    <col min="14075" max="14075" width="0.7109375" style="62" customWidth="1"/>
    <col min="14076" max="14076" width="4.7109375" style="62" customWidth="1"/>
    <col min="14077" max="14077" width="7" style="62" customWidth="1"/>
    <col min="14078" max="14078" width="6.7109375" style="62" customWidth="1"/>
    <col min="14079" max="14323" width="9.140625" style="62"/>
    <col min="14324" max="14324" width="3" style="62" customWidth="1"/>
    <col min="14325" max="14325" width="0.7109375" style="62" customWidth="1"/>
    <col min="14326" max="14326" width="10.85546875" style="62" customWidth="1"/>
    <col min="14327" max="14327" width="8.28515625" style="62" customWidth="1"/>
    <col min="14328" max="14328" width="7.28515625" style="62" customWidth="1"/>
    <col min="14329" max="14329" width="7.42578125" style="62" customWidth="1"/>
    <col min="14330" max="14330" width="7.5703125" style="62" customWidth="1"/>
    <col min="14331" max="14331" width="0.7109375" style="62" customWidth="1"/>
    <col min="14332" max="14332" width="4.7109375" style="62" customWidth="1"/>
    <col min="14333" max="14333" width="7" style="62" customWidth="1"/>
    <col min="14334" max="14334" width="6.7109375" style="62" customWidth="1"/>
    <col min="14335" max="14579" width="9.140625" style="62"/>
    <col min="14580" max="14580" width="3" style="62" customWidth="1"/>
    <col min="14581" max="14581" width="0.7109375" style="62" customWidth="1"/>
    <col min="14582" max="14582" width="10.85546875" style="62" customWidth="1"/>
    <col min="14583" max="14583" width="8.28515625" style="62" customWidth="1"/>
    <col min="14584" max="14584" width="7.28515625" style="62" customWidth="1"/>
    <col min="14585" max="14585" width="7.42578125" style="62" customWidth="1"/>
    <col min="14586" max="14586" width="7.5703125" style="62" customWidth="1"/>
    <col min="14587" max="14587" width="0.7109375" style="62" customWidth="1"/>
    <col min="14588" max="14588" width="4.7109375" style="62" customWidth="1"/>
    <col min="14589" max="14589" width="7" style="62" customWidth="1"/>
    <col min="14590" max="14590" width="6.7109375" style="62" customWidth="1"/>
    <col min="14591" max="14835" width="9.140625" style="62"/>
    <col min="14836" max="14836" width="3" style="62" customWidth="1"/>
    <col min="14837" max="14837" width="0.7109375" style="62" customWidth="1"/>
    <col min="14838" max="14838" width="10.85546875" style="62" customWidth="1"/>
    <col min="14839" max="14839" width="8.28515625" style="62" customWidth="1"/>
    <col min="14840" max="14840" width="7.28515625" style="62" customWidth="1"/>
    <col min="14841" max="14841" width="7.42578125" style="62" customWidth="1"/>
    <col min="14842" max="14842" width="7.5703125" style="62" customWidth="1"/>
    <col min="14843" max="14843" width="0.7109375" style="62" customWidth="1"/>
    <col min="14844" max="14844" width="4.7109375" style="62" customWidth="1"/>
    <col min="14845" max="14845" width="7" style="62" customWidth="1"/>
    <col min="14846" max="14846" width="6.7109375" style="62" customWidth="1"/>
    <col min="14847" max="15091" width="9.140625" style="62"/>
    <col min="15092" max="15092" width="3" style="62" customWidth="1"/>
    <col min="15093" max="15093" width="0.7109375" style="62" customWidth="1"/>
    <col min="15094" max="15094" width="10.85546875" style="62" customWidth="1"/>
    <col min="15095" max="15095" width="8.28515625" style="62" customWidth="1"/>
    <col min="15096" max="15096" width="7.28515625" style="62" customWidth="1"/>
    <col min="15097" max="15097" width="7.42578125" style="62" customWidth="1"/>
    <col min="15098" max="15098" width="7.5703125" style="62" customWidth="1"/>
    <col min="15099" max="15099" width="0.7109375" style="62" customWidth="1"/>
    <col min="15100" max="15100" width="4.7109375" style="62" customWidth="1"/>
    <col min="15101" max="15101" width="7" style="62" customWidth="1"/>
    <col min="15102" max="15102" width="6.7109375" style="62" customWidth="1"/>
    <col min="15103" max="15347" width="9.140625" style="62"/>
    <col min="15348" max="15348" width="3" style="62" customWidth="1"/>
    <col min="15349" max="15349" width="0.7109375" style="62" customWidth="1"/>
    <col min="15350" max="15350" width="10.85546875" style="62" customWidth="1"/>
    <col min="15351" max="15351" width="8.28515625" style="62" customWidth="1"/>
    <col min="15352" max="15352" width="7.28515625" style="62" customWidth="1"/>
    <col min="15353" max="15353" width="7.42578125" style="62" customWidth="1"/>
    <col min="15354" max="15354" width="7.5703125" style="62" customWidth="1"/>
    <col min="15355" max="15355" width="0.7109375" style="62" customWidth="1"/>
    <col min="15356" max="15356" width="4.7109375" style="62" customWidth="1"/>
    <col min="15357" max="15357" width="7" style="62" customWidth="1"/>
    <col min="15358" max="15358" width="6.7109375" style="62" customWidth="1"/>
    <col min="15359" max="15603" width="9.140625" style="62"/>
    <col min="15604" max="15604" width="3" style="62" customWidth="1"/>
    <col min="15605" max="15605" width="0.7109375" style="62" customWidth="1"/>
    <col min="15606" max="15606" width="10.85546875" style="62" customWidth="1"/>
    <col min="15607" max="15607" width="8.28515625" style="62" customWidth="1"/>
    <col min="15608" max="15608" width="7.28515625" style="62" customWidth="1"/>
    <col min="15609" max="15609" width="7.42578125" style="62" customWidth="1"/>
    <col min="15610" max="15610" width="7.5703125" style="62" customWidth="1"/>
    <col min="15611" max="15611" width="0.7109375" style="62" customWidth="1"/>
    <col min="15612" max="15612" width="4.7109375" style="62" customWidth="1"/>
    <col min="15613" max="15613" width="7" style="62" customWidth="1"/>
    <col min="15614" max="15614" width="6.7109375" style="62" customWidth="1"/>
    <col min="15615" max="15859" width="9.140625" style="62"/>
    <col min="15860" max="15860" width="3" style="62" customWidth="1"/>
    <col min="15861" max="15861" width="0.7109375" style="62" customWidth="1"/>
    <col min="15862" max="15862" width="10.85546875" style="62" customWidth="1"/>
    <col min="15863" max="15863" width="8.28515625" style="62" customWidth="1"/>
    <col min="15864" max="15864" width="7.28515625" style="62" customWidth="1"/>
    <col min="15865" max="15865" width="7.42578125" style="62" customWidth="1"/>
    <col min="15866" max="15866" width="7.5703125" style="62" customWidth="1"/>
    <col min="15867" max="15867" width="0.7109375" style="62" customWidth="1"/>
    <col min="15868" max="15868" width="4.7109375" style="62" customWidth="1"/>
    <col min="15869" max="15869" width="7" style="62" customWidth="1"/>
    <col min="15870" max="15870" width="6.7109375" style="62" customWidth="1"/>
    <col min="15871" max="16115" width="9.140625" style="62"/>
    <col min="16116" max="16116" width="3" style="62" customWidth="1"/>
    <col min="16117" max="16117" width="0.7109375" style="62" customWidth="1"/>
    <col min="16118" max="16118" width="10.85546875" style="62" customWidth="1"/>
    <col min="16119" max="16119" width="8.28515625" style="62" customWidth="1"/>
    <col min="16120" max="16120" width="7.28515625" style="62" customWidth="1"/>
    <col min="16121" max="16121" width="7.42578125" style="62" customWidth="1"/>
    <col min="16122" max="16122" width="7.5703125" style="62" customWidth="1"/>
    <col min="16123" max="16123" width="0.7109375" style="62" customWidth="1"/>
    <col min="16124" max="16124" width="4.7109375" style="62" customWidth="1"/>
    <col min="16125" max="16125" width="7" style="62" customWidth="1"/>
    <col min="16126" max="16126" width="6.7109375" style="62" customWidth="1"/>
    <col min="16127" max="16384" width="9.140625" style="62"/>
  </cols>
  <sheetData>
    <row r="1" spans="1:66" s="79" customFormat="1" ht="18" customHeight="1">
      <c r="E1" s="210">
        <v>1</v>
      </c>
      <c r="F1" s="210"/>
      <c r="G1" s="210">
        <v>2</v>
      </c>
      <c r="H1" s="210"/>
      <c r="I1" s="210">
        <v>3</v>
      </c>
      <c r="J1" s="210"/>
      <c r="K1" s="210"/>
      <c r="L1" s="210" t="s">
        <v>411</v>
      </c>
    </row>
    <row r="2" spans="1:66" ht="3" customHeight="1">
      <c r="A2" s="79"/>
      <c r="M2" s="12"/>
    </row>
    <row r="3" spans="1:66" s="79" customFormat="1" ht="13.5" customHeight="1">
      <c r="B3" s="62"/>
      <c r="C3" s="185" t="s">
        <v>58</v>
      </c>
      <c r="D3" s="200"/>
      <c r="E3" s="200"/>
      <c r="F3" s="75"/>
      <c r="G3" s="200"/>
      <c r="H3" s="75"/>
      <c r="I3" s="200"/>
      <c r="J3" s="75"/>
      <c r="K3" s="399" t="s">
        <v>412</v>
      </c>
      <c r="L3" s="399"/>
      <c r="M3" s="7"/>
      <c r="N3" s="81"/>
      <c r="BB3" s="62"/>
      <c r="BC3" s="62"/>
      <c r="BD3" s="62"/>
      <c r="BE3" s="62"/>
      <c r="BF3" s="62"/>
      <c r="BG3" s="62"/>
      <c r="BH3" s="62"/>
      <c r="BI3" s="62"/>
      <c r="BJ3" s="62"/>
      <c r="BK3" s="62"/>
      <c r="BL3" s="62"/>
      <c r="BM3" s="62"/>
      <c r="BN3" s="62"/>
    </row>
    <row r="4" spans="1:66" s="79" customFormat="1" ht="3" customHeight="1">
      <c r="B4" s="18"/>
      <c r="C4" s="10"/>
      <c r="D4" s="10"/>
      <c r="E4" s="10"/>
      <c r="F4" s="10"/>
      <c r="G4" s="10"/>
      <c r="H4" s="10"/>
      <c r="I4" s="10"/>
      <c r="J4" s="10"/>
      <c r="K4" s="10"/>
      <c r="L4" s="10"/>
      <c r="M4" s="11"/>
      <c r="N4" s="81"/>
      <c r="BB4" s="62"/>
      <c r="BC4" s="62"/>
      <c r="BD4" s="62"/>
      <c r="BE4" s="62"/>
      <c r="BF4" s="62"/>
      <c r="BG4" s="62"/>
      <c r="BH4" s="62"/>
      <c r="BI4" s="62"/>
      <c r="BJ4" s="62"/>
      <c r="BK4" s="62"/>
      <c r="BL4" s="62"/>
      <c r="BM4" s="62"/>
      <c r="BN4" s="62"/>
    </row>
    <row r="5" spans="1:66" s="79" customFormat="1" ht="1.5" customHeight="1">
      <c r="C5" s="84"/>
      <c r="D5" s="84"/>
      <c r="E5" s="96"/>
      <c r="G5" s="96"/>
      <c r="I5" s="96"/>
      <c r="K5" s="83"/>
      <c r="L5" s="81"/>
      <c r="M5" s="81"/>
      <c r="N5" s="81"/>
    </row>
    <row r="6" spans="1:66" s="79" customFormat="1" ht="3" customHeight="1" thickBot="1">
      <c r="B6" s="3"/>
      <c r="C6" s="26"/>
      <c r="D6" s="26"/>
      <c r="E6" s="27"/>
      <c r="F6" s="4"/>
      <c r="G6" s="27"/>
      <c r="H6" s="4"/>
      <c r="I6" s="27"/>
      <c r="J6" s="4"/>
      <c r="K6" s="28"/>
      <c r="L6" s="29"/>
      <c r="M6" s="30"/>
      <c r="N6" s="81"/>
      <c r="BB6" s="62"/>
      <c r="BC6" s="62"/>
      <c r="BD6" s="62"/>
      <c r="BE6" s="62"/>
      <c r="BF6" s="62"/>
      <c r="BG6" s="62"/>
      <c r="BH6" s="62"/>
      <c r="BI6" s="62"/>
      <c r="BJ6" s="62"/>
      <c r="BK6" s="62"/>
      <c r="BL6" s="62"/>
      <c r="BM6" s="62"/>
    </row>
    <row r="7" spans="1:66" s="79" customFormat="1" ht="13.5" customHeight="1" thickTop="1" thickBot="1">
      <c r="B7" s="6"/>
      <c r="C7" s="148" t="s">
        <v>413</v>
      </c>
      <c r="D7" s="2"/>
      <c r="E7" s="20">
        <v>0</v>
      </c>
      <c r="F7" s="202"/>
      <c r="G7" s="20">
        <v>0</v>
      </c>
      <c r="H7" s="202"/>
      <c r="I7" s="20">
        <v>0</v>
      </c>
      <c r="J7" s="202"/>
      <c r="K7" s="203"/>
      <c r="L7" s="204">
        <f>$E$7+$G$7+$I$7</f>
        <v>0</v>
      </c>
      <c r="M7" s="31"/>
      <c r="N7" s="83"/>
      <c r="BB7" s="62"/>
      <c r="BC7" s="62"/>
      <c r="BD7" s="62"/>
      <c r="BE7" s="62"/>
      <c r="BF7" s="62"/>
      <c r="BG7" s="62"/>
      <c r="BH7" s="62"/>
      <c r="BI7" s="62"/>
      <c r="BJ7" s="62"/>
      <c r="BK7" s="62"/>
      <c r="BL7" s="62"/>
      <c r="BM7" s="62"/>
    </row>
    <row r="8" spans="1:66" s="79" customFormat="1" ht="3" customHeight="1" thickTop="1">
      <c r="B8" s="9"/>
      <c r="C8" s="23"/>
      <c r="D8" s="21"/>
      <c r="E8" s="21"/>
      <c r="F8" s="23"/>
      <c r="G8" s="21"/>
      <c r="H8" s="23"/>
      <c r="I8" s="21"/>
      <c r="J8" s="23"/>
      <c r="K8" s="23"/>
      <c r="L8" s="23"/>
      <c r="M8" s="172"/>
      <c r="N8" s="83"/>
      <c r="BB8" s="62"/>
      <c r="BC8" s="62"/>
      <c r="BD8" s="62"/>
      <c r="BE8" s="62"/>
      <c r="BF8" s="62"/>
      <c r="BG8" s="62"/>
      <c r="BH8" s="62"/>
      <c r="BI8" s="62"/>
      <c r="BJ8" s="62"/>
      <c r="BK8" s="62"/>
      <c r="BL8" s="62"/>
      <c r="BM8" s="62"/>
    </row>
    <row r="9" spans="1:66" s="79" customFormat="1" ht="1.5" customHeight="1">
      <c r="C9" s="84"/>
      <c r="D9" s="84"/>
      <c r="E9" s="96"/>
      <c r="G9" s="96"/>
      <c r="I9" s="96"/>
      <c r="K9" s="83"/>
      <c r="L9" s="81"/>
      <c r="M9" s="199"/>
      <c r="N9" s="81"/>
    </row>
    <row r="10" spans="1:66" s="79" customFormat="1" ht="3" customHeight="1">
      <c r="B10" s="3"/>
      <c r="C10" s="26"/>
      <c r="D10" s="26"/>
      <c r="E10" s="27"/>
      <c r="F10" s="4"/>
      <c r="G10" s="27"/>
      <c r="H10" s="4"/>
      <c r="I10" s="27"/>
      <c r="J10" s="4"/>
      <c r="K10" s="28"/>
      <c r="L10" s="29"/>
      <c r="M10" s="30"/>
      <c r="N10" s="81"/>
      <c r="BB10" s="62"/>
      <c r="BC10" s="62"/>
      <c r="BD10" s="62"/>
      <c r="BE10" s="62"/>
      <c r="BF10" s="62"/>
      <c r="BG10" s="62"/>
      <c r="BH10" s="62"/>
      <c r="BI10" s="62"/>
      <c r="BJ10" s="62"/>
      <c r="BK10" s="62"/>
      <c r="BL10" s="62"/>
      <c r="BM10" s="62"/>
    </row>
    <row r="11" spans="1:66" s="79" customFormat="1" ht="13.5" customHeight="1">
      <c r="B11" s="6"/>
      <c r="C11" s="1" t="s">
        <v>69</v>
      </c>
      <c r="D11" s="2"/>
      <c r="E11" s="1" t="s">
        <v>414</v>
      </c>
      <c r="F11" s="149"/>
      <c r="G11" s="1" t="s">
        <v>415</v>
      </c>
      <c r="H11" s="149"/>
      <c r="I11" s="1" t="s">
        <v>416</v>
      </c>
      <c r="J11" s="149"/>
      <c r="K11" s="149"/>
      <c r="L11" s="1" t="s">
        <v>417</v>
      </c>
      <c r="M11" s="31"/>
      <c r="N11" s="83"/>
      <c r="BB11" s="62"/>
      <c r="BC11" s="62"/>
      <c r="BD11" s="62"/>
      <c r="BE11" s="62"/>
      <c r="BF11" s="62"/>
      <c r="BG11" s="62"/>
      <c r="BH11" s="62"/>
      <c r="BI11" s="62"/>
      <c r="BJ11" s="62"/>
      <c r="BK11" s="62"/>
      <c r="BL11" s="62"/>
      <c r="BM11" s="62"/>
    </row>
    <row r="12" spans="1:66" s="79" customFormat="1" ht="3" customHeight="1" thickBot="1">
      <c r="B12" s="6"/>
      <c r="C12" s="149"/>
      <c r="D12" s="2"/>
      <c r="E12" s="2"/>
      <c r="F12" s="149"/>
      <c r="G12" s="2"/>
      <c r="H12" s="149"/>
      <c r="I12" s="2"/>
      <c r="J12" s="149"/>
      <c r="K12" s="149"/>
      <c r="L12" s="149"/>
      <c r="M12" s="31"/>
      <c r="N12" s="83"/>
      <c r="BB12" s="62"/>
      <c r="BC12" s="62"/>
      <c r="BD12" s="62"/>
      <c r="BE12" s="62"/>
      <c r="BF12" s="62"/>
      <c r="BG12" s="62"/>
      <c r="BH12" s="62"/>
      <c r="BI12" s="62"/>
      <c r="BJ12" s="62"/>
      <c r="BK12" s="62"/>
      <c r="BL12" s="62"/>
      <c r="BM12" s="62"/>
    </row>
    <row r="13" spans="1:66" s="79" customFormat="1" ht="13.5" customHeight="1" thickTop="1" thickBot="1">
      <c r="B13" s="6"/>
      <c r="C13" s="73" t="s">
        <v>76</v>
      </c>
      <c r="D13" s="33"/>
      <c r="E13" s="34">
        <v>0</v>
      </c>
      <c r="F13" s="2"/>
      <c r="G13" s="34">
        <v>0</v>
      </c>
      <c r="H13" s="2"/>
      <c r="I13" s="34">
        <v>0</v>
      </c>
      <c r="J13" s="2"/>
      <c r="K13" s="35"/>
      <c r="L13" s="178">
        <f>IFERROR(((E13*$E$7)+(G13*$G$7)+(I13*$I$7))/$L$7,0)</f>
        <v>0</v>
      </c>
      <c r="M13" s="36"/>
      <c r="N13" s="87"/>
      <c r="BB13" s="62"/>
      <c r="BC13" s="62"/>
      <c r="BD13" s="62"/>
      <c r="BE13" s="62"/>
      <c r="BF13" s="62"/>
      <c r="BG13" s="62"/>
      <c r="BH13" s="62"/>
      <c r="BI13" s="62"/>
      <c r="BJ13" s="62"/>
      <c r="BK13" s="62"/>
      <c r="BL13" s="62"/>
      <c r="BM13" s="62"/>
    </row>
    <row r="14" spans="1:66" s="79" customFormat="1" ht="3.75" customHeight="1" thickTop="1" thickBot="1">
      <c r="B14" s="6"/>
      <c r="C14" s="73"/>
      <c r="D14" s="33"/>
      <c r="E14" s="38"/>
      <c r="F14" s="2"/>
      <c r="G14" s="38"/>
      <c r="H14" s="2"/>
      <c r="I14" s="38"/>
      <c r="J14" s="2"/>
      <c r="K14" s="35"/>
      <c r="L14" s="191"/>
      <c r="M14" s="36"/>
      <c r="N14" s="88"/>
      <c r="BB14" s="62"/>
      <c r="BC14" s="62"/>
      <c r="BD14" s="62"/>
      <c r="BE14" s="62"/>
      <c r="BF14" s="62"/>
      <c r="BG14" s="62"/>
      <c r="BH14" s="62"/>
      <c r="BI14" s="62"/>
      <c r="BJ14" s="62"/>
      <c r="BK14" s="62"/>
      <c r="BL14" s="62"/>
      <c r="BM14" s="62"/>
    </row>
    <row r="15" spans="1:66" s="79" customFormat="1" ht="13.5" customHeight="1" thickTop="1" thickBot="1">
      <c r="B15" s="6"/>
      <c r="C15" s="73" t="s">
        <v>77</v>
      </c>
      <c r="D15" s="33"/>
      <c r="E15" s="34">
        <v>0</v>
      </c>
      <c r="F15" s="2"/>
      <c r="G15" s="34">
        <v>0</v>
      </c>
      <c r="H15" s="2"/>
      <c r="I15" s="34">
        <v>0</v>
      </c>
      <c r="J15" s="2"/>
      <c r="K15" s="35"/>
      <c r="L15" s="178">
        <f>IFERROR(((E15*$E$7)+(G15*$G$7)+(I15*$I$7))/$L$7,0)</f>
        <v>0</v>
      </c>
      <c r="M15" s="36"/>
      <c r="N15" s="89"/>
      <c r="BB15" s="62"/>
      <c r="BC15" s="62"/>
      <c r="BD15" s="62"/>
      <c r="BE15" s="62"/>
      <c r="BF15" s="62"/>
      <c r="BG15" s="62"/>
      <c r="BH15" s="62"/>
      <c r="BI15" s="62"/>
      <c r="BJ15" s="62"/>
      <c r="BK15" s="62"/>
      <c r="BL15" s="62"/>
      <c r="BM15" s="62"/>
    </row>
    <row r="16" spans="1:66" s="79" customFormat="1" ht="3.75" customHeight="1" thickTop="1" thickBot="1">
      <c r="B16" s="6"/>
      <c r="C16" s="73"/>
      <c r="D16" s="33"/>
      <c r="E16" s="38"/>
      <c r="F16" s="2"/>
      <c r="G16" s="38"/>
      <c r="H16" s="2"/>
      <c r="I16" s="38"/>
      <c r="J16" s="2"/>
      <c r="K16" s="35"/>
      <c r="L16" s="191"/>
      <c r="M16" s="36"/>
      <c r="N16" s="90"/>
      <c r="BB16" s="62"/>
      <c r="BC16" s="62"/>
      <c r="BD16" s="62"/>
      <c r="BE16" s="62"/>
      <c r="BF16" s="62"/>
      <c r="BG16" s="62"/>
      <c r="BH16" s="62"/>
      <c r="BI16" s="62"/>
      <c r="BJ16" s="62"/>
      <c r="BK16" s="62"/>
      <c r="BL16" s="62"/>
      <c r="BM16" s="62"/>
    </row>
    <row r="17" spans="2:65" s="79" customFormat="1" ht="13.5" customHeight="1" thickTop="1" thickBot="1">
      <c r="B17" s="6"/>
      <c r="C17" s="74" t="s">
        <v>79</v>
      </c>
      <c r="D17" s="33"/>
      <c r="E17" s="34">
        <v>0</v>
      </c>
      <c r="F17" s="149"/>
      <c r="G17" s="34">
        <v>0</v>
      </c>
      <c r="H17" s="149"/>
      <c r="I17" s="34">
        <v>0</v>
      </c>
      <c r="J17" s="149"/>
      <c r="K17" s="35"/>
      <c r="L17" s="178">
        <f>IFERROR(((E17*$E$7)+(G17*$G$7)+(I17*$I$7))/$L$7,0)</f>
        <v>0</v>
      </c>
      <c r="M17" s="36"/>
      <c r="N17" s="90"/>
      <c r="BB17" s="62"/>
      <c r="BC17" s="62"/>
      <c r="BD17" s="62"/>
      <c r="BE17" s="62"/>
      <c r="BF17" s="62"/>
      <c r="BG17" s="62"/>
      <c r="BH17" s="62"/>
      <c r="BI17" s="62"/>
      <c r="BJ17" s="62"/>
      <c r="BK17" s="62"/>
      <c r="BL17" s="62"/>
      <c r="BM17" s="62"/>
    </row>
    <row r="18" spans="2:65" s="79" customFormat="1" ht="3.75" customHeight="1" thickTop="1" thickBot="1">
      <c r="B18" s="6"/>
      <c r="C18" s="73"/>
      <c r="D18" s="33"/>
      <c r="E18" s="38"/>
      <c r="F18" s="2"/>
      <c r="G18" s="38"/>
      <c r="H18" s="2"/>
      <c r="I18" s="38"/>
      <c r="J18" s="2"/>
      <c r="K18" s="35"/>
      <c r="L18" s="191"/>
      <c r="M18" s="36"/>
      <c r="N18" s="90"/>
      <c r="BB18" s="62"/>
      <c r="BC18" s="62"/>
      <c r="BD18" s="62"/>
      <c r="BE18" s="62"/>
      <c r="BF18" s="62"/>
      <c r="BG18" s="62"/>
      <c r="BH18" s="62"/>
      <c r="BI18" s="62"/>
      <c r="BJ18" s="62"/>
      <c r="BK18" s="62"/>
      <c r="BL18" s="62"/>
      <c r="BM18" s="62"/>
    </row>
    <row r="19" spans="2:65" s="79" customFormat="1" ht="13.5" customHeight="1" thickTop="1" thickBot="1">
      <c r="B19" s="6"/>
      <c r="C19" s="73" t="s">
        <v>405</v>
      </c>
      <c r="D19" s="33"/>
      <c r="E19" s="34">
        <v>0</v>
      </c>
      <c r="F19" s="2"/>
      <c r="G19" s="34">
        <v>0</v>
      </c>
      <c r="H19" s="2"/>
      <c r="I19" s="34">
        <v>0</v>
      </c>
      <c r="J19" s="2"/>
      <c r="K19" s="35"/>
      <c r="L19" s="178">
        <f>IFERROR(((E19*$E$7)+(G19*$G$7)+(I19*$I$7))/$L$7,0)</f>
        <v>0</v>
      </c>
      <c r="M19" s="36"/>
      <c r="N19" s="90"/>
      <c r="BB19" s="62"/>
      <c r="BC19" s="62"/>
      <c r="BD19" s="62"/>
      <c r="BE19" s="62"/>
      <c r="BF19" s="62"/>
      <c r="BG19" s="62"/>
      <c r="BH19" s="62"/>
      <c r="BI19" s="62"/>
      <c r="BJ19" s="62"/>
      <c r="BK19" s="62"/>
      <c r="BL19" s="62"/>
      <c r="BM19" s="62"/>
    </row>
    <row r="20" spans="2:65" s="79" customFormat="1" ht="3.75" customHeight="1" thickTop="1" thickBot="1">
      <c r="B20" s="6"/>
      <c r="C20" s="73"/>
      <c r="D20" s="33"/>
      <c r="E20" s="38"/>
      <c r="F20" s="2"/>
      <c r="G20" s="38"/>
      <c r="H20" s="2"/>
      <c r="I20" s="38"/>
      <c r="J20" s="2"/>
      <c r="K20" s="35"/>
      <c r="L20" s="191"/>
      <c r="M20" s="36"/>
      <c r="N20" s="90"/>
      <c r="BB20" s="62"/>
      <c r="BC20" s="62"/>
      <c r="BD20" s="62"/>
      <c r="BE20" s="62"/>
      <c r="BF20" s="62"/>
      <c r="BG20" s="62"/>
      <c r="BH20" s="62"/>
      <c r="BI20" s="62"/>
      <c r="BJ20" s="62"/>
      <c r="BK20" s="62"/>
      <c r="BL20" s="62"/>
      <c r="BM20" s="62"/>
    </row>
    <row r="21" spans="2:65" s="79" customFormat="1" ht="13.5" customHeight="1" thickTop="1" thickBot="1">
      <c r="B21" s="6"/>
      <c r="C21" s="73" t="s">
        <v>80</v>
      </c>
      <c r="D21" s="33"/>
      <c r="E21" s="34">
        <v>0</v>
      </c>
      <c r="F21" s="2"/>
      <c r="G21" s="34">
        <v>0</v>
      </c>
      <c r="H21" s="2"/>
      <c r="I21" s="34">
        <v>0</v>
      </c>
      <c r="J21" s="2"/>
      <c r="K21" s="35"/>
      <c r="L21" s="178">
        <f>IFERROR(((E21*$E$7)+(G21*$G$7)+(I21*$I$7))/$L$7,0)</f>
        <v>0</v>
      </c>
      <c r="M21" s="36"/>
      <c r="N21" s="90"/>
      <c r="BB21" s="62"/>
      <c r="BC21" s="62"/>
      <c r="BD21" s="62"/>
      <c r="BE21" s="62"/>
      <c r="BF21" s="62"/>
      <c r="BG21" s="62"/>
      <c r="BH21" s="62"/>
      <c r="BI21" s="62"/>
      <c r="BJ21" s="62"/>
      <c r="BK21" s="62"/>
      <c r="BL21" s="62"/>
      <c r="BM21" s="62"/>
    </row>
    <row r="22" spans="2:65" s="79" customFormat="1" ht="3.75" customHeight="1" thickTop="1" thickBot="1">
      <c r="B22" s="6"/>
      <c r="C22" s="73"/>
      <c r="D22" s="33"/>
      <c r="E22" s="38"/>
      <c r="F22" s="2"/>
      <c r="G22" s="38"/>
      <c r="H22" s="2"/>
      <c r="I22" s="38"/>
      <c r="J22" s="2"/>
      <c r="K22" s="35"/>
      <c r="L22" s="191"/>
      <c r="M22" s="36"/>
      <c r="N22" s="90"/>
      <c r="BB22" s="62"/>
      <c r="BC22" s="62"/>
      <c r="BD22" s="62"/>
      <c r="BE22" s="62"/>
      <c r="BF22" s="62"/>
      <c r="BG22" s="62"/>
      <c r="BH22" s="62"/>
      <c r="BI22" s="62"/>
      <c r="BJ22" s="62"/>
      <c r="BK22" s="62"/>
      <c r="BL22" s="62"/>
      <c r="BM22" s="62"/>
    </row>
    <row r="23" spans="2:65" s="79" customFormat="1" ht="13.5" customHeight="1" thickTop="1" thickBot="1">
      <c r="B23" s="6"/>
      <c r="C23" s="73" t="s">
        <v>30</v>
      </c>
      <c r="D23" s="33"/>
      <c r="E23" s="34">
        <v>0</v>
      </c>
      <c r="F23" s="2"/>
      <c r="G23" s="34">
        <v>0</v>
      </c>
      <c r="H23" s="2"/>
      <c r="I23" s="34">
        <v>0</v>
      </c>
      <c r="J23" s="2"/>
      <c r="K23" s="35"/>
      <c r="L23" s="178">
        <f>IFERROR(((E23*$E$7)+(G23*$G$7)+(I23*$I$7))/$L$7,0)</f>
        <v>0</v>
      </c>
      <c r="M23" s="36"/>
      <c r="N23" s="90"/>
      <c r="BB23" s="62"/>
      <c r="BC23" s="62"/>
      <c r="BD23" s="62"/>
      <c r="BE23" s="62"/>
      <c r="BF23" s="62"/>
      <c r="BG23" s="62"/>
      <c r="BH23" s="62"/>
      <c r="BI23" s="62"/>
      <c r="BJ23" s="62"/>
      <c r="BK23" s="62"/>
      <c r="BL23" s="62"/>
      <c r="BM23" s="62"/>
    </row>
    <row r="24" spans="2:65" s="79" customFormat="1" ht="3.75" customHeight="1" thickTop="1" thickBot="1">
      <c r="B24" s="6"/>
      <c r="C24" s="73"/>
      <c r="D24" s="33"/>
      <c r="E24" s="38"/>
      <c r="F24" s="2"/>
      <c r="G24" s="38"/>
      <c r="H24" s="2"/>
      <c r="I24" s="38"/>
      <c r="J24" s="2"/>
      <c r="K24" s="35"/>
      <c r="L24" s="191"/>
      <c r="M24" s="36"/>
      <c r="N24" s="90"/>
      <c r="BB24" s="62"/>
      <c r="BC24" s="62"/>
      <c r="BD24" s="62"/>
      <c r="BE24" s="62"/>
      <c r="BF24" s="62"/>
      <c r="BG24" s="62"/>
      <c r="BH24" s="62"/>
      <c r="BI24" s="62"/>
      <c r="BJ24" s="62"/>
      <c r="BK24" s="62"/>
      <c r="BL24" s="62"/>
      <c r="BM24" s="62"/>
    </row>
    <row r="25" spans="2:65" s="79" customFormat="1" ht="13.5" customHeight="1" thickTop="1" thickBot="1">
      <c r="B25" s="6"/>
      <c r="C25" s="73" t="s">
        <v>31</v>
      </c>
      <c r="D25" s="33"/>
      <c r="E25" s="34">
        <v>0</v>
      </c>
      <c r="F25" s="2"/>
      <c r="G25" s="34">
        <v>0</v>
      </c>
      <c r="H25" s="2"/>
      <c r="I25" s="34">
        <v>0</v>
      </c>
      <c r="J25" s="2"/>
      <c r="K25" s="35"/>
      <c r="L25" s="178">
        <f>IFERROR(((E25*$E$7*10)+(G25*$G$7*10)+(I25*$I$7*10))*100/$L$7/1000,0)</f>
        <v>0</v>
      </c>
      <c r="M25" s="36"/>
      <c r="N25" s="90"/>
      <c r="BB25" s="62"/>
      <c r="BC25" s="62"/>
      <c r="BD25" s="62"/>
      <c r="BE25" s="62"/>
      <c r="BF25" s="62"/>
      <c r="BG25" s="62"/>
      <c r="BH25" s="62"/>
      <c r="BI25" s="62"/>
      <c r="BJ25" s="62"/>
      <c r="BK25" s="62"/>
      <c r="BL25" s="62"/>
      <c r="BM25" s="62"/>
    </row>
    <row r="26" spans="2:65" s="79" customFormat="1" ht="3.75" customHeight="1" thickTop="1" thickBot="1">
      <c r="B26" s="6"/>
      <c r="C26" s="73"/>
      <c r="D26" s="33"/>
      <c r="E26" s="38"/>
      <c r="F26" s="2"/>
      <c r="G26" s="38"/>
      <c r="H26" s="2"/>
      <c r="I26" s="38"/>
      <c r="J26" s="2"/>
      <c r="K26" s="35"/>
      <c r="L26" s="191"/>
      <c r="M26" s="36"/>
      <c r="N26" s="90"/>
      <c r="BB26" s="62"/>
      <c r="BC26" s="62"/>
      <c r="BD26" s="62"/>
      <c r="BE26" s="62"/>
      <c r="BF26" s="62"/>
      <c r="BG26" s="62"/>
      <c r="BH26" s="62"/>
      <c r="BI26" s="62"/>
      <c r="BJ26" s="62"/>
      <c r="BK26" s="62"/>
      <c r="BL26" s="62"/>
      <c r="BM26" s="62"/>
    </row>
    <row r="27" spans="2:65" s="79" customFormat="1" ht="13.5" customHeight="1" thickTop="1" thickBot="1">
      <c r="B27" s="6"/>
      <c r="C27" s="73" t="s">
        <v>94</v>
      </c>
      <c r="D27" s="33"/>
      <c r="E27" s="34">
        <v>0</v>
      </c>
      <c r="F27" s="2"/>
      <c r="G27" s="34">
        <v>0</v>
      </c>
      <c r="H27" s="2"/>
      <c r="I27" s="34">
        <v>0</v>
      </c>
      <c r="J27" s="2"/>
      <c r="K27" s="35"/>
      <c r="L27" s="178">
        <f>IFERROR(((E27*$E$7*10)+(G27*$G$7*10)+(I27*$I$7*10))*100/$L$7/1000,0)</f>
        <v>0</v>
      </c>
      <c r="M27" s="36"/>
      <c r="N27" s="90"/>
      <c r="BB27" s="62"/>
      <c r="BC27" s="62"/>
      <c r="BD27" s="62"/>
      <c r="BE27" s="62"/>
      <c r="BF27" s="62"/>
      <c r="BG27" s="62"/>
      <c r="BH27" s="62"/>
      <c r="BI27" s="62"/>
      <c r="BJ27" s="62"/>
      <c r="BK27" s="62"/>
      <c r="BL27" s="62"/>
      <c r="BM27" s="62"/>
    </row>
    <row r="28" spans="2:65" s="79" customFormat="1" ht="3.75" customHeight="1" thickTop="1" thickBot="1">
      <c r="B28" s="6"/>
      <c r="C28" s="73"/>
      <c r="D28" s="33"/>
      <c r="E28" s="38"/>
      <c r="F28" s="2"/>
      <c r="G28" s="38"/>
      <c r="H28" s="2"/>
      <c r="I28" s="38"/>
      <c r="J28" s="2"/>
      <c r="K28" s="35"/>
      <c r="L28" s="191"/>
      <c r="M28" s="36"/>
      <c r="N28" s="90"/>
      <c r="BB28" s="62"/>
      <c r="BC28" s="62"/>
      <c r="BD28" s="62"/>
      <c r="BE28" s="62"/>
      <c r="BF28" s="62"/>
      <c r="BG28" s="62"/>
      <c r="BH28" s="62"/>
      <c r="BI28" s="62"/>
      <c r="BJ28" s="62"/>
      <c r="BK28" s="62"/>
      <c r="BL28" s="62"/>
      <c r="BM28" s="62"/>
    </row>
    <row r="29" spans="2:65" s="79" customFormat="1" ht="13.5" customHeight="1" thickTop="1" thickBot="1">
      <c r="B29" s="6"/>
      <c r="C29" s="73" t="s">
        <v>81</v>
      </c>
      <c r="D29" s="33"/>
      <c r="E29" s="34">
        <v>0</v>
      </c>
      <c r="F29" s="2"/>
      <c r="G29" s="34">
        <v>0</v>
      </c>
      <c r="H29" s="2"/>
      <c r="I29" s="34">
        <v>0</v>
      </c>
      <c r="J29" s="2"/>
      <c r="K29" s="35"/>
      <c r="L29" s="178">
        <f>IFERROR(((E29*$E$7*10)+(G29*$G$7*10)+(I29*$I$7*10))*100/$L$7/1000,0)</f>
        <v>0</v>
      </c>
      <c r="M29" s="36"/>
      <c r="N29" s="90"/>
      <c r="BB29" s="62"/>
      <c r="BC29" s="62"/>
      <c r="BD29" s="62"/>
      <c r="BE29" s="62"/>
      <c r="BF29" s="62"/>
      <c r="BG29" s="62"/>
      <c r="BH29" s="62"/>
      <c r="BI29" s="62"/>
      <c r="BJ29" s="62"/>
      <c r="BK29" s="62"/>
      <c r="BL29" s="62"/>
      <c r="BM29" s="62"/>
    </row>
    <row r="30" spans="2:65" s="79" customFormat="1" ht="3.75" customHeight="1" thickTop="1" thickBot="1">
      <c r="B30" s="6"/>
      <c r="C30" s="73"/>
      <c r="D30" s="33"/>
      <c r="E30" s="38"/>
      <c r="F30" s="2"/>
      <c r="G30" s="38"/>
      <c r="H30" s="2"/>
      <c r="I30" s="38"/>
      <c r="J30" s="2"/>
      <c r="K30" s="35"/>
      <c r="L30" s="191"/>
      <c r="M30" s="36"/>
      <c r="N30" s="90"/>
      <c r="BB30" s="62"/>
      <c r="BC30" s="62"/>
      <c r="BD30" s="62"/>
      <c r="BE30" s="62"/>
      <c r="BF30" s="62"/>
      <c r="BG30" s="62"/>
      <c r="BH30" s="62"/>
      <c r="BI30" s="62"/>
      <c r="BJ30" s="62"/>
      <c r="BK30" s="62"/>
      <c r="BL30" s="62"/>
      <c r="BM30" s="62"/>
    </row>
    <row r="31" spans="2:65" s="79" customFormat="1" ht="13.5" customHeight="1" thickTop="1" thickBot="1">
      <c r="B31" s="6"/>
      <c r="C31" s="73" t="s">
        <v>82</v>
      </c>
      <c r="D31" s="33"/>
      <c r="E31" s="34">
        <v>0</v>
      </c>
      <c r="F31" s="2"/>
      <c r="G31" s="34">
        <v>0</v>
      </c>
      <c r="H31" s="2"/>
      <c r="I31" s="34">
        <v>0</v>
      </c>
      <c r="J31" s="2"/>
      <c r="K31" s="35"/>
      <c r="L31" s="178">
        <f>IFERROR(((E31*$E$7*10)+(G31*$G$7*10)+(I31*$I$7*10))*100/$L$7/1000,0)</f>
        <v>0</v>
      </c>
      <c r="M31" s="36"/>
      <c r="N31" s="90"/>
      <c r="BB31" s="62"/>
      <c r="BC31" s="62"/>
      <c r="BD31" s="62"/>
      <c r="BE31" s="62"/>
      <c r="BF31" s="62"/>
      <c r="BG31" s="62"/>
      <c r="BH31" s="62"/>
      <c r="BI31" s="62"/>
      <c r="BJ31" s="62"/>
      <c r="BK31" s="62"/>
      <c r="BL31" s="62"/>
      <c r="BM31" s="62"/>
    </row>
    <row r="32" spans="2:65" s="79" customFormat="1" ht="3.75" customHeight="1" thickTop="1" thickBot="1">
      <c r="B32" s="6"/>
      <c r="C32" s="73"/>
      <c r="D32" s="33"/>
      <c r="E32" s="38"/>
      <c r="F32" s="2"/>
      <c r="G32" s="38"/>
      <c r="H32" s="2"/>
      <c r="I32" s="38"/>
      <c r="J32" s="2"/>
      <c r="K32" s="35"/>
      <c r="L32" s="191"/>
      <c r="M32" s="36"/>
      <c r="N32" s="90"/>
      <c r="BB32" s="62"/>
      <c r="BC32" s="62"/>
      <c r="BD32" s="62"/>
      <c r="BE32" s="62"/>
      <c r="BF32" s="62"/>
      <c r="BG32" s="62"/>
      <c r="BH32" s="62"/>
      <c r="BI32" s="62"/>
      <c r="BJ32" s="62"/>
      <c r="BK32" s="62"/>
      <c r="BL32" s="62"/>
      <c r="BM32" s="62"/>
    </row>
    <row r="33" spans="2:65" s="79" customFormat="1" ht="13.5" customHeight="1" thickTop="1" thickBot="1">
      <c r="B33" s="6"/>
      <c r="C33" s="73" t="s">
        <v>96</v>
      </c>
      <c r="D33" s="33"/>
      <c r="E33" s="34">
        <v>0</v>
      </c>
      <c r="F33" s="2"/>
      <c r="G33" s="34">
        <v>0</v>
      </c>
      <c r="H33" s="2"/>
      <c r="I33" s="34">
        <v>0</v>
      </c>
      <c r="J33" s="2"/>
      <c r="K33" s="35"/>
      <c r="L33" s="178">
        <f>IFERROR(((E33*$E$7*10)+(G33*$G$7*10)+(I33*$I$7*10))*100/$L$7/1000,0)</f>
        <v>0</v>
      </c>
      <c r="M33" s="36"/>
      <c r="N33" s="90"/>
      <c r="BB33" s="62"/>
      <c r="BC33" s="62"/>
      <c r="BD33" s="62"/>
      <c r="BE33" s="62"/>
      <c r="BF33" s="62"/>
      <c r="BG33" s="62"/>
      <c r="BH33" s="62"/>
      <c r="BI33" s="62"/>
      <c r="BJ33" s="62"/>
      <c r="BK33" s="62"/>
      <c r="BL33" s="62"/>
      <c r="BM33" s="62"/>
    </row>
    <row r="34" spans="2:65" s="79" customFormat="1" ht="3.75" customHeight="1" thickTop="1" thickBot="1">
      <c r="B34" s="6"/>
      <c r="C34" s="73"/>
      <c r="D34" s="33"/>
      <c r="E34" s="38"/>
      <c r="F34" s="2"/>
      <c r="G34" s="38"/>
      <c r="H34" s="2"/>
      <c r="I34" s="38"/>
      <c r="J34" s="2"/>
      <c r="K34" s="35"/>
      <c r="L34" s="191"/>
      <c r="M34" s="36"/>
      <c r="N34" s="90"/>
      <c r="BB34" s="62"/>
      <c r="BC34" s="62"/>
      <c r="BD34" s="62"/>
      <c r="BE34" s="62"/>
      <c r="BF34" s="62"/>
      <c r="BG34" s="62"/>
      <c r="BH34" s="62"/>
      <c r="BI34" s="62"/>
      <c r="BJ34" s="62"/>
      <c r="BK34" s="62"/>
      <c r="BL34" s="62"/>
      <c r="BM34" s="62"/>
    </row>
    <row r="35" spans="2:65" s="79" customFormat="1" ht="13.5" customHeight="1" thickTop="1" thickBot="1">
      <c r="B35" s="6"/>
      <c r="C35" s="73" t="s">
        <v>83</v>
      </c>
      <c r="D35" s="33"/>
      <c r="E35" s="34">
        <v>0</v>
      </c>
      <c r="F35" s="2"/>
      <c r="G35" s="34">
        <v>0</v>
      </c>
      <c r="H35" s="2"/>
      <c r="I35" s="34">
        <v>0</v>
      </c>
      <c r="J35" s="2"/>
      <c r="K35" s="35"/>
      <c r="L35" s="178">
        <f>IFERROR(((E35*$E$7*10)+(G35*$G$7*10)+(I35*$I$7*10))*100/$L$7/1000,0)</f>
        <v>0</v>
      </c>
      <c r="M35" s="36"/>
      <c r="N35" s="90"/>
      <c r="BB35" s="62"/>
      <c r="BC35" s="62"/>
      <c r="BD35" s="62"/>
      <c r="BE35" s="62"/>
      <c r="BF35" s="62"/>
      <c r="BG35" s="62"/>
      <c r="BH35" s="62"/>
      <c r="BI35" s="62"/>
      <c r="BJ35" s="62"/>
      <c r="BK35" s="62"/>
      <c r="BL35" s="62"/>
      <c r="BM35" s="62"/>
    </row>
    <row r="36" spans="2:65" s="79" customFormat="1" ht="3.75" customHeight="1" thickTop="1" thickBot="1">
      <c r="B36" s="6"/>
      <c r="C36" s="73"/>
      <c r="D36" s="33"/>
      <c r="E36" s="38"/>
      <c r="F36" s="2"/>
      <c r="G36" s="38"/>
      <c r="H36" s="2"/>
      <c r="I36" s="38"/>
      <c r="J36" s="2"/>
      <c r="K36" s="35"/>
      <c r="L36" s="191"/>
      <c r="M36" s="36"/>
      <c r="N36" s="90"/>
      <c r="BB36" s="62"/>
      <c r="BC36" s="62"/>
      <c r="BD36" s="62"/>
      <c r="BE36" s="62"/>
      <c r="BF36" s="62"/>
      <c r="BG36" s="62"/>
      <c r="BH36" s="62"/>
      <c r="BI36" s="62"/>
      <c r="BJ36" s="62"/>
      <c r="BK36" s="62"/>
      <c r="BL36" s="62"/>
      <c r="BM36" s="62"/>
    </row>
    <row r="37" spans="2:65" s="79" customFormat="1" ht="13.5" customHeight="1" thickTop="1" thickBot="1">
      <c r="B37" s="6"/>
      <c r="C37" s="73" t="s">
        <v>410</v>
      </c>
      <c r="D37" s="33"/>
      <c r="E37" s="34">
        <v>0</v>
      </c>
      <c r="F37" s="2"/>
      <c r="G37" s="34">
        <v>0</v>
      </c>
      <c r="H37" s="2"/>
      <c r="I37" s="34">
        <v>0</v>
      </c>
      <c r="J37" s="2"/>
      <c r="K37" s="35"/>
      <c r="L37" s="178">
        <f>IFERROR(((E37*$E$7*10)+(G37*$G$7*10)+(I37*$I$7*10))*100/$L$7/1000,0)</f>
        <v>0</v>
      </c>
      <c r="M37" s="36"/>
      <c r="N37" s="90"/>
      <c r="BB37" s="62"/>
      <c r="BC37" s="62"/>
      <c r="BD37" s="62"/>
      <c r="BE37" s="62"/>
      <c r="BF37" s="62"/>
      <c r="BG37" s="62"/>
      <c r="BH37" s="62"/>
      <c r="BI37" s="62"/>
      <c r="BJ37" s="62"/>
      <c r="BK37" s="62"/>
      <c r="BL37" s="62"/>
      <c r="BM37" s="62"/>
    </row>
    <row r="38" spans="2:65" s="79" customFormat="1" ht="3.75" customHeight="1" thickTop="1">
      <c r="B38" s="9"/>
      <c r="C38" s="72"/>
      <c r="D38" s="18"/>
      <c r="E38" s="18"/>
      <c r="F38" s="18"/>
      <c r="G38" s="18"/>
      <c r="H38" s="18"/>
      <c r="I38" s="18"/>
      <c r="J38" s="18"/>
      <c r="K38" s="21"/>
      <c r="L38" s="41"/>
      <c r="M38" s="42"/>
      <c r="N38" s="82"/>
      <c r="BB38" s="62"/>
      <c r="BC38" s="62"/>
      <c r="BD38" s="62"/>
      <c r="BE38" s="62"/>
      <c r="BF38" s="62"/>
      <c r="BG38" s="62"/>
      <c r="BH38" s="62"/>
      <c r="BI38" s="62"/>
      <c r="BJ38" s="62"/>
      <c r="BK38" s="62"/>
      <c r="BL38" s="62"/>
      <c r="BM38" s="62"/>
    </row>
    <row r="39" spans="2:65" s="79" customFormat="1" ht="7.5" customHeight="1">
      <c r="C39" s="83"/>
      <c r="K39" s="84"/>
      <c r="L39" s="82"/>
      <c r="M39" s="82"/>
      <c r="N39" s="82"/>
    </row>
    <row r="40" spans="2:65" s="79" customFormat="1"/>
    <row r="41" spans="2:65" s="79" customFormat="1"/>
    <row r="42" spans="2:65" s="79" customFormat="1"/>
    <row r="43" spans="2:65" s="79" customFormat="1"/>
    <row r="44" spans="2:65" s="79" customFormat="1"/>
    <row r="45" spans="2:65" s="79" customFormat="1"/>
    <row r="46" spans="2:65" s="79" customFormat="1"/>
    <row r="47" spans="2:65" s="79" customFormat="1"/>
    <row r="48" spans="2:65" s="79" customFormat="1"/>
    <row r="49" s="79" customFormat="1"/>
    <row r="50" s="79" customFormat="1"/>
    <row r="51" s="79" customFormat="1"/>
    <row r="52" s="79" customFormat="1"/>
    <row r="53" s="79" customFormat="1"/>
    <row r="54" s="79" customFormat="1"/>
    <row r="55" s="79" customFormat="1"/>
    <row r="56" s="79" customFormat="1"/>
    <row r="57" s="79" customFormat="1"/>
    <row r="58" s="79" customFormat="1"/>
    <row r="59" s="79" customFormat="1"/>
    <row r="60" s="79" customFormat="1"/>
    <row r="61" s="79" customFormat="1"/>
    <row r="62" s="79" customFormat="1"/>
    <row r="63" s="79" customFormat="1"/>
    <row r="64" s="79" customFormat="1"/>
    <row r="65" s="79" customFormat="1"/>
    <row r="66" s="79" customFormat="1"/>
    <row r="67" s="79" customFormat="1"/>
    <row r="68" s="79" customFormat="1"/>
    <row r="69" s="79" customFormat="1"/>
    <row r="70" s="79" customFormat="1"/>
    <row r="71" s="79" customFormat="1"/>
    <row r="72" s="79" customFormat="1"/>
    <row r="73" s="79" customFormat="1"/>
    <row r="74" s="79" customFormat="1"/>
    <row r="75" s="79" customFormat="1"/>
    <row r="76" s="79" customFormat="1"/>
    <row r="77" s="79" customFormat="1"/>
    <row r="78" s="79" customFormat="1"/>
    <row r="79" s="79" customFormat="1"/>
    <row r="80" s="79" customFormat="1"/>
    <row r="81" s="79" customFormat="1"/>
    <row r="82" s="79" customFormat="1"/>
    <row r="83" s="79" customFormat="1"/>
    <row r="84" s="79" customFormat="1"/>
    <row r="85" s="79" customFormat="1"/>
    <row r="86" s="79" customFormat="1"/>
    <row r="87" s="79" customFormat="1"/>
    <row r="88" s="79" customFormat="1"/>
    <row r="89" s="79" customFormat="1"/>
    <row r="90" s="79" customFormat="1"/>
    <row r="91" s="79" customFormat="1"/>
    <row r="92" s="79" customFormat="1"/>
    <row r="93" s="79" customFormat="1"/>
    <row r="94" s="79" customFormat="1"/>
    <row r="95" s="79" customFormat="1"/>
    <row r="96" s="79" customFormat="1"/>
    <row r="97" s="79" customFormat="1"/>
    <row r="98" s="79" customFormat="1"/>
    <row r="99" s="79" customFormat="1"/>
    <row r="100" s="79" customFormat="1"/>
    <row r="101" s="79" customFormat="1"/>
    <row r="102" s="79" customFormat="1"/>
    <row r="103" s="79" customFormat="1"/>
    <row r="104" s="79" customFormat="1"/>
    <row r="105" s="79" customFormat="1"/>
    <row r="106" s="79" customFormat="1"/>
    <row r="107" s="79" customFormat="1"/>
    <row r="108" s="79" customFormat="1"/>
    <row r="109" s="79" customFormat="1"/>
    <row r="110" s="79" customFormat="1"/>
    <row r="111" s="79" customFormat="1"/>
    <row r="112" s="79" customFormat="1"/>
    <row r="113" s="79" customFormat="1"/>
    <row r="114" s="79" customFormat="1"/>
    <row r="115" s="79" customFormat="1"/>
    <row r="116" s="79" customFormat="1"/>
    <row r="117" s="79" customFormat="1"/>
    <row r="118" s="79" customFormat="1"/>
    <row r="119" s="79" customFormat="1"/>
    <row r="120" s="79" customFormat="1"/>
    <row r="121" s="79" customFormat="1"/>
    <row r="122" s="79" customFormat="1"/>
    <row r="123" s="79" customFormat="1"/>
    <row r="124" s="79" customFormat="1"/>
    <row r="125" s="79" customFormat="1"/>
    <row r="126" s="79" customFormat="1"/>
    <row r="127" s="79" customFormat="1"/>
    <row r="128" s="79" customFormat="1"/>
    <row r="129" s="79" customFormat="1"/>
    <row r="130" s="79" customFormat="1"/>
    <row r="131" s="79" customFormat="1"/>
    <row r="132" s="79" customFormat="1"/>
    <row r="133" s="79" customFormat="1"/>
    <row r="134" s="79" customFormat="1"/>
    <row r="135" s="79" customFormat="1"/>
    <row r="136" s="79" customFormat="1"/>
    <row r="137" s="79" customFormat="1"/>
    <row r="138" s="79" customFormat="1"/>
    <row r="139" s="79" customFormat="1"/>
    <row r="140" s="79" customFormat="1"/>
    <row r="141" s="79" customFormat="1"/>
    <row r="142" s="79" customFormat="1"/>
    <row r="143" s="79" customFormat="1"/>
    <row r="144" s="79" customFormat="1"/>
    <row r="145" s="79" customFormat="1"/>
    <row r="146" s="79" customFormat="1"/>
    <row r="147" s="79" customFormat="1"/>
    <row r="148" s="79" customFormat="1"/>
    <row r="149" s="79" customFormat="1"/>
    <row r="150" s="79" customFormat="1"/>
    <row r="151" s="79" customFormat="1"/>
    <row r="152" s="79" customFormat="1"/>
    <row r="153" s="79" customFormat="1"/>
    <row r="154" s="79" customFormat="1"/>
    <row r="155" s="79" customFormat="1"/>
    <row r="156" s="79" customFormat="1"/>
    <row r="157" s="79" customFormat="1"/>
    <row r="158" s="79" customFormat="1"/>
    <row r="159" s="79" customFormat="1"/>
    <row r="160" s="79" customFormat="1"/>
    <row r="161" s="79" customFormat="1"/>
    <row r="162" s="79" customFormat="1"/>
    <row r="163" s="79" customFormat="1"/>
    <row r="164" s="79" customFormat="1"/>
    <row r="165" s="79" customFormat="1"/>
    <row r="166" s="79" customFormat="1"/>
    <row r="167" s="79" customFormat="1"/>
    <row r="168" s="79" customFormat="1"/>
    <row r="169" s="79" customFormat="1"/>
    <row r="170" s="79" customFormat="1"/>
    <row r="171" s="79" customFormat="1"/>
    <row r="172" s="79" customFormat="1"/>
    <row r="173" s="79" customFormat="1"/>
    <row r="174" s="79" customFormat="1"/>
    <row r="175" s="79" customFormat="1"/>
    <row r="176" s="79" customFormat="1"/>
    <row r="177" s="79" customFormat="1"/>
    <row r="178" s="79" customFormat="1"/>
    <row r="179" s="79" customFormat="1"/>
    <row r="180" s="79" customFormat="1"/>
    <row r="181" s="79" customFormat="1"/>
    <row r="182" s="79" customFormat="1"/>
    <row r="183" s="79" customFormat="1"/>
    <row r="184" s="79" customFormat="1"/>
    <row r="185" s="79" customFormat="1"/>
    <row r="186" s="79" customFormat="1"/>
    <row r="187" s="79" customFormat="1"/>
    <row r="188" s="79" customFormat="1"/>
    <row r="189" s="79" customFormat="1"/>
    <row r="190" s="79" customFormat="1"/>
    <row r="191" s="79" customFormat="1"/>
    <row r="192" s="79" customFormat="1"/>
    <row r="193" s="79" customFormat="1"/>
    <row r="194" s="79" customFormat="1"/>
    <row r="195" s="79" customFormat="1"/>
    <row r="196" s="79" customFormat="1"/>
    <row r="197" s="79" customFormat="1"/>
    <row r="198" s="79" customFormat="1"/>
    <row r="199" s="79" customFormat="1"/>
    <row r="200" s="79" customFormat="1"/>
    <row r="201" s="79" customFormat="1"/>
    <row r="202" s="79" customFormat="1"/>
    <row r="203" s="79" customFormat="1"/>
    <row r="204" s="79" customFormat="1"/>
    <row r="205" s="79" customFormat="1"/>
    <row r="206" s="79" customFormat="1"/>
    <row r="207" s="79" customFormat="1"/>
    <row r="208" s="79" customFormat="1"/>
    <row r="209" s="79" customFormat="1"/>
    <row r="210" s="79" customFormat="1"/>
    <row r="211" s="79" customFormat="1"/>
    <row r="212" s="79" customFormat="1"/>
    <row r="213" s="79" customFormat="1"/>
    <row r="214" s="79" customFormat="1"/>
    <row r="215" s="79" customFormat="1"/>
    <row r="216" s="79" customFormat="1"/>
    <row r="217" s="79" customFormat="1"/>
    <row r="218" s="79" customFormat="1"/>
    <row r="219" s="79" customFormat="1"/>
    <row r="220" s="79" customFormat="1"/>
    <row r="221" s="79" customFormat="1"/>
    <row r="222" s="79" customFormat="1"/>
    <row r="223" s="79" customFormat="1"/>
    <row r="224" s="79" customFormat="1"/>
    <row r="225" s="79" customFormat="1"/>
    <row r="226" s="79" customFormat="1"/>
    <row r="227" s="79" customFormat="1"/>
    <row r="228" s="79" customFormat="1"/>
    <row r="229" s="79" customFormat="1"/>
    <row r="230" s="79" customFormat="1"/>
    <row r="231" s="79" customFormat="1"/>
    <row r="232" s="79" customFormat="1"/>
    <row r="233" s="79" customFormat="1"/>
    <row r="234" s="79" customFormat="1"/>
    <row r="235" s="79" customFormat="1"/>
    <row r="236" s="79" customFormat="1"/>
    <row r="237" s="79" customFormat="1"/>
    <row r="238" s="79" customFormat="1"/>
    <row r="239" s="79" customFormat="1"/>
    <row r="240" s="79" customFormat="1"/>
    <row r="241" s="79" customFormat="1"/>
    <row r="242" s="79" customFormat="1"/>
    <row r="243" s="79" customFormat="1"/>
    <row r="244" s="79" customFormat="1"/>
    <row r="245" s="79" customFormat="1"/>
    <row r="246" s="79" customFormat="1"/>
    <row r="247" s="79" customFormat="1"/>
    <row r="248" s="79" customFormat="1"/>
    <row r="249" s="79" customFormat="1"/>
    <row r="250" s="79" customFormat="1"/>
    <row r="251" s="79" customFormat="1"/>
    <row r="252" s="79" customFormat="1"/>
    <row r="253" s="79" customFormat="1"/>
    <row r="254" s="79" customFormat="1"/>
    <row r="255" s="79" customFormat="1"/>
    <row r="256" s="79" customFormat="1"/>
    <row r="257" s="79" customFormat="1"/>
    <row r="258" s="79" customFormat="1"/>
    <row r="259" s="79" customFormat="1"/>
    <row r="260" s="79" customFormat="1"/>
    <row r="261" s="79" customFormat="1"/>
    <row r="262" s="79" customFormat="1"/>
    <row r="263" s="79" customFormat="1"/>
    <row r="264" s="79" customFormat="1"/>
    <row r="265" s="79" customFormat="1"/>
    <row r="266" s="79" customFormat="1"/>
    <row r="267" s="79" customFormat="1"/>
    <row r="268" s="79" customFormat="1"/>
    <row r="269" s="79" customFormat="1"/>
    <row r="270" s="79" customFormat="1"/>
    <row r="271" s="79" customFormat="1"/>
    <row r="272" s="79" customFormat="1"/>
    <row r="273" s="79" customFormat="1"/>
    <row r="274" s="79" customFormat="1"/>
    <row r="275" s="79" customFormat="1"/>
    <row r="276" s="79" customFormat="1"/>
    <row r="277" s="79" customFormat="1"/>
    <row r="278" s="79" customFormat="1"/>
    <row r="279" s="79" customFormat="1"/>
    <row r="280" s="79" customFormat="1"/>
    <row r="281" s="79" customFormat="1"/>
    <row r="282" s="79" customFormat="1"/>
    <row r="283" s="79" customFormat="1"/>
    <row r="284" s="79" customFormat="1"/>
    <row r="285" s="79" customFormat="1"/>
    <row r="286" s="79" customFormat="1"/>
    <row r="287" s="79" customFormat="1"/>
    <row r="288" s="79" customFormat="1"/>
    <row r="289" s="79" customFormat="1"/>
    <row r="290" s="79" customFormat="1"/>
    <row r="291" s="79" customFormat="1"/>
    <row r="292" s="79" customFormat="1"/>
    <row r="293" s="79" customFormat="1"/>
    <row r="294" s="79" customFormat="1"/>
    <row r="295" s="79" customFormat="1"/>
    <row r="296" s="79" customFormat="1"/>
    <row r="297" s="79" customFormat="1"/>
    <row r="298" s="79" customFormat="1"/>
    <row r="299" s="79" customFormat="1"/>
    <row r="300" s="79" customFormat="1"/>
    <row r="301" s="79" customFormat="1"/>
    <row r="302" s="79" customFormat="1"/>
    <row r="303" s="79" customFormat="1"/>
    <row r="304" s="79" customFormat="1"/>
    <row r="305" s="79" customFormat="1"/>
    <row r="306" s="79" customFormat="1"/>
    <row r="307" s="79" customFormat="1"/>
    <row r="308" s="79" customFormat="1"/>
    <row r="309" s="79" customFormat="1"/>
    <row r="310" s="79" customFormat="1"/>
    <row r="311" s="79" customFormat="1"/>
    <row r="312" s="79" customFormat="1"/>
    <row r="313" s="79" customFormat="1"/>
    <row r="314" s="79" customFormat="1"/>
    <row r="315" s="79" customFormat="1"/>
    <row r="316" s="79" customFormat="1"/>
    <row r="317" s="79" customFormat="1"/>
    <row r="318" s="79" customFormat="1"/>
    <row r="319" s="79" customFormat="1"/>
    <row r="320" s="79" customFormat="1"/>
    <row r="321" s="79" customFormat="1"/>
    <row r="322" s="79" customFormat="1"/>
    <row r="323" s="79" customFormat="1"/>
    <row r="324" s="79" customFormat="1"/>
    <row r="325" s="79" customFormat="1"/>
    <row r="326" s="79" customFormat="1"/>
    <row r="327" s="79" customFormat="1"/>
    <row r="328" s="79" customFormat="1"/>
    <row r="329" s="79" customFormat="1"/>
    <row r="330" s="79" customFormat="1"/>
    <row r="331" s="79" customFormat="1"/>
    <row r="332" s="79" customFormat="1"/>
    <row r="333" s="79" customFormat="1"/>
    <row r="334" s="79" customFormat="1"/>
    <row r="335" s="79" customFormat="1"/>
    <row r="336" s="79" customFormat="1"/>
    <row r="337" s="79" customFormat="1"/>
    <row r="338" s="79" customFormat="1"/>
    <row r="339" s="79" customFormat="1"/>
    <row r="340" s="79" customFormat="1"/>
    <row r="341" s="79" customFormat="1"/>
    <row r="342" s="79" customFormat="1"/>
    <row r="343" s="79" customFormat="1"/>
    <row r="344" s="79" customFormat="1"/>
    <row r="345" s="79" customFormat="1"/>
    <row r="346" s="79" customFormat="1"/>
    <row r="347" s="79" customFormat="1"/>
    <row r="348" s="79" customFormat="1"/>
    <row r="349" s="79" customFormat="1"/>
    <row r="350" s="79" customFormat="1"/>
    <row r="351" s="79" customFormat="1"/>
    <row r="352" s="79" customFormat="1"/>
    <row r="353" s="79" customFormat="1"/>
    <row r="354" s="79" customFormat="1"/>
    <row r="355" s="79" customFormat="1"/>
    <row r="356" s="79" customFormat="1"/>
    <row r="357" s="79" customFormat="1"/>
    <row r="358" s="79" customFormat="1"/>
    <row r="359" s="79" customFormat="1"/>
    <row r="360" s="79" customFormat="1"/>
    <row r="361" s="79" customFormat="1"/>
    <row r="362" s="79" customFormat="1"/>
    <row r="363" s="79" customFormat="1"/>
    <row r="364" s="79" customFormat="1"/>
    <row r="365" s="79" customFormat="1"/>
    <row r="366" s="79" customFormat="1"/>
    <row r="367" s="79" customFormat="1"/>
    <row r="368" s="79" customFormat="1"/>
    <row r="369" s="79" customFormat="1"/>
    <row r="370" s="79" customFormat="1"/>
    <row r="371" s="79" customFormat="1"/>
    <row r="372" s="79" customFormat="1"/>
    <row r="373" s="79" customFormat="1"/>
    <row r="374" s="79" customFormat="1"/>
    <row r="375" s="79" customFormat="1"/>
    <row r="376" s="79" customFormat="1"/>
    <row r="377" s="79" customFormat="1"/>
    <row r="378" s="79" customFormat="1"/>
    <row r="379" s="79" customFormat="1"/>
    <row r="380" s="79" customFormat="1"/>
    <row r="381" s="79" customFormat="1"/>
    <row r="382" s="79" customFormat="1"/>
    <row r="383" s="79" customFormat="1"/>
    <row r="384" s="79" customFormat="1"/>
    <row r="385" s="79" customFormat="1"/>
    <row r="386" s="79" customFormat="1"/>
    <row r="387" s="79" customFormat="1"/>
    <row r="388" s="79" customFormat="1"/>
    <row r="389" s="79" customFormat="1"/>
    <row r="390" s="79" customFormat="1"/>
    <row r="391" s="79" customFormat="1"/>
    <row r="392" s="79" customFormat="1"/>
    <row r="393" s="79" customFormat="1"/>
    <row r="394" s="79" customFormat="1"/>
    <row r="395" s="79" customFormat="1"/>
    <row r="396" s="79" customFormat="1"/>
    <row r="397" s="79" customFormat="1"/>
    <row r="398" s="79" customFormat="1"/>
    <row r="399" s="79" customFormat="1"/>
    <row r="400" s="79" customFormat="1"/>
    <row r="401" s="79" customFormat="1"/>
    <row r="402" s="79" customFormat="1"/>
    <row r="403" s="79" customFormat="1"/>
    <row r="404" s="79" customFormat="1"/>
    <row r="405" s="79" customFormat="1"/>
    <row r="406" s="79" customFormat="1"/>
    <row r="407" s="79" customFormat="1"/>
    <row r="408" s="79" customFormat="1"/>
    <row r="409" s="79" customFormat="1"/>
    <row r="410" s="79" customFormat="1"/>
    <row r="411" s="79" customFormat="1"/>
    <row r="412" s="79" customFormat="1"/>
    <row r="413" s="79" customFormat="1"/>
    <row r="414" s="79" customFormat="1"/>
    <row r="415" s="79" customFormat="1"/>
    <row r="416" s="79" customFormat="1"/>
    <row r="417" s="79" customFormat="1"/>
    <row r="418" s="79" customFormat="1"/>
    <row r="419" s="79" customFormat="1"/>
    <row r="420" s="79" customFormat="1"/>
    <row r="421" s="79" customFormat="1"/>
    <row r="422" s="79" customFormat="1"/>
    <row r="423" s="79" customFormat="1"/>
    <row r="424" s="79" customFormat="1"/>
    <row r="425" s="79" customFormat="1"/>
    <row r="426" s="79" customFormat="1"/>
    <row r="427" s="79" customFormat="1"/>
    <row r="428" s="79" customFormat="1"/>
    <row r="429" s="79" customFormat="1"/>
    <row r="430" s="79" customFormat="1"/>
    <row r="431" s="79" customFormat="1"/>
    <row r="432" s="79" customFormat="1"/>
    <row r="433" s="79" customFormat="1"/>
    <row r="434" s="79" customFormat="1"/>
    <row r="435" s="79" customFormat="1"/>
    <row r="436" s="79" customFormat="1"/>
    <row r="437" s="79" customFormat="1"/>
    <row r="438" s="79" customFormat="1"/>
    <row r="439" s="79" customFormat="1"/>
    <row r="440" s="79" customFormat="1"/>
    <row r="441" s="79" customFormat="1"/>
    <row r="442" s="79" customFormat="1"/>
    <row r="443" s="79" customFormat="1"/>
    <row r="444" s="79" customFormat="1"/>
    <row r="445" s="79" customFormat="1"/>
    <row r="446" s="79" customFormat="1"/>
    <row r="447" s="79" customFormat="1"/>
    <row r="448" s="79" customFormat="1"/>
    <row r="449" s="79" customFormat="1"/>
    <row r="450" s="79" customFormat="1"/>
    <row r="451" s="79" customFormat="1"/>
    <row r="452" s="79" customFormat="1"/>
    <row r="453" s="79" customFormat="1"/>
    <row r="454" s="79" customFormat="1"/>
    <row r="455" s="79" customFormat="1"/>
    <row r="456" s="79" customFormat="1"/>
    <row r="457" s="79" customFormat="1"/>
    <row r="458" s="79" customFormat="1"/>
    <row r="459" s="79" customFormat="1"/>
    <row r="460" s="79" customFormat="1"/>
    <row r="461" s="79" customFormat="1"/>
    <row r="462" s="79" customFormat="1"/>
    <row r="463" s="79" customFormat="1"/>
    <row r="464" s="79" customFormat="1"/>
    <row r="465" s="79" customFormat="1"/>
    <row r="466" s="79" customFormat="1"/>
    <row r="467" s="79" customFormat="1"/>
    <row r="468" s="79" customFormat="1"/>
    <row r="469" s="79" customFormat="1"/>
    <row r="470" s="79" customFormat="1"/>
    <row r="471" s="79" customFormat="1"/>
    <row r="472" s="79" customFormat="1"/>
    <row r="473" s="79" customFormat="1"/>
    <row r="474" s="79" customFormat="1"/>
    <row r="475" s="79" customFormat="1"/>
    <row r="476" s="79" customFormat="1"/>
    <row r="477" s="79" customFormat="1"/>
    <row r="478" s="79" customFormat="1"/>
    <row r="479" s="79" customFormat="1"/>
    <row r="480" s="79" customFormat="1"/>
    <row r="481" s="79" customFormat="1"/>
    <row r="482" s="79" customFormat="1"/>
    <row r="483" s="79" customFormat="1"/>
    <row r="484" s="79" customFormat="1"/>
    <row r="485" s="79" customFormat="1"/>
    <row r="486" s="79" customFormat="1"/>
    <row r="487" s="79" customFormat="1"/>
    <row r="488" s="79" customFormat="1"/>
    <row r="489" s="79" customFormat="1"/>
    <row r="490" s="79" customFormat="1"/>
    <row r="491" s="79" customFormat="1"/>
    <row r="492" s="79" customFormat="1"/>
    <row r="493" s="79" customFormat="1"/>
    <row r="494" s="79" customFormat="1"/>
    <row r="495" s="79" customFormat="1"/>
    <row r="496" s="79" customFormat="1"/>
    <row r="497" s="79" customFormat="1"/>
    <row r="498" s="79" customFormat="1"/>
    <row r="499" s="79" customFormat="1"/>
    <row r="500" s="79" customFormat="1"/>
    <row r="501" s="79" customFormat="1"/>
    <row r="502" s="79" customFormat="1"/>
    <row r="503" s="79" customFormat="1"/>
    <row r="504" s="79" customFormat="1"/>
    <row r="505" s="79" customFormat="1"/>
    <row r="506" s="79" customFormat="1"/>
    <row r="507" s="79" customFormat="1"/>
    <row r="508" s="79" customFormat="1"/>
    <row r="509" s="79" customFormat="1"/>
    <row r="510" s="79" customFormat="1"/>
    <row r="511" s="79" customFormat="1"/>
    <row r="512" s="79" customFormat="1"/>
    <row r="513" s="79" customFormat="1"/>
    <row r="514" s="79" customFormat="1"/>
    <row r="515" s="79" customFormat="1"/>
    <row r="516" s="79" customFormat="1"/>
    <row r="517" s="79" customFormat="1"/>
    <row r="518" s="79" customFormat="1"/>
    <row r="519" s="79" customFormat="1"/>
    <row r="520" s="79" customFormat="1"/>
    <row r="521" s="79" customFormat="1"/>
    <row r="522" s="79" customFormat="1"/>
    <row r="523" s="79" customFormat="1"/>
    <row r="524" s="79" customFormat="1"/>
    <row r="525" s="79" customFormat="1"/>
    <row r="526" s="79" customFormat="1"/>
    <row r="527" s="79" customFormat="1"/>
    <row r="528" s="79" customFormat="1"/>
    <row r="529" s="79" customFormat="1"/>
    <row r="530" s="79" customFormat="1"/>
    <row r="531" s="79" customFormat="1"/>
    <row r="532" s="79" customFormat="1"/>
    <row r="533" s="79" customFormat="1"/>
    <row r="534" s="79" customFormat="1"/>
    <row r="535" s="79" customFormat="1"/>
    <row r="536" s="79" customFormat="1"/>
    <row r="537" s="79" customFormat="1"/>
    <row r="538" s="79" customFormat="1"/>
    <row r="539" s="79" customFormat="1"/>
    <row r="540" s="79" customFormat="1"/>
    <row r="541" s="79" customFormat="1"/>
    <row r="542" s="79" customFormat="1"/>
    <row r="543" s="79" customFormat="1"/>
    <row r="544" s="79" customFormat="1"/>
    <row r="545" s="79" customFormat="1"/>
    <row r="546" s="79" customFormat="1"/>
    <row r="547" s="79" customFormat="1"/>
    <row r="548" s="79" customFormat="1"/>
    <row r="549" s="79" customFormat="1"/>
    <row r="550" s="79" customFormat="1"/>
    <row r="551" s="79" customFormat="1"/>
    <row r="552" s="79" customFormat="1"/>
    <row r="553" s="79" customFormat="1"/>
    <row r="554" s="79" customFormat="1"/>
    <row r="555" s="79" customFormat="1"/>
    <row r="556" s="79" customFormat="1"/>
    <row r="557" s="79" customFormat="1"/>
    <row r="558" s="79" customFormat="1"/>
    <row r="559" s="79" customFormat="1"/>
    <row r="560" s="79" customFormat="1"/>
    <row r="561" s="79" customFormat="1"/>
    <row r="562" s="79" customFormat="1"/>
    <row r="563" s="79" customFormat="1"/>
    <row r="564" s="79" customFormat="1"/>
    <row r="565" s="79" customFormat="1"/>
    <row r="566" s="79" customFormat="1"/>
    <row r="567" s="79" customFormat="1"/>
    <row r="568" s="79" customFormat="1"/>
    <row r="569" s="79" customFormat="1"/>
    <row r="570" s="79" customFormat="1"/>
    <row r="571" s="79" customFormat="1"/>
    <row r="572" s="79" customFormat="1"/>
    <row r="573" s="79" customFormat="1"/>
    <row r="574" s="79" customFormat="1"/>
    <row r="575" s="79" customFormat="1"/>
    <row r="576" s="79" customFormat="1"/>
    <row r="577" s="79" customFormat="1"/>
    <row r="578" s="79" customFormat="1"/>
    <row r="579" s="79" customFormat="1"/>
    <row r="580" s="79" customFormat="1"/>
    <row r="581" s="79" customFormat="1"/>
    <row r="582" s="79" customFormat="1"/>
    <row r="583" s="79" customFormat="1"/>
    <row r="584" s="79" customFormat="1"/>
    <row r="585" s="79" customFormat="1"/>
    <row r="586" s="79" customFormat="1"/>
    <row r="587" s="79" customFormat="1"/>
    <row r="588" s="79" customFormat="1"/>
    <row r="589" s="79" customFormat="1"/>
    <row r="590" s="79" customFormat="1"/>
    <row r="591" s="79" customFormat="1"/>
    <row r="592" s="79" customFormat="1"/>
    <row r="593" s="79" customFormat="1"/>
    <row r="594" s="79" customFormat="1"/>
    <row r="595" s="79" customFormat="1"/>
    <row r="596" s="79" customFormat="1"/>
    <row r="597" s="79" customFormat="1"/>
    <row r="598" s="79" customFormat="1"/>
    <row r="599" s="79" customFormat="1"/>
    <row r="600" s="79" customFormat="1"/>
    <row r="601" s="79" customFormat="1"/>
    <row r="602" s="79" customFormat="1"/>
    <row r="603" s="79" customFormat="1"/>
    <row r="604" s="79" customFormat="1"/>
    <row r="605" s="79" customFormat="1"/>
    <row r="606" s="79" customFormat="1"/>
    <row r="607" s="79" customFormat="1"/>
    <row r="608" s="79" customFormat="1"/>
    <row r="609" s="79" customFormat="1"/>
    <row r="610" s="79" customFormat="1"/>
    <row r="611" s="79" customFormat="1"/>
    <row r="612" s="79" customFormat="1"/>
    <row r="613" s="79" customFormat="1"/>
    <row r="614" s="79" customFormat="1"/>
    <row r="615" s="79" customFormat="1"/>
    <row r="616" s="79" customFormat="1"/>
    <row r="617" s="79" customFormat="1"/>
    <row r="618" s="79" customFormat="1"/>
    <row r="619" s="79" customFormat="1"/>
    <row r="620" s="79" customFormat="1"/>
    <row r="621" s="79" customFormat="1"/>
    <row r="622" s="79" customFormat="1"/>
    <row r="623" s="79" customFormat="1"/>
    <row r="624" s="79" customFormat="1"/>
    <row r="625" s="79" customFormat="1"/>
    <row r="626" s="79" customFormat="1"/>
    <row r="627" s="79" customFormat="1"/>
    <row r="628" s="79" customFormat="1"/>
    <row r="629" s="79" customFormat="1"/>
    <row r="630" s="79" customFormat="1"/>
    <row r="631" s="79" customFormat="1"/>
    <row r="632" s="79" customFormat="1"/>
    <row r="633" s="79" customFormat="1"/>
    <row r="634" s="79" customFormat="1"/>
    <row r="635" s="79" customFormat="1"/>
    <row r="636" s="79" customFormat="1"/>
    <row r="637" s="79" customFormat="1"/>
    <row r="638" s="79" customFormat="1"/>
    <row r="639" s="79" customFormat="1"/>
    <row r="640" s="79" customFormat="1"/>
    <row r="641" s="79" customFormat="1"/>
    <row r="642" s="79" customFormat="1"/>
    <row r="643" s="79" customFormat="1"/>
    <row r="644" s="79" customFormat="1"/>
    <row r="645" s="79" customFormat="1"/>
    <row r="646" s="79" customFormat="1"/>
    <row r="647" s="79" customFormat="1"/>
    <row r="648" s="79" customFormat="1"/>
    <row r="649" s="79" customFormat="1"/>
    <row r="650" s="79" customFormat="1"/>
    <row r="651" s="79" customFormat="1"/>
    <row r="652" s="79" customFormat="1"/>
    <row r="653" s="79" customFormat="1"/>
    <row r="654" s="79" customFormat="1"/>
    <row r="655" s="79" customFormat="1"/>
    <row r="656" s="79" customFormat="1"/>
    <row r="657" s="79" customFormat="1"/>
    <row r="658" s="79" customFormat="1"/>
    <row r="659" s="79" customFormat="1"/>
    <row r="660" s="79" customFormat="1"/>
    <row r="661" s="79" customFormat="1"/>
    <row r="662" s="79" customFormat="1"/>
    <row r="663" s="79" customFormat="1"/>
    <row r="664" s="79" customFormat="1"/>
    <row r="665" s="79" customFormat="1"/>
    <row r="666" s="79" customFormat="1"/>
    <row r="667" s="79" customFormat="1"/>
    <row r="668" s="79" customFormat="1"/>
    <row r="669" s="79" customFormat="1"/>
    <row r="670" s="79" customFormat="1"/>
    <row r="671" s="79" customFormat="1"/>
    <row r="672" s="79" customFormat="1"/>
    <row r="673" s="79" customFormat="1"/>
    <row r="674" s="79" customFormat="1"/>
    <row r="675" s="79" customFormat="1"/>
    <row r="676" s="79" customFormat="1"/>
    <row r="677" s="79" customFormat="1"/>
    <row r="678" s="79" customFormat="1"/>
    <row r="679" s="79" customFormat="1"/>
    <row r="680" s="79" customFormat="1"/>
    <row r="681" s="79" customFormat="1"/>
    <row r="682" s="79" customFormat="1"/>
    <row r="683" s="79" customFormat="1"/>
    <row r="684" s="79" customFormat="1"/>
    <row r="685" s="79" customFormat="1"/>
    <row r="686" s="79" customFormat="1"/>
    <row r="687" s="79" customFormat="1"/>
    <row r="688" s="79" customFormat="1"/>
    <row r="689" s="79" customFormat="1"/>
    <row r="690" s="79" customFormat="1"/>
    <row r="691" s="79" customFormat="1"/>
    <row r="692" s="79" customFormat="1"/>
    <row r="693" s="79" customFormat="1"/>
    <row r="694" s="79" customFormat="1"/>
    <row r="695" s="79" customFormat="1"/>
    <row r="696" s="79" customFormat="1"/>
    <row r="697" s="79" customFormat="1"/>
    <row r="698" s="79" customFormat="1"/>
    <row r="699" s="79" customFormat="1"/>
    <row r="700" s="79" customFormat="1"/>
    <row r="701" s="79" customFormat="1"/>
    <row r="702" s="79" customFormat="1"/>
    <row r="703" s="79" customFormat="1"/>
    <row r="704" s="79" customFormat="1"/>
    <row r="705" s="79" customFormat="1"/>
    <row r="706" s="79" customFormat="1"/>
    <row r="707" s="79" customFormat="1"/>
    <row r="708" s="79" customFormat="1"/>
    <row r="709" s="79" customFormat="1"/>
    <row r="710" s="79" customFormat="1"/>
    <row r="711" s="79" customFormat="1"/>
    <row r="712" s="79" customFormat="1"/>
    <row r="713" s="79" customFormat="1"/>
    <row r="714" s="79" customFormat="1"/>
    <row r="715" s="79" customFormat="1"/>
    <row r="716" s="79" customFormat="1"/>
    <row r="717" s="79" customFormat="1"/>
    <row r="718" s="79" customFormat="1"/>
    <row r="719" s="79" customFormat="1"/>
    <row r="720" s="79" customFormat="1"/>
    <row r="721" s="79" customFormat="1"/>
    <row r="722" s="79" customFormat="1"/>
    <row r="723" s="79" customFormat="1"/>
    <row r="724" s="79" customFormat="1"/>
    <row r="725" s="79" customFormat="1"/>
    <row r="726" s="79" customFormat="1"/>
    <row r="727" s="79" customFormat="1"/>
    <row r="728" s="79" customFormat="1"/>
    <row r="729" s="79" customFormat="1"/>
    <row r="730" s="79" customFormat="1"/>
    <row r="731" s="79" customFormat="1"/>
    <row r="732" s="79" customFormat="1"/>
    <row r="733" s="79" customFormat="1"/>
    <row r="734" s="79" customFormat="1"/>
    <row r="735" s="79" customFormat="1"/>
    <row r="736" s="79" customFormat="1"/>
    <row r="737" s="79" customFormat="1"/>
    <row r="738" s="79" customFormat="1"/>
    <row r="739" s="79" customFormat="1"/>
    <row r="740" s="79" customFormat="1"/>
    <row r="741" s="79" customFormat="1"/>
    <row r="742" s="79" customFormat="1"/>
    <row r="743" s="79" customFormat="1"/>
    <row r="744" s="79" customFormat="1"/>
    <row r="745" s="79" customFormat="1"/>
    <row r="746" s="79" customFormat="1"/>
    <row r="747" s="79" customFormat="1"/>
    <row r="748" s="79" customFormat="1"/>
    <row r="749" s="79" customFormat="1"/>
    <row r="750" s="79" customFormat="1"/>
    <row r="751" s="79" customFormat="1"/>
    <row r="752" s="79" customFormat="1"/>
    <row r="753" s="79" customFormat="1"/>
    <row r="754" s="79" customFormat="1"/>
    <row r="755" s="79" customFormat="1"/>
    <row r="756" s="79" customFormat="1"/>
    <row r="757" s="79" customFormat="1"/>
    <row r="758" s="79" customFormat="1"/>
    <row r="759" s="79" customFormat="1"/>
    <row r="760" s="79" customFormat="1"/>
    <row r="761" s="79" customFormat="1"/>
    <row r="762" s="79" customFormat="1"/>
    <row r="763" s="79" customFormat="1"/>
    <row r="764" s="79" customFormat="1"/>
    <row r="765" s="79" customFormat="1"/>
    <row r="766" s="79" customFormat="1"/>
    <row r="767" s="79" customFormat="1"/>
    <row r="768" s="79" customFormat="1"/>
    <row r="769" s="79" customFormat="1"/>
    <row r="770" s="79" customFormat="1"/>
    <row r="771" s="79" customFormat="1"/>
    <row r="772" s="79" customFormat="1"/>
    <row r="773" s="79" customFormat="1"/>
    <row r="774" s="79" customFormat="1"/>
    <row r="775" s="79" customFormat="1"/>
    <row r="776" s="79" customFormat="1"/>
    <row r="777" s="79" customFormat="1"/>
    <row r="778" s="79" customFormat="1"/>
    <row r="779" s="79" customFormat="1"/>
    <row r="780" s="79" customFormat="1"/>
    <row r="781" s="79" customFormat="1"/>
    <row r="782" s="79" customFormat="1"/>
    <row r="783" s="79" customFormat="1"/>
    <row r="784" s="79" customFormat="1"/>
    <row r="785" s="79" customFormat="1"/>
    <row r="786" s="79" customFormat="1"/>
    <row r="787" s="79" customFormat="1"/>
    <row r="788" s="79" customFormat="1"/>
    <row r="789" s="79" customFormat="1"/>
    <row r="790" s="79" customFormat="1"/>
    <row r="791" s="79" customFormat="1"/>
    <row r="792" s="79" customFormat="1"/>
    <row r="793" s="79" customFormat="1"/>
    <row r="794" s="79" customFormat="1"/>
    <row r="795" s="79" customFormat="1"/>
    <row r="796" s="79" customFormat="1"/>
    <row r="797" s="79" customFormat="1"/>
    <row r="798" s="79" customFormat="1"/>
    <row r="799" s="79" customFormat="1"/>
    <row r="800" s="79" customFormat="1"/>
    <row r="801" s="79" customFormat="1"/>
    <row r="802" s="79" customFormat="1"/>
    <row r="803" s="79" customFormat="1"/>
    <row r="804" s="79" customFormat="1"/>
    <row r="805" s="79" customFormat="1"/>
    <row r="806" s="79" customFormat="1"/>
    <row r="807" s="79" customFormat="1"/>
    <row r="808" s="79" customFormat="1"/>
    <row r="809" s="79" customFormat="1"/>
    <row r="810" s="79" customFormat="1"/>
    <row r="811" s="79" customFormat="1"/>
    <row r="812" s="79" customFormat="1"/>
    <row r="813" s="79" customFormat="1"/>
    <row r="814" s="79" customFormat="1"/>
    <row r="815" s="79" customFormat="1"/>
    <row r="816" s="79" customFormat="1"/>
    <row r="817" s="79" customFormat="1"/>
    <row r="818" s="79" customFormat="1"/>
    <row r="819" s="79" customFormat="1"/>
    <row r="820" s="79" customFormat="1"/>
    <row r="821" s="79" customFormat="1"/>
    <row r="822" s="79" customFormat="1"/>
    <row r="823" s="79" customFormat="1"/>
    <row r="824" s="79" customFormat="1"/>
    <row r="825" s="79" customFormat="1"/>
    <row r="826" s="79" customFormat="1"/>
    <row r="827" s="79" customFormat="1"/>
    <row r="828" s="79" customFormat="1"/>
    <row r="829" s="79" customFormat="1"/>
    <row r="830" s="79" customFormat="1"/>
    <row r="831" s="79" customFormat="1"/>
    <row r="832" s="79" customFormat="1"/>
    <row r="833" spans="1:1" s="79" customFormat="1"/>
    <row r="834" spans="1:1" s="79" customFormat="1"/>
    <row r="835" spans="1:1" s="79" customFormat="1"/>
    <row r="836" spans="1:1" s="79" customFormat="1"/>
    <row r="837" spans="1:1" s="79" customFormat="1"/>
    <row r="838" spans="1:1" s="79" customFormat="1"/>
    <row r="839" spans="1:1" s="79" customFormat="1"/>
    <row r="840" spans="1:1" s="79" customFormat="1"/>
    <row r="841" spans="1:1" s="79" customFormat="1"/>
    <row r="842" spans="1:1" s="79" customFormat="1"/>
    <row r="843" spans="1:1" s="79" customFormat="1"/>
    <row r="844" spans="1:1" s="79" customFormat="1"/>
    <row r="845" spans="1:1" s="79" customFormat="1"/>
    <row r="846" spans="1:1" s="79" customFormat="1"/>
    <row r="847" spans="1:1">
      <c r="A847" s="79"/>
    </row>
    <row r="848" spans="1:1">
      <c r="A848" s="79"/>
    </row>
    <row r="849" spans="1:1">
      <c r="A849" s="79"/>
    </row>
    <row r="850" spans="1:1">
      <c r="A850" s="79"/>
    </row>
    <row r="851" spans="1:1">
      <c r="A851" s="79"/>
    </row>
    <row r="852" spans="1:1">
      <c r="A852" s="79"/>
    </row>
    <row r="853" spans="1:1">
      <c r="A853" s="79"/>
    </row>
    <row r="854" spans="1:1">
      <c r="A854" s="79"/>
    </row>
    <row r="855" spans="1:1">
      <c r="A855" s="79"/>
    </row>
    <row r="856" spans="1:1">
      <c r="A856" s="79"/>
    </row>
    <row r="857" spans="1:1">
      <c r="A857" s="79"/>
    </row>
    <row r="858" spans="1:1">
      <c r="A858" s="79"/>
    </row>
    <row r="859" spans="1:1">
      <c r="A859" s="79"/>
    </row>
    <row r="860" spans="1:1">
      <c r="A860" s="79"/>
    </row>
    <row r="861" spans="1:1">
      <c r="A861" s="79"/>
    </row>
    <row r="862" spans="1:1">
      <c r="A862" s="79"/>
    </row>
    <row r="863" spans="1:1">
      <c r="A863" s="79"/>
    </row>
    <row r="864" spans="1:1">
      <c r="A864" s="79"/>
    </row>
    <row r="865" spans="1:1">
      <c r="A865" s="79"/>
    </row>
    <row r="866" spans="1:1">
      <c r="A866" s="79"/>
    </row>
    <row r="867" spans="1:1">
      <c r="A867" s="79"/>
    </row>
    <row r="868" spans="1:1">
      <c r="A868" s="79"/>
    </row>
    <row r="869" spans="1:1">
      <c r="A869" s="79"/>
    </row>
    <row r="870" spans="1:1">
      <c r="A870" s="79"/>
    </row>
    <row r="871" spans="1:1">
      <c r="A871" s="79"/>
    </row>
  </sheetData>
  <sheetProtection sheet="1" objects="1" scenarios="1" formatCells="0" formatColumns="0" formatRows="0" insertColumns="0" insertRows="0" insertHyperlinks="0" deleteColumns="0" deleteRows="0" sort="0" autoFilter="0" pivotTables="0"/>
  <protectedRanges>
    <protectedRange sqref="E7 E13 E15 E17 E19 E21 E23 E25 E27 E29 E31 E33 E35 E37 G7 G13 G15 G17 G19 G21 G23 G25 G27 G29 G31 G33 G35 G37 I7 I13 I15 I17 I19 I21 I23 I25 I27 I29 I31 I33 I35 I37" name="Разбавление"/>
    <protectedRange sqref="E31 E33 E13 E15 E21 E23 E25 E27 E29 E17 E19 G31 G33 G13 G15 G21 G23 G25 G27 G29 G17 G19 E7 G7 E35 G35 E37 G37 I31 I33 I13 I15 I21 I23 I25 I27 I29 I17 I19 I7 I35 I37" name="LF_autom"/>
    <protectedRange sqref="E13 E15 E17 E19 E21 E23 E25 E27 E29 E31 E33 G13 G15 G17 G19 G21 G23 G25 G27 G29 G31 G33 E7 G7 E35 G35 E37 G37 I13 I15 I17 I19 I21 I23 I25 I27 I29 I31 I33 I7 I35 I37" name="Formula"/>
  </protectedRanges>
  <mergeCells count="1">
    <mergeCell ref="K3:L3"/>
  </mergeCells>
  <conditionalFormatting sqref="L13">
    <cfRule type="expression" dxfId="2" priority="3">
      <formula>#REF!&gt;#REF!</formula>
    </cfRule>
  </conditionalFormatting>
  <conditionalFormatting sqref="L15">
    <cfRule type="expression" dxfId="1" priority="2">
      <formula>#REF!&gt;#REF!</formula>
    </cfRule>
  </conditionalFormatting>
  <conditionalFormatting sqref="L7">
    <cfRule type="expression" dxfId="0" priority="1">
      <formula>#REF!&gt;#REF!</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8" r:id="rId4" name="Button 2">
              <controlPr defaultSize="0" print="0" autoFill="0" autoPict="0" macro="[0]!Option_2_off">
                <anchor moveWithCells="1" sizeWithCells="1">
                  <from>
                    <xdr:col>13</xdr:col>
                    <xdr:colOff>92075</xdr:colOff>
                    <xdr:row>39</xdr:row>
                    <xdr:rowOff>55563</xdr:rowOff>
                  </from>
                  <to>
                    <xdr:col>13</xdr:col>
                    <xdr:colOff>92075</xdr:colOff>
                    <xdr:row>39</xdr:row>
                    <xdr:rowOff>55563</xdr:rowOff>
                  </to>
                </anchor>
              </controlPr>
            </control>
          </mc:Choice>
        </mc:AlternateContent>
        <mc:AlternateContent xmlns:mc="http://schemas.openxmlformats.org/markup-compatibility/2006">
          <mc:Choice Requires="x14">
            <control shapeId="14339" r:id="rId5" name="Button 3">
              <controlPr defaultSize="0" autoFill="0" autoPict="0" macro="[0]!reset_values_4">
                <anchor moveWithCells="1" sizeWithCells="1">
                  <from>
                    <xdr:col>0</xdr:col>
                    <xdr:colOff>344</xdr:colOff>
                    <xdr:row>0</xdr:row>
                    <xdr:rowOff>297</xdr:rowOff>
                  </from>
                  <to>
                    <xdr:col>0</xdr:col>
                    <xdr:colOff>389</xdr:colOff>
                    <xdr:row>0</xdr:row>
                    <xdr:rowOff>316</xdr:rowOff>
                  </to>
                </anchor>
              </controlPr>
            </control>
          </mc:Choice>
        </mc:AlternateContent>
        <mc:AlternateContent xmlns:mc="http://schemas.openxmlformats.org/markup-compatibility/2006">
          <mc:Choice Requires="x14">
            <control shapeId="14340" r:id="rId6" name="Button 4">
              <controlPr defaultSize="0" print="0" autoFill="0" autoPict="0" macro="[0]!reset_values_dividing_1">
                <anchor moveWithCells="1">
                  <from>
                    <xdr:col>3</xdr:col>
                    <xdr:colOff>38100</xdr:colOff>
                    <xdr:row>2</xdr:row>
                    <xdr:rowOff>9525</xdr:rowOff>
                  </from>
                  <to>
                    <xdr:col>5</xdr:col>
                    <xdr:colOff>0</xdr:colOff>
                    <xdr:row>3</xdr:row>
                    <xdr:rowOff>0</xdr:rowOff>
                  </to>
                </anchor>
              </controlPr>
            </control>
          </mc:Choice>
        </mc:AlternateContent>
        <mc:AlternateContent xmlns:mc="http://schemas.openxmlformats.org/markup-compatibility/2006">
          <mc:Choice Requires="x14">
            <control shapeId="14341" r:id="rId7" name="Button 5">
              <controlPr defaultSize="0" print="0" autoFill="0" autoPict="0" macro="[0]!reset_values_dividing_2">
                <anchor moveWithCells="1">
                  <from>
                    <xdr:col>5</xdr:col>
                    <xdr:colOff>38100</xdr:colOff>
                    <xdr:row>2</xdr:row>
                    <xdr:rowOff>9525</xdr:rowOff>
                  </from>
                  <to>
                    <xdr:col>7</xdr:col>
                    <xdr:colOff>0</xdr:colOff>
                    <xdr:row>3</xdr:row>
                    <xdr:rowOff>0</xdr:rowOff>
                  </to>
                </anchor>
              </controlPr>
            </control>
          </mc:Choice>
        </mc:AlternateContent>
        <mc:AlternateContent xmlns:mc="http://schemas.openxmlformats.org/markup-compatibility/2006">
          <mc:Choice Requires="x14">
            <control shapeId="14343" r:id="rId8" name="Button 7">
              <controlPr defaultSize="0" print="0" autoFill="0" autoPict="0" macro="[0]!reset_values_dividing_3">
                <anchor moveWithCells="1">
                  <from>
                    <xdr:col>7</xdr:col>
                    <xdr:colOff>38100</xdr:colOff>
                    <xdr:row>2</xdr:row>
                    <xdr:rowOff>9525</xdr:rowOff>
                  </from>
                  <to>
                    <xdr:col>9</xdr:col>
                    <xdr:colOff>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кАЛИСтА</dc:creator>
  <cp:keywords/>
  <dc:description/>
  <cp:lastModifiedBy/>
  <cp:revision/>
  <dcterms:created xsi:type="dcterms:W3CDTF">2020-02-07T13:56:15Z</dcterms:created>
  <dcterms:modified xsi:type="dcterms:W3CDTF">2024-06-18T07:43:09Z</dcterms:modified>
  <cp:category/>
  <cp:contentStatus/>
</cp:coreProperties>
</file>