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wdp" ContentType="image/vnd.ms-photo"/>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comments1.xml" ContentType="application/vnd.openxmlformats-officedocument.spreadsheetml.comments+xml"/>
  <Override PartName="/xl/threadedComments/threadedComment1.xml" ContentType="application/vnd.ms-excel.threadedcomments+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chart2.xml" ContentType="application/vnd.openxmlformats-officedocument.drawingml.chart+xml"/>
  <Override PartName="/xl/charts/chart3.xml" ContentType="application/vnd.openxmlformats-officedocument.drawingml.chart+xml"/>
  <Override PartName="/xl/charts/chart4.xml" ContentType="application/vnd.openxmlformats-officedocument.drawingml.chart+xml"/>
  <Override PartName="/xl/charts/style1.xml" ContentType="application/vnd.ms-office.chartstyle+xml"/>
  <Override PartName="/xl/charts/colors1.xml" ContentType="application/vnd.ms-office.chartcolorstyle+xml"/>
  <Override PartName="/xl/charts/chart5.xml" ContentType="application/vnd.openxmlformats-officedocument.drawingml.chart+xml"/>
  <Override PartName="/xl/charts/chart6.xml" ContentType="application/vnd.openxmlformats-officedocument.drawingml.chart+xml"/>
  <Override PartName="/xl/charts/chart7.xml" ContentType="application/vnd.openxmlformats-officedocument.drawingml.chart+xml"/>
  <Override PartName="/xl/charts/chart8.xml" ContentType="application/vnd.openxmlformats-officedocument.drawingml.chart+xml"/>
  <Override PartName="/xl/charts/chart9.xml" ContentType="application/vnd.openxmlformats-officedocument.drawingml.chart+xml"/>
  <Override PartName="/xl/charts/style2.xml" ContentType="application/vnd.ms-office.chartstyle+xml"/>
  <Override PartName="/xl/charts/colors2.xml" ContentType="application/vnd.ms-office.chartcolorstyle+xml"/>
  <Override PartName="/xl/charts/chart10.xml" ContentType="application/vnd.openxmlformats-officedocument.drawingml.chart+xml"/>
  <Override PartName="/xl/charts/style3.xml" ContentType="application/vnd.ms-office.chartstyle+xml"/>
  <Override PartName="/xl/charts/colors3.xml" ContentType="application/vnd.ms-office.chartcolorstyle+xml"/>
  <Override PartName="/xl/charts/chart11.xml" ContentType="application/vnd.openxmlformats-officedocument.drawingml.chart+xml"/>
  <Override PartName="/xl/charts/style4.xml" ContentType="application/vnd.ms-office.chartstyle+xml"/>
  <Override PartName="/xl/charts/colors4.xml" ContentType="application/vnd.ms-office.chartcolorstyle+xml"/>
  <Override PartName="/xl/persons/person.xml" ContentType="application/vnd.ms-excel.person+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929"/>
  <workbookPr codeName="ThisWorkbook" defaultThemeVersion="124226"/>
  <mc:AlternateContent xmlns:mc="http://schemas.openxmlformats.org/markup-compatibility/2006">
    <mc:Choice Requires="x15">
      <x15ac:absPath xmlns:x15ac="http://schemas.microsoft.com/office/spreadsheetml/2010/11/ac" url="G:\Smallman\DashboardsOnSite\"/>
    </mc:Choice>
  </mc:AlternateContent>
  <xr:revisionPtr revIDLastSave="0" documentId="13_ncr:1_{92848BCD-1CFB-45AA-8AA4-366568414B02}" xr6:coauthVersionLast="44" xr6:coauthVersionMax="44" xr10:uidLastSave="{00000000-0000-0000-0000-000000000000}"/>
  <bookViews>
    <workbookView xWindow="-120" yWindow="-120" windowWidth="29040" windowHeight="15840" activeTab="13" xr2:uid="{00000000-000D-0000-FFFF-FFFF00000000}"/>
  </bookViews>
  <sheets>
    <sheet name="Model" sheetId="30" r:id="rId1"/>
    <sheet name="List" sheetId="28" r:id="rId2"/>
    <sheet name="Exp" sheetId="17" r:id="rId3"/>
    <sheet name="WaitT" sheetId="24" r:id="rId4"/>
    <sheet name="Satisfaction" sheetId="22" r:id="rId5"/>
    <sheet name="FTE" sheetId="16" r:id="rId6"/>
    <sheet name="Vol" sheetId="25" r:id="rId7"/>
    <sheet name="Rev" sheetId="23" r:id="rId8"/>
    <sheet name="SalesP" sheetId="18" r:id="rId9"/>
    <sheet name="Other" sheetId="26" r:id="rId10"/>
    <sheet name="Calcs" sheetId="2" r:id="rId11"/>
    <sheet name="Piv" sheetId="27" r:id="rId12"/>
    <sheet name="Check" sheetId="29" r:id="rId13"/>
    <sheet name="Summary" sheetId="15" r:id="rId14"/>
  </sheets>
  <definedNames>
    <definedName name="_xlnm._FilterDatabase" localSheetId="7" hidden="1">Rev!$A$1:$O$31</definedName>
    <definedName name="_xlnm._FilterDatabase" localSheetId="8" hidden="1">SalesP!$A$1:$E$188</definedName>
    <definedName name="_xlnm._FilterDatabase" localSheetId="4" hidden="1">Satisfaction!$A$1:$F$19</definedName>
    <definedName name="Actual">OFFSET(Calcs!$C$2,0,0,COUNTA(Calcs!$C$2:$C$10),1)</definedName>
    <definedName name="circle">Actual^0</definedName>
    <definedName name="circle2">ROW(OFFSET(Actual,0,0,14))^0</definedName>
    <definedName name="Dep">Calcs!$A$11</definedName>
    <definedName name="Plan">OFFSET(Actual,,1)</definedName>
    <definedName name="rng">ROW(Calcs!$A$2:INDEX(Calcs!$A:$A,ROWS(Actual)*3+1,))</definedName>
    <definedName name="rng_0">rng^0-1</definedName>
    <definedName name="s_1">MMULT(--(IF(MOD(rng,3)&gt;=1,0,rng/3)=COLUMN(OFFSET(Calcs!$A$1,,,,ROWS(Actual)))),Actual)</definedName>
    <definedName name="s_2">MMULT(--(IF(MOD(rng+2,3)&gt;=1,0,INT(rng/3))=COLUMN(OFFSET(Calcs!$A$1,,,,ROWS(Plan)))),Plan)</definedName>
    <definedName name="Slicer_State">#N/A</definedName>
  </definedNames>
  <calcPr calcId="191029"/>
  <pivotCaches>
    <pivotCache cacheId="182" r:id="rId15"/>
  </pivotCaches>
  <extLst>
    <ext xmlns:x14="http://schemas.microsoft.com/office/spreadsheetml/2009/9/main" uri="{BBE1A952-AA13-448e-AADC-164F8A28A991}">
      <x14:slicerCaches>
        <x14:slicerCache r:id="rId16"/>
      </x14:slicerCaches>
    </ext>
    <ext xmlns:x14="http://schemas.microsoft.com/office/spreadsheetml/2009/9/main" uri="{79F54976-1DA5-4618-B147-4CDE4B953A38}">
      <x14:workbookPr/>
    </ext>
    <ext xmlns:xcalcf="http://schemas.microsoft.com/office/spreadsheetml/2018/calcfeatures" uri="{B58B0392-4F1F-4190-BB64-5DF3571DCE5F}">
      <xcalcf:calcFeatures>
        <xcalcf:feature name="microsoft.com:RD"/>
        <xcalcf:feature name="microsoft.com:FV"/>
      </xcalcf:calcFeatures>
    </ext>
  </extLst>
</workbook>
</file>

<file path=xl/calcChain.xml><?xml version="1.0" encoding="utf-8"?>
<calcChain xmlns="http://schemas.openxmlformats.org/spreadsheetml/2006/main">
  <c r="F48" i="29" l="1"/>
  <c r="F50" i="29" s="1"/>
  <c r="C50" i="29" s="1"/>
  <c r="C51" i="29" s="1"/>
  <c r="C40" i="15" s="1"/>
  <c r="D48" i="29"/>
  <c r="O3" i="25"/>
  <c r="O4" i="25"/>
  <c r="O5" i="25"/>
  <c r="O6" i="25"/>
  <c r="O7" i="25"/>
  <c r="O2" i="25"/>
  <c r="D46" i="29"/>
  <c r="C46" i="29"/>
  <c r="C48" i="29" s="1"/>
  <c r="F26" i="29"/>
  <c r="F13" i="29"/>
  <c r="F37" i="29"/>
  <c r="F31" i="29"/>
  <c r="C31" i="29"/>
  <c r="C37" i="29"/>
  <c r="C32" i="29"/>
  <c r="F32" i="29" s="1"/>
  <c r="C38" i="29"/>
  <c r="F38" i="29" s="1"/>
  <c r="C36" i="29"/>
  <c r="F36" i="29" s="1"/>
  <c r="C30" i="29"/>
  <c r="F30" i="29" s="1"/>
  <c r="E1" i="22"/>
  <c r="F1" i="22" s="1"/>
  <c r="D1" i="22"/>
  <c r="C1" i="22"/>
  <c r="D26" i="29"/>
  <c r="C3" i="2"/>
  <c r="C26" i="29" s="1"/>
  <c r="C25" i="29"/>
  <c r="D25" i="29"/>
  <c r="C18" i="29"/>
  <c r="D18" i="29"/>
  <c r="C19" i="29"/>
  <c r="D19" i="29"/>
  <c r="C20" i="29"/>
  <c r="D20" i="29"/>
  <c r="C21" i="29"/>
  <c r="D21" i="29"/>
  <c r="C22" i="29"/>
  <c r="D22" i="29"/>
  <c r="C23" i="29"/>
  <c r="D23" i="29"/>
  <c r="D17" i="29"/>
  <c r="C17" i="29"/>
  <c r="D13" i="29"/>
  <c r="C13" i="29"/>
  <c r="D21" i="2"/>
  <c r="C21" i="2"/>
  <c r="C12" i="29"/>
  <c r="D12" i="29"/>
  <c r="D3" i="29"/>
  <c r="D4" i="29"/>
  <c r="D5" i="29"/>
  <c r="D6" i="29"/>
  <c r="D7" i="29"/>
  <c r="D8" i="29"/>
  <c r="D9" i="29"/>
  <c r="D10" i="29"/>
  <c r="D2" i="29"/>
  <c r="C3" i="29"/>
  <c r="C4" i="29"/>
  <c r="C5" i="29"/>
  <c r="C6" i="29"/>
  <c r="C7" i="29"/>
  <c r="C8" i="29"/>
  <c r="C9" i="29"/>
  <c r="C10" i="29"/>
  <c r="C2" i="29"/>
  <c r="D75" i="2"/>
  <c r="C76" i="2"/>
  <c r="B72" i="2"/>
  <c r="C72" i="2" s="1"/>
  <c r="B73" i="2"/>
  <c r="D73" i="2" s="1"/>
  <c r="B74" i="2"/>
  <c r="D74" i="2" s="1"/>
  <c r="B75" i="2"/>
  <c r="C75" i="2" s="1"/>
  <c r="B76" i="2"/>
  <c r="D76" i="2" s="1"/>
  <c r="B77" i="2"/>
  <c r="D77" i="2" s="1"/>
  <c r="B78" i="2"/>
  <c r="D78" i="2" s="1"/>
  <c r="C32" i="2"/>
  <c r="D32" i="2" s="1"/>
  <c r="E32" i="2" s="1"/>
  <c r="F32" i="2" s="1"/>
  <c r="E15" i="30"/>
  <c r="E14" i="30"/>
  <c r="E13" i="30"/>
  <c r="E12" i="30"/>
  <c r="E11" i="30"/>
  <c r="E10" i="30"/>
  <c r="E9" i="30"/>
  <c r="E8" i="30"/>
  <c r="E7" i="30"/>
  <c r="E6" i="30"/>
  <c r="E5" i="30"/>
  <c r="E4" i="30"/>
  <c r="E3" i="30"/>
  <c r="E2" i="30"/>
  <c r="C77" i="2" l="1"/>
  <c r="C73" i="2"/>
  <c r="C79" i="2" s="1"/>
  <c r="C78" i="2"/>
  <c r="C74" i="2"/>
  <c r="D72" i="2"/>
  <c r="D79" i="2" s="1"/>
  <c r="A4" i="28"/>
  <c r="A5" i="28"/>
  <c r="A3" i="28"/>
  <c r="G27" i="2" l="1"/>
  <c r="G26" i="2"/>
  <c r="G25" i="2"/>
  <c r="D26" i="2"/>
  <c r="D27" i="2"/>
  <c r="D25" i="2"/>
  <c r="A68" i="2" l="1"/>
  <c r="D68" i="2" s="1"/>
  <c r="A67" i="2"/>
  <c r="D67" i="2" s="1"/>
  <c r="A66" i="2"/>
  <c r="D66" i="2" s="1"/>
  <c r="A63" i="2"/>
  <c r="D63" i="2" s="1"/>
  <c r="A64" i="2"/>
  <c r="D64" i="2" s="1"/>
  <c r="A62" i="2"/>
  <c r="D62" i="2" s="1"/>
  <c r="A57" i="2"/>
  <c r="A58" i="2" s="1"/>
  <c r="B58" i="2"/>
  <c r="F58" i="2" s="1"/>
  <c r="B57" i="2"/>
  <c r="G57" i="2" s="1"/>
  <c r="M57" i="2" l="1"/>
  <c r="I57" i="2"/>
  <c r="E57" i="2"/>
  <c r="L58" i="2"/>
  <c r="H58" i="2"/>
  <c r="D58" i="2"/>
  <c r="N57" i="2"/>
  <c r="F57" i="2"/>
  <c r="I58" i="2"/>
  <c r="E58" i="2"/>
  <c r="D57" i="2"/>
  <c r="L57" i="2"/>
  <c r="H57" i="2"/>
  <c r="O58" i="2"/>
  <c r="K58" i="2"/>
  <c r="G58" i="2"/>
  <c r="J57" i="2"/>
  <c r="M58" i="2"/>
  <c r="O57" i="2"/>
  <c r="K57" i="2"/>
  <c r="N58" i="2"/>
  <c r="J58" i="2"/>
  <c r="P57" i="2" l="1"/>
  <c r="P58" i="2"/>
  <c r="B53" i="2" l="1"/>
  <c r="B52" i="2"/>
  <c r="B6" i="15"/>
  <c r="B7" i="15"/>
  <c r="B8" i="15"/>
  <c r="B9" i="15"/>
  <c r="B10" i="15"/>
  <c r="B11" i="15"/>
  <c r="B12" i="15"/>
  <c r="B13" i="15"/>
  <c r="B5" i="15"/>
  <c r="B84" i="2" l="1"/>
  <c r="C84" i="2"/>
  <c r="D84" i="2"/>
  <c r="B85" i="2"/>
  <c r="C85" i="2"/>
  <c r="D85" i="2"/>
  <c r="B86" i="2"/>
  <c r="C86" i="2"/>
  <c r="D86" i="2"/>
  <c r="B87" i="2"/>
  <c r="C87" i="2"/>
  <c r="D87" i="2"/>
  <c r="B88" i="2"/>
  <c r="C88" i="2"/>
  <c r="D88" i="2"/>
  <c r="B89" i="2"/>
  <c r="C89" i="2"/>
  <c r="D89" i="2"/>
  <c r="B90" i="2"/>
  <c r="C90" i="2"/>
  <c r="D90" i="2"/>
  <c r="B91" i="2"/>
  <c r="C91" i="2"/>
  <c r="D91" i="2"/>
  <c r="B92" i="2"/>
  <c r="C92" i="2"/>
  <c r="D92" i="2"/>
  <c r="B93" i="2"/>
  <c r="C93" i="2"/>
  <c r="D93" i="2"/>
  <c r="B94" i="2"/>
  <c r="C94" i="2"/>
  <c r="D94" i="2"/>
  <c r="B95" i="2"/>
  <c r="C95" i="2"/>
  <c r="D95" i="2"/>
  <c r="B96" i="2"/>
  <c r="C96" i="2"/>
  <c r="D96" i="2"/>
  <c r="B97" i="2"/>
  <c r="C97" i="2"/>
  <c r="D97" i="2"/>
  <c r="B98" i="2"/>
  <c r="C98" i="2"/>
  <c r="D98" i="2"/>
  <c r="B99" i="2"/>
  <c r="C99" i="2"/>
  <c r="D99" i="2"/>
  <c r="B100" i="2"/>
  <c r="C100" i="2"/>
  <c r="D100" i="2"/>
  <c r="B101" i="2"/>
  <c r="C101" i="2"/>
  <c r="D101" i="2"/>
  <c r="B102" i="2"/>
  <c r="C102" i="2"/>
  <c r="D102" i="2"/>
  <c r="B103" i="2"/>
  <c r="C103" i="2"/>
  <c r="D103" i="2"/>
  <c r="B104" i="2"/>
  <c r="C104" i="2"/>
  <c r="D104" i="2"/>
  <c r="B105" i="2"/>
  <c r="C105" i="2"/>
  <c r="D105" i="2"/>
  <c r="B106" i="2"/>
  <c r="C106" i="2"/>
  <c r="D106" i="2"/>
  <c r="B107" i="2"/>
  <c r="C107" i="2"/>
  <c r="D107" i="2"/>
  <c r="B108" i="2"/>
  <c r="C108" i="2"/>
  <c r="D108" i="2"/>
  <c r="B109" i="2"/>
  <c r="C109" i="2"/>
  <c r="D109" i="2"/>
  <c r="B110" i="2"/>
  <c r="C110" i="2"/>
  <c r="D110" i="2"/>
  <c r="B111" i="2"/>
  <c r="C111" i="2"/>
  <c r="D111" i="2"/>
  <c r="B112" i="2"/>
  <c r="C112" i="2"/>
  <c r="D112" i="2"/>
  <c r="B113" i="2"/>
  <c r="C113" i="2"/>
  <c r="D113" i="2"/>
  <c r="B114" i="2"/>
  <c r="C114" i="2"/>
  <c r="D114" i="2"/>
  <c r="B115" i="2"/>
  <c r="C115" i="2"/>
  <c r="D115" i="2"/>
  <c r="B116" i="2"/>
  <c r="C116" i="2"/>
  <c r="D116" i="2"/>
  <c r="B117" i="2"/>
  <c r="C117" i="2"/>
  <c r="D117" i="2"/>
  <c r="B118" i="2"/>
  <c r="C118" i="2"/>
  <c r="D118" i="2"/>
  <c r="B119" i="2"/>
  <c r="C119" i="2"/>
  <c r="D119" i="2"/>
  <c r="B120" i="2"/>
  <c r="C120" i="2"/>
  <c r="D120" i="2"/>
  <c r="B121" i="2"/>
  <c r="C121" i="2"/>
  <c r="D121" i="2"/>
  <c r="B122" i="2"/>
  <c r="C122" i="2"/>
  <c r="D122" i="2"/>
  <c r="B123" i="2"/>
  <c r="C123" i="2"/>
  <c r="D123" i="2"/>
  <c r="B124" i="2"/>
  <c r="C124" i="2"/>
  <c r="D124" i="2"/>
  <c r="B125" i="2"/>
  <c r="C125" i="2"/>
  <c r="D125" i="2"/>
  <c r="B126" i="2"/>
  <c r="C126" i="2"/>
  <c r="D126" i="2"/>
  <c r="B127" i="2"/>
  <c r="C127" i="2"/>
  <c r="D127" i="2"/>
  <c r="B128" i="2"/>
  <c r="C128" i="2"/>
  <c r="D128" i="2"/>
  <c r="B129" i="2"/>
  <c r="C129" i="2"/>
  <c r="D129" i="2"/>
  <c r="B130" i="2"/>
  <c r="C130" i="2"/>
  <c r="D130" i="2"/>
  <c r="B131" i="2"/>
  <c r="C131" i="2"/>
  <c r="D131" i="2"/>
  <c r="B132" i="2"/>
  <c r="C132" i="2"/>
  <c r="D132" i="2"/>
  <c r="B133" i="2"/>
  <c r="C133" i="2"/>
  <c r="D133" i="2"/>
  <c r="B134" i="2"/>
  <c r="C134" i="2"/>
  <c r="D134" i="2"/>
  <c r="C83" i="2"/>
  <c r="D83" i="2"/>
  <c r="B83" i="2"/>
  <c r="B45" i="2" l="1"/>
  <c r="M45" i="2" s="1"/>
  <c r="B46" i="2"/>
  <c r="B50" i="2"/>
  <c r="B49" i="2"/>
  <c r="B43" i="2"/>
  <c r="L43" i="2" s="1"/>
  <c r="B44" i="2"/>
  <c r="O44" i="2" s="1"/>
  <c r="B47" i="2"/>
  <c r="B42" i="2"/>
  <c r="N42" i="2" s="1"/>
  <c r="P3" i="23"/>
  <c r="P4" i="23"/>
  <c r="P5" i="23"/>
  <c r="P6" i="23"/>
  <c r="P7" i="23"/>
  <c r="P8" i="23"/>
  <c r="P9" i="23"/>
  <c r="P10" i="23"/>
  <c r="P11" i="23"/>
  <c r="P12" i="23"/>
  <c r="P13" i="23"/>
  <c r="P2" i="23"/>
  <c r="O19" i="23"/>
  <c r="N19" i="23"/>
  <c r="M19" i="23"/>
  <c r="L19" i="23"/>
  <c r="K19" i="23"/>
  <c r="J19" i="23"/>
  <c r="I19" i="23"/>
  <c r="H19" i="23"/>
  <c r="G19" i="23"/>
  <c r="F19" i="23"/>
  <c r="E19" i="23"/>
  <c r="D19" i="23"/>
  <c r="O18" i="23"/>
  <c r="N18" i="23"/>
  <c r="M18" i="23"/>
  <c r="L18" i="23"/>
  <c r="K18" i="23"/>
  <c r="J18" i="23"/>
  <c r="I18" i="23"/>
  <c r="H18" i="23"/>
  <c r="G18" i="23"/>
  <c r="F18" i="23"/>
  <c r="E18" i="23"/>
  <c r="D18" i="23"/>
  <c r="O17" i="23"/>
  <c r="N17" i="23"/>
  <c r="M17" i="23"/>
  <c r="L17" i="23"/>
  <c r="K17" i="23"/>
  <c r="J17" i="23"/>
  <c r="I17" i="23"/>
  <c r="H17" i="23"/>
  <c r="G17" i="23"/>
  <c r="F17" i="23"/>
  <c r="E17" i="23"/>
  <c r="D17" i="23"/>
  <c r="O16" i="23"/>
  <c r="N16" i="23"/>
  <c r="M16" i="23"/>
  <c r="L16" i="23"/>
  <c r="K16" i="23"/>
  <c r="J16" i="23"/>
  <c r="I16" i="23"/>
  <c r="H16" i="23"/>
  <c r="G16" i="23"/>
  <c r="F16" i="23"/>
  <c r="E16" i="23"/>
  <c r="D16" i="23"/>
  <c r="P16" i="23" s="1"/>
  <c r="O15" i="23"/>
  <c r="N15" i="23"/>
  <c r="M15" i="23"/>
  <c r="L15" i="23"/>
  <c r="K15" i="23"/>
  <c r="J15" i="23"/>
  <c r="I15" i="23"/>
  <c r="H15" i="23"/>
  <c r="G15" i="23"/>
  <c r="F15" i="23"/>
  <c r="P15" i="23" s="1"/>
  <c r="E15" i="23"/>
  <c r="D15" i="23"/>
  <c r="O14" i="23"/>
  <c r="N14" i="23"/>
  <c r="M14" i="23"/>
  <c r="L14" i="23"/>
  <c r="K14" i="23"/>
  <c r="J14" i="23"/>
  <c r="I14" i="23"/>
  <c r="H14" i="23"/>
  <c r="G14" i="23"/>
  <c r="F14" i="23"/>
  <c r="E14" i="23"/>
  <c r="D14" i="23"/>
  <c r="P14" i="23" s="1"/>
  <c r="B34" i="2"/>
  <c r="D34" i="2" s="1"/>
  <c r="B35" i="2"/>
  <c r="E35" i="2" s="1"/>
  <c r="B36" i="2"/>
  <c r="E36" i="2" s="1"/>
  <c r="B37" i="2"/>
  <c r="D37" i="2" s="1"/>
  <c r="B38" i="2"/>
  <c r="C38" i="2" s="1"/>
  <c r="B33" i="2"/>
  <c r="E33" i="2" s="1"/>
  <c r="J45" i="2" l="1"/>
  <c r="P18" i="23"/>
  <c r="P17" i="23"/>
  <c r="N46" i="2"/>
  <c r="F46" i="2"/>
  <c r="E43" i="2"/>
  <c r="I43" i="2"/>
  <c r="J43" i="2"/>
  <c r="J50" i="2" s="1"/>
  <c r="F45" i="2"/>
  <c r="M43" i="2"/>
  <c r="E44" i="2"/>
  <c r="J46" i="2"/>
  <c r="J52" i="2" s="1"/>
  <c r="F43" i="2"/>
  <c r="N43" i="2"/>
  <c r="N50" i="2" s="1"/>
  <c r="N45" i="2"/>
  <c r="I46" i="2"/>
  <c r="I52" i="2" s="1"/>
  <c r="F52" i="2"/>
  <c r="N52" i="2"/>
  <c r="G44" i="2"/>
  <c r="I44" i="2"/>
  <c r="D44" i="2"/>
  <c r="K44" i="2"/>
  <c r="L44" i="2"/>
  <c r="H44" i="2"/>
  <c r="M44" i="2"/>
  <c r="F44" i="2"/>
  <c r="J44" i="2"/>
  <c r="N44" i="2"/>
  <c r="P19" i="23"/>
  <c r="L47" i="2"/>
  <c r="L53" i="2" s="1"/>
  <c r="D42" i="2"/>
  <c r="D49" i="2" s="1"/>
  <c r="K42" i="2"/>
  <c r="L42" i="2"/>
  <c r="M46" i="2"/>
  <c r="M52" i="2" s="1"/>
  <c r="E34" i="2"/>
  <c r="E47" i="2"/>
  <c r="E53" i="2" s="1"/>
  <c r="D38" i="2"/>
  <c r="F36" i="2"/>
  <c r="F33" i="2"/>
  <c r="F34" i="2"/>
  <c r="E38" i="2"/>
  <c r="C34" i="2"/>
  <c r="F38" i="2"/>
  <c r="G42" i="2"/>
  <c r="O42" i="2"/>
  <c r="G43" i="2"/>
  <c r="G50" i="2" s="1"/>
  <c r="K43" i="2"/>
  <c r="O43" i="2"/>
  <c r="O50" i="2" s="1"/>
  <c r="G45" i="2"/>
  <c r="K45" i="2"/>
  <c r="O45" i="2"/>
  <c r="C33" i="2"/>
  <c r="H42" i="2"/>
  <c r="H49" i="2" s="1"/>
  <c r="D43" i="2"/>
  <c r="H43" i="2"/>
  <c r="D45" i="2"/>
  <c r="H45" i="2"/>
  <c r="L45" i="2"/>
  <c r="I47" i="2"/>
  <c r="I53" i="2" s="1"/>
  <c r="E45" i="2"/>
  <c r="I45" i="2"/>
  <c r="M47" i="2"/>
  <c r="M53" i="2" s="1"/>
  <c r="I50" i="2"/>
  <c r="L50" i="2"/>
  <c r="C35" i="2"/>
  <c r="G47" i="2"/>
  <c r="G53" i="2" s="1"/>
  <c r="K47" i="2"/>
  <c r="K53" i="2" s="1"/>
  <c r="O47" i="2"/>
  <c r="O53" i="2" s="1"/>
  <c r="N49" i="2"/>
  <c r="M50" i="2"/>
  <c r="E50" i="2"/>
  <c r="F47" i="2"/>
  <c r="J47" i="2"/>
  <c r="J53" i="2" s="1"/>
  <c r="N47" i="2"/>
  <c r="N53" i="2" s="1"/>
  <c r="F35" i="2"/>
  <c r="D47" i="2"/>
  <c r="D53" i="2" s="1"/>
  <c r="H47" i="2"/>
  <c r="H53" i="2" s="1"/>
  <c r="G46" i="2"/>
  <c r="G52" i="2" s="1"/>
  <c r="K46" i="2"/>
  <c r="K52" i="2" s="1"/>
  <c r="O46" i="2"/>
  <c r="O52" i="2" s="1"/>
  <c r="D46" i="2"/>
  <c r="D52" i="2" s="1"/>
  <c r="H46" i="2"/>
  <c r="H52" i="2" s="1"/>
  <c r="L46" i="2"/>
  <c r="L52" i="2" s="1"/>
  <c r="E46" i="2"/>
  <c r="E52" i="2" s="1"/>
  <c r="E42" i="2"/>
  <c r="I42" i="2"/>
  <c r="I49" i="2" s="1"/>
  <c r="M42" i="2"/>
  <c r="M49" i="2" s="1"/>
  <c r="F42" i="2"/>
  <c r="F49" i="2" s="1"/>
  <c r="J42" i="2"/>
  <c r="J49" i="2" s="1"/>
  <c r="C36" i="2"/>
  <c r="E37" i="2"/>
  <c r="D35" i="2"/>
  <c r="D36" i="2"/>
  <c r="D33" i="2"/>
  <c r="F37" i="2"/>
  <c r="C37" i="2"/>
  <c r="F50" i="2" l="1"/>
  <c r="P52" i="2"/>
  <c r="Q52" i="2" s="1"/>
  <c r="F53" i="2"/>
  <c r="P53" i="2" s="1"/>
  <c r="Q53" i="2" s="1"/>
  <c r="P44" i="2"/>
  <c r="G49" i="2"/>
  <c r="K49" i="2"/>
  <c r="H50" i="2"/>
  <c r="L49" i="2"/>
  <c r="O49" i="2"/>
  <c r="P42" i="2"/>
  <c r="P47" i="2"/>
  <c r="D50" i="2"/>
  <c r="P43" i="2"/>
  <c r="P46" i="2"/>
  <c r="E49" i="2"/>
  <c r="P45" i="2"/>
  <c r="K50" i="2"/>
  <c r="P50" i="2" l="1"/>
  <c r="P49" i="2"/>
  <c r="C25" i="15" l="1"/>
  <c r="D25" i="15"/>
  <c r="C18" i="15" l="1"/>
  <c r="D18" i="15"/>
  <c r="C19" i="15"/>
  <c r="D19" i="15"/>
  <c r="C20" i="15"/>
  <c r="D20" i="15"/>
  <c r="C21" i="15"/>
  <c r="D21" i="15"/>
  <c r="C22" i="15"/>
  <c r="D22" i="15"/>
  <c r="C23" i="15"/>
  <c r="D23" i="15"/>
  <c r="C24" i="15"/>
  <c r="D24" i="15"/>
  <c r="D17" i="15"/>
  <c r="C17" i="15"/>
  <c r="B19" i="2" l="1"/>
  <c r="C19" i="2" s="1"/>
  <c r="C12" i="15" s="1"/>
  <c r="B14" i="2"/>
  <c r="C14" i="2" s="1"/>
  <c r="C7" i="15" s="1"/>
  <c r="B13" i="2"/>
  <c r="C13" i="2" s="1"/>
  <c r="C6" i="15" s="1"/>
  <c r="B16" i="2"/>
  <c r="C16" i="2" s="1"/>
  <c r="C9" i="15" s="1"/>
  <c r="B17" i="2"/>
  <c r="C17" i="2" s="1"/>
  <c r="C10" i="15" s="1"/>
  <c r="B20" i="2"/>
  <c r="C20" i="2" s="1"/>
  <c r="C13" i="15" s="1"/>
  <c r="B15" i="2"/>
  <c r="C15" i="2" s="1"/>
  <c r="C8" i="15" s="1"/>
  <c r="B18" i="2"/>
  <c r="C18" i="2" s="1"/>
  <c r="C11" i="15" s="1"/>
  <c r="E18" i="15"/>
  <c r="E20" i="15"/>
  <c r="E22" i="15"/>
  <c r="E24" i="15"/>
  <c r="A29" i="2"/>
  <c r="B12" i="2"/>
  <c r="C12" i="2" s="1"/>
  <c r="B3" i="2"/>
  <c r="B4" i="2"/>
  <c r="D4" i="2" s="1"/>
  <c r="B5" i="2"/>
  <c r="D5" i="2" s="1"/>
  <c r="B6" i="2"/>
  <c r="D6" i="2" s="1"/>
  <c r="B7" i="2"/>
  <c r="C7" i="2" s="1"/>
  <c r="B8" i="2"/>
  <c r="D8" i="2" s="1"/>
  <c r="B2" i="2"/>
  <c r="D2" i="2" s="1"/>
  <c r="B24" i="15"/>
  <c r="B23" i="15"/>
  <c r="B22" i="15"/>
  <c r="B21" i="15"/>
  <c r="B20" i="15"/>
  <c r="B19" i="15"/>
  <c r="B18" i="15"/>
  <c r="B17" i="15"/>
  <c r="E29" i="2" l="1"/>
  <c r="F29" i="2" s="1"/>
  <c r="G29" i="2"/>
  <c r="L17" i="15" s="1"/>
  <c r="D29" i="2"/>
  <c r="I17" i="15" s="1"/>
  <c r="C8" i="2"/>
  <c r="D12" i="2"/>
  <c r="D5" i="15" s="1"/>
  <c r="C5" i="15"/>
  <c r="D3" i="2"/>
  <c r="D19" i="2"/>
  <c r="D12" i="15" s="1"/>
  <c r="C6" i="2"/>
  <c r="D16" i="2"/>
  <c r="D9" i="15" s="1"/>
  <c r="D7" i="2"/>
  <c r="D17" i="2"/>
  <c r="D10" i="15" s="1"/>
  <c r="D14" i="2"/>
  <c r="D7" i="15" s="1"/>
  <c r="C4" i="2"/>
  <c r="D18" i="2"/>
  <c r="D11" i="15" s="1"/>
  <c r="B29" i="2"/>
  <c r="C29" i="2" s="1"/>
  <c r="D20" i="2"/>
  <c r="D13" i="15" s="1"/>
  <c r="E23" i="15"/>
  <c r="E19" i="15"/>
  <c r="C2" i="2"/>
  <c r="C5" i="2"/>
  <c r="E21" i="15"/>
  <c r="E17" i="15"/>
  <c r="D15" i="2"/>
  <c r="D8" i="15" s="1"/>
  <c r="D13" i="2"/>
  <c r="D6" i="15" s="1"/>
  <c r="F7" i="15"/>
  <c r="F10" i="15"/>
  <c r="F8" i="15"/>
  <c r="F13" i="15"/>
  <c r="F6" i="15"/>
  <c r="F9" i="15"/>
  <c r="F11" i="15"/>
  <c r="F12" i="15"/>
  <c r="H17" i="15" l="1"/>
  <c r="K17" i="15"/>
  <c r="E5" i="15"/>
  <c r="F5" i="15"/>
  <c r="E7" i="15"/>
  <c r="E11" i="15"/>
  <c r="E9" i="15"/>
  <c r="E13" i="15"/>
  <c r="E6" i="15"/>
  <c r="E8" i="15"/>
  <c r="E10" i="15"/>
  <c r="E12" i="15"/>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tc={55439685-32CE-499A-A927-62C419E00D75}</author>
  </authors>
  <commentList>
    <comment ref="G1" authorId="0" shapeId="0" xr:uid="{55439685-32CE-499A-A927-62C419E00D75}">
      <text>
        <t>[Threaded comment]
Your version of Excel allows you to read this threaded comment; however, any edits to it will get removed if the file is opened in a newer version of Excel. Learn more: https://go.microsoft.com/fwlink/?linkid=870924
Comment:
    Some High level check (not all data checks just the main items).</t>
      </text>
    </comment>
  </commentList>
</comments>
</file>

<file path=xl/sharedStrings.xml><?xml version="1.0" encoding="utf-8"?>
<sst xmlns="http://schemas.openxmlformats.org/spreadsheetml/2006/main" count="1045" uniqueCount="155">
  <si>
    <t>Revenue</t>
  </si>
  <si>
    <t>Plan</t>
  </si>
  <si>
    <t>Actual</t>
  </si>
  <si>
    <t>FTE</t>
  </si>
  <si>
    <t>Insurance</t>
  </si>
  <si>
    <t>Occupancy</t>
  </si>
  <si>
    <t>Telephone</t>
  </si>
  <si>
    <t>Professional fees</t>
  </si>
  <si>
    <t>Hiring and Training</t>
  </si>
  <si>
    <t>Travel and Entertainment</t>
  </si>
  <si>
    <t>Vehicle</t>
  </si>
  <si>
    <t>Advertising and marketing</t>
  </si>
  <si>
    <t>Wages and Benfits</t>
  </si>
  <si>
    <t>Var</t>
  </si>
  <si>
    <t>Budget</t>
  </si>
  <si>
    <t>Expense</t>
  </si>
  <si>
    <t>IT</t>
  </si>
  <si>
    <t>Coms</t>
  </si>
  <si>
    <t>HR</t>
  </si>
  <si>
    <t>Finance</t>
  </si>
  <si>
    <t>Mkting</t>
  </si>
  <si>
    <t>Ops</t>
  </si>
  <si>
    <t>Nwork</t>
  </si>
  <si>
    <t>FTE Actual v Plan</t>
  </si>
  <si>
    <t>State</t>
  </si>
  <si>
    <t>NSW</t>
  </si>
  <si>
    <t>QLD</t>
  </si>
  <si>
    <t>VIC</t>
  </si>
  <si>
    <t>Satisfaction</t>
  </si>
  <si>
    <t>Promoter</t>
  </si>
  <si>
    <t>Salesperson</t>
  </si>
  <si>
    <t>John Smith</t>
  </si>
  <si>
    <t>Paddy Ryder</t>
  </si>
  <si>
    <t>Gerry Spring</t>
  </si>
  <si>
    <t>Matt Carter</t>
  </si>
  <si>
    <t>Harry Sims</t>
  </si>
  <si>
    <t>Ben Brown</t>
  </si>
  <si>
    <t>Nate Sire</t>
  </si>
  <si>
    <t>Nancy Scoles</t>
  </si>
  <si>
    <t>Sarah Xie</t>
  </si>
  <si>
    <t>Jo Scoles</t>
  </si>
  <si>
    <t>Soffie Parks</t>
  </si>
  <si>
    <t>Mohan Renz</t>
  </si>
  <si>
    <t>Bill Worp</t>
  </si>
  <si>
    <t>Jenny Mac</t>
  </si>
  <si>
    <t>Mary Moe</t>
  </si>
  <si>
    <t>Valerio Smilt</t>
  </si>
  <si>
    <t>Harry Trilter</t>
  </si>
  <si>
    <t>Betty Renter</t>
  </si>
  <si>
    <t>Erik Amil</t>
  </si>
  <si>
    <t>Tom Reece</t>
  </si>
  <si>
    <t>Micky Ward</t>
  </si>
  <si>
    <t>Bob Martin</t>
  </si>
  <si>
    <t>Brenda Jane</t>
  </si>
  <si>
    <t>Brendan Maynard</t>
  </si>
  <si>
    <t>Date</t>
  </si>
  <si>
    <t>Row Labels</t>
  </si>
  <si>
    <t>Grand Total</t>
  </si>
  <si>
    <t>Sum of Revenue</t>
  </si>
  <si>
    <t>Sum of Budget</t>
  </si>
  <si>
    <t>Revenue Actual v Budget</t>
  </si>
  <si>
    <t>Chart of Actual</t>
  </si>
  <si>
    <t>Net Promoter Score</t>
  </si>
  <si>
    <t>Customer Satisfaction</t>
  </si>
  <si>
    <t>Total</t>
  </si>
  <si>
    <t>Revenue V Plan</t>
  </si>
  <si>
    <t>Customer Volumes by Month</t>
  </si>
  <si>
    <t>Year</t>
  </si>
  <si>
    <t>Poor</t>
  </si>
  <si>
    <t>Fair</t>
  </si>
  <si>
    <t>Good</t>
  </si>
  <si>
    <t>Excellent</t>
  </si>
  <si>
    <t>Value</t>
  </si>
  <si>
    <t>Target</t>
  </si>
  <si>
    <t>Category</t>
  </si>
  <si>
    <t>Rev</t>
  </si>
  <si>
    <t>EBIT</t>
  </si>
  <si>
    <t>Type</t>
  </si>
  <si>
    <t>Act Plan</t>
  </si>
  <si>
    <t>Jul</t>
  </si>
  <si>
    <t>Aug</t>
  </si>
  <si>
    <t>Sep</t>
  </si>
  <si>
    <t>Oct</t>
  </si>
  <si>
    <t>Nov</t>
  </si>
  <si>
    <t>Dec</t>
  </si>
  <si>
    <t>Jan</t>
  </si>
  <si>
    <t>Feb</t>
  </si>
  <si>
    <t>Mar</t>
  </si>
  <si>
    <t>Apr</t>
  </si>
  <si>
    <t>May</t>
  </si>
  <si>
    <t>Jun</t>
  </si>
  <si>
    <t>Office</t>
  </si>
  <si>
    <t>Description</t>
  </si>
  <si>
    <t>Average Waiting Time</t>
  </si>
  <si>
    <t>Min Waiting Time</t>
  </si>
  <si>
    <t>Max Waiting Time</t>
  </si>
  <si>
    <t>Waiting Time</t>
  </si>
  <si>
    <t>Averate Wait time (Seconds)</t>
  </si>
  <si>
    <t>Average</t>
  </si>
  <si>
    <t>min/max</t>
  </si>
  <si>
    <t>Online</t>
  </si>
  <si>
    <t>Mail</t>
  </si>
  <si>
    <t>Store</t>
  </si>
  <si>
    <t>Volumes</t>
  </si>
  <si>
    <t>Summary</t>
  </si>
  <si>
    <t>Percentage</t>
  </si>
  <si>
    <t>Department</t>
  </si>
  <si>
    <t>Store Sales by Sales Person</t>
  </si>
  <si>
    <t>Stream</t>
  </si>
  <si>
    <t>Issues by Department</t>
  </si>
  <si>
    <t>PY Satis</t>
  </si>
  <si>
    <t>PY Prom</t>
  </si>
  <si>
    <t>Change</t>
  </si>
  <si>
    <t>Years</t>
  </si>
  <si>
    <t>Format Metric</t>
  </si>
  <si>
    <t>Sheets</t>
  </si>
  <si>
    <t>Sheet Type</t>
  </si>
  <si>
    <t>Links</t>
  </si>
  <si>
    <t>Model</t>
  </si>
  <si>
    <t>Assumptions</t>
  </si>
  <si>
    <t>Description of Sheets</t>
  </si>
  <si>
    <t>List</t>
  </si>
  <si>
    <t>Lists and model assumptions</t>
  </si>
  <si>
    <t>Input Sheet</t>
  </si>
  <si>
    <t>Exp</t>
  </si>
  <si>
    <t>Expense metrics</t>
  </si>
  <si>
    <t>How customers find us</t>
  </si>
  <si>
    <t>Calculations sheet</t>
  </si>
  <si>
    <t>Primary calculations page</t>
  </si>
  <si>
    <t>Piv</t>
  </si>
  <si>
    <t>Pivot table controlling the model</t>
  </si>
  <si>
    <t>Other</t>
  </si>
  <si>
    <t>Check</t>
  </si>
  <si>
    <t>Error trapping</t>
  </si>
  <si>
    <t>Checks and balances for the model</t>
  </si>
  <si>
    <t>Output Sheet</t>
  </si>
  <si>
    <t>Primary output page</t>
  </si>
  <si>
    <t>WaitT</t>
  </si>
  <si>
    <t>Vol</t>
  </si>
  <si>
    <t>Calc</t>
  </si>
  <si>
    <t>Min Max wait time</t>
  </si>
  <si>
    <t>Customer, employee satisfaction</t>
  </si>
  <si>
    <t>Full time equivalents</t>
  </si>
  <si>
    <t>Volume data</t>
  </si>
  <si>
    <t>SalesP</t>
  </si>
  <si>
    <t>Sales person revenue data</t>
  </si>
  <si>
    <t>Revenue and Plan data</t>
  </si>
  <si>
    <t>Orders</t>
  </si>
  <si>
    <t>Data</t>
  </si>
  <si>
    <t>Issues</t>
  </si>
  <si>
    <t>Desc</t>
  </si>
  <si>
    <t>Dept</t>
  </si>
  <si>
    <t>Model OK</t>
  </si>
  <si>
    <t>Check Model</t>
  </si>
  <si>
    <t>Model Status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</si>
</sst>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9">
    <numFmt numFmtId="43" formatCode="_-* #,##0.00_-;\-* #,##0.00_-;_-* &quot;-&quot;??_-;_-@_-"/>
    <numFmt numFmtId="164" formatCode="_-* #,##0_-;\-* #,##0_-;_-* &quot;-&quot;??_-;_-@_-"/>
    <numFmt numFmtId="165" formatCode="0.0%;[Red]\(0.0%\)"/>
    <numFmt numFmtId="166" formatCode="[$-409]d\-mmm;@"/>
    <numFmt numFmtId="167" formatCode="_-* #,##0.0_-;\-* #,##0.0_-;_-* &quot;-&quot;?_-;_-@_-"/>
    <numFmt numFmtId="168" formatCode="mmm\ yyyy;@"/>
    <numFmt numFmtId="169" formatCode="#,##0_ ;[Red]\(#,##0\)"/>
    <numFmt numFmtId="170" formatCode="0.0%"/>
    <numFmt numFmtId="171" formatCode="0.0\ &quot;m&quot;"/>
  </numFmts>
  <fonts count="22" x14ac:knownFonts="1">
    <font>
      <sz val="11"/>
      <color theme="1"/>
      <name val="Calibri"/>
      <family val="2"/>
      <charset val="238"/>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charset val="238"/>
      <scheme val="minor"/>
    </font>
    <font>
      <sz val="10"/>
      <color theme="1"/>
      <name val="Arial"/>
      <family val="2"/>
    </font>
    <font>
      <b/>
      <sz val="11"/>
      <color theme="1"/>
      <name val="Calibri"/>
      <family val="2"/>
      <scheme val="minor"/>
    </font>
    <font>
      <sz val="11"/>
      <color theme="0"/>
      <name val="Calibri"/>
      <family val="2"/>
      <scheme val="minor"/>
    </font>
    <font>
      <b/>
      <sz val="11"/>
      <color theme="0"/>
      <name val="Calibri"/>
      <family val="2"/>
      <scheme val="minor"/>
    </font>
    <font>
      <b/>
      <sz val="11"/>
      <color theme="0"/>
      <name val="Calibri"/>
      <family val="2"/>
      <charset val="238"/>
      <scheme val="minor"/>
    </font>
    <font>
      <sz val="10"/>
      <color theme="0"/>
      <name val="Arial"/>
      <family val="2"/>
    </font>
    <font>
      <sz val="11"/>
      <color theme="0"/>
      <name val="Calibri"/>
      <family val="2"/>
      <charset val="238"/>
      <scheme val="minor"/>
    </font>
    <font>
      <sz val="10"/>
      <color theme="1"/>
      <name val="Tahoma"/>
      <family val="2"/>
    </font>
    <font>
      <b/>
      <sz val="10"/>
      <color theme="0"/>
      <name val="Arial"/>
      <family val="2"/>
    </font>
    <font>
      <b/>
      <sz val="11"/>
      <color theme="4" tint="-0.249977111117893"/>
      <name val="Calibri"/>
      <family val="2"/>
      <scheme val="minor"/>
    </font>
    <font>
      <b/>
      <sz val="11"/>
      <color theme="4" tint="-0.499984740745262"/>
      <name val="Calibri"/>
      <family val="2"/>
      <scheme val="minor"/>
    </font>
    <font>
      <sz val="16"/>
      <color rgb="FFFF0000"/>
      <name val="Wingdings 3"/>
      <family val="1"/>
      <charset val="2"/>
    </font>
    <font>
      <sz val="14"/>
      <color theme="1"/>
      <name val="Calibri"/>
      <family val="2"/>
      <scheme val="minor"/>
    </font>
    <font>
      <sz val="11"/>
      <color theme="1" tint="0.34998626667073579"/>
      <name val="Calibri"/>
      <family val="2"/>
      <scheme val="minor"/>
    </font>
    <font>
      <u/>
      <sz val="11"/>
      <color theme="10"/>
      <name val="Calibri"/>
      <family val="2"/>
      <charset val="238"/>
      <scheme val="minor"/>
    </font>
    <font>
      <sz val="8"/>
      <name val="Calibri"/>
      <family val="2"/>
      <charset val="238"/>
      <scheme val="minor"/>
    </font>
    <font>
      <sz val="9"/>
      <color indexed="81"/>
      <name val="Tahoma"/>
      <family val="2"/>
    </font>
  </fonts>
  <fills count="11">
    <fill>
      <patternFill patternType="none"/>
    </fill>
    <fill>
      <patternFill patternType="gray125"/>
    </fill>
    <fill>
      <patternFill patternType="solid">
        <fgColor rgb="FFFFFFCC"/>
      </patternFill>
    </fill>
    <fill>
      <patternFill patternType="solid">
        <fgColor theme="0" tint="-0.14999847407452621"/>
        <bgColor indexed="64"/>
      </patternFill>
    </fill>
    <fill>
      <patternFill patternType="solid">
        <fgColor theme="0"/>
        <bgColor indexed="64"/>
      </patternFill>
    </fill>
    <fill>
      <patternFill patternType="solid">
        <fgColor theme="4" tint="-0.249977111117893"/>
        <bgColor indexed="64"/>
      </patternFill>
    </fill>
    <fill>
      <patternFill patternType="solid">
        <fgColor theme="4" tint="-0.249977111117893"/>
        <bgColor theme="4" tint="0.79998168889431442"/>
      </patternFill>
    </fill>
    <fill>
      <patternFill patternType="solid">
        <fgColor theme="7" tint="0.39997558519241921"/>
        <bgColor indexed="64"/>
      </patternFill>
    </fill>
    <fill>
      <patternFill patternType="solid">
        <fgColor rgb="FF92D050"/>
        <bgColor indexed="64"/>
      </patternFill>
    </fill>
    <fill>
      <patternFill patternType="solid">
        <fgColor theme="1"/>
        <bgColor indexed="64"/>
      </patternFill>
    </fill>
    <fill>
      <patternFill patternType="solid">
        <fgColor rgb="FFC00000"/>
        <bgColor indexed="64"/>
      </patternFill>
    </fill>
  </fills>
  <borders count="3">
    <border>
      <left/>
      <right/>
      <top/>
      <bottom/>
      <diagonal/>
    </border>
    <border>
      <left style="thin">
        <color rgb="FFB2B2B2"/>
      </left>
      <right style="thin">
        <color rgb="FFB2B2B2"/>
      </right>
      <top style="thin">
        <color rgb="FFB2B2B2"/>
      </top>
      <bottom style="thin">
        <color rgb="FFB2B2B2"/>
      </bottom>
      <diagonal/>
    </border>
    <border>
      <left/>
      <right/>
      <top/>
      <bottom style="thin">
        <color theme="4" tint="0.39997558519241921"/>
      </bottom>
      <diagonal/>
    </border>
  </borders>
  <cellStyleXfs count="14">
    <xf numFmtId="0" fontId="0" fillId="0" borderId="0"/>
    <xf numFmtId="43" fontId="4" fillId="0" borderId="0" applyFont="0" applyFill="0" applyBorder="0" applyAlignment="0" applyProtection="0"/>
    <xf numFmtId="0" fontId="5" fillId="0" borderId="0"/>
    <xf numFmtId="43" fontId="5" fillId="0" borderId="0" applyFont="0" applyFill="0" applyBorder="0" applyAlignment="0" applyProtection="0"/>
    <xf numFmtId="9" fontId="5" fillId="0" borderId="0" applyFont="0" applyFill="0" applyBorder="0" applyAlignment="0" applyProtection="0"/>
    <xf numFmtId="0" fontId="3" fillId="0" borderId="0"/>
    <xf numFmtId="43" fontId="3" fillId="0" borderId="0" applyFont="0" applyFill="0" applyBorder="0" applyAlignment="0" applyProtection="0"/>
    <xf numFmtId="0" fontId="3" fillId="2" borderId="1" applyNumberFormat="0" applyFont="0" applyAlignment="0" applyProtection="0"/>
    <xf numFmtId="9" fontId="4" fillId="0" borderId="0" applyFont="0" applyFill="0" applyBorder="0" applyAlignment="0" applyProtection="0"/>
    <xf numFmtId="0" fontId="2" fillId="0" borderId="0"/>
    <xf numFmtId="43" fontId="2" fillId="0" borderId="0" applyFont="0" applyFill="0" applyBorder="0" applyAlignment="0" applyProtection="0"/>
    <xf numFmtId="9" fontId="2" fillId="0" borderId="0" applyFont="0" applyFill="0" applyBorder="0" applyAlignment="0" applyProtection="0"/>
    <xf numFmtId="0" fontId="1" fillId="0" borderId="0"/>
    <xf numFmtId="0" fontId="19" fillId="0" borderId="0" applyNumberFormat="0" applyFill="0" applyBorder="0" applyAlignment="0" applyProtection="0"/>
  </cellStyleXfs>
  <cellXfs count="91">
    <xf numFmtId="0" fontId="0" fillId="0" borderId="0" xfId="0"/>
    <xf numFmtId="0" fontId="0" fillId="0" borderId="0" xfId="0" applyFill="1"/>
    <xf numFmtId="0" fontId="5" fillId="0" borderId="0" xfId="2"/>
    <xf numFmtId="164" fontId="5" fillId="0" borderId="0" xfId="3" applyNumberFormat="1" applyFont="1"/>
    <xf numFmtId="1" fontId="5" fillId="0" borderId="0" xfId="2" applyNumberFormat="1"/>
    <xf numFmtId="164" fontId="5" fillId="0" borderId="0" xfId="3" applyNumberFormat="1" applyFont="1" applyAlignment="1">
      <alignment horizontal="right"/>
    </xf>
    <xf numFmtId="164" fontId="5" fillId="0" borderId="0" xfId="1" applyNumberFormat="1" applyFont="1"/>
    <xf numFmtId="164" fontId="0" fillId="0" borderId="0" xfId="0" applyNumberFormat="1"/>
    <xf numFmtId="164" fontId="0" fillId="0" borderId="0" xfId="0" applyNumberFormat="1" applyFill="1"/>
    <xf numFmtId="0" fontId="2" fillId="0" borderId="0" xfId="9"/>
    <xf numFmtId="164" fontId="0" fillId="0" borderId="0" xfId="10" applyNumberFormat="1" applyFont="1"/>
    <xf numFmtId="164" fontId="2" fillId="0" borderId="0" xfId="9" applyNumberFormat="1"/>
    <xf numFmtId="165" fontId="0" fillId="0" borderId="0" xfId="11" applyNumberFormat="1" applyFont="1"/>
    <xf numFmtId="43" fontId="0" fillId="0" borderId="0" xfId="1" applyFont="1"/>
    <xf numFmtId="164" fontId="0" fillId="0" borderId="0" xfId="1" applyNumberFormat="1" applyFont="1"/>
    <xf numFmtId="0" fontId="2" fillId="3" borderId="0" xfId="9" applyFill="1"/>
    <xf numFmtId="9" fontId="0" fillId="0" borderId="0" xfId="0" applyNumberFormat="1"/>
    <xf numFmtId="9" fontId="5" fillId="0" borderId="0" xfId="8" applyFont="1"/>
    <xf numFmtId="9" fontId="5" fillId="0" borderId="0" xfId="2" applyNumberFormat="1"/>
    <xf numFmtId="0" fontId="6" fillId="0" borderId="0" xfId="9" applyFont="1"/>
    <xf numFmtId="166" fontId="0" fillId="0" borderId="0" xfId="1" applyNumberFormat="1" applyFont="1"/>
    <xf numFmtId="0" fontId="0" fillId="0" borderId="0" xfId="0" pivotButton="1"/>
    <xf numFmtId="0" fontId="0" fillId="0" borderId="0" xfId="0" applyAlignment="1">
      <alignment horizontal="left"/>
    </xf>
    <xf numFmtId="43" fontId="0" fillId="0" borderId="0" xfId="0" applyNumberFormat="1"/>
    <xf numFmtId="167" fontId="0" fillId="0" borderId="0" xfId="0" applyNumberFormat="1"/>
    <xf numFmtId="0" fontId="2" fillId="0" borderId="0" xfId="9" applyAlignment="1">
      <alignment horizontal="center"/>
    </xf>
    <xf numFmtId="164" fontId="0" fillId="0" borderId="0" xfId="10" applyNumberFormat="1" applyFont="1" applyAlignment="1">
      <alignment horizontal="center"/>
    </xf>
    <xf numFmtId="3" fontId="2" fillId="0" borderId="0" xfId="9" applyNumberFormat="1" applyAlignment="1">
      <alignment horizontal="center"/>
    </xf>
    <xf numFmtId="0" fontId="7" fillId="4" borderId="0" xfId="9" applyFont="1" applyFill="1"/>
    <xf numFmtId="3" fontId="7" fillId="4" borderId="0" xfId="9" applyNumberFormat="1" applyFont="1" applyFill="1" applyAlignment="1">
      <alignment horizontal="center"/>
    </xf>
    <xf numFmtId="0" fontId="8" fillId="5" borderId="0" xfId="5" applyFont="1" applyFill="1"/>
    <xf numFmtId="0" fontId="5" fillId="0" borderId="0" xfId="2" applyFill="1" applyBorder="1"/>
    <xf numFmtId="0" fontId="1" fillId="0" borderId="0" xfId="2" applyFont="1" applyFill="1"/>
    <xf numFmtId="9" fontId="1" fillId="0" borderId="0" xfId="4" applyFont="1" applyFill="1" applyBorder="1" applyAlignment="1">
      <alignment horizontal="center"/>
    </xf>
    <xf numFmtId="0" fontId="1" fillId="0" borderId="0" xfId="2" applyFont="1"/>
    <xf numFmtId="0" fontId="0" fillId="0" borderId="0" xfId="0" applyNumberFormat="1"/>
    <xf numFmtId="0" fontId="10" fillId="5" borderId="0" xfId="0" applyFont="1" applyFill="1" applyAlignment="1">
      <alignment horizontal="right"/>
    </xf>
    <xf numFmtId="0" fontId="10" fillId="5" borderId="0" xfId="0" applyFont="1" applyFill="1" applyAlignment="1">
      <alignment horizontal="left"/>
    </xf>
    <xf numFmtId="0" fontId="0" fillId="0" borderId="0" xfId="0" applyFont="1"/>
    <xf numFmtId="164" fontId="0" fillId="0" borderId="0" xfId="3" applyNumberFormat="1" applyFont="1"/>
    <xf numFmtId="0" fontId="11" fillId="5" borderId="0" xfId="0" applyFont="1" applyFill="1"/>
    <xf numFmtId="0" fontId="10" fillId="5" borderId="0" xfId="2" applyFont="1" applyFill="1"/>
    <xf numFmtId="0" fontId="10" fillId="5" borderId="0" xfId="0" applyFont="1" applyFill="1"/>
    <xf numFmtId="168" fontId="8" fillId="5" borderId="0" xfId="5" applyNumberFormat="1" applyFont="1" applyFill="1"/>
    <xf numFmtId="0" fontId="3" fillId="0" borderId="0" xfId="5" applyFill="1"/>
    <xf numFmtId="0" fontId="12" fillId="0" borderId="0" xfId="5" applyFont="1" applyFill="1" applyBorder="1" applyAlignment="1">
      <alignment vertical="center"/>
    </xf>
    <xf numFmtId="164" fontId="1" fillId="0" borderId="0" xfId="6" applyNumberFormat="1" applyFont="1" applyFill="1" applyBorder="1"/>
    <xf numFmtId="164" fontId="1" fillId="0" borderId="0" xfId="6" applyNumberFormat="1" applyFont="1" applyFill="1"/>
    <xf numFmtId="169" fontId="1" fillId="0" borderId="0" xfId="6" applyNumberFormat="1" applyFont="1" applyFill="1"/>
    <xf numFmtId="9" fontId="0" fillId="0" borderId="0" xfId="8" applyFont="1"/>
    <xf numFmtId="168" fontId="13" fillId="5" borderId="0" xfId="5" applyNumberFormat="1" applyFont="1" applyFill="1"/>
    <xf numFmtId="0" fontId="0" fillId="0" borderId="0" xfId="5" applyFont="1" applyFill="1" applyBorder="1" applyAlignment="1">
      <alignment vertical="center"/>
    </xf>
    <xf numFmtId="0" fontId="5" fillId="0" borderId="0" xfId="0" applyFont="1"/>
    <xf numFmtId="164" fontId="0" fillId="0" borderId="0" xfId="0" applyNumberFormat="1" applyFont="1"/>
    <xf numFmtId="0" fontId="0" fillId="0" borderId="0" xfId="0" applyBorder="1"/>
    <xf numFmtId="0" fontId="1" fillId="0" borderId="0" xfId="12" applyFont="1" applyBorder="1" applyAlignment="1">
      <alignment horizontal="left"/>
    </xf>
    <xf numFmtId="0" fontId="1" fillId="0" borderId="0" xfId="12" applyBorder="1" applyAlignment="1">
      <alignment horizontal="right"/>
    </xf>
    <xf numFmtId="0" fontId="1" fillId="0" borderId="0" xfId="12" applyBorder="1" applyAlignment="1">
      <alignment horizontal="left"/>
    </xf>
    <xf numFmtId="0" fontId="0" fillId="0" borderId="0" xfId="0" applyAlignment="1">
      <alignment horizontal="right"/>
    </xf>
    <xf numFmtId="0" fontId="1" fillId="0" borderId="0" xfId="9" applyFont="1"/>
    <xf numFmtId="170" fontId="0" fillId="0" borderId="0" xfId="8" applyNumberFormat="1" applyFont="1"/>
    <xf numFmtId="0" fontId="8" fillId="5" borderId="0" xfId="0" applyFont="1" applyFill="1"/>
    <xf numFmtId="0" fontId="8" fillId="5" borderId="0" xfId="0" applyFont="1" applyFill="1" applyAlignment="1">
      <alignment horizontal="right"/>
    </xf>
    <xf numFmtId="0" fontId="7" fillId="5" borderId="0" xfId="9" applyFont="1" applyFill="1"/>
    <xf numFmtId="0" fontId="7" fillId="5" borderId="0" xfId="9" applyFont="1" applyFill="1" applyAlignment="1">
      <alignment horizontal="right"/>
    </xf>
    <xf numFmtId="0" fontId="11" fillId="5" borderId="0" xfId="0" applyFont="1" applyFill="1" applyBorder="1"/>
    <xf numFmtId="0" fontId="11" fillId="5" borderId="0" xfId="12" applyFont="1" applyFill="1" applyBorder="1" applyAlignment="1">
      <alignment horizontal="left"/>
    </xf>
    <xf numFmtId="0" fontId="9" fillId="5" borderId="0" xfId="12" applyFont="1" applyFill="1" applyBorder="1" applyAlignment="1">
      <alignment horizontal="center"/>
    </xf>
    <xf numFmtId="0" fontId="8" fillId="5" borderId="0" xfId="9" applyFont="1" applyFill="1"/>
    <xf numFmtId="164" fontId="7" fillId="5" borderId="0" xfId="1" applyNumberFormat="1" applyFont="1" applyFill="1"/>
    <xf numFmtId="164" fontId="8" fillId="5" borderId="0" xfId="1" applyNumberFormat="1" applyFont="1" applyFill="1"/>
    <xf numFmtId="171" fontId="0" fillId="0" borderId="0" xfId="0" applyNumberFormat="1"/>
    <xf numFmtId="0" fontId="0" fillId="0" borderId="0" xfId="0" applyFont="1" applyFill="1"/>
    <xf numFmtId="0" fontId="14" fillId="3" borderId="0" xfId="9" applyFont="1" applyFill="1"/>
    <xf numFmtId="0" fontId="14" fillId="3" borderId="0" xfId="9" applyFont="1" applyFill="1" applyAlignment="1">
      <alignment horizontal="center"/>
    </xf>
    <xf numFmtId="0" fontId="6" fillId="3" borderId="0" xfId="9" applyFont="1" applyFill="1"/>
    <xf numFmtId="0" fontId="15" fillId="0" borderId="0" xfId="9" applyFont="1"/>
    <xf numFmtId="0" fontId="11" fillId="5" borderId="0" xfId="5" applyFont="1" applyFill="1" applyBorder="1" applyAlignment="1">
      <alignment vertical="center"/>
    </xf>
    <xf numFmtId="0" fontId="9" fillId="6" borderId="2" xfId="0" applyFont="1" applyFill="1" applyBorder="1"/>
    <xf numFmtId="0" fontId="6" fillId="0" borderId="0" xfId="0" applyFont="1" applyAlignment="1">
      <alignment horizontal="left"/>
    </xf>
    <xf numFmtId="0" fontId="16" fillId="0" borderId="0" xfId="9" applyFont="1" applyAlignment="1">
      <alignment horizontal="right"/>
    </xf>
    <xf numFmtId="170" fontId="17" fillId="0" borderId="0" xfId="8" applyNumberFormat="1" applyFont="1" applyAlignment="1">
      <alignment horizontal="left"/>
    </xf>
    <xf numFmtId="0" fontId="7" fillId="5" borderId="0" xfId="0" applyFont="1" applyFill="1"/>
    <xf numFmtId="0" fontId="7" fillId="7" borderId="0" xfId="0" applyFont="1" applyFill="1"/>
    <xf numFmtId="0" fontId="18" fillId="0" borderId="0" xfId="0" applyFont="1"/>
    <xf numFmtId="0" fontId="19" fillId="0" borderId="0" xfId="13"/>
    <xf numFmtId="0" fontId="7" fillId="8" borderId="0" xfId="0" applyFont="1" applyFill="1"/>
    <xf numFmtId="0" fontId="7" fillId="9" borderId="0" xfId="0" applyFont="1" applyFill="1"/>
    <xf numFmtId="0" fontId="7" fillId="10" borderId="0" xfId="0" applyFont="1" applyFill="1"/>
    <xf numFmtId="0" fontId="2" fillId="0" borderId="0" xfId="9" applyFill="1"/>
    <xf numFmtId="0" fontId="18" fillId="0" borderId="0" xfId="9" applyFont="1"/>
  </cellXfs>
  <cellStyles count="14">
    <cellStyle name="Comma" xfId="1" builtinId="3"/>
    <cellStyle name="Comma 2" xfId="3" xr:uid="{00000000-0005-0000-0000-000001000000}"/>
    <cellStyle name="Comma 3" xfId="6" xr:uid="{00000000-0005-0000-0000-000002000000}"/>
    <cellStyle name="Comma 4" xfId="10" xr:uid="{00000000-0005-0000-0000-000003000000}"/>
    <cellStyle name="Hyperlink" xfId="13" builtinId="8"/>
    <cellStyle name="Normal" xfId="0" builtinId="0"/>
    <cellStyle name="Normal 2" xfId="2" xr:uid="{00000000-0005-0000-0000-000005000000}"/>
    <cellStyle name="Normal 3" xfId="5" xr:uid="{00000000-0005-0000-0000-000006000000}"/>
    <cellStyle name="Normal 4" xfId="9" xr:uid="{00000000-0005-0000-0000-000007000000}"/>
    <cellStyle name="Normal 5" xfId="12" xr:uid="{00000000-0005-0000-0000-000008000000}"/>
    <cellStyle name="Note 2" xfId="7" xr:uid="{00000000-0005-0000-0000-000009000000}"/>
    <cellStyle name="Percent" xfId="8" builtinId="5"/>
    <cellStyle name="Percent 2" xfId="4" xr:uid="{00000000-0005-0000-0000-00000B000000}"/>
    <cellStyle name="Percent 3" xfId="11" xr:uid="{00000000-0005-0000-0000-00000C000000}"/>
  </cellStyles>
  <dxfs count="18">
    <dxf>
      <font>
        <color theme="0"/>
      </font>
      <fill>
        <patternFill>
          <bgColor rgb="FFFF0000"/>
        </patternFill>
      </fill>
    </dxf>
    <dxf>
      <font>
        <b/>
        <i val="0"/>
        <color theme="3" tint="0.39991454817346722"/>
      </font>
    </dxf>
    <dxf>
      <font>
        <b/>
        <i val="0"/>
        <color rgb="FFFF0000"/>
      </font>
    </dxf>
    <dxf>
      <font>
        <b/>
        <i val="0"/>
        <color theme="3" tint="0.39991454817346722"/>
      </font>
    </dxf>
    <dxf>
      <font>
        <b/>
        <i val="0"/>
        <color rgb="FFFF0000"/>
      </font>
    </dxf>
    <dxf>
      <font>
        <color theme="0"/>
      </font>
      <fill>
        <patternFill>
          <bgColor rgb="FFFF0000"/>
        </patternFill>
      </fill>
    </dxf>
    <dxf>
      <font>
        <b/>
        <i val="0"/>
        <color theme="3" tint="0.39991454817346722"/>
      </font>
    </dxf>
    <dxf>
      <font>
        <b/>
        <i val="0"/>
        <color rgb="FFFF0000"/>
      </font>
    </dxf>
    <dxf>
      <font>
        <b/>
        <i val="0"/>
        <color theme="3" tint="0.39991454817346722"/>
      </font>
    </dxf>
    <dxf>
      <font>
        <b/>
        <i val="0"/>
        <color rgb="FFFF0000"/>
      </font>
    </dxf>
    <dxf>
      <font>
        <b/>
        <i val="0"/>
        <color theme="3" tint="0.39991454817346722"/>
      </font>
    </dxf>
    <dxf>
      <font>
        <b/>
        <i val="0"/>
        <color rgb="FFFF0000"/>
      </font>
    </dxf>
    <dxf>
      <font>
        <b/>
        <i val="0"/>
        <color theme="3" tint="0.39991454817346722"/>
      </font>
    </dxf>
    <dxf>
      <font>
        <b/>
        <i val="0"/>
        <color rgb="FFFF0000"/>
      </font>
    </dxf>
    <dxf>
      <numFmt numFmtId="35" formatCode="_-* #,##0.00_-;\-* #,##0.00_-;_-* &quot;-&quot;??_-;_-@_-"/>
    </dxf>
    <dxf>
      <numFmt numFmtId="172" formatCode="_-* #,##0.0_-;\-* #,##0.0_-;_-* &quot;-&quot;??_-;_-@_-"/>
    </dxf>
    <dxf>
      <numFmt numFmtId="164" formatCode="_-* #,##0_-;\-* #,##0_-;_-* &quot;-&quot;??_-;_-@_-"/>
    </dxf>
    <dxf>
      <font>
        <b/>
        <i val="0"/>
        <color theme="0"/>
      </font>
      <fill>
        <patternFill patternType="solid">
          <bgColor theme="0"/>
        </patternFill>
      </fill>
      <border>
        <left style="thin">
          <color theme="0" tint="-4.9989318521683403E-2"/>
        </left>
        <right style="thin">
          <color theme="0" tint="-4.9989318521683403E-2"/>
        </right>
        <top style="thin">
          <color theme="0" tint="-4.9989318521683403E-2"/>
        </top>
        <bottom style="thin">
          <color theme="0" tint="-4.9989318521683403E-2"/>
        </bottom>
      </border>
    </dxf>
  </dxfs>
  <tableStyles count="1" defaultTableStyle="TableStyleMedium9" defaultPivotStyle="PivotStyleLight16">
    <tableStyle name="Slicer Style 1" pivot="0" table="0" count="3" xr9:uid="{00000000-0011-0000-FFFF-FFFF00000000}">
      <tableStyleElement type="wholeTable" dxfId="17"/>
    </tableStyle>
  </tableStyles>
  <colors>
    <mruColors>
      <color rgb="FFDAD3C4"/>
      <color rgb="FFC49D8E"/>
      <color rgb="FF7F7649"/>
      <color rgb="FF56B446"/>
      <color rgb="FFC90BEF"/>
      <color rgb="FF82C836"/>
      <color rgb="FFFCEAB6"/>
      <color rgb="FF9D09BB"/>
      <color rgb="FF94A81C"/>
      <color rgb="FFC179C3"/>
    </mruColors>
  </colors>
  <extLst>
    <ext xmlns:x14="http://schemas.microsoft.com/office/spreadsheetml/2009/9/main" uri="{46F421CA-312F-682f-3DD2-61675219B42D}">
      <x14:dxfs count="2">
        <dxf>
          <font>
            <color theme="0"/>
          </font>
          <fill>
            <patternFill>
              <bgColor theme="4" tint="-0.24994659260841701"/>
            </patternFill>
          </fill>
        </dxf>
        <dxf>
          <fill>
            <patternFill>
              <bgColor theme="0" tint="-0.14996795556505021"/>
            </patternFill>
          </fill>
        </dxf>
      </x14:dxfs>
    </ext>
    <ext xmlns:x14="http://schemas.microsoft.com/office/spreadsheetml/2009/9/main" uri="{EB79DEF2-80B8-43e5-95BD-54CBDDF9020C}">
      <x14:slicerStyles defaultSlicerStyle="SlicerStyleLight1">
        <x14:slicerStyle name="Slicer Style 1">
          <x14:slicerStyleElements>
            <x14:slicerStyleElement type="unselectedItemWithData" dxfId="1"/>
            <x14:slicerStyleElement type="selectedItemWithData" dxfId="0"/>
          </x14:slicerStyleElements>
        </x14:slicerStyle>
      </x14:slicerStyles>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tyles" Target="style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theme" Target="theme/theme1.xml"/><Relationship Id="rId2" Type="http://schemas.openxmlformats.org/officeDocument/2006/relationships/worksheet" Target="worksheets/sheet2.xml"/><Relationship Id="rId16" Type="http://schemas.microsoft.com/office/2007/relationships/slicerCache" Target="slicerCaches/slicerCach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pivotCacheDefinition" Target="pivotCache/pivotCacheDefinition1.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charts/_rels/chart1.xml.rels><?xml version="1.0" encoding="UTF-8" standalone="yes"?>
<Relationships xmlns="http://schemas.openxmlformats.org/package/2006/relationships"><Relationship Id="rId1" Type="http://schemas.openxmlformats.org/officeDocument/2006/relationships/image" Target="../media/image1.png"/></Relationships>
</file>

<file path=xl/charts/_rels/chart4.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9.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2.xml"/><Relationship Id="rId1" Type="http://schemas.microsoft.com/office/2011/relationships/chartStyle" Target="style2.xml"/></Relationships>
</file>

<file path=xl/charts/_rels/chart10.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11.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0.18026477439138255"/>
          <c:y val="1.2386080511058014E-2"/>
          <c:w val="0.75775447378737892"/>
          <c:h val="0.96810212454388256"/>
        </c:manualLayout>
      </c:layout>
      <c:doughnutChart>
        <c:varyColors val="1"/>
        <c:ser>
          <c:idx val="5"/>
          <c:order val="5"/>
          <c:tx>
            <c:v>label_data</c:v>
          </c:tx>
          <c:spPr>
            <a:noFill/>
            <a:ln>
              <a:noFill/>
            </a:ln>
          </c:spPr>
          <c:dLbls>
            <c:dLbl>
              <c:idx val="0"/>
              <c:tx>
                <c:strRef>
                  <c:f>Calcs!$C$2</c:f>
                  <c:strCache>
                    <c:ptCount val="1"/>
                    <c:pt idx="0">
                      <c:v> 59 </c:v>
                    </c:pt>
                  </c:strCache>
                </c:strRef>
              </c:tx>
              <c:spPr>
                <a:blipFill>
                  <a:blip xmlns:r="http://schemas.openxmlformats.org/officeDocument/2006/relationships" r:embed="rId1"/>
                  <a:stretch>
                    <a:fillRect/>
                  </a:stretch>
                </a:blipFill>
                <a:effectLst>
                  <a:outerShdw blurRad="114300" dist="50800" dir="7920000" sx="114000" sy="114000" algn="ctr" rotWithShape="0">
                    <a:srgbClr val="000000"/>
                  </a:outerShdw>
                </a:effectLst>
              </c:spPr>
              <c:txPr>
                <a:bodyPr/>
                <a:lstStyle/>
                <a:p>
                  <a:pPr algn="ctr" rtl="0">
                    <a:defRPr lang="en-GB" sz="1200" b="0" i="0" u="none" strike="noStrike" kern="1200" baseline="0">
                      <a:solidFill>
                        <a:schemeClr val="tx1">
                          <a:lumMod val="95000"/>
                          <a:lumOff val="5000"/>
                        </a:schemeClr>
                      </a:solidFill>
                      <a:latin typeface="Monotype Corsiva" pitchFamily="66" charset="0"/>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15:dlblFieldTable>
                    <c15:dlblFTEntry>
                      <c15:txfldGUID>{A5D4FEE7-5F2F-452C-83B3-15F07AACE94E}</c15:txfldGUID>
                      <c15:f>Calcs!$C$2</c15:f>
                      <c15:dlblFieldTableCache>
                        <c:ptCount val="1"/>
                        <c:pt idx="0">
                          <c:v> 59 </c:v>
                        </c:pt>
                      </c15:dlblFieldTableCache>
                    </c15:dlblFTEntry>
                  </c15:dlblFieldTable>
                  <c15:showDataLabelsRange val="0"/>
                </c:ext>
                <c:ext xmlns:c16="http://schemas.microsoft.com/office/drawing/2014/chart" uri="{C3380CC4-5D6E-409C-BE32-E72D297353CC}">
                  <c16:uniqueId val="{00000010-1675-4AFF-9F93-E2A8864E69B2}"/>
                </c:ext>
              </c:extLst>
            </c:dLbl>
            <c:dLbl>
              <c:idx val="1"/>
              <c:tx>
                <c:strRef>
                  <c:f>Calcs!$D$2</c:f>
                  <c:strCache>
                    <c:ptCount val="1"/>
                    <c:pt idx="0">
                      <c:v> 55 </c:v>
                    </c:pt>
                  </c:strCache>
                </c:strRef>
              </c:tx>
              <c:spPr>
                <a:blipFill>
                  <a:blip xmlns:r="http://schemas.openxmlformats.org/officeDocument/2006/relationships" r:embed="rId1"/>
                  <a:stretch>
                    <a:fillRect/>
                  </a:stretch>
                </a:blipFill>
                <a:effectLst>
                  <a:outerShdw blurRad="114300" dist="50800" dir="7920000" sx="114000" sy="114000" algn="ctr" rotWithShape="0">
                    <a:srgbClr val="000000"/>
                  </a:outerShdw>
                </a:effectLst>
              </c:spPr>
              <c:txPr>
                <a:bodyPr/>
                <a:lstStyle/>
                <a:p>
                  <a:pPr algn="ctr" rtl="0">
                    <a:defRPr lang="en-GB" sz="1200" b="0" i="0" u="none" strike="noStrike" kern="1200" baseline="0">
                      <a:solidFill>
                        <a:schemeClr val="tx1">
                          <a:lumMod val="95000"/>
                          <a:lumOff val="5000"/>
                        </a:schemeClr>
                      </a:solidFill>
                      <a:latin typeface="Monotype Corsiva" pitchFamily="66" charset="0"/>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15:dlblFieldTable>
                    <c15:dlblFTEntry>
                      <c15:txfldGUID>{6A0EE7C6-B9F6-4146-BEA2-253A71A4212B}</c15:txfldGUID>
                      <c15:f>Calcs!$D$2</c15:f>
                      <c15:dlblFieldTableCache>
                        <c:ptCount val="1"/>
                        <c:pt idx="0">
                          <c:v> 55 </c:v>
                        </c:pt>
                      </c15:dlblFieldTableCache>
                    </c15:dlblFTEntry>
                  </c15:dlblFieldTable>
                  <c15:showDataLabelsRange val="0"/>
                </c:ext>
                <c:ext xmlns:c16="http://schemas.microsoft.com/office/drawing/2014/chart" uri="{C3380CC4-5D6E-409C-BE32-E72D297353CC}">
                  <c16:uniqueId val="{00000011-1675-4AFF-9F93-E2A8864E69B2}"/>
                </c:ext>
              </c:extLst>
            </c:dLbl>
            <c:dLbl>
              <c:idx val="2"/>
              <c:tx>
                <c:strRef>
                  <c:f>Calcs!$C$3</c:f>
                  <c:strCache>
                    <c:ptCount val="1"/>
                    <c:pt idx="0">
                      <c:v> 45 </c:v>
                    </c:pt>
                  </c:strCache>
                </c:strRef>
              </c:tx>
              <c:spPr>
                <a:blipFill>
                  <a:blip xmlns:r="http://schemas.openxmlformats.org/officeDocument/2006/relationships" r:embed="rId1"/>
                  <a:stretch>
                    <a:fillRect/>
                  </a:stretch>
                </a:blipFill>
                <a:effectLst>
                  <a:outerShdw blurRad="114300" dist="50800" dir="7920000" sx="114000" sy="114000" algn="ctr" rotWithShape="0">
                    <a:srgbClr val="000000"/>
                  </a:outerShdw>
                </a:effectLst>
              </c:spPr>
              <c:txPr>
                <a:bodyPr/>
                <a:lstStyle/>
                <a:p>
                  <a:pPr algn="ctr" rtl="0">
                    <a:defRPr lang="en-GB" sz="1200" b="0" i="0" u="none" strike="noStrike" kern="1200" baseline="0">
                      <a:solidFill>
                        <a:schemeClr val="tx1">
                          <a:lumMod val="95000"/>
                          <a:lumOff val="5000"/>
                        </a:schemeClr>
                      </a:solidFill>
                      <a:latin typeface="Monotype Corsiva" pitchFamily="66" charset="0"/>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15:dlblFieldTable>
                    <c15:dlblFTEntry>
                      <c15:txfldGUID>{14B3279B-1BC1-47BC-BE4E-1823CA40AC03}</c15:txfldGUID>
                      <c15:f>Calcs!$C$3</c15:f>
                      <c15:dlblFieldTableCache>
                        <c:ptCount val="1"/>
                        <c:pt idx="0">
                          <c:v> 45 </c:v>
                        </c:pt>
                      </c15:dlblFieldTableCache>
                    </c15:dlblFTEntry>
                  </c15:dlblFieldTable>
                  <c15:showDataLabelsRange val="0"/>
                </c:ext>
                <c:ext xmlns:c16="http://schemas.microsoft.com/office/drawing/2014/chart" uri="{C3380CC4-5D6E-409C-BE32-E72D297353CC}">
                  <c16:uniqueId val="{00000012-1675-4AFF-9F93-E2A8864E69B2}"/>
                </c:ext>
              </c:extLst>
            </c:dLbl>
            <c:dLbl>
              <c:idx val="3"/>
              <c:tx>
                <c:strRef>
                  <c:f>Calcs!$D$3</c:f>
                  <c:strCache>
                    <c:ptCount val="1"/>
                    <c:pt idx="0">
                      <c:v> 39 </c:v>
                    </c:pt>
                  </c:strCache>
                </c:strRef>
              </c:tx>
              <c:spPr>
                <a:blipFill>
                  <a:blip xmlns:r="http://schemas.openxmlformats.org/officeDocument/2006/relationships" r:embed="rId1"/>
                  <a:stretch>
                    <a:fillRect/>
                  </a:stretch>
                </a:blipFill>
                <a:effectLst>
                  <a:outerShdw blurRad="114300" dist="50800" dir="7920000" sx="114000" sy="114000" algn="ctr" rotWithShape="0">
                    <a:srgbClr val="000000"/>
                  </a:outerShdw>
                </a:effectLst>
              </c:spPr>
              <c:txPr>
                <a:bodyPr/>
                <a:lstStyle/>
                <a:p>
                  <a:pPr algn="ctr" rtl="0">
                    <a:defRPr lang="en-GB" sz="1200" b="0" i="0" u="none" strike="noStrike" kern="1200" baseline="0">
                      <a:solidFill>
                        <a:schemeClr val="tx1">
                          <a:lumMod val="95000"/>
                          <a:lumOff val="5000"/>
                        </a:schemeClr>
                      </a:solidFill>
                      <a:latin typeface="Monotype Corsiva" pitchFamily="66" charset="0"/>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15:dlblFieldTable>
                    <c15:dlblFTEntry>
                      <c15:txfldGUID>{230F62E5-44C0-4DD4-BD81-2BC00F85D293}</c15:txfldGUID>
                      <c15:f>Calcs!$D$3</c15:f>
                      <c15:dlblFieldTableCache>
                        <c:ptCount val="1"/>
                        <c:pt idx="0">
                          <c:v> 39 </c:v>
                        </c:pt>
                      </c15:dlblFieldTableCache>
                    </c15:dlblFTEntry>
                  </c15:dlblFieldTable>
                  <c15:showDataLabelsRange val="0"/>
                </c:ext>
                <c:ext xmlns:c16="http://schemas.microsoft.com/office/drawing/2014/chart" uri="{C3380CC4-5D6E-409C-BE32-E72D297353CC}">
                  <c16:uniqueId val="{00000013-1675-4AFF-9F93-E2A8864E69B2}"/>
                </c:ext>
              </c:extLst>
            </c:dLbl>
            <c:dLbl>
              <c:idx val="4"/>
              <c:tx>
                <c:strRef>
                  <c:f>Calcs!$C$4</c:f>
                  <c:strCache>
                    <c:ptCount val="1"/>
                    <c:pt idx="0">
                      <c:v> 49 </c:v>
                    </c:pt>
                  </c:strCache>
                </c:strRef>
              </c:tx>
              <c:spPr>
                <a:blipFill>
                  <a:blip xmlns:r="http://schemas.openxmlformats.org/officeDocument/2006/relationships" r:embed="rId1"/>
                  <a:stretch>
                    <a:fillRect/>
                  </a:stretch>
                </a:blipFill>
                <a:effectLst>
                  <a:outerShdw blurRad="114300" dist="50800" dir="7920000" sx="114000" sy="114000" algn="ctr" rotWithShape="0">
                    <a:srgbClr val="000000"/>
                  </a:outerShdw>
                </a:effectLst>
              </c:spPr>
              <c:txPr>
                <a:bodyPr/>
                <a:lstStyle/>
                <a:p>
                  <a:pPr algn="ctr" rtl="0">
                    <a:defRPr lang="en-GB" sz="1200" b="0" i="0" u="none" strike="noStrike" kern="1200" baseline="0">
                      <a:solidFill>
                        <a:schemeClr val="tx1">
                          <a:lumMod val="95000"/>
                          <a:lumOff val="5000"/>
                        </a:schemeClr>
                      </a:solidFill>
                      <a:latin typeface="Monotype Corsiva" pitchFamily="66" charset="0"/>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15:dlblFieldTable>
                    <c15:dlblFTEntry>
                      <c15:txfldGUID>{ED1D3A66-994E-4F09-9493-44407790EB20}</c15:txfldGUID>
                      <c15:f>Calcs!$C$4</c15:f>
                      <c15:dlblFieldTableCache>
                        <c:ptCount val="1"/>
                        <c:pt idx="0">
                          <c:v> 49 </c:v>
                        </c:pt>
                      </c15:dlblFieldTableCache>
                    </c15:dlblFTEntry>
                  </c15:dlblFieldTable>
                  <c15:showDataLabelsRange val="0"/>
                </c:ext>
                <c:ext xmlns:c16="http://schemas.microsoft.com/office/drawing/2014/chart" uri="{C3380CC4-5D6E-409C-BE32-E72D297353CC}">
                  <c16:uniqueId val="{00000014-1675-4AFF-9F93-E2A8864E69B2}"/>
                </c:ext>
              </c:extLst>
            </c:dLbl>
            <c:dLbl>
              <c:idx val="5"/>
              <c:tx>
                <c:strRef>
                  <c:f>Calcs!$D$4</c:f>
                  <c:strCache>
                    <c:ptCount val="1"/>
                    <c:pt idx="0">
                      <c:v> 47 </c:v>
                    </c:pt>
                  </c:strCache>
                </c:strRef>
              </c:tx>
              <c:spPr>
                <a:blipFill>
                  <a:blip xmlns:r="http://schemas.openxmlformats.org/officeDocument/2006/relationships" r:embed="rId1"/>
                  <a:stretch>
                    <a:fillRect/>
                  </a:stretch>
                </a:blipFill>
                <a:effectLst>
                  <a:outerShdw blurRad="114300" dist="50800" dir="7920000" sx="114000" sy="114000" algn="ctr" rotWithShape="0">
                    <a:srgbClr val="000000"/>
                  </a:outerShdw>
                </a:effectLst>
              </c:spPr>
              <c:txPr>
                <a:bodyPr/>
                <a:lstStyle/>
                <a:p>
                  <a:pPr algn="ctr" rtl="0">
                    <a:defRPr lang="en-GB" sz="1200" b="0" i="0" u="none" strike="noStrike" kern="1200" baseline="0">
                      <a:solidFill>
                        <a:schemeClr val="tx1">
                          <a:lumMod val="95000"/>
                          <a:lumOff val="5000"/>
                        </a:schemeClr>
                      </a:solidFill>
                      <a:latin typeface="Monotype Corsiva" pitchFamily="66" charset="0"/>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15:dlblFieldTable>
                    <c15:dlblFTEntry>
                      <c15:txfldGUID>{927031E1-6DE8-4DC8-BC17-D239E3606668}</c15:txfldGUID>
                      <c15:f>Calcs!$D$4</c15:f>
                      <c15:dlblFieldTableCache>
                        <c:ptCount val="1"/>
                        <c:pt idx="0">
                          <c:v> 47 </c:v>
                        </c:pt>
                      </c15:dlblFieldTableCache>
                    </c15:dlblFTEntry>
                  </c15:dlblFieldTable>
                  <c15:showDataLabelsRange val="0"/>
                </c:ext>
                <c:ext xmlns:c16="http://schemas.microsoft.com/office/drawing/2014/chart" uri="{C3380CC4-5D6E-409C-BE32-E72D297353CC}">
                  <c16:uniqueId val="{00000015-1675-4AFF-9F93-E2A8864E69B2}"/>
                </c:ext>
              </c:extLst>
            </c:dLbl>
            <c:dLbl>
              <c:idx val="6"/>
              <c:tx>
                <c:strRef>
                  <c:f>Calcs!$C$5</c:f>
                  <c:strCache>
                    <c:ptCount val="1"/>
                    <c:pt idx="0">
                      <c:v> 62 </c:v>
                    </c:pt>
                  </c:strCache>
                </c:strRef>
              </c:tx>
              <c:spPr>
                <a:blipFill>
                  <a:blip xmlns:r="http://schemas.openxmlformats.org/officeDocument/2006/relationships" r:embed="rId1"/>
                  <a:stretch>
                    <a:fillRect/>
                  </a:stretch>
                </a:blipFill>
                <a:effectLst>
                  <a:outerShdw blurRad="114300" dist="50800" dir="7920000" sx="114000" sy="114000" algn="ctr" rotWithShape="0">
                    <a:srgbClr val="000000"/>
                  </a:outerShdw>
                </a:effectLst>
              </c:spPr>
              <c:txPr>
                <a:bodyPr/>
                <a:lstStyle/>
                <a:p>
                  <a:pPr algn="ctr" rtl="0">
                    <a:defRPr lang="en-GB" sz="1200" b="0" i="0" u="none" strike="noStrike" kern="1200" baseline="0">
                      <a:solidFill>
                        <a:schemeClr val="tx1">
                          <a:lumMod val="95000"/>
                          <a:lumOff val="5000"/>
                        </a:schemeClr>
                      </a:solidFill>
                      <a:latin typeface="Monotype Corsiva" pitchFamily="66" charset="0"/>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15:dlblFieldTable>
                    <c15:dlblFTEntry>
                      <c15:txfldGUID>{AD6DA92C-C4C8-4EF3-A7EC-C96F92736B7C}</c15:txfldGUID>
                      <c15:f>Calcs!$C$5</c15:f>
                      <c15:dlblFieldTableCache>
                        <c:ptCount val="1"/>
                        <c:pt idx="0">
                          <c:v> 62 </c:v>
                        </c:pt>
                      </c15:dlblFieldTableCache>
                    </c15:dlblFTEntry>
                  </c15:dlblFieldTable>
                  <c15:showDataLabelsRange val="0"/>
                </c:ext>
                <c:ext xmlns:c16="http://schemas.microsoft.com/office/drawing/2014/chart" uri="{C3380CC4-5D6E-409C-BE32-E72D297353CC}">
                  <c16:uniqueId val="{00000016-1675-4AFF-9F93-E2A8864E69B2}"/>
                </c:ext>
              </c:extLst>
            </c:dLbl>
            <c:dLbl>
              <c:idx val="7"/>
              <c:tx>
                <c:strRef>
                  <c:f>Calcs!$D$5</c:f>
                  <c:strCache>
                    <c:ptCount val="1"/>
                    <c:pt idx="0">
                      <c:v> 58 </c:v>
                    </c:pt>
                  </c:strCache>
                </c:strRef>
              </c:tx>
              <c:spPr>
                <a:blipFill>
                  <a:blip xmlns:r="http://schemas.openxmlformats.org/officeDocument/2006/relationships" r:embed="rId1"/>
                  <a:stretch>
                    <a:fillRect/>
                  </a:stretch>
                </a:blipFill>
                <a:effectLst>
                  <a:outerShdw blurRad="114300" dist="50800" dir="7920000" sx="114000" sy="114000" algn="ctr" rotWithShape="0">
                    <a:srgbClr val="000000"/>
                  </a:outerShdw>
                </a:effectLst>
              </c:spPr>
              <c:txPr>
                <a:bodyPr/>
                <a:lstStyle/>
                <a:p>
                  <a:pPr algn="ctr" rtl="0">
                    <a:defRPr lang="en-GB" sz="1200" b="0" i="0" u="none" strike="noStrike" kern="1200" baseline="0">
                      <a:solidFill>
                        <a:schemeClr val="tx1">
                          <a:lumMod val="95000"/>
                          <a:lumOff val="5000"/>
                        </a:schemeClr>
                      </a:solidFill>
                      <a:latin typeface="Monotype Corsiva" pitchFamily="66" charset="0"/>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15:dlblFieldTable>
                    <c15:dlblFTEntry>
                      <c15:txfldGUID>{EDD951C0-909A-449D-83E4-57FF28C7249A}</c15:txfldGUID>
                      <c15:f>Calcs!$D$5</c15:f>
                      <c15:dlblFieldTableCache>
                        <c:ptCount val="1"/>
                        <c:pt idx="0">
                          <c:v> 58 </c:v>
                        </c:pt>
                      </c15:dlblFieldTableCache>
                    </c15:dlblFTEntry>
                  </c15:dlblFieldTable>
                  <c15:showDataLabelsRange val="0"/>
                </c:ext>
                <c:ext xmlns:c16="http://schemas.microsoft.com/office/drawing/2014/chart" uri="{C3380CC4-5D6E-409C-BE32-E72D297353CC}">
                  <c16:uniqueId val="{00000017-1675-4AFF-9F93-E2A8864E69B2}"/>
                </c:ext>
              </c:extLst>
            </c:dLbl>
            <c:dLbl>
              <c:idx val="8"/>
              <c:tx>
                <c:strRef>
                  <c:f>Calcs!$C$6</c:f>
                  <c:strCache>
                    <c:ptCount val="1"/>
                    <c:pt idx="0">
                      <c:v> 61 </c:v>
                    </c:pt>
                  </c:strCache>
                </c:strRef>
              </c:tx>
              <c:spPr>
                <a:blipFill>
                  <a:blip xmlns:r="http://schemas.openxmlformats.org/officeDocument/2006/relationships" r:embed="rId1"/>
                  <a:stretch>
                    <a:fillRect/>
                  </a:stretch>
                </a:blipFill>
                <a:effectLst>
                  <a:outerShdw blurRad="114300" dist="50800" dir="7920000" sx="114000" sy="114000" algn="ctr" rotWithShape="0">
                    <a:srgbClr val="000000"/>
                  </a:outerShdw>
                </a:effectLst>
              </c:spPr>
              <c:txPr>
                <a:bodyPr/>
                <a:lstStyle/>
                <a:p>
                  <a:pPr algn="ctr" rtl="0">
                    <a:defRPr lang="en-GB" sz="1200" b="0" i="0" u="none" strike="noStrike" kern="1200" baseline="0">
                      <a:solidFill>
                        <a:schemeClr val="tx1"/>
                      </a:solidFill>
                      <a:latin typeface="Monotype Corsiva" pitchFamily="66" charset="0"/>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15:dlblFieldTable>
                    <c15:dlblFTEntry>
                      <c15:txfldGUID>{79F4E6E5-FA7B-4E7D-9029-9CFDBCF79692}</c15:txfldGUID>
                      <c15:f>Calcs!$C$6</c15:f>
                      <c15:dlblFieldTableCache>
                        <c:ptCount val="1"/>
                        <c:pt idx="0">
                          <c:v> 61 </c:v>
                        </c:pt>
                      </c15:dlblFieldTableCache>
                    </c15:dlblFTEntry>
                  </c15:dlblFieldTable>
                  <c15:showDataLabelsRange val="0"/>
                </c:ext>
                <c:ext xmlns:c16="http://schemas.microsoft.com/office/drawing/2014/chart" uri="{C3380CC4-5D6E-409C-BE32-E72D297353CC}">
                  <c16:uniqueId val="{00000018-1675-4AFF-9F93-E2A8864E69B2}"/>
                </c:ext>
              </c:extLst>
            </c:dLbl>
            <c:dLbl>
              <c:idx val="9"/>
              <c:tx>
                <c:strRef>
                  <c:f>Calcs!$D$6</c:f>
                  <c:strCache>
                    <c:ptCount val="1"/>
                    <c:pt idx="0">
                      <c:v> 66 </c:v>
                    </c:pt>
                  </c:strCache>
                </c:strRef>
              </c:tx>
              <c:spPr>
                <a:blipFill>
                  <a:blip xmlns:r="http://schemas.openxmlformats.org/officeDocument/2006/relationships" r:embed="rId1"/>
                  <a:stretch>
                    <a:fillRect/>
                  </a:stretch>
                </a:blipFill>
                <a:effectLst>
                  <a:outerShdw blurRad="114300" dist="50800" dir="7920000" sx="114000" sy="114000" algn="ctr" rotWithShape="0">
                    <a:srgbClr val="000000"/>
                  </a:outerShdw>
                </a:effectLst>
              </c:spPr>
              <c:txPr>
                <a:bodyPr/>
                <a:lstStyle/>
                <a:p>
                  <a:pPr algn="ctr" rtl="0">
                    <a:defRPr lang="en-GB" sz="1200" b="0" i="0" u="none" strike="noStrike" kern="1200" baseline="0">
                      <a:solidFill>
                        <a:schemeClr val="tx1">
                          <a:lumMod val="95000"/>
                          <a:lumOff val="5000"/>
                        </a:schemeClr>
                      </a:solidFill>
                      <a:latin typeface="Monotype Corsiva" pitchFamily="66" charset="0"/>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15:dlblFieldTable>
                    <c15:dlblFTEntry>
                      <c15:txfldGUID>{B0CCA3B8-770D-44B2-A8F9-1482E024C3A4}</c15:txfldGUID>
                      <c15:f>Calcs!$D$6</c15:f>
                      <c15:dlblFieldTableCache>
                        <c:ptCount val="1"/>
                        <c:pt idx="0">
                          <c:v> 66 </c:v>
                        </c:pt>
                      </c15:dlblFieldTableCache>
                    </c15:dlblFTEntry>
                  </c15:dlblFieldTable>
                  <c15:showDataLabelsRange val="0"/>
                </c:ext>
                <c:ext xmlns:c16="http://schemas.microsoft.com/office/drawing/2014/chart" uri="{C3380CC4-5D6E-409C-BE32-E72D297353CC}">
                  <c16:uniqueId val="{00000019-1675-4AFF-9F93-E2A8864E69B2}"/>
                </c:ext>
              </c:extLst>
            </c:dLbl>
            <c:dLbl>
              <c:idx val="10"/>
              <c:tx>
                <c:strRef>
                  <c:f>Calcs!$C$7</c:f>
                  <c:strCache>
                    <c:ptCount val="1"/>
                    <c:pt idx="0">
                      <c:v> 70 </c:v>
                    </c:pt>
                  </c:strCache>
                </c:strRef>
              </c:tx>
              <c:spPr>
                <a:blipFill>
                  <a:blip xmlns:r="http://schemas.openxmlformats.org/officeDocument/2006/relationships" r:embed="rId1"/>
                  <a:stretch>
                    <a:fillRect/>
                  </a:stretch>
                </a:blipFill>
                <a:effectLst>
                  <a:outerShdw blurRad="114300" dist="50800" dir="7920000" sx="114000" sy="114000" algn="ctr" rotWithShape="0">
                    <a:srgbClr val="000000"/>
                  </a:outerShdw>
                </a:effectLst>
              </c:spPr>
              <c:txPr>
                <a:bodyPr/>
                <a:lstStyle/>
                <a:p>
                  <a:pPr algn="ctr" rtl="0">
                    <a:defRPr lang="en-GB" sz="1200" b="0" i="0" u="none" strike="noStrike" kern="1200" baseline="0">
                      <a:solidFill>
                        <a:schemeClr val="tx1">
                          <a:lumMod val="95000"/>
                          <a:lumOff val="5000"/>
                        </a:schemeClr>
                      </a:solidFill>
                      <a:latin typeface="Monotype Corsiva" pitchFamily="66" charset="0"/>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15:dlblFieldTable>
                    <c15:dlblFTEntry>
                      <c15:txfldGUID>{3D46B5AC-BC97-4B34-8F6C-DBC92880F1FD}</c15:txfldGUID>
                      <c15:f>Calcs!$C$7</c15:f>
                      <c15:dlblFieldTableCache>
                        <c:ptCount val="1"/>
                        <c:pt idx="0">
                          <c:v> 70 </c:v>
                        </c:pt>
                      </c15:dlblFieldTableCache>
                    </c15:dlblFTEntry>
                  </c15:dlblFieldTable>
                  <c15:showDataLabelsRange val="0"/>
                </c:ext>
                <c:ext xmlns:c16="http://schemas.microsoft.com/office/drawing/2014/chart" uri="{C3380CC4-5D6E-409C-BE32-E72D297353CC}">
                  <c16:uniqueId val="{0000001A-1675-4AFF-9F93-E2A8864E69B2}"/>
                </c:ext>
              </c:extLst>
            </c:dLbl>
            <c:dLbl>
              <c:idx val="11"/>
              <c:tx>
                <c:strRef>
                  <c:f>Calcs!$D$7</c:f>
                  <c:strCache>
                    <c:ptCount val="1"/>
                    <c:pt idx="0">
                      <c:v> 63 </c:v>
                    </c:pt>
                  </c:strCache>
                </c:strRef>
              </c:tx>
              <c:spPr>
                <a:blipFill>
                  <a:blip xmlns:r="http://schemas.openxmlformats.org/officeDocument/2006/relationships" r:embed="rId1"/>
                  <a:stretch>
                    <a:fillRect/>
                  </a:stretch>
                </a:blipFill>
                <a:effectLst>
                  <a:outerShdw blurRad="114300" dist="50800" dir="7920000" sx="114000" sy="114000" algn="ctr" rotWithShape="0">
                    <a:srgbClr val="000000"/>
                  </a:outerShdw>
                </a:effectLst>
              </c:spPr>
              <c:txPr>
                <a:bodyPr/>
                <a:lstStyle/>
                <a:p>
                  <a:pPr algn="ctr" rtl="0">
                    <a:defRPr lang="en-GB" sz="1200" b="0" i="0" u="none" strike="noStrike" kern="1200" baseline="0">
                      <a:solidFill>
                        <a:schemeClr val="tx1">
                          <a:lumMod val="95000"/>
                          <a:lumOff val="5000"/>
                        </a:schemeClr>
                      </a:solidFill>
                      <a:latin typeface="Monotype Corsiva" pitchFamily="66" charset="0"/>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15:dlblFieldTable>
                    <c15:dlblFTEntry>
                      <c15:txfldGUID>{1C680C0A-C65D-4EBC-9FBB-4059D58ECEDE}</c15:txfldGUID>
                      <c15:f>Calcs!$D$7</c15:f>
                      <c15:dlblFieldTableCache>
                        <c:ptCount val="1"/>
                        <c:pt idx="0">
                          <c:v> 63 </c:v>
                        </c:pt>
                      </c15:dlblFieldTableCache>
                    </c15:dlblFTEntry>
                  </c15:dlblFieldTable>
                  <c15:showDataLabelsRange val="0"/>
                </c:ext>
                <c:ext xmlns:c16="http://schemas.microsoft.com/office/drawing/2014/chart" uri="{C3380CC4-5D6E-409C-BE32-E72D297353CC}">
                  <c16:uniqueId val="{0000001B-1675-4AFF-9F93-E2A8864E69B2}"/>
                </c:ext>
              </c:extLst>
            </c:dLbl>
            <c:dLbl>
              <c:idx val="12"/>
              <c:tx>
                <c:strRef>
                  <c:f>Calcs!$C$8</c:f>
                  <c:strCache>
                    <c:ptCount val="1"/>
                    <c:pt idx="0">
                      <c:v> 45 </c:v>
                    </c:pt>
                  </c:strCache>
                </c:strRef>
              </c:tx>
              <c:spPr>
                <a:blipFill>
                  <a:blip xmlns:r="http://schemas.openxmlformats.org/officeDocument/2006/relationships" r:embed="rId1"/>
                  <a:stretch>
                    <a:fillRect/>
                  </a:stretch>
                </a:blipFill>
                <a:effectLst>
                  <a:outerShdw blurRad="114300" dist="50800" dir="7920000" sx="114000" sy="114000" algn="ctr" rotWithShape="0">
                    <a:srgbClr val="000000"/>
                  </a:outerShdw>
                </a:effectLst>
              </c:spPr>
              <c:txPr>
                <a:bodyPr/>
                <a:lstStyle/>
                <a:p>
                  <a:pPr algn="ctr" rtl="0">
                    <a:defRPr lang="en-GB" sz="1200" b="0" i="0" u="none" strike="noStrike" kern="1200" baseline="0">
                      <a:solidFill>
                        <a:schemeClr val="tx1"/>
                      </a:solidFill>
                      <a:latin typeface="Monotype Corsiva" pitchFamily="66" charset="0"/>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15:dlblFieldTable>
                    <c15:dlblFTEntry>
                      <c15:txfldGUID>{4C5384B0-1D14-4FF8-8831-5699D093D7DF}</c15:txfldGUID>
                      <c15:f>Calcs!$C$8</c15:f>
                      <c15:dlblFieldTableCache>
                        <c:ptCount val="1"/>
                        <c:pt idx="0">
                          <c:v> 45 </c:v>
                        </c:pt>
                      </c15:dlblFieldTableCache>
                    </c15:dlblFTEntry>
                  </c15:dlblFieldTable>
                  <c15:showDataLabelsRange val="0"/>
                </c:ext>
                <c:ext xmlns:c16="http://schemas.microsoft.com/office/drawing/2014/chart" uri="{C3380CC4-5D6E-409C-BE32-E72D297353CC}">
                  <c16:uniqueId val="{0000001C-1675-4AFF-9F93-E2A8864E69B2}"/>
                </c:ext>
              </c:extLst>
            </c:dLbl>
            <c:dLbl>
              <c:idx val="13"/>
              <c:tx>
                <c:strRef>
                  <c:f>Calcs!$D$8</c:f>
                  <c:strCache>
                    <c:ptCount val="1"/>
                    <c:pt idx="0">
                      <c:v> 30 </c:v>
                    </c:pt>
                  </c:strCache>
                </c:strRef>
              </c:tx>
              <c:spPr>
                <a:blipFill>
                  <a:blip xmlns:r="http://schemas.openxmlformats.org/officeDocument/2006/relationships" r:embed="rId1"/>
                  <a:stretch>
                    <a:fillRect/>
                  </a:stretch>
                </a:blipFill>
                <a:effectLst>
                  <a:outerShdw blurRad="114300" dist="50800" dir="7920000" sx="114000" sy="114000" algn="ctr" rotWithShape="0">
                    <a:srgbClr val="000000"/>
                  </a:outerShdw>
                </a:effectLst>
              </c:spPr>
              <c:txPr>
                <a:bodyPr/>
                <a:lstStyle/>
                <a:p>
                  <a:pPr algn="ctr" rtl="0">
                    <a:defRPr lang="en-GB" sz="1200" b="0" i="0" u="none" strike="noStrike" kern="1200" baseline="0">
                      <a:solidFill>
                        <a:schemeClr val="tx1">
                          <a:lumMod val="95000"/>
                          <a:lumOff val="5000"/>
                        </a:schemeClr>
                      </a:solidFill>
                      <a:latin typeface="Monotype Corsiva" pitchFamily="66" charset="0"/>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15:dlblFieldTable>
                    <c15:dlblFTEntry>
                      <c15:txfldGUID>{120188B3-D605-403A-B4C8-F8EE45D5351E}</c15:txfldGUID>
                      <c15:f>Calcs!$D$8</c15:f>
                      <c15:dlblFieldTableCache>
                        <c:ptCount val="1"/>
                        <c:pt idx="0">
                          <c:v> 30 </c:v>
                        </c:pt>
                      </c15:dlblFieldTableCache>
                    </c15:dlblFTEntry>
                  </c15:dlblFieldTable>
                  <c15:showDataLabelsRange val="0"/>
                </c:ext>
                <c:ext xmlns:c16="http://schemas.microsoft.com/office/drawing/2014/chart" uri="{C3380CC4-5D6E-409C-BE32-E72D297353CC}">
                  <c16:uniqueId val="{0000001D-1675-4AFF-9F93-E2A8864E69B2}"/>
                </c:ext>
              </c:extLst>
            </c:dLbl>
            <c:spPr>
              <a:blipFill>
                <a:blip xmlns:r="http://schemas.openxmlformats.org/officeDocument/2006/relationships" r:embed="rId1"/>
                <a:stretch>
                  <a:fillRect/>
                </a:stretch>
              </a:blipFill>
              <a:effectLst>
                <a:outerShdw blurRad="114300" dist="50800" dir="7920000" sx="114000" sy="114000" algn="ctr" rotWithShape="0">
                  <a:srgbClr val="000000"/>
                </a:outerShdw>
              </a:effectLst>
            </c:spPr>
            <c:txPr>
              <a:bodyPr/>
              <a:lstStyle/>
              <a:p>
                <a:pPr algn="ctr">
                  <a:defRPr lang="en-GB" sz="1400" b="0" i="0" u="none" strike="noStrike" kern="1200" baseline="0">
                    <a:solidFill>
                      <a:schemeClr val="tx1">
                        <a:lumMod val="95000"/>
                        <a:lumOff val="5000"/>
                      </a:schemeClr>
                    </a:solidFill>
                    <a:latin typeface="Monotype Corsiva" pitchFamily="66" charset="0"/>
                    <a:ea typeface="+mn-ea"/>
                    <a:cs typeface="+mn-cs"/>
                  </a:defRPr>
                </a:pPr>
                <a:endParaRPr lang="en-US"/>
              </a:p>
            </c:txPr>
            <c:showLegendKey val="0"/>
            <c:showVal val="1"/>
            <c:showCatName val="0"/>
            <c:showSerName val="0"/>
            <c:showPercent val="0"/>
            <c:showBubbleSize val="0"/>
            <c:showLeaderLines val="1"/>
            <c:extLst>
              <c:ext xmlns:c15="http://schemas.microsoft.com/office/drawing/2012/chart" uri="{CE6537A1-D6FC-4f65-9D91-7224C49458BB}"/>
            </c:extLst>
          </c:dLbls>
          <c:val>
            <c:numRef>
              <c:f>[0]!circle2</c:f>
              <c:numCache>
                <c:formatCode>General</c:formatCode>
                <c:ptCount val="14"/>
                <c:pt idx="0">
                  <c:v>1</c:v>
                </c:pt>
                <c:pt idx="1">
                  <c:v>1</c:v>
                </c:pt>
                <c:pt idx="2">
                  <c:v>1</c:v>
                </c:pt>
                <c:pt idx="3">
                  <c:v>1</c:v>
                </c:pt>
                <c:pt idx="4">
                  <c:v>1</c:v>
                </c:pt>
                <c:pt idx="5">
                  <c:v>1</c:v>
                </c:pt>
                <c:pt idx="6">
                  <c:v>1</c:v>
                </c:pt>
                <c:pt idx="7">
                  <c:v>1</c:v>
                </c:pt>
                <c:pt idx="8">
                  <c:v>1</c:v>
                </c:pt>
                <c:pt idx="9">
                  <c:v>1</c:v>
                </c:pt>
                <c:pt idx="10">
                  <c:v>1</c:v>
                </c:pt>
                <c:pt idx="11">
                  <c:v>1</c:v>
                </c:pt>
                <c:pt idx="12">
                  <c:v>1</c:v>
                </c:pt>
                <c:pt idx="13">
                  <c:v>1</c:v>
                </c:pt>
              </c:numCache>
            </c:numRef>
          </c:val>
          <c:extLst>
            <c:ext xmlns:c16="http://schemas.microsoft.com/office/drawing/2014/chart" uri="{C3380CC4-5D6E-409C-BE32-E72D297353CC}">
              <c16:uniqueId val="{0000001E-1675-4AFF-9F93-E2A8864E69B2}"/>
            </c:ext>
          </c:extLst>
        </c:ser>
        <c:dLbls>
          <c:showLegendKey val="0"/>
          <c:showVal val="0"/>
          <c:showCatName val="0"/>
          <c:showSerName val="0"/>
          <c:showPercent val="0"/>
          <c:showBubbleSize val="0"/>
          <c:showLeaderLines val="1"/>
        </c:dLbls>
        <c:firstSliceAng val="0"/>
        <c:holeSize val="70"/>
      </c:doughnutChart>
      <c:doughnutChart>
        <c:varyColors val="1"/>
        <c:ser>
          <c:idx val="3"/>
          <c:order val="3"/>
          <c:tx>
            <c:v>label_slice</c:v>
          </c:tx>
          <c:explosion val="5"/>
          <c:dPt>
            <c:idx val="0"/>
            <c:bubble3D val="0"/>
            <c:spPr>
              <a:solidFill>
                <a:schemeClr val="bg1">
                  <a:lumMod val="75000"/>
                </a:schemeClr>
              </a:solidFill>
            </c:spPr>
            <c:extLst>
              <c:ext xmlns:c16="http://schemas.microsoft.com/office/drawing/2014/chart" uri="{C3380CC4-5D6E-409C-BE32-E72D297353CC}">
                <c16:uniqueId val="{00000001-1675-4AFF-9F93-E2A8864E69B2}"/>
              </c:ext>
            </c:extLst>
          </c:dPt>
          <c:dPt>
            <c:idx val="1"/>
            <c:bubble3D val="0"/>
            <c:spPr>
              <a:solidFill>
                <a:schemeClr val="accent1">
                  <a:lumMod val="75000"/>
                </a:schemeClr>
              </a:solidFill>
            </c:spPr>
            <c:extLst>
              <c:ext xmlns:c16="http://schemas.microsoft.com/office/drawing/2014/chart" uri="{C3380CC4-5D6E-409C-BE32-E72D297353CC}">
                <c16:uniqueId val="{00000003-1675-4AFF-9F93-E2A8864E69B2}"/>
              </c:ext>
            </c:extLst>
          </c:dPt>
          <c:dPt>
            <c:idx val="2"/>
            <c:bubble3D val="0"/>
            <c:spPr>
              <a:solidFill>
                <a:schemeClr val="bg1">
                  <a:lumMod val="75000"/>
                </a:schemeClr>
              </a:solidFill>
            </c:spPr>
            <c:extLst>
              <c:ext xmlns:c16="http://schemas.microsoft.com/office/drawing/2014/chart" uri="{C3380CC4-5D6E-409C-BE32-E72D297353CC}">
                <c16:uniqueId val="{00000005-1675-4AFF-9F93-E2A8864E69B2}"/>
              </c:ext>
            </c:extLst>
          </c:dPt>
          <c:dPt>
            <c:idx val="3"/>
            <c:bubble3D val="0"/>
            <c:spPr>
              <a:solidFill>
                <a:schemeClr val="accent1">
                  <a:lumMod val="75000"/>
                </a:schemeClr>
              </a:solidFill>
            </c:spPr>
            <c:extLst>
              <c:ext xmlns:c16="http://schemas.microsoft.com/office/drawing/2014/chart" uri="{C3380CC4-5D6E-409C-BE32-E72D297353CC}">
                <c16:uniqueId val="{00000007-1675-4AFF-9F93-E2A8864E69B2}"/>
              </c:ext>
            </c:extLst>
          </c:dPt>
          <c:dPt>
            <c:idx val="4"/>
            <c:bubble3D val="0"/>
            <c:spPr>
              <a:solidFill>
                <a:schemeClr val="bg1">
                  <a:lumMod val="75000"/>
                </a:schemeClr>
              </a:solidFill>
            </c:spPr>
            <c:extLst>
              <c:ext xmlns:c16="http://schemas.microsoft.com/office/drawing/2014/chart" uri="{C3380CC4-5D6E-409C-BE32-E72D297353CC}">
                <c16:uniqueId val="{00000009-1675-4AFF-9F93-E2A8864E69B2}"/>
              </c:ext>
            </c:extLst>
          </c:dPt>
          <c:dPt>
            <c:idx val="5"/>
            <c:bubble3D val="0"/>
            <c:spPr>
              <a:solidFill>
                <a:schemeClr val="accent1">
                  <a:lumMod val="75000"/>
                </a:schemeClr>
              </a:solidFill>
            </c:spPr>
            <c:extLst>
              <c:ext xmlns:c16="http://schemas.microsoft.com/office/drawing/2014/chart" uri="{C3380CC4-5D6E-409C-BE32-E72D297353CC}">
                <c16:uniqueId val="{0000000B-1675-4AFF-9F93-E2A8864E69B2}"/>
              </c:ext>
            </c:extLst>
          </c:dPt>
          <c:dPt>
            <c:idx val="6"/>
            <c:bubble3D val="0"/>
            <c:spPr>
              <a:solidFill>
                <a:schemeClr val="accent1">
                  <a:lumMod val="75000"/>
                </a:schemeClr>
              </a:solidFill>
            </c:spPr>
            <c:extLst>
              <c:ext xmlns:c16="http://schemas.microsoft.com/office/drawing/2014/chart" uri="{C3380CC4-5D6E-409C-BE32-E72D297353CC}">
                <c16:uniqueId val="{0000000D-1675-4AFF-9F93-E2A8864E69B2}"/>
              </c:ext>
            </c:extLst>
          </c:dPt>
          <c:dLbls>
            <c:dLbl>
              <c:idx val="0"/>
              <c:tx>
                <c:strRef>
                  <c:f>Calcs!$A$2</c:f>
                  <c:strCache>
                    <c:ptCount val="1"/>
                    <c:pt idx="0">
                      <c:v>IT</c:v>
                    </c:pt>
                  </c:strCache>
                </c:strRef>
              </c:tx>
              <c:spPr/>
              <c:txPr>
                <a:bodyPr rot="1500000"/>
                <a:lstStyle/>
                <a:p>
                  <a:pPr>
                    <a:defRPr sz="900" b="0">
                      <a:solidFill>
                        <a:sysClr val="windowText" lastClr="000000"/>
                      </a:solidFill>
                      <a:latin typeface="+mn-lt"/>
                    </a:defRPr>
                  </a:pPr>
                  <a:endParaRPr lang="en-US"/>
                </a:p>
              </c:txPr>
              <c:showLegendKey val="0"/>
              <c:showVal val="1"/>
              <c:showCatName val="0"/>
              <c:showSerName val="0"/>
              <c:showPercent val="0"/>
              <c:showBubbleSize val="0"/>
              <c:extLst>
                <c:ext xmlns:c15="http://schemas.microsoft.com/office/drawing/2012/chart" uri="{CE6537A1-D6FC-4f65-9D91-7224C49458BB}">
                  <c15:dlblFieldTable>
                    <c15:dlblFTEntry>
                      <c15:txfldGUID>{C7F06E1B-2BA2-49C5-B5DD-7AC81F51837C}</c15:txfldGUID>
                      <c15:f>Calcs!$A$2</c15:f>
                      <c15:dlblFieldTableCache>
                        <c:ptCount val="1"/>
                        <c:pt idx="0">
                          <c:v>IT</c:v>
                        </c:pt>
                      </c15:dlblFieldTableCache>
                    </c15:dlblFTEntry>
                  </c15:dlblFieldTable>
                  <c15:showDataLabelsRange val="0"/>
                </c:ext>
                <c:ext xmlns:c16="http://schemas.microsoft.com/office/drawing/2014/chart" uri="{C3380CC4-5D6E-409C-BE32-E72D297353CC}">
                  <c16:uniqueId val="{00000001-1675-4AFF-9F93-E2A8864E69B2}"/>
                </c:ext>
              </c:extLst>
            </c:dLbl>
            <c:dLbl>
              <c:idx val="1"/>
              <c:layout>
                <c:manualLayout>
                  <c:x val="-4.8728442832040144E-3"/>
                  <c:y val="-4.2992132401706521E-3"/>
                </c:manualLayout>
              </c:layout>
              <c:tx>
                <c:strRef>
                  <c:f>Calcs!$A$3</c:f>
                  <c:strCache>
                    <c:ptCount val="1"/>
                    <c:pt idx="0">
                      <c:v>Coms</c:v>
                    </c:pt>
                  </c:strCache>
                </c:strRef>
              </c:tx>
              <c:spPr/>
              <c:txPr>
                <a:bodyPr rot="4800000"/>
                <a:lstStyle/>
                <a:p>
                  <a:pPr>
                    <a:defRPr sz="1000" b="0">
                      <a:solidFill>
                        <a:schemeClr val="bg2">
                          <a:lumMod val="90000"/>
                        </a:schemeClr>
                      </a:solidFill>
                      <a:latin typeface="+mn-lt"/>
                    </a:defRPr>
                  </a:pPr>
                  <a:endParaRPr lang="en-US"/>
                </a:p>
              </c:txPr>
              <c:showLegendKey val="0"/>
              <c:showVal val="1"/>
              <c:showCatName val="0"/>
              <c:showSerName val="0"/>
              <c:showPercent val="0"/>
              <c:showBubbleSize val="0"/>
              <c:extLst>
                <c:ext xmlns:c15="http://schemas.microsoft.com/office/drawing/2012/chart" uri="{CE6537A1-D6FC-4f65-9D91-7224C49458BB}">
                  <c15:dlblFieldTable>
                    <c15:dlblFTEntry>
                      <c15:txfldGUID>{2165DA4E-EA24-4F64-AA0F-2670D53319CA}</c15:txfldGUID>
                      <c15:f>Calcs!$A$3</c15:f>
                      <c15:dlblFieldTableCache>
                        <c:ptCount val="1"/>
                        <c:pt idx="0">
                          <c:v>Coms</c:v>
                        </c:pt>
                      </c15:dlblFieldTableCache>
                    </c15:dlblFTEntry>
                  </c15:dlblFieldTable>
                  <c15:showDataLabelsRange val="0"/>
                </c:ext>
                <c:ext xmlns:c16="http://schemas.microsoft.com/office/drawing/2014/chart" uri="{C3380CC4-5D6E-409C-BE32-E72D297353CC}">
                  <c16:uniqueId val="{00000003-1675-4AFF-9F93-E2A8864E69B2}"/>
                </c:ext>
              </c:extLst>
            </c:dLbl>
            <c:dLbl>
              <c:idx val="2"/>
              <c:tx>
                <c:strRef>
                  <c:f>Calcs!$A$4</c:f>
                  <c:strCache>
                    <c:ptCount val="1"/>
                    <c:pt idx="0">
                      <c:v>HR</c:v>
                    </c:pt>
                  </c:strCache>
                </c:strRef>
              </c:tx>
              <c:spPr/>
              <c:txPr>
                <a:bodyPr rot="-3000000"/>
                <a:lstStyle/>
                <a:p>
                  <a:pPr>
                    <a:defRPr sz="1000" b="0">
                      <a:solidFill>
                        <a:sysClr val="windowText" lastClr="000000"/>
                      </a:solidFill>
                      <a:latin typeface="+mn-lt"/>
                    </a:defRPr>
                  </a:pPr>
                  <a:endParaRPr lang="en-US"/>
                </a:p>
              </c:txPr>
              <c:showLegendKey val="0"/>
              <c:showVal val="1"/>
              <c:showCatName val="0"/>
              <c:showSerName val="0"/>
              <c:showPercent val="0"/>
              <c:showBubbleSize val="0"/>
              <c:extLst>
                <c:ext xmlns:c15="http://schemas.microsoft.com/office/drawing/2012/chart" uri="{CE6537A1-D6FC-4f65-9D91-7224C49458BB}">
                  <c15:dlblFieldTable>
                    <c15:dlblFTEntry>
                      <c15:txfldGUID>{7D1635D8-E0F8-4160-8595-65B096FA58EA}</c15:txfldGUID>
                      <c15:f>Calcs!$A$4</c15:f>
                      <c15:dlblFieldTableCache>
                        <c:ptCount val="1"/>
                        <c:pt idx="0">
                          <c:v>HR</c:v>
                        </c:pt>
                      </c15:dlblFieldTableCache>
                    </c15:dlblFTEntry>
                  </c15:dlblFieldTable>
                  <c15:showDataLabelsRange val="0"/>
                </c:ext>
                <c:ext xmlns:c16="http://schemas.microsoft.com/office/drawing/2014/chart" uri="{C3380CC4-5D6E-409C-BE32-E72D297353CC}">
                  <c16:uniqueId val="{00000005-1675-4AFF-9F93-E2A8864E69B2}"/>
                </c:ext>
              </c:extLst>
            </c:dLbl>
            <c:dLbl>
              <c:idx val="3"/>
              <c:tx>
                <c:strRef>
                  <c:f>Calcs!$A$5</c:f>
                  <c:strCache>
                    <c:ptCount val="1"/>
                    <c:pt idx="0">
                      <c:v>Finance</c:v>
                    </c:pt>
                  </c:strCache>
                </c:strRef>
              </c:tx>
              <c:showLegendKey val="0"/>
              <c:showVal val="1"/>
              <c:showCatName val="0"/>
              <c:showSerName val="0"/>
              <c:showPercent val="0"/>
              <c:showBubbleSize val="0"/>
              <c:extLst>
                <c:ext xmlns:c15="http://schemas.microsoft.com/office/drawing/2012/chart" uri="{CE6537A1-D6FC-4f65-9D91-7224C49458BB}">
                  <c15:dlblFieldTable>
                    <c15:dlblFTEntry>
                      <c15:txfldGUID>{CE1D1ED1-41C9-4FC5-8F49-5EEF9A43C96A}</c15:txfldGUID>
                      <c15:f>Calcs!$A$5</c15:f>
                      <c15:dlblFieldTableCache>
                        <c:ptCount val="1"/>
                        <c:pt idx="0">
                          <c:v>Finance</c:v>
                        </c:pt>
                      </c15:dlblFieldTableCache>
                    </c15:dlblFTEntry>
                  </c15:dlblFieldTable>
                  <c15:showDataLabelsRange val="0"/>
                </c:ext>
                <c:ext xmlns:c16="http://schemas.microsoft.com/office/drawing/2014/chart" uri="{C3380CC4-5D6E-409C-BE32-E72D297353CC}">
                  <c16:uniqueId val="{00000007-1675-4AFF-9F93-E2A8864E69B2}"/>
                </c:ext>
              </c:extLst>
            </c:dLbl>
            <c:dLbl>
              <c:idx val="4"/>
              <c:tx>
                <c:strRef>
                  <c:f>Calcs!$A$6</c:f>
                  <c:strCache>
                    <c:ptCount val="1"/>
                    <c:pt idx="0">
                      <c:v>Mkting</c:v>
                    </c:pt>
                  </c:strCache>
                </c:strRef>
              </c:tx>
              <c:spPr/>
              <c:txPr>
                <a:bodyPr rot="3120000"/>
                <a:lstStyle/>
                <a:p>
                  <a:pPr>
                    <a:defRPr sz="1000" b="0">
                      <a:solidFill>
                        <a:sysClr val="windowText" lastClr="000000"/>
                      </a:solidFill>
                      <a:latin typeface="+mn-lt"/>
                    </a:defRPr>
                  </a:pPr>
                  <a:endParaRPr lang="en-US"/>
                </a:p>
              </c:txPr>
              <c:showLegendKey val="0"/>
              <c:showVal val="1"/>
              <c:showCatName val="0"/>
              <c:showSerName val="0"/>
              <c:showPercent val="0"/>
              <c:showBubbleSize val="0"/>
              <c:extLst>
                <c:ext xmlns:c15="http://schemas.microsoft.com/office/drawing/2012/chart" uri="{CE6537A1-D6FC-4f65-9D91-7224C49458BB}">
                  <c15:dlblFieldTable>
                    <c15:dlblFTEntry>
                      <c15:txfldGUID>{02502FD2-49C0-4CB1-B581-52DA27196CF4}</c15:txfldGUID>
                      <c15:f>Calcs!$A$6</c15:f>
                      <c15:dlblFieldTableCache>
                        <c:ptCount val="1"/>
                        <c:pt idx="0">
                          <c:v>Mkting</c:v>
                        </c:pt>
                      </c15:dlblFieldTableCache>
                    </c15:dlblFTEntry>
                  </c15:dlblFieldTable>
                  <c15:showDataLabelsRange val="0"/>
                </c:ext>
                <c:ext xmlns:c16="http://schemas.microsoft.com/office/drawing/2014/chart" uri="{C3380CC4-5D6E-409C-BE32-E72D297353CC}">
                  <c16:uniqueId val="{00000009-1675-4AFF-9F93-E2A8864E69B2}"/>
                </c:ext>
              </c:extLst>
            </c:dLbl>
            <c:dLbl>
              <c:idx val="5"/>
              <c:tx>
                <c:strRef>
                  <c:f>Calcs!$A$7</c:f>
                  <c:strCache>
                    <c:ptCount val="1"/>
                    <c:pt idx="0">
                      <c:v>Ops</c:v>
                    </c:pt>
                  </c:strCache>
                </c:strRef>
              </c:tx>
              <c:spPr/>
              <c:txPr>
                <a:bodyPr rot="-4620000"/>
                <a:lstStyle/>
                <a:p>
                  <a:pPr>
                    <a:defRPr sz="1000" b="0">
                      <a:solidFill>
                        <a:schemeClr val="bg2">
                          <a:lumMod val="90000"/>
                        </a:schemeClr>
                      </a:solidFill>
                      <a:latin typeface="+mn-lt"/>
                    </a:defRPr>
                  </a:pPr>
                  <a:endParaRPr lang="en-US"/>
                </a:p>
              </c:txPr>
              <c:showLegendKey val="0"/>
              <c:showVal val="1"/>
              <c:showCatName val="0"/>
              <c:showSerName val="0"/>
              <c:showPercent val="0"/>
              <c:showBubbleSize val="0"/>
              <c:extLst>
                <c:ext xmlns:c15="http://schemas.microsoft.com/office/drawing/2012/chart" uri="{CE6537A1-D6FC-4f65-9D91-7224C49458BB}">
                  <c15:dlblFieldTable>
                    <c15:dlblFTEntry>
                      <c15:txfldGUID>{6D19B132-7DD6-4526-AA31-7BE1B60E1DE2}</c15:txfldGUID>
                      <c15:f>Calcs!$A$7</c15:f>
                      <c15:dlblFieldTableCache>
                        <c:ptCount val="1"/>
                        <c:pt idx="0">
                          <c:v>Ops</c:v>
                        </c:pt>
                      </c15:dlblFieldTableCache>
                    </c15:dlblFTEntry>
                  </c15:dlblFieldTable>
                  <c15:showDataLabelsRange val="0"/>
                </c:ext>
                <c:ext xmlns:c16="http://schemas.microsoft.com/office/drawing/2014/chart" uri="{C3380CC4-5D6E-409C-BE32-E72D297353CC}">
                  <c16:uniqueId val="{0000000B-1675-4AFF-9F93-E2A8864E69B2}"/>
                </c:ext>
              </c:extLst>
            </c:dLbl>
            <c:dLbl>
              <c:idx val="6"/>
              <c:tx>
                <c:strRef>
                  <c:f>Calcs!$A$8</c:f>
                  <c:strCache>
                    <c:ptCount val="1"/>
                    <c:pt idx="0">
                      <c:v>Nwork</c:v>
                    </c:pt>
                  </c:strCache>
                </c:strRef>
              </c:tx>
              <c:spPr/>
              <c:txPr>
                <a:bodyPr rot="-1560000"/>
                <a:lstStyle/>
                <a:p>
                  <a:pPr>
                    <a:defRPr sz="1000" b="0">
                      <a:solidFill>
                        <a:schemeClr val="bg2">
                          <a:lumMod val="90000"/>
                        </a:schemeClr>
                      </a:solidFill>
                      <a:latin typeface="+mn-lt"/>
                    </a:defRPr>
                  </a:pPr>
                  <a:endParaRPr lang="en-US"/>
                </a:p>
              </c:txPr>
              <c:showLegendKey val="0"/>
              <c:showVal val="1"/>
              <c:showCatName val="0"/>
              <c:showSerName val="0"/>
              <c:showPercent val="0"/>
              <c:showBubbleSize val="0"/>
              <c:extLst>
                <c:ext xmlns:c15="http://schemas.microsoft.com/office/drawing/2012/chart" uri="{CE6537A1-D6FC-4f65-9D91-7224C49458BB}">
                  <c15:dlblFieldTable>
                    <c15:dlblFTEntry>
                      <c15:txfldGUID>{7DED6751-D145-4C5D-829E-B7E9663F775F}</c15:txfldGUID>
                      <c15:f>Calcs!$A$8</c15:f>
                      <c15:dlblFieldTableCache>
                        <c:ptCount val="1"/>
                        <c:pt idx="0">
                          <c:v>Nwork</c:v>
                        </c:pt>
                      </c15:dlblFieldTableCache>
                    </c15:dlblFTEntry>
                  </c15:dlblFieldTable>
                  <c15:showDataLabelsRange val="0"/>
                </c:ext>
                <c:ext xmlns:c16="http://schemas.microsoft.com/office/drawing/2014/chart" uri="{C3380CC4-5D6E-409C-BE32-E72D297353CC}">
                  <c16:uniqueId val="{0000000D-1675-4AFF-9F93-E2A8864E69B2}"/>
                </c:ext>
              </c:extLst>
            </c:dLbl>
            <c:spPr>
              <a:noFill/>
              <a:ln>
                <a:noFill/>
              </a:ln>
              <a:effectLst/>
            </c:spPr>
            <c:txPr>
              <a:bodyPr/>
              <a:lstStyle/>
              <a:p>
                <a:pPr>
                  <a:defRPr sz="1000" b="0">
                    <a:solidFill>
                      <a:schemeClr val="bg2">
                        <a:lumMod val="90000"/>
                      </a:schemeClr>
                    </a:solidFill>
                    <a:latin typeface="+mn-lt"/>
                  </a:defRPr>
                </a:pPr>
                <a:endParaRPr lang="en-US"/>
              </a:p>
            </c:txPr>
            <c:showLegendKey val="0"/>
            <c:showVal val="1"/>
            <c:showCatName val="0"/>
            <c:showSerName val="0"/>
            <c:showPercent val="0"/>
            <c:showBubbleSize val="0"/>
            <c:showLeaderLines val="1"/>
            <c:extLst>
              <c:ext xmlns:c15="http://schemas.microsoft.com/office/drawing/2012/chart" uri="{CE6537A1-D6FC-4f65-9D91-7224C49458BB}"/>
            </c:extLst>
          </c:dLbls>
          <c:val>
            <c:numRef>
              <c:f>[0]!circle</c:f>
              <c:numCache>
                <c:formatCode>General</c:formatCode>
                <c:ptCount val="7"/>
                <c:pt idx="0">
                  <c:v>1</c:v>
                </c:pt>
                <c:pt idx="1">
                  <c:v>1</c:v>
                </c:pt>
                <c:pt idx="2">
                  <c:v>1</c:v>
                </c:pt>
                <c:pt idx="3">
                  <c:v>1</c:v>
                </c:pt>
                <c:pt idx="4">
                  <c:v>1</c:v>
                </c:pt>
                <c:pt idx="5">
                  <c:v>1</c:v>
                </c:pt>
                <c:pt idx="6">
                  <c:v>1</c:v>
                </c:pt>
              </c:numCache>
            </c:numRef>
          </c:val>
          <c:extLst>
            <c:ext xmlns:c16="http://schemas.microsoft.com/office/drawing/2014/chart" uri="{C3380CC4-5D6E-409C-BE32-E72D297353CC}">
              <c16:uniqueId val="{0000000E-1675-4AFF-9F93-E2A8864E69B2}"/>
            </c:ext>
          </c:extLst>
        </c:ser>
        <c:dLbls>
          <c:showLegendKey val="0"/>
          <c:showVal val="0"/>
          <c:showCatName val="0"/>
          <c:showSerName val="0"/>
          <c:showPercent val="0"/>
          <c:showBubbleSize val="0"/>
          <c:showLeaderLines val="1"/>
        </c:dLbls>
        <c:firstSliceAng val="0"/>
        <c:holeSize val="85"/>
      </c:doughnutChart>
      <c:doughnutChart>
        <c:varyColors val="1"/>
        <c:ser>
          <c:idx val="1"/>
          <c:order val="4"/>
          <c:tx>
            <c:v>slices</c:v>
          </c:tx>
          <c:spPr>
            <a:noFill/>
            <a:ln>
              <a:solidFill>
                <a:schemeClr val="bg1"/>
              </a:solidFill>
            </a:ln>
            <a:effectLst>
              <a:outerShdw blurRad="50800" dist="50800" dir="2700000" algn="ctr" rotWithShape="0">
                <a:srgbClr val="000000">
                  <a:alpha val="81000"/>
                </a:srgbClr>
              </a:outerShdw>
            </a:effectLst>
          </c:spPr>
          <c:explosion val="5"/>
          <c:val>
            <c:numRef>
              <c:f>[0]!circle</c:f>
              <c:numCache>
                <c:formatCode>General</c:formatCode>
                <c:ptCount val="7"/>
                <c:pt idx="0">
                  <c:v>1</c:v>
                </c:pt>
                <c:pt idx="1">
                  <c:v>1</c:v>
                </c:pt>
                <c:pt idx="2">
                  <c:v>1</c:v>
                </c:pt>
                <c:pt idx="3">
                  <c:v>1</c:v>
                </c:pt>
                <c:pt idx="4">
                  <c:v>1</c:v>
                </c:pt>
                <c:pt idx="5">
                  <c:v>1</c:v>
                </c:pt>
                <c:pt idx="6">
                  <c:v>1</c:v>
                </c:pt>
              </c:numCache>
            </c:numRef>
          </c:val>
          <c:extLst>
            <c:ext xmlns:c16="http://schemas.microsoft.com/office/drawing/2014/chart" uri="{C3380CC4-5D6E-409C-BE32-E72D297353CC}">
              <c16:uniqueId val="{0000000F-1675-4AFF-9F93-E2A8864E69B2}"/>
            </c:ext>
          </c:extLst>
        </c:ser>
        <c:dLbls>
          <c:showLegendKey val="0"/>
          <c:showVal val="0"/>
          <c:showCatName val="0"/>
          <c:showSerName val="0"/>
          <c:showPercent val="0"/>
          <c:showBubbleSize val="0"/>
          <c:showLeaderLines val="1"/>
        </c:dLbls>
        <c:firstSliceAng val="0"/>
        <c:holeSize val="12"/>
      </c:doughnutChart>
      <c:radarChart>
        <c:radarStyle val="marker"/>
        <c:varyColors val="0"/>
        <c:ser>
          <c:idx val="0"/>
          <c:order val="0"/>
          <c:tx>
            <c:v>s1</c:v>
          </c:tx>
          <c:spPr>
            <a:ln w="152400" cap="sq">
              <a:solidFill>
                <a:schemeClr val="bg1">
                  <a:lumMod val="75000"/>
                  <a:alpha val="80000"/>
                </a:schemeClr>
              </a:solidFill>
              <a:bevel/>
            </a:ln>
            <a:effectLst>
              <a:outerShdw blurRad="50800" dist="63500" dir="2700000" algn="ctr" rotWithShape="0">
                <a:prstClr val="black">
                  <a:alpha val="81000"/>
                </a:prstClr>
              </a:outerShdw>
            </a:effectLst>
          </c:spPr>
          <c:marker>
            <c:symbol val="none"/>
          </c:marker>
          <c:val>
            <c:numRef>
              <c:f>[0]!s_1</c:f>
              <c:numCache>
                <c:formatCode>General</c:formatCode>
                <c:ptCount val="21"/>
                <c:pt idx="0">
                  <c:v>0</c:v>
                </c:pt>
                <c:pt idx="1">
                  <c:v>59</c:v>
                </c:pt>
                <c:pt idx="2">
                  <c:v>0</c:v>
                </c:pt>
                <c:pt idx="3">
                  <c:v>0</c:v>
                </c:pt>
                <c:pt idx="4">
                  <c:v>45</c:v>
                </c:pt>
                <c:pt idx="5">
                  <c:v>0</c:v>
                </c:pt>
                <c:pt idx="6">
                  <c:v>0</c:v>
                </c:pt>
                <c:pt idx="7">
                  <c:v>49</c:v>
                </c:pt>
                <c:pt idx="8">
                  <c:v>0</c:v>
                </c:pt>
                <c:pt idx="9">
                  <c:v>0</c:v>
                </c:pt>
                <c:pt idx="10">
                  <c:v>62</c:v>
                </c:pt>
                <c:pt idx="11">
                  <c:v>0</c:v>
                </c:pt>
                <c:pt idx="12">
                  <c:v>0</c:v>
                </c:pt>
                <c:pt idx="13">
                  <c:v>61</c:v>
                </c:pt>
                <c:pt idx="14">
                  <c:v>0</c:v>
                </c:pt>
                <c:pt idx="15">
                  <c:v>0</c:v>
                </c:pt>
                <c:pt idx="16">
                  <c:v>70</c:v>
                </c:pt>
                <c:pt idx="17">
                  <c:v>0</c:v>
                </c:pt>
                <c:pt idx="18">
                  <c:v>0</c:v>
                </c:pt>
                <c:pt idx="19">
                  <c:v>45</c:v>
                </c:pt>
                <c:pt idx="20">
                  <c:v>0</c:v>
                </c:pt>
              </c:numCache>
            </c:numRef>
          </c:val>
          <c:extLst>
            <c:ext xmlns:c16="http://schemas.microsoft.com/office/drawing/2014/chart" uri="{C3380CC4-5D6E-409C-BE32-E72D297353CC}">
              <c16:uniqueId val="{0000001F-1675-4AFF-9F93-E2A8864E69B2}"/>
            </c:ext>
          </c:extLst>
        </c:ser>
        <c:ser>
          <c:idx val="2"/>
          <c:order val="1"/>
          <c:tx>
            <c:v>s2</c:v>
          </c:tx>
          <c:spPr>
            <a:ln w="152400" cap="sq">
              <a:solidFill>
                <a:schemeClr val="accent1">
                  <a:lumMod val="75000"/>
                  <a:alpha val="87000"/>
                </a:schemeClr>
              </a:solidFill>
              <a:bevel/>
            </a:ln>
            <a:effectLst>
              <a:outerShdw blurRad="50800" dist="63500" dir="2700000" algn="ctr" rotWithShape="0">
                <a:prstClr val="black">
                  <a:alpha val="81000"/>
                </a:prstClr>
              </a:outerShdw>
            </a:effectLst>
          </c:spPr>
          <c:marker>
            <c:symbol val="none"/>
          </c:marker>
          <c:val>
            <c:numRef>
              <c:f>[0]!s_2</c:f>
              <c:numCache>
                <c:formatCode>General</c:formatCode>
                <c:ptCount val="21"/>
                <c:pt idx="0">
                  <c:v>0</c:v>
                </c:pt>
                <c:pt idx="1">
                  <c:v>0</c:v>
                </c:pt>
                <c:pt idx="2">
                  <c:v>55</c:v>
                </c:pt>
                <c:pt idx="3">
                  <c:v>0</c:v>
                </c:pt>
                <c:pt idx="4">
                  <c:v>0</c:v>
                </c:pt>
                <c:pt idx="5">
                  <c:v>39</c:v>
                </c:pt>
                <c:pt idx="6">
                  <c:v>0</c:v>
                </c:pt>
                <c:pt idx="7">
                  <c:v>0</c:v>
                </c:pt>
                <c:pt idx="8">
                  <c:v>47</c:v>
                </c:pt>
                <c:pt idx="9">
                  <c:v>0</c:v>
                </c:pt>
                <c:pt idx="10">
                  <c:v>0</c:v>
                </c:pt>
                <c:pt idx="11">
                  <c:v>58</c:v>
                </c:pt>
                <c:pt idx="12">
                  <c:v>0</c:v>
                </c:pt>
                <c:pt idx="13">
                  <c:v>0</c:v>
                </c:pt>
                <c:pt idx="14">
                  <c:v>66</c:v>
                </c:pt>
                <c:pt idx="15">
                  <c:v>0</c:v>
                </c:pt>
                <c:pt idx="16">
                  <c:v>0</c:v>
                </c:pt>
                <c:pt idx="17">
                  <c:v>63</c:v>
                </c:pt>
                <c:pt idx="18">
                  <c:v>0</c:v>
                </c:pt>
                <c:pt idx="19">
                  <c:v>0</c:v>
                </c:pt>
                <c:pt idx="20">
                  <c:v>30</c:v>
                </c:pt>
              </c:numCache>
            </c:numRef>
          </c:val>
          <c:extLst>
            <c:ext xmlns:c16="http://schemas.microsoft.com/office/drawing/2014/chart" uri="{C3380CC4-5D6E-409C-BE32-E72D297353CC}">
              <c16:uniqueId val="{00000020-1675-4AFF-9F93-E2A8864E69B2}"/>
            </c:ext>
          </c:extLst>
        </c:ser>
        <c:ser>
          <c:idx val="4"/>
          <c:order val="2"/>
          <c:tx>
            <c:v>nulla</c:v>
          </c:tx>
          <c:spPr>
            <a:ln w="254000">
              <a:solidFill>
                <a:schemeClr val="bg1">
                  <a:lumMod val="75000"/>
                  <a:alpha val="49000"/>
                </a:schemeClr>
              </a:solidFill>
            </a:ln>
          </c:spPr>
          <c:marker>
            <c:symbol val="none"/>
          </c:marker>
          <c:val>
            <c:numRef>
              <c:f>[0]!rng_0</c:f>
              <c:numCache>
                <c:formatCode>General</c:formatCode>
                <c:ptCount val="21"/>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numCache>
            </c:numRef>
          </c:val>
          <c:extLst>
            <c:ext xmlns:c16="http://schemas.microsoft.com/office/drawing/2014/chart" uri="{C3380CC4-5D6E-409C-BE32-E72D297353CC}">
              <c16:uniqueId val="{00000021-1675-4AFF-9F93-E2A8864E69B2}"/>
            </c:ext>
          </c:extLst>
        </c:ser>
        <c:dLbls>
          <c:showLegendKey val="0"/>
          <c:showVal val="0"/>
          <c:showCatName val="0"/>
          <c:showSerName val="0"/>
          <c:showPercent val="0"/>
          <c:showBubbleSize val="0"/>
        </c:dLbls>
        <c:axId val="328386816"/>
        <c:axId val="328503296"/>
      </c:radarChart>
      <c:catAx>
        <c:axId val="328386816"/>
        <c:scaling>
          <c:orientation val="minMax"/>
        </c:scaling>
        <c:delete val="1"/>
        <c:axPos val="b"/>
        <c:majorGridlines/>
        <c:majorTickMark val="out"/>
        <c:minorTickMark val="none"/>
        <c:tickLblPos val="none"/>
        <c:crossAx val="328503296"/>
        <c:crosses val="autoZero"/>
        <c:auto val="1"/>
        <c:lblAlgn val="ctr"/>
        <c:lblOffset val="100"/>
        <c:noMultiLvlLbl val="0"/>
      </c:catAx>
      <c:valAx>
        <c:axId val="328503296"/>
        <c:scaling>
          <c:orientation val="minMax"/>
          <c:max val="110"/>
        </c:scaling>
        <c:delete val="1"/>
        <c:axPos val="l"/>
        <c:majorGridlines>
          <c:spPr>
            <a:ln>
              <a:solidFill>
                <a:srgbClr val="EEECE1">
                  <a:lumMod val="50000"/>
                  <a:alpha val="59000"/>
                </a:srgbClr>
              </a:solidFill>
            </a:ln>
            <a:effectLst>
              <a:outerShdw blurRad="50800" dist="50800" dir="5400000" algn="ctr" rotWithShape="0">
                <a:srgbClr val="000000">
                  <a:alpha val="86000"/>
                </a:srgbClr>
              </a:outerShdw>
            </a:effectLst>
          </c:spPr>
        </c:majorGridlines>
        <c:numFmt formatCode="General" sourceLinked="1"/>
        <c:majorTickMark val="cross"/>
        <c:minorTickMark val="none"/>
        <c:tickLblPos val="none"/>
        <c:crossAx val="328386816"/>
        <c:crosses val="autoZero"/>
        <c:crossBetween val="between"/>
      </c:valAx>
      <c:spPr>
        <a:noFill/>
        <a:ln w="25400">
          <a:noFill/>
        </a:ln>
      </c:spPr>
    </c:plotArea>
    <c:plotVisOnly val="1"/>
    <c:dispBlanksAs val="gap"/>
    <c:showDLblsOverMax val="0"/>
  </c:chart>
  <c:spPr>
    <a:noFill/>
    <a:ln>
      <a:noFill/>
    </a:ln>
  </c:spPr>
  <c:printSettings>
    <c:headerFooter/>
    <c:pageMargins b="0.75000000000000133" l="0.70000000000000062" r="0.70000000000000062" t="0.75000000000000133" header="0.30000000000000032" footer="0.30000000000000032"/>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doughnutChart>
        <c:varyColors val="1"/>
        <c:ser>
          <c:idx val="0"/>
          <c:order val="0"/>
          <c:spPr>
            <a:solidFill>
              <a:schemeClr val="accent1">
                <a:lumMod val="75000"/>
              </a:schemeClr>
            </a:solidFill>
            <a:ln>
              <a:noFill/>
            </a:ln>
          </c:spPr>
          <c:dPt>
            <c:idx val="0"/>
            <c:bubble3D val="0"/>
            <c:spPr>
              <a:solidFill>
                <a:schemeClr val="accent1">
                  <a:lumMod val="75000"/>
                </a:schemeClr>
              </a:solidFill>
              <a:ln w="88900">
                <a:solidFill>
                  <a:schemeClr val="accent1">
                    <a:lumMod val="75000"/>
                  </a:schemeClr>
                </a:solidFill>
              </a:ln>
            </c:spPr>
            <c:extLst>
              <c:ext xmlns:c16="http://schemas.microsoft.com/office/drawing/2014/chart" uri="{C3380CC4-5D6E-409C-BE32-E72D297353CC}">
                <c16:uniqueId val="{00000001-C8A0-4291-9556-D0079016DDB2}"/>
              </c:ext>
            </c:extLst>
          </c:dPt>
          <c:dPt>
            <c:idx val="1"/>
            <c:bubble3D val="0"/>
            <c:spPr>
              <a:solidFill>
                <a:schemeClr val="bg1">
                  <a:lumMod val="65000"/>
                </a:schemeClr>
              </a:solidFill>
              <a:ln>
                <a:noFill/>
              </a:ln>
            </c:spPr>
            <c:extLst>
              <c:ext xmlns:c16="http://schemas.microsoft.com/office/drawing/2014/chart" uri="{C3380CC4-5D6E-409C-BE32-E72D297353CC}">
                <c16:uniqueId val="{00000003-C8A0-4291-9556-D0079016DDB2}"/>
              </c:ext>
            </c:extLst>
          </c:dPt>
          <c:val>
            <c:numRef>
              <c:f>Calcs!$B$29:$C$29</c:f>
              <c:numCache>
                <c:formatCode>0%</c:formatCode>
                <c:ptCount val="2"/>
                <c:pt idx="0">
                  <c:v>0.76500000000000001</c:v>
                </c:pt>
                <c:pt idx="1">
                  <c:v>0.23499999999999999</c:v>
                </c:pt>
              </c:numCache>
            </c:numRef>
          </c:val>
          <c:extLst>
            <c:ext xmlns:c16="http://schemas.microsoft.com/office/drawing/2014/chart" uri="{C3380CC4-5D6E-409C-BE32-E72D297353CC}">
              <c16:uniqueId val="{00000004-C8A0-4291-9556-D0079016DDB2}"/>
            </c:ext>
          </c:extLst>
        </c:ser>
        <c:dLbls>
          <c:showLegendKey val="0"/>
          <c:showVal val="0"/>
          <c:showCatName val="0"/>
          <c:showSerName val="0"/>
          <c:showPercent val="0"/>
          <c:showBubbleSize val="0"/>
          <c:showLeaderLines val="1"/>
        </c:dLbls>
        <c:firstSliceAng val="0"/>
        <c:holeSize val="75"/>
      </c:doughnutChart>
    </c:plotArea>
    <c:plotVisOnly val="1"/>
    <c:dispBlanksAs val="gap"/>
    <c:showDLblsOverMax val="0"/>
  </c:chart>
  <c:spPr>
    <a:noFill/>
    <a:ln>
      <a:noFill/>
    </a:ln>
  </c:sp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doughnutChart>
        <c:varyColors val="1"/>
        <c:ser>
          <c:idx val="0"/>
          <c:order val="0"/>
          <c:spPr>
            <a:solidFill>
              <a:schemeClr val="accent1">
                <a:lumMod val="75000"/>
              </a:schemeClr>
            </a:solidFill>
            <a:ln>
              <a:noFill/>
            </a:ln>
          </c:spPr>
          <c:dPt>
            <c:idx val="0"/>
            <c:bubble3D val="0"/>
            <c:spPr>
              <a:solidFill>
                <a:schemeClr val="accent1">
                  <a:lumMod val="75000"/>
                </a:schemeClr>
              </a:solidFill>
              <a:ln w="88900">
                <a:solidFill>
                  <a:schemeClr val="accent1">
                    <a:lumMod val="75000"/>
                  </a:schemeClr>
                </a:solidFill>
              </a:ln>
            </c:spPr>
            <c:extLst>
              <c:ext xmlns:c16="http://schemas.microsoft.com/office/drawing/2014/chart" uri="{C3380CC4-5D6E-409C-BE32-E72D297353CC}">
                <c16:uniqueId val="{00000001-4555-4169-8AC7-29DB23E1EEF0}"/>
              </c:ext>
            </c:extLst>
          </c:dPt>
          <c:dPt>
            <c:idx val="1"/>
            <c:bubble3D val="0"/>
            <c:spPr>
              <a:solidFill>
                <a:schemeClr val="bg1">
                  <a:lumMod val="65000"/>
                </a:schemeClr>
              </a:solidFill>
              <a:ln>
                <a:noFill/>
              </a:ln>
            </c:spPr>
            <c:extLst>
              <c:ext xmlns:c16="http://schemas.microsoft.com/office/drawing/2014/chart" uri="{C3380CC4-5D6E-409C-BE32-E72D297353CC}">
                <c16:uniqueId val="{00000003-4555-4169-8AC7-29DB23E1EEF0}"/>
              </c:ext>
            </c:extLst>
          </c:dPt>
          <c:val>
            <c:numRef>
              <c:f>Calcs!$E$29:$F$29</c:f>
              <c:numCache>
                <c:formatCode>0%</c:formatCode>
                <c:ptCount val="2"/>
                <c:pt idx="0">
                  <c:v>0.39400000000000002</c:v>
                </c:pt>
                <c:pt idx="1">
                  <c:v>0.60599999999999998</c:v>
                </c:pt>
              </c:numCache>
            </c:numRef>
          </c:val>
          <c:extLst>
            <c:ext xmlns:c16="http://schemas.microsoft.com/office/drawing/2014/chart" uri="{C3380CC4-5D6E-409C-BE32-E72D297353CC}">
              <c16:uniqueId val="{00000004-4555-4169-8AC7-29DB23E1EEF0}"/>
            </c:ext>
          </c:extLst>
        </c:ser>
        <c:dLbls>
          <c:showLegendKey val="0"/>
          <c:showVal val="0"/>
          <c:showCatName val="0"/>
          <c:showSerName val="0"/>
          <c:showPercent val="0"/>
          <c:showBubbleSize val="0"/>
          <c:showLeaderLines val="1"/>
        </c:dLbls>
        <c:firstSliceAng val="0"/>
        <c:holeSize val="75"/>
      </c:doughnutChart>
    </c:plotArea>
    <c:plotVisOnly val="1"/>
    <c:dispBlanksAs val="gap"/>
    <c:showDLblsOverMax val="0"/>
  </c:chart>
  <c:spPr>
    <a:noFill/>
    <a:ln>
      <a:noFill/>
    </a:ln>
  </c:sp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barChart>
        <c:barDir val="col"/>
        <c:grouping val="clustered"/>
        <c:varyColors val="0"/>
        <c:ser>
          <c:idx val="0"/>
          <c:order val="0"/>
          <c:tx>
            <c:strRef>
              <c:f>Calcs!$C$49</c:f>
              <c:strCache>
                <c:ptCount val="1"/>
                <c:pt idx="0">
                  <c:v>Actual</c:v>
                </c:pt>
              </c:strCache>
            </c:strRef>
          </c:tx>
          <c:spPr>
            <a:solidFill>
              <a:schemeClr val="accent1"/>
            </a:solidFill>
            <a:ln>
              <a:noFill/>
            </a:ln>
            <a:effectLst/>
          </c:spPr>
          <c:invertIfNegative val="0"/>
          <c:dPt>
            <c:idx val="0"/>
            <c:invertIfNegative val="0"/>
            <c:bubble3D val="0"/>
            <c:spPr>
              <a:solidFill>
                <a:schemeClr val="accent1">
                  <a:lumMod val="75000"/>
                </a:schemeClr>
              </a:solidFill>
              <a:ln>
                <a:noFill/>
              </a:ln>
              <a:effectLst/>
            </c:spPr>
            <c:extLst>
              <c:ext xmlns:c16="http://schemas.microsoft.com/office/drawing/2014/chart" uri="{C3380CC4-5D6E-409C-BE32-E72D297353CC}">
                <c16:uniqueId val="{00000009-A81F-4C60-8E9A-553C24901F1D}"/>
              </c:ext>
            </c:extLst>
          </c:dPt>
          <c:dPt>
            <c:idx val="1"/>
            <c:invertIfNegative val="0"/>
            <c:bubble3D val="0"/>
            <c:spPr>
              <a:solidFill>
                <a:schemeClr val="bg1">
                  <a:lumMod val="75000"/>
                </a:schemeClr>
              </a:solidFill>
              <a:ln>
                <a:noFill/>
              </a:ln>
              <a:effectLst/>
            </c:spPr>
            <c:extLst>
              <c:ext xmlns:c16="http://schemas.microsoft.com/office/drawing/2014/chart" uri="{C3380CC4-5D6E-409C-BE32-E72D297353CC}">
                <c16:uniqueId val="{00000010-A81F-4C60-8E9A-553C24901F1D}"/>
              </c:ext>
            </c:extLst>
          </c:dPt>
          <c:dLbls>
            <c:numFmt formatCode="#,###.0,,\ &quot;m&quot;" sourceLinked="0"/>
            <c:spPr>
              <a:noFill/>
              <a:ln>
                <a:noFill/>
              </a:ln>
              <a:effectLst/>
            </c:spPr>
            <c:txPr>
              <a:bodyPr rot="0" spcFirstLastPara="1" vertOverflow="ellipsis" vert="horz" wrap="square" lIns="38100" tIns="19050" rIns="38100" bIns="19050" anchor="ctr" anchorCtr="1">
                <a:spAutoFit/>
              </a:bodyPr>
              <a:lstStyle/>
              <a:p>
                <a:pPr>
                  <a:defRPr sz="1000" b="0" i="0" u="none" strike="noStrike" kern="1200" baseline="0">
                    <a:solidFill>
                      <a:schemeClr val="bg1"/>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val>
            <c:numRef>
              <c:f>Calcs!$P$49</c:f>
              <c:numCache>
                <c:formatCode>_-* #,##0_-;\-* #,##0_-;_-* "-"??_-;_-@_-</c:formatCode>
                <c:ptCount val="1"/>
                <c:pt idx="0">
                  <c:v>9189052</c:v>
                </c:pt>
              </c:numCache>
            </c:numRef>
          </c:val>
          <c:extLst>
            <c:ext xmlns:c16="http://schemas.microsoft.com/office/drawing/2014/chart" uri="{C3380CC4-5D6E-409C-BE32-E72D297353CC}">
              <c16:uniqueId val="{00000000-A81F-4C60-8E9A-553C24901F1D}"/>
            </c:ext>
          </c:extLst>
        </c:ser>
        <c:ser>
          <c:idx val="1"/>
          <c:order val="1"/>
          <c:tx>
            <c:strRef>
              <c:f>Calcs!$C$50</c:f>
              <c:strCache>
                <c:ptCount val="1"/>
                <c:pt idx="0">
                  <c:v>Plan</c:v>
                </c:pt>
              </c:strCache>
            </c:strRef>
          </c:tx>
          <c:spPr>
            <a:solidFill>
              <a:schemeClr val="accent2"/>
            </a:solidFill>
            <a:ln>
              <a:noFill/>
            </a:ln>
            <a:effectLst/>
          </c:spPr>
          <c:invertIfNegative val="0"/>
          <c:dPt>
            <c:idx val="0"/>
            <c:invertIfNegative val="0"/>
            <c:bubble3D val="0"/>
            <c:spPr>
              <a:solidFill>
                <a:schemeClr val="bg1">
                  <a:lumMod val="75000"/>
                </a:schemeClr>
              </a:solidFill>
              <a:ln>
                <a:noFill/>
              </a:ln>
              <a:effectLst/>
            </c:spPr>
            <c:extLst>
              <c:ext xmlns:c16="http://schemas.microsoft.com/office/drawing/2014/chart" uri="{C3380CC4-5D6E-409C-BE32-E72D297353CC}">
                <c16:uniqueId val="{00000010-8062-4A90-BDA3-319AD24055EB}"/>
              </c:ext>
            </c:extLst>
          </c:dPt>
          <c:dLbls>
            <c:numFmt formatCode="#,###.0,,\ &quot;m&quot;" sourceLinked="0"/>
            <c:spPr>
              <a:noFill/>
              <a:ln>
                <a:noFill/>
              </a:ln>
              <a:effectLst/>
            </c:spPr>
            <c:txPr>
              <a:bodyPr rot="0" spcFirstLastPara="1" vertOverflow="ellipsis" vert="horz" wrap="square" lIns="38100" tIns="19050" rIns="38100" bIns="19050" anchor="ctr" anchorCtr="1">
                <a:spAutoFit/>
              </a:bodyPr>
              <a:lstStyle/>
              <a:p>
                <a:pPr>
                  <a:defRPr sz="1000" b="0" i="0" u="none" strike="noStrike" kern="1200" baseline="0">
                    <a:solidFill>
                      <a:schemeClr val="bg1"/>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val>
            <c:numRef>
              <c:f>Calcs!$P$50</c:f>
              <c:numCache>
                <c:formatCode>_-* #,##0_-;\-* #,##0_-;_-* "-"??_-;_-@_-</c:formatCode>
                <c:ptCount val="1"/>
                <c:pt idx="0">
                  <c:v>8700835.8059999999</c:v>
                </c:pt>
              </c:numCache>
            </c:numRef>
          </c:val>
          <c:extLst>
            <c:ext xmlns:c16="http://schemas.microsoft.com/office/drawing/2014/chart" uri="{C3380CC4-5D6E-409C-BE32-E72D297353CC}">
              <c16:uniqueId val="{00000004-8062-4A90-BDA3-319AD24055EB}"/>
            </c:ext>
          </c:extLst>
        </c:ser>
        <c:dLbls>
          <c:showLegendKey val="0"/>
          <c:showVal val="0"/>
          <c:showCatName val="0"/>
          <c:showSerName val="0"/>
          <c:showPercent val="0"/>
          <c:showBubbleSize val="0"/>
        </c:dLbls>
        <c:gapWidth val="20"/>
        <c:overlap val="-27"/>
        <c:axId val="347399296"/>
        <c:axId val="347407488"/>
      </c:barChart>
      <c:catAx>
        <c:axId val="347399296"/>
        <c:scaling>
          <c:orientation val="minMax"/>
        </c:scaling>
        <c:delete val="1"/>
        <c:axPos val="b"/>
        <c:numFmt formatCode="General" sourceLinked="1"/>
        <c:majorTickMark val="none"/>
        <c:minorTickMark val="none"/>
        <c:tickLblPos val="nextTo"/>
        <c:crossAx val="347407488"/>
        <c:crosses val="autoZero"/>
        <c:auto val="1"/>
        <c:lblAlgn val="ctr"/>
        <c:lblOffset val="100"/>
        <c:noMultiLvlLbl val="0"/>
      </c:catAx>
      <c:valAx>
        <c:axId val="347407488"/>
        <c:scaling>
          <c:orientation val="minMax"/>
          <c:min val="0"/>
        </c:scaling>
        <c:delete val="1"/>
        <c:axPos val="l"/>
        <c:numFmt formatCode="_-* #,##0_-;\-* #,##0_-;_-* &quot;-&quot;??_-;_-@_-" sourceLinked="1"/>
        <c:majorTickMark val="out"/>
        <c:minorTickMark val="none"/>
        <c:tickLblPos val="nextTo"/>
        <c:crossAx val="347399296"/>
        <c:crosses val="autoZero"/>
        <c:crossBetween val="between"/>
      </c:valAx>
      <c:spPr>
        <a:noFill/>
        <a:ln>
          <a:noFill/>
        </a:ln>
        <a:effectLst/>
      </c:spPr>
    </c:plotArea>
    <c:plotVisOnly val="1"/>
    <c:dispBlanksAs val="gap"/>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manualLayout>
          <c:layoutTarget val="inner"/>
          <c:xMode val="edge"/>
          <c:yMode val="edge"/>
          <c:x val="1.7087314701846501E-3"/>
          <c:y val="7.1363068515513786E-2"/>
          <c:w val="0.98715851306286628"/>
          <c:h val="0.70798990717158994"/>
        </c:manualLayout>
      </c:layout>
      <c:lineChart>
        <c:grouping val="standard"/>
        <c:varyColors val="0"/>
        <c:ser>
          <c:idx val="0"/>
          <c:order val="0"/>
          <c:tx>
            <c:strRef>
              <c:f>Calcs!$C$57</c:f>
              <c:strCache>
                <c:ptCount val="1"/>
                <c:pt idx="0">
                  <c:v>Actual</c:v>
                </c:pt>
              </c:strCache>
            </c:strRef>
          </c:tx>
          <c:spPr>
            <a:ln w="38100">
              <a:solidFill>
                <a:schemeClr val="accent1">
                  <a:lumMod val="40000"/>
                  <a:lumOff val="60000"/>
                </a:schemeClr>
              </a:solidFill>
            </a:ln>
          </c:spPr>
          <c:marker>
            <c:symbol val="circle"/>
            <c:size val="7"/>
            <c:spPr>
              <a:solidFill>
                <a:schemeClr val="bg1"/>
              </a:solidFill>
              <a:ln w="25400">
                <a:solidFill>
                  <a:schemeClr val="accent1">
                    <a:lumMod val="75000"/>
                  </a:schemeClr>
                </a:solidFill>
              </a:ln>
            </c:spPr>
          </c:marker>
          <c:cat>
            <c:strRef>
              <c:f>Calcs!$D$56:$O$56</c:f>
              <c:strCache>
                <c:ptCount val="12"/>
                <c:pt idx="0">
                  <c:v>Jul</c:v>
                </c:pt>
                <c:pt idx="1">
                  <c:v>Aug</c:v>
                </c:pt>
                <c:pt idx="2">
                  <c:v>Sep</c:v>
                </c:pt>
                <c:pt idx="3">
                  <c:v>Oct</c:v>
                </c:pt>
                <c:pt idx="4">
                  <c:v>Nov</c:v>
                </c:pt>
                <c:pt idx="5">
                  <c:v>Dec</c:v>
                </c:pt>
                <c:pt idx="6">
                  <c:v>Jan</c:v>
                </c:pt>
                <c:pt idx="7">
                  <c:v>Feb</c:v>
                </c:pt>
                <c:pt idx="8">
                  <c:v>Mar</c:v>
                </c:pt>
                <c:pt idx="9">
                  <c:v>Apr</c:v>
                </c:pt>
                <c:pt idx="10">
                  <c:v>May</c:v>
                </c:pt>
                <c:pt idx="11">
                  <c:v>Jun</c:v>
                </c:pt>
              </c:strCache>
            </c:strRef>
          </c:cat>
          <c:val>
            <c:numRef>
              <c:f>Calcs!$D$57:$O$57</c:f>
              <c:numCache>
                <c:formatCode>_-* #,##0_-;\-* #,##0_-;_-* "-"??_-;_-@_-</c:formatCode>
                <c:ptCount val="12"/>
                <c:pt idx="0">
                  <c:v>2799.3421052631579</c:v>
                </c:pt>
                <c:pt idx="1">
                  <c:v>2738.8157894736842</c:v>
                </c:pt>
                <c:pt idx="2">
                  <c:v>2663.1578947368421</c:v>
                </c:pt>
                <c:pt idx="3">
                  <c:v>2799.3421052631579</c:v>
                </c:pt>
                <c:pt idx="4">
                  <c:v>2965.7894736842104</c:v>
                </c:pt>
                <c:pt idx="5">
                  <c:v>2723.6842105263158</c:v>
                </c:pt>
                <c:pt idx="6">
                  <c:v>2481.5789473684213</c:v>
                </c:pt>
                <c:pt idx="7">
                  <c:v>2405.9210526315787</c:v>
                </c:pt>
                <c:pt idx="8">
                  <c:v>2526.9736842105262</c:v>
                </c:pt>
                <c:pt idx="9">
                  <c:v>2784.2105263157896</c:v>
                </c:pt>
                <c:pt idx="10">
                  <c:v>2723.6842105263158</c:v>
                </c:pt>
                <c:pt idx="11">
                  <c:v>2859.8684210526317</c:v>
                </c:pt>
              </c:numCache>
            </c:numRef>
          </c:val>
          <c:smooth val="1"/>
          <c:extLst>
            <c:ext xmlns:c16="http://schemas.microsoft.com/office/drawing/2014/chart" uri="{C3380CC4-5D6E-409C-BE32-E72D297353CC}">
              <c16:uniqueId val="{00000000-109E-4064-9CBD-71664591315A}"/>
            </c:ext>
          </c:extLst>
        </c:ser>
        <c:ser>
          <c:idx val="1"/>
          <c:order val="1"/>
          <c:tx>
            <c:strRef>
              <c:f>Calcs!$C$58</c:f>
              <c:strCache>
                <c:ptCount val="1"/>
                <c:pt idx="0">
                  <c:v>Plan</c:v>
                </c:pt>
              </c:strCache>
            </c:strRef>
          </c:tx>
          <c:spPr>
            <a:ln w="38100">
              <a:solidFill>
                <a:schemeClr val="accent1">
                  <a:lumMod val="75000"/>
                </a:schemeClr>
              </a:solidFill>
            </a:ln>
          </c:spPr>
          <c:marker>
            <c:symbol val="circle"/>
            <c:size val="7"/>
            <c:spPr>
              <a:solidFill>
                <a:schemeClr val="bg1"/>
              </a:solidFill>
              <a:ln w="25400">
                <a:solidFill>
                  <a:schemeClr val="accent1">
                    <a:lumMod val="60000"/>
                    <a:lumOff val="40000"/>
                  </a:schemeClr>
                </a:solidFill>
              </a:ln>
            </c:spPr>
          </c:marker>
          <c:cat>
            <c:strRef>
              <c:f>Calcs!$D$56:$O$56</c:f>
              <c:strCache>
                <c:ptCount val="12"/>
                <c:pt idx="0">
                  <c:v>Jul</c:v>
                </c:pt>
                <c:pt idx="1">
                  <c:v>Aug</c:v>
                </c:pt>
                <c:pt idx="2">
                  <c:v>Sep</c:v>
                </c:pt>
                <c:pt idx="3">
                  <c:v>Oct</c:v>
                </c:pt>
                <c:pt idx="4">
                  <c:v>Nov</c:v>
                </c:pt>
                <c:pt idx="5">
                  <c:v>Dec</c:v>
                </c:pt>
                <c:pt idx="6">
                  <c:v>Jan</c:v>
                </c:pt>
                <c:pt idx="7">
                  <c:v>Feb</c:v>
                </c:pt>
                <c:pt idx="8">
                  <c:v>Mar</c:v>
                </c:pt>
                <c:pt idx="9">
                  <c:v>Apr</c:v>
                </c:pt>
                <c:pt idx="10">
                  <c:v>May</c:v>
                </c:pt>
                <c:pt idx="11">
                  <c:v>Jun</c:v>
                </c:pt>
              </c:strCache>
            </c:strRef>
          </c:cat>
          <c:val>
            <c:numRef>
              <c:f>Calcs!$D$58:$O$58</c:f>
              <c:numCache>
                <c:formatCode>_-* #,##0_-;\-* #,##0_-;_-* "-"??_-;_-@_-</c:formatCode>
                <c:ptCount val="12"/>
                <c:pt idx="0">
                  <c:v>2715.3618421052629</c:v>
                </c:pt>
                <c:pt idx="1">
                  <c:v>2464.9342105263158</c:v>
                </c:pt>
                <c:pt idx="2">
                  <c:v>2476.7368421052633</c:v>
                </c:pt>
                <c:pt idx="3">
                  <c:v>2603.3881578947371</c:v>
                </c:pt>
                <c:pt idx="4">
                  <c:v>2876.8157894736842</c:v>
                </c:pt>
                <c:pt idx="5">
                  <c:v>2478.5526315789475</c:v>
                </c:pt>
                <c:pt idx="6">
                  <c:v>2283.0526315789475</c:v>
                </c:pt>
                <c:pt idx="7">
                  <c:v>2261.5657894736837</c:v>
                </c:pt>
                <c:pt idx="8">
                  <c:v>2476.4342105263158</c:v>
                </c:pt>
                <c:pt idx="9">
                  <c:v>2672.8421052631579</c:v>
                </c:pt>
                <c:pt idx="10">
                  <c:v>2533.0263157894738</c:v>
                </c:pt>
                <c:pt idx="11">
                  <c:v>2831.2697368421054</c:v>
                </c:pt>
              </c:numCache>
            </c:numRef>
          </c:val>
          <c:smooth val="1"/>
          <c:extLst>
            <c:ext xmlns:c16="http://schemas.microsoft.com/office/drawing/2014/chart" uri="{C3380CC4-5D6E-409C-BE32-E72D297353CC}">
              <c16:uniqueId val="{00000001-109E-4064-9CBD-71664591315A}"/>
            </c:ext>
          </c:extLst>
        </c:ser>
        <c:dLbls>
          <c:showLegendKey val="0"/>
          <c:showVal val="0"/>
          <c:showCatName val="0"/>
          <c:showSerName val="0"/>
          <c:showPercent val="0"/>
          <c:showBubbleSize val="0"/>
        </c:dLbls>
        <c:marker val="1"/>
        <c:smooth val="0"/>
        <c:axId val="251122432"/>
        <c:axId val="385933312"/>
      </c:lineChart>
      <c:catAx>
        <c:axId val="251122432"/>
        <c:scaling>
          <c:orientation val="minMax"/>
        </c:scaling>
        <c:delete val="0"/>
        <c:axPos val="b"/>
        <c:numFmt formatCode="mmm" sourceLinked="0"/>
        <c:majorTickMark val="out"/>
        <c:minorTickMark val="none"/>
        <c:tickLblPos val="nextTo"/>
        <c:spPr>
          <a:ln>
            <a:noFill/>
          </a:ln>
        </c:spPr>
        <c:txPr>
          <a:bodyPr/>
          <a:lstStyle/>
          <a:p>
            <a:pPr>
              <a:defRPr b="1">
                <a:solidFill>
                  <a:schemeClr val="bg1">
                    <a:lumMod val="50000"/>
                  </a:schemeClr>
                </a:solidFill>
              </a:defRPr>
            </a:pPr>
            <a:endParaRPr lang="en-US"/>
          </a:p>
        </c:txPr>
        <c:crossAx val="385933312"/>
        <c:crosses val="autoZero"/>
        <c:auto val="1"/>
        <c:lblAlgn val="ctr"/>
        <c:lblOffset val="100"/>
        <c:noMultiLvlLbl val="0"/>
      </c:catAx>
      <c:valAx>
        <c:axId val="385933312"/>
        <c:scaling>
          <c:orientation val="minMax"/>
        </c:scaling>
        <c:delete val="0"/>
        <c:axPos val="l"/>
        <c:numFmt formatCode="#,###,\ &quot;k&quot;" sourceLinked="0"/>
        <c:majorTickMark val="out"/>
        <c:minorTickMark val="none"/>
        <c:tickLblPos val="nextTo"/>
        <c:txPr>
          <a:bodyPr/>
          <a:lstStyle/>
          <a:p>
            <a:pPr>
              <a:defRPr>
                <a:solidFill>
                  <a:schemeClr val="tx1">
                    <a:lumMod val="65000"/>
                    <a:lumOff val="35000"/>
                  </a:schemeClr>
                </a:solidFill>
              </a:defRPr>
            </a:pPr>
            <a:endParaRPr lang="en-US"/>
          </a:p>
        </c:txPr>
        <c:crossAx val="251122432"/>
        <c:crosses val="autoZero"/>
        <c:crossBetween val="between"/>
      </c:valAx>
      <c:spPr>
        <a:noFill/>
        <a:ln>
          <a:noFill/>
        </a:ln>
      </c:spPr>
    </c:plotArea>
    <c:legend>
      <c:legendPos val="t"/>
      <c:layout>
        <c:manualLayout>
          <c:xMode val="edge"/>
          <c:yMode val="edge"/>
          <c:x val="0.68600182692786627"/>
          <c:y val="2.9629629629629631E-2"/>
          <c:w val="0.28693115377144612"/>
          <c:h val="9.8410412984091269E-2"/>
        </c:manualLayout>
      </c:layout>
      <c:overlay val="0"/>
    </c:legend>
    <c:plotVisOnly val="1"/>
    <c:dispBlanksAs val="gap"/>
    <c:showDLblsOverMax val="0"/>
  </c:chart>
  <c:spPr>
    <a:noFill/>
    <a:ln>
      <a:noFill/>
    </a:ln>
  </c:spPr>
  <c:printSettings>
    <c:headerFooter/>
    <c:pageMargins b="0.75" l="0.7" r="0.7" t="0.75" header="0.3" footer="0.3"/>
    <c:pageSetup/>
  </c:printSettings>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manualLayout>
          <c:layoutTarget val="inner"/>
          <c:xMode val="edge"/>
          <c:yMode val="edge"/>
          <c:x val="0.25022135171007642"/>
          <c:y val="0.39368115843540996"/>
          <c:w val="0.34740143913129889"/>
          <c:h val="0.73713445313651049"/>
        </c:manualLayout>
      </c:layout>
      <c:pieChart>
        <c:varyColors val="1"/>
        <c:ser>
          <c:idx val="0"/>
          <c:order val="0"/>
          <c:dPt>
            <c:idx val="0"/>
            <c:bubble3D val="0"/>
            <c:spPr>
              <a:solidFill>
                <a:schemeClr val="accent1">
                  <a:lumMod val="60000"/>
                  <a:lumOff val="40000"/>
                </a:schemeClr>
              </a:solidFill>
            </c:spPr>
            <c:extLst>
              <c:ext xmlns:c16="http://schemas.microsoft.com/office/drawing/2014/chart" uri="{C3380CC4-5D6E-409C-BE32-E72D297353CC}">
                <c16:uniqueId val="{00000001-1420-4F7D-9851-85887D854F49}"/>
              </c:ext>
            </c:extLst>
          </c:dPt>
          <c:dPt>
            <c:idx val="1"/>
            <c:bubble3D val="0"/>
            <c:spPr>
              <a:solidFill>
                <a:schemeClr val="bg1">
                  <a:lumMod val="75000"/>
                </a:schemeClr>
              </a:solidFill>
            </c:spPr>
            <c:extLst>
              <c:ext xmlns:c16="http://schemas.microsoft.com/office/drawing/2014/chart" uri="{C3380CC4-5D6E-409C-BE32-E72D297353CC}">
                <c16:uniqueId val="{00000003-1420-4F7D-9851-85887D854F49}"/>
              </c:ext>
            </c:extLst>
          </c:dPt>
          <c:dPt>
            <c:idx val="2"/>
            <c:bubble3D val="0"/>
            <c:spPr>
              <a:solidFill>
                <a:schemeClr val="accent1">
                  <a:lumMod val="75000"/>
                </a:schemeClr>
              </a:solidFill>
            </c:spPr>
            <c:extLst>
              <c:ext xmlns:c16="http://schemas.microsoft.com/office/drawing/2014/chart" uri="{C3380CC4-5D6E-409C-BE32-E72D297353CC}">
                <c16:uniqueId val="{00000005-1420-4F7D-9851-85887D854F49}"/>
              </c:ext>
            </c:extLst>
          </c:dPt>
          <c:dLbls>
            <c:spPr>
              <a:noFill/>
              <a:ln>
                <a:noFill/>
              </a:ln>
              <a:effectLst/>
            </c:spPr>
            <c:txPr>
              <a:bodyPr/>
              <a:lstStyle/>
              <a:p>
                <a:pPr>
                  <a:defRPr b="1">
                    <a:solidFill>
                      <a:schemeClr val="bg1"/>
                    </a:solidFill>
                  </a:defRPr>
                </a:pPr>
                <a:endParaRPr lang="en-US"/>
              </a:p>
            </c:txPr>
            <c:showLegendKey val="0"/>
            <c:showVal val="0"/>
            <c:showCatName val="0"/>
            <c:showSerName val="0"/>
            <c:showPercent val="1"/>
            <c:showBubbleSize val="0"/>
            <c:showLeaderLines val="1"/>
            <c:extLst>
              <c:ext xmlns:c15="http://schemas.microsoft.com/office/drawing/2012/chart" uri="{CE6537A1-D6FC-4f65-9D91-7224C49458BB}"/>
            </c:extLst>
          </c:dLbls>
          <c:cat>
            <c:strRef>
              <c:f>Calcs!$B$66:$B$68</c:f>
              <c:strCache>
                <c:ptCount val="3"/>
                <c:pt idx="0">
                  <c:v>Store</c:v>
                </c:pt>
                <c:pt idx="1">
                  <c:v>Online</c:v>
                </c:pt>
                <c:pt idx="2">
                  <c:v>Mail</c:v>
                </c:pt>
              </c:strCache>
            </c:strRef>
          </c:cat>
          <c:val>
            <c:numRef>
              <c:f>Calcs!$D$66:$D$68</c:f>
              <c:numCache>
                <c:formatCode>General</c:formatCode>
                <c:ptCount val="3"/>
                <c:pt idx="0">
                  <c:v>42</c:v>
                </c:pt>
                <c:pt idx="1">
                  <c:v>39</c:v>
                </c:pt>
                <c:pt idx="2">
                  <c:v>19</c:v>
                </c:pt>
              </c:numCache>
            </c:numRef>
          </c:val>
          <c:extLst>
            <c:ext xmlns:c16="http://schemas.microsoft.com/office/drawing/2014/chart" uri="{C3380CC4-5D6E-409C-BE32-E72D297353CC}">
              <c16:uniqueId val="{00000006-1420-4F7D-9851-85887D854F49}"/>
            </c:ext>
          </c:extLst>
        </c:ser>
        <c:dLbls>
          <c:showLegendKey val="0"/>
          <c:showVal val="0"/>
          <c:showCatName val="0"/>
          <c:showSerName val="0"/>
          <c:showPercent val="0"/>
          <c:showBubbleSize val="0"/>
          <c:showLeaderLines val="1"/>
        </c:dLbls>
        <c:firstSliceAng val="0"/>
      </c:pieChart>
    </c:plotArea>
    <c:legend>
      <c:legendPos val="r"/>
      <c:layout>
        <c:manualLayout>
          <c:xMode val="edge"/>
          <c:yMode val="edge"/>
          <c:x val="0.70516572830091251"/>
          <c:y val="4.9500801322890651E-3"/>
          <c:w val="0.21440871372728146"/>
          <c:h val="0.52037239430109228"/>
        </c:manualLayout>
      </c:layout>
      <c:overlay val="0"/>
    </c:legend>
    <c:plotVisOnly val="1"/>
    <c:dispBlanksAs val="gap"/>
    <c:showDLblsOverMax val="0"/>
  </c:chart>
  <c:spPr>
    <a:noFill/>
    <a:ln>
      <a:noFill/>
    </a:ln>
  </c:spPr>
  <c:printSettings>
    <c:headerFooter/>
    <c:pageMargins b="0.75" l="0.7" r="0.7" t="0.75" header="0.3" footer="0.3"/>
    <c:pageSetup/>
  </c:printSettings>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manualLayout>
          <c:layoutTarget val="inner"/>
          <c:xMode val="edge"/>
          <c:yMode val="edge"/>
          <c:x val="0.24496665782420579"/>
          <c:y val="0.1472183280942731"/>
          <c:w val="0.34740143913129889"/>
          <c:h val="0.73713445313651049"/>
        </c:manualLayout>
      </c:layout>
      <c:pieChart>
        <c:varyColors val="1"/>
        <c:ser>
          <c:idx val="0"/>
          <c:order val="0"/>
          <c:dPt>
            <c:idx val="0"/>
            <c:bubble3D val="0"/>
            <c:spPr>
              <a:solidFill>
                <a:schemeClr val="accent1">
                  <a:lumMod val="60000"/>
                  <a:lumOff val="40000"/>
                </a:schemeClr>
              </a:solidFill>
            </c:spPr>
            <c:extLst>
              <c:ext xmlns:c16="http://schemas.microsoft.com/office/drawing/2014/chart" uri="{C3380CC4-5D6E-409C-BE32-E72D297353CC}">
                <c16:uniqueId val="{00000001-699C-404C-B3E2-5424A717A4FD}"/>
              </c:ext>
            </c:extLst>
          </c:dPt>
          <c:dPt>
            <c:idx val="1"/>
            <c:bubble3D val="0"/>
            <c:spPr>
              <a:solidFill>
                <a:schemeClr val="bg1">
                  <a:lumMod val="75000"/>
                </a:schemeClr>
              </a:solidFill>
            </c:spPr>
            <c:extLst>
              <c:ext xmlns:c16="http://schemas.microsoft.com/office/drawing/2014/chart" uri="{C3380CC4-5D6E-409C-BE32-E72D297353CC}">
                <c16:uniqueId val="{00000003-699C-404C-B3E2-5424A717A4FD}"/>
              </c:ext>
            </c:extLst>
          </c:dPt>
          <c:dPt>
            <c:idx val="2"/>
            <c:bubble3D val="0"/>
            <c:spPr>
              <a:solidFill>
                <a:schemeClr val="accent1">
                  <a:lumMod val="75000"/>
                </a:schemeClr>
              </a:solidFill>
            </c:spPr>
            <c:extLst>
              <c:ext xmlns:c16="http://schemas.microsoft.com/office/drawing/2014/chart" uri="{C3380CC4-5D6E-409C-BE32-E72D297353CC}">
                <c16:uniqueId val="{00000005-699C-404C-B3E2-5424A717A4FD}"/>
              </c:ext>
            </c:extLst>
          </c:dPt>
          <c:dLbls>
            <c:dLbl>
              <c:idx val="1"/>
              <c:layout>
                <c:manualLayout>
                  <c:x val="9.1899644513291037E-2"/>
                  <c:y val="-0.16795988964889327"/>
                </c:manualLayout>
              </c:layout>
              <c:showLegendKey val="0"/>
              <c:showVal val="0"/>
              <c:showCatName val="0"/>
              <c:showSerName val="0"/>
              <c:showPercent val="1"/>
              <c:showBubbleSize val="0"/>
              <c:extLst>
                <c:ext xmlns:c15="http://schemas.microsoft.com/office/drawing/2012/chart" uri="{CE6537A1-D6FC-4f65-9D91-7224C49458BB}"/>
                <c:ext xmlns:c16="http://schemas.microsoft.com/office/drawing/2014/chart" uri="{C3380CC4-5D6E-409C-BE32-E72D297353CC}">
                  <c16:uniqueId val="{00000003-699C-404C-B3E2-5424A717A4FD}"/>
                </c:ext>
              </c:extLst>
            </c:dLbl>
            <c:dLbl>
              <c:idx val="2"/>
              <c:layout>
                <c:manualLayout>
                  <c:x val="0.12983445384226125"/>
                  <c:y val="0.14845964570836706"/>
                </c:manualLayout>
              </c:layout>
              <c:showLegendKey val="0"/>
              <c:showVal val="0"/>
              <c:showCatName val="0"/>
              <c:showSerName val="0"/>
              <c:showPercent val="1"/>
              <c:showBubbleSize val="0"/>
              <c:extLst>
                <c:ext xmlns:c15="http://schemas.microsoft.com/office/drawing/2012/chart" uri="{CE6537A1-D6FC-4f65-9D91-7224C49458BB}"/>
                <c:ext xmlns:c16="http://schemas.microsoft.com/office/drawing/2014/chart" uri="{C3380CC4-5D6E-409C-BE32-E72D297353CC}">
                  <c16:uniqueId val="{00000005-699C-404C-B3E2-5424A717A4FD}"/>
                </c:ext>
              </c:extLst>
            </c:dLbl>
            <c:spPr>
              <a:noFill/>
              <a:ln>
                <a:noFill/>
              </a:ln>
              <a:effectLst/>
            </c:spPr>
            <c:txPr>
              <a:bodyPr/>
              <a:lstStyle/>
              <a:p>
                <a:pPr>
                  <a:defRPr b="1">
                    <a:solidFill>
                      <a:schemeClr val="bg1"/>
                    </a:solidFill>
                  </a:defRPr>
                </a:pPr>
                <a:endParaRPr lang="en-US"/>
              </a:p>
            </c:txPr>
            <c:showLegendKey val="0"/>
            <c:showVal val="0"/>
            <c:showCatName val="0"/>
            <c:showSerName val="0"/>
            <c:showPercent val="1"/>
            <c:showBubbleSize val="0"/>
            <c:showLeaderLines val="1"/>
            <c:extLst>
              <c:ext xmlns:c15="http://schemas.microsoft.com/office/drawing/2012/chart" uri="{CE6537A1-D6FC-4f65-9D91-7224C49458BB}"/>
            </c:extLst>
          </c:dLbls>
          <c:cat>
            <c:strRef>
              <c:f>Calcs!$B$62:$B$64</c:f>
              <c:strCache>
                <c:ptCount val="3"/>
                <c:pt idx="0">
                  <c:v>Store</c:v>
                </c:pt>
                <c:pt idx="1">
                  <c:v>Online</c:v>
                </c:pt>
                <c:pt idx="2">
                  <c:v>Mail</c:v>
                </c:pt>
              </c:strCache>
            </c:strRef>
          </c:cat>
          <c:val>
            <c:numRef>
              <c:f>Calcs!$D$62:$D$64</c:f>
              <c:numCache>
                <c:formatCode>General</c:formatCode>
                <c:ptCount val="3"/>
                <c:pt idx="0">
                  <c:v>40</c:v>
                </c:pt>
                <c:pt idx="1">
                  <c:v>50</c:v>
                </c:pt>
                <c:pt idx="2">
                  <c:v>10</c:v>
                </c:pt>
              </c:numCache>
            </c:numRef>
          </c:val>
          <c:extLst>
            <c:ext xmlns:c16="http://schemas.microsoft.com/office/drawing/2014/chart" uri="{C3380CC4-5D6E-409C-BE32-E72D297353CC}">
              <c16:uniqueId val="{00000006-699C-404C-B3E2-5424A717A4FD}"/>
            </c:ext>
          </c:extLst>
        </c:ser>
        <c:dLbls>
          <c:showLegendKey val="0"/>
          <c:showVal val="0"/>
          <c:showCatName val="0"/>
          <c:showSerName val="0"/>
          <c:showPercent val="0"/>
          <c:showBubbleSize val="0"/>
          <c:showLeaderLines val="1"/>
        </c:dLbls>
        <c:firstSliceAng val="0"/>
      </c:pieChart>
    </c:plotArea>
    <c:plotVisOnly val="1"/>
    <c:dispBlanksAs val="gap"/>
    <c:showDLblsOverMax val="0"/>
  </c:chart>
  <c:spPr>
    <a:noFill/>
    <a:ln>
      <a:noFill/>
    </a:ln>
  </c:spPr>
  <c:printSettings>
    <c:headerFooter/>
    <c:pageMargins b="0.75" l="0.7" r="0.7" t="0.75" header="0.3" footer="0.3"/>
    <c:pageSetup/>
  </c:printSettings>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manualLayout>
          <c:layoutTarget val="inner"/>
          <c:xMode val="edge"/>
          <c:yMode val="edge"/>
          <c:x val="0.13579360437567606"/>
          <c:y val="6.5930438295596097E-2"/>
          <c:w val="0.8250377247291979"/>
          <c:h val="0.7734278852807942"/>
        </c:manualLayout>
      </c:layout>
      <c:barChart>
        <c:barDir val="col"/>
        <c:grouping val="stacked"/>
        <c:varyColors val="0"/>
        <c:ser>
          <c:idx val="0"/>
          <c:order val="0"/>
          <c:tx>
            <c:strRef>
              <c:f>Calcs!$A$33</c:f>
              <c:strCache>
                <c:ptCount val="1"/>
                <c:pt idx="0">
                  <c:v>Poor</c:v>
                </c:pt>
              </c:strCache>
            </c:strRef>
          </c:tx>
          <c:spPr>
            <a:solidFill>
              <a:schemeClr val="tx2">
                <a:lumMod val="60000"/>
                <a:lumOff val="40000"/>
              </a:schemeClr>
            </a:solidFill>
          </c:spPr>
          <c:invertIfNegative val="0"/>
          <c:cat>
            <c:numRef>
              <c:f>Calcs!$C$32:$F$32</c:f>
              <c:numCache>
                <c:formatCode>General</c:formatCode>
                <c:ptCount val="4"/>
                <c:pt idx="0">
                  <c:v>2017</c:v>
                </c:pt>
                <c:pt idx="1">
                  <c:v>2018</c:v>
                </c:pt>
                <c:pt idx="2">
                  <c:v>2019</c:v>
                </c:pt>
                <c:pt idx="3">
                  <c:v>2020</c:v>
                </c:pt>
              </c:numCache>
            </c:numRef>
          </c:cat>
          <c:val>
            <c:numRef>
              <c:f>Calcs!$C$33:$F$33</c:f>
              <c:numCache>
                <c:formatCode>0%</c:formatCode>
                <c:ptCount val="4"/>
                <c:pt idx="0">
                  <c:v>0.5</c:v>
                </c:pt>
                <c:pt idx="1">
                  <c:v>0.6</c:v>
                </c:pt>
                <c:pt idx="2">
                  <c:v>0.6</c:v>
                </c:pt>
                <c:pt idx="3">
                  <c:v>0.6</c:v>
                </c:pt>
              </c:numCache>
            </c:numRef>
          </c:val>
          <c:extLst>
            <c:ext xmlns:c16="http://schemas.microsoft.com/office/drawing/2014/chart" uri="{C3380CC4-5D6E-409C-BE32-E72D297353CC}">
              <c16:uniqueId val="{00000000-888D-4630-9486-62508872BC87}"/>
            </c:ext>
          </c:extLst>
        </c:ser>
        <c:ser>
          <c:idx val="1"/>
          <c:order val="1"/>
          <c:tx>
            <c:strRef>
              <c:f>Calcs!$A$34</c:f>
              <c:strCache>
                <c:ptCount val="1"/>
                <c:pt idx="0">
                  <c:v>Fair</c:v>
                </c:pt>
              </c:strCache>
            </c:strRef>
          </c:tx>
          <c:spPr>
            <a:solidFill>
              <a:schemeClr val="tx2">
                <a:lumMod val="40000"/>
                <a:lumOff val="60000"/>
              </a:schemeClr>
            </a:solidFill>
          </c:spPr>
          <c:invertIfNegative val="0"/>
          <c:cat>
            <c:numRef>
              <c:f>Calcs!$C$32:$F$32</c:f>
              <c:numCache>
                <c:formatCode>General</c:formatCode>
                <c:ptCount val="4"/>
                <c:pt idx="0">
                  <c:v>2017</c:v>
                </c:pt>
                <c:pt idx="1">
                  <c:v>2018</c:v>
                </c:pt>
                <c:pt idx="2">
                  <c:v>2019</c:v>
                </c:pt>
                <c:pt idx="3">
                  <c:v>2020</c:v>
                </c:pt>
              </c:numCache>
            </c:numRef>
          </c:cat>
          <c:val>
            <c:numRef>
              <c:f>Calcs!$C$34:$F$34</c:f>
              <c:numCache>
                <c:formatCode>0%</c:formatCode>
                <c:ptCount val="4"/>
                <c:pt idx="0">
                  <c:v>0.1</c:v>
                </c:pt>
                <c:pt idx="1">
                  <c:v>0.15</c:v>
                </c:pt>
                <c:pt idx="2">
                  <c:v>0.15</c:v>
                </c:pt>
                <c:pt idx="3">
                  <c:v>0.15</c:v>
                </c:pt>
              </c:numCache>
            </c:numRef>
          </c:val>
          <c:extLst>
            <c:ext xmlns:c16="http://schemas.microsoft.com/office/drawing/2014/chart" uri="{C3380CC4-5D6E-409C-BE32-E72D297353CC}">
              <c16:uniqueId val="{00000001-888D-4630-9486-62508872BC87}"/>
            </c:ext>
          </c:extLst>
        </c:ser>
        <c:ser>
          <c:idx val="2"/>
          <c:order val="2"/>
          <c:tx>
            <c:strRef>
              <c:f>Calcs!$A$35</c:f>
              <c:strCache>
                <c:ptCount val="1"/>
                <c:pt idx="0">
                  <c:v>Good</c:v>
                </c:pt>
              </c:strCache>
            </c:strRef>
          </c:tx>
          <c:spPr>
            <a:solidFill>
              <a:schemeClr val="tx2">
                <a:lumMod val="20000"/>
                <a:lumOff val="80000"/>
              </a:schemeClr>
            </a:solidFill>
          </c:spPr>
          <c:invertIfNegative val="0"/>
          <c:cat>
            <c:numRef>
              <c:f>Calcs!$C$32:$F$32</c:f>
              <c:numCache>
                <c:formatCode>General</c:formatCode>
                <c:ptCount val="4"/>
                <c:pt idx="0">
                  <c:v>2017</c:v>
                </c:pt>
                <c:pt idx="1">
                  <c:v>2018</c:v>
                </c:pt>
                <c:pt idx="2">
                  <c:v>2019</c:v>
                </c:pt>
                <c:pt idx="3">
                  <c:v>2020</c:v>
                </c:pt>
              </c:numCache>
            </c:numRef>
          </c:cat>
          <c:val>
            <c:numRef>
              <c:f>Calcs!$C$35:$F$35</c:f>
              <c:numCache>
                <c:formatCode>0%</c:formatCode>
                <c:ptCount val="4"/>
                <c:pt idx="0">
                  <c:v>0.2</c:v>
                </c:pt>
                <c:pt idx="1">
                  <c:v>0.15</c:v>
                </c:pt>
                <c:pt idx="2">
                  <c:v>0.15</c:v>
                </c:pt>
                <c:pt idx="3">
                  <c:v>0.15</c:v>
                </c:pt>
              </c:numCache>
            </c:numRef>
          </c:val>
          <c:extLst>
            <c:ext xmlns:c16="http://schemas.microsoft.com/office/drawing/2014/chart" uri="{C3380CC4-5D6E-409C-BE32-E72D297353CC}">
              <c16:uniqueId val="{00000002-888D-4630-9486-62508872BC87}"/>
            </c:ext>
          </c:extLst>
        </c:ser>
        <c:ser>
          <c:idx val="3"/>
          <c:order val="3"/>
          <c:tx>
            <c:strRef>
              <c:f>Calcs!$A$36</c:f>
              <c:strCache>
                <c:ptCount val="1"/>
                <c:pt idx="0">
                  <c:v>Excellent</c:v>
                </c:pt>
              </c:strCache>
            </c:strRef>
          </c:tx>
          <c:spPr>
            <a:solidFill>
              <a:schemeClr val="accent1">
                <a:lumMod val="20000"/>
                <a:lumOff val="80000"/>
              </a:schemeClr>
            </a:solidFill>
          </c:spPr>
          <c:invertIfNegative val="0"/>
          <c:cat>
            <c:numRef>
              <c:f>Calcs!$C$32:$F$32</c:f>
              <c:numCache>
                <c:formatCode>General</c:formatCode>
                <c:ptCount val="4"/>
                <c:pt idx="0">
                  <c:v>2017</c:v>
                </c:pt>
                <c:pt idx="1">
                  <c:v>2018</c:v>
                </c:pt>
                <c:pt idx="2">
                  <c:v>2019</c:v>
                </c:pt>
                <c:pt idx="3">
                  <c:v>2020</c:v>
                </c:pt>
              </c:numCache>
            </c:numRef>
          </c:cat>
          <c:val>
            <c:numRef>
              <c:f>Calcs!$C$36:$F$36</c:f>
              <c:numCache>
                <c:formatCode>0%</c:formatCode>
                <c:ptCount val="4"/>
                <c:pt idx="0">
                  <c:v>0.2</c:v>
                </c:pt>
                <c:pt idx="1">
                  <c:v>0.1</c:v>
                </c:pt>
                <c:pt idx="2">
                  <c:v>0.1</c:v>
                </c:pt>
                <c:pt idx="3">
                  <c:v>0.1</c:v>
                </c:pt>
              </c:numCache>
            </c:numRef>
          </c:val>
          <c:extLst>
            <c:ext xmlns:c16="http://schemas.microsoft.com/office/drawing/2014/chart" uri="{C3380CC4-5D6E-409C-BE32-E72D297353CC}">
              <c16:uniqueId val="{00000003-888D-4630-9486-62508872BC87}"/>
            </c:ext>
          </c:extLst>
        </c:ser>
        <c:dLbls>
          <c:showLegendKey val="0"/>
          <c:showVal val="0"/>
          <c:showCatName val="0"/>
          <c:showSerName val="0"/>
          <c:showPercent val="0"/>
          <c:showBubbleSize val="0"/>
        </c:dLbls>
        <c:gapWidth val="60"/>
        <c:overlap val="100"/>
        <c:axId val="731561984"/>
        <c:axId val="731563904"/>
      </c:barChart>
      <c:barChart>
        <c:barDir val="col"/>
        <c:grouping val="stacked"/>
        <c:varyColors val="0"/>
        <c:ser>
          <c:idx val="4"/>
          <c:order val="4"/>
          <c:tx>
            <c:strRef>
              <c:f>Calcs!$A$37</c:f>
              <c:strCache>
                <c:ptCount val="1"/>
                <c:pt idx="0">
                  <c:v>Value</c:v>
                </c:pt>
              </c:strCache>
            </c:strRef>
          </c:tx>
          <c:spPr>
            <a:solidFill>
              <a:schemeClr val="accent1">
                <a:lumMod val="50000"/>
              </a:schemeClr>
            </a:solidFill>
          </c:spPr>
          <c:invertIfNegative val="0"/>
          <c:cat>
            <c:numRef>
              <c:f>Calcs!$C$32:$F$32</c:f>
              <c:numCache>
                <c:formatCode>General</c:formatCode>
                <c:ptCount val="4"/>
                <c:pt idx="0">
                  <c:v>2017</c:v>
                </c:pt>
                <c:pt idx="1">
                  <c:v>2018</c:v>
                </c:pt>
                <c:pt idx="2">
                  <c:v>2019</c:v>
                </c:pt>
                <c:pt idx="3">
                  <c:v>2020</c:v>
                </c:pt>
              </c:numCache>
            </c:numRef>
          </c:cat>
          <c:val>
            <c:numRef>
              <c:f>Calcs!$C$37:$F$37</c:f>
              <c:numCache>
                <c:formatCode>0%</c:formatCode>
                <c:ptCount val="4"/>
                <c:pt idx="0">
                  <c:v>0.85</c:v>
                </c:pt>
                <c:pt idx="1">
                  <c:v>0.87</c:v>
                </c:pt>
                <c:pt idx="2">
                  <c:v>0.9</c:v>
                </c:pt>
                <c:pt idx="3">
                  <c:v>0.93</c:v>
                </c:pt>
              </c:numCache>
            </c:numRef>
          </c:val>
          <c:extLst>
            <c:ext xmlns:c16="http://schemas.microsoft.com/office/drawing/2014/chart" uri="{C3380CC4-5D6E-409C-BE32-E72D297353CC}">
              <c16:uniqueId val="{00000004-888D-4630-9486-62508872BC87}"/>
            </c:ext>
          </c:extLst>
        </c:ser>
        <c:dLbls>
          <c:showLegendKey val="0"/>
          <c:showVal val="0"/>
          <c:showCatName val="0"/>
          <c:showSerName val="0"/>
          <c:showPercent val="0"/>
          <c:showBubbleSize val="0"/>
        </c:dLbls>
        <c:gapWidth val="400"/>
        <c:overlap val="100"/>
        <c:axId val="738067584"/>
        <c:axId val="731565440"/>
      </c:barChart>
      <c:lineChart>
        <c:grouping val="standard"/>
        <c:varyColors val="0"/>
        <c:ser>
          <c:idx val="5"/>
          <c:order val="5"/>
          <c:tx>
            <c:strRef>
              <c:f>Calcs!$A$38</c:f>
              <c:strCache>
                <c:ptCount val="1"/>
                <c:pt idx="0">
                  <c:v>Target</c:v>
                </c:pt>
              </c:strCache>
            </c:strRef>
          </c:tx>
          <c:spPr>
            <a:ln>
              <a:noFill/>
            </a:ln>
          </c:spPr>
          <c:marker>
            <c:symbol val="dash"/>
            <c:size val="12"/>
            <c:spPr>
              <a:solidFill>
                <a:schemeClr val="accent2">
                  <a:lumMod val="75000"/>
                </a:schemeClr>
              </a:solidFill>
              <a:ln>
                <a:solidFill>
                  <a:schemeClr val="accent2">
                    <a:lumMod val="75000"/>
                  </a:schemeClr>
                </a:solidFill>
              </a:ln>
            </c:spPr>
          </c:marker>
          <c:cat>
            <c:numRef>
              <c:f>Calcs!$C$32:$F$32</c:f>
              <c:numCache>
                <c:formatCode>General</c:formatCode>
                <c:ptCount val="4"/>
                <c:pt idx="0">
                  <c:v>2017</c:v>
                </c:pt>
                <c:pt idx="1">
                  <c:v>2018</c:v>
                </c:pt>
                <c:pt idx="2">
                  <c:v>2019</c:v>
                </c:pt>
                <c:pt idx="3">
                  <c:v>2020</c:v>
                </c:pt>
              </c:numCache>
            </c:numRef>
          </c:cat>
          <c:val>
            <c:numRef>
              <c:f>Calcs!$C$38:$F$38</c:f>
              <c:numCache>
                <c:formatCode>0%</c:formatCode>
                <c:ptCount val="4"/>
                <c:pt idx="0">
                  <c:v>0.92</c:v>
                </c:pt>
                <c:pt idx="1">
                  <c:v>0.92</c:v>
                </c:pt>
                <c:pt idx="2">
                  <c:v>0.92</c:v>
                </c:pt>
                <c:pt idx="3">
                  <c:v>0.92</c:v>
                </c:pt>
              </c:numCache>
            </c:numRef>
          </c:val>
          <c:smooth val="0"/>
          <c:extLst>
            <c:ext xmlns:c16="http://schemas.microsoft.com/office/drawing/2014/chart" uri="{C3380CC4-5D6E-409C-BE32-E72D297353CC}">
              <c16:uniqueId val="{00000005-888D-4630-9486-62508872BC87}"/>
            </c:ext>
          </c:extLst>
        </c:ser>
        <c:dLbls>
          <c:showLegendKey val="0"/>
          <c:showVal val="0"/>
          <c:showCatName val="0"/>
          <c:showSerName val="0"/>
          <c:showPercent val="0"/>
          <c:showBubbleSize val="0"/>
        </c:dLbls>
        <c:marker val="1"/>
        <c:smooth val="0"/>
        <c:axId val="738067584"/>
        <c:axId val="731565440"/>
      </c:lineChart>
      <c:catAx>
        <c:axId val="731561984"/>
        <c:scaling>
          <c:orientation val="minMax"/>
        </c:scaling>
        <c:delete val="0"/>
        <c:axPos val="b"/>
        <c:numFmt formatCode="General" sourceLinked="1"/>
        <c:majorTickMark val="out"/>
        <c:minorTickMark val="none"/>
        <c:tickLblPos val="nextTo"/>
        <c:txPr>
          <a:bodyPr/>
          <a:lstStyle/>
          <a:p>
            <a:pPr>
              <a:defRPr>
                <a:solidFill>
                  <a:schemeClr val="tx1">
                    <a:lumMod val="65000"/>
                    <a:lumOff val="35000"/>
                  </a:schemeClr>
                </a:solidFill>
              </a:defRPr>
            </a:pPr>
            <a:endParaRPr lang="en-US"/>
          </a:p>
        </c:txPr>
        <c:crossAx val="731563904"/>
        <c:crosses val="autoZero"/>
        <c:auto val="1"/>
        <c:lblAlgn val="ctr"/>
        <c:lblOffset val="100"/>
        <c:noMultiLvlLbl val="0"/>
      </c:catAx>
      <c:valAx>
        <c:axId val="731563904"/>
        <c:scaling>
          <c:orientation val="minMax"/>
          <c:max val="1"/>
        </c:scaling>
        <c:delete val="0"/>
        <c:axPos val="l"/>
        <c:numFmt formatCode="0%" sourceLinked="1"/>
        <c:majorTickMark val="none"/>
        <c:minorTickMark val="none"/>
        <c:tickLblPos val="nextTo"/>
        <c:txPr>
          <a:bodyPr/>
          <a:lstStyle/>
          <a:p>
            <a:pPr>
              <a:defRPr>
                <a:solidFill>
                  <a:schemeClr val="tx1">
                    <a:lumMod val="65000"/>
                    <a:lumOff val="35000"/>
                  </a:schemeClr>
                </a:solidFill>
              </a:defRPr>
            </a:pPr>
            <a:endParaRPr lang="en-US"/>
          </a:p>
        </c:txPr>
        <c:crossAx val="731561984"/>
        <c:crosses val="autoZero"/>
        <c:crossBetween val="between"/>
        <c:majorUnit val="0.2"/>
      </c:valAx>
      <c:valAx>
        <c:axId val="731565440"/>
        <c:scaling>
          <c:orientation val="minMax"/>
        </c:scaling>
        <c:delete val="1"/>
        <c:axPos val="r"/>
        <c:numFmt formatCode="0%" sourceLinked="1"/>
        <c:majorTickMark val="out"/>
        <c:minorTickMark val="none"/>
        <c:tickLblPos val="nextTo"/>
        <c:crossAx val="738067584"/>
        <c:crosses val="max"/>
        <c:crossBetween val="between"/>
      </c:valAx>
      <c:catAx>
        <c:axId val="738067584"/>
        <c:scaling>
          <c:orientation val="minMax"/>
        </c:scaling>
        <c:delete val="1"/>
        <c:axPos val="b"/>
        <c:numFmt formatCode="General" sourceLinked="1"/>
        <c:majorTickMark val="out"/>
        <c:minorTickMark val="none"/>
        <c:tickLblPos val="nextTo"/>
        <c:crossAx val="731565440"/>
        <c:crosses val="autoZero"/>
        <c:auto val="1"/>
        <c:lblAlgn val="ctr"/>
        <c:lblOffset val="100"/>
        <c:noMultiLvlLbl val="0"/>
      </c:catAx>
      <c:spPr>
        <a:noFill/>
      </c:spPr>
    </c:plotArea>
    <c:plotVisOnly val="1"/>
    <c:dispBlanksAs val="gap"/>
    <c:showDLblsOverMax val="0"/>
  </c:chart>
  <c:spPr>
    <a:noFill/>
    <a:ln>
      <a:noFill/>
    </a:ln>
  </c:spPr>
  <c:printSettings>
    <c:headerFooter/>
    <c:pageMargins b="0.75" l="0.7" r="0.7" t="0.75" header="0.3" footer="0.3"/>
    <c:pageSetup/>
  </c:printSettings>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6.4997108507935428E-2"/>
          <c:y val="5.0925925925925923E-2"/>
          <c:w val="0.91586895641562915"/>
          <c:h val="0.79599691215068702"/>
        </c:manualLayout>
      </c:layout>
      <c:barChart>
        <c:barDir val="col"/>
        <c:grouping val="clustered"/>
        <c:varyColors val="0"/>
        <c:ser>
          <c:idx val="0"/>
          <c:order val="0"/>
          <c:tx>
            <c:strRef>
              <c:f>Calcs!$C$49</c:f>
              <c:strCache>
                <c:ptCount val="1"/>
                <c:pt idx="0">
                  <c:v>Actual</c:v>
                </c:pt>
              </c:strCache>
            </c:strRef>
          </c:tx>
          <c:spPr>
            <a:blipFill>
              <a:blip xmlns:r="http://schemas.openxmlformats.org/officeDocument/2006/relationships" r:embed="rId3"/>
              <a:stretch>
                <a:fillRect/>
              </a:stretch>
            </a:blipFill>
            <a:ln>
              <a:noFill/>
            </a:ln>
            <a:effectLst/>
          </c:spPr>
          <c:invertIfNegative val="0"/>
          <c:cat>
            <c:strRef>
              <c:f>Calcs!$D$41:$O$41</c:f>
              <c:strCache>
                <c:ptCount val="12"/>
                <c:pt idx="0">
                  <c:v>Jul</c:v>
                </c:pt>
                <c:pt idx="1">
                  <c:v>Aug</c:v>
                </c:pt>
                <c:pt idx="2">
                  <c:v>Sep</c:v>
                </c:pt>
                <c:pt idx="3">
                  <c:v>Oct</c:v>
                </c:pt>
                <c:pt idx="4">
                  <c:v>Nov</c:v>
                </c:pt>
                <c:pt idx="5">
                  <c:v>Dec</c:v>
                </c:pt>
                <c:pt idx="6">
                  <c:v>Jan</c:v>
                </c:pt>
                <c:pt idx="7">
                  <c:v>Feb</c:v>
                </c:pt>
                <c:pt idx="8">
                  <c:v>Mar</c:v>
                </c:pt>
                <c:pt idx="9">
                  <c:v>Apr</c:v>
                </c:pt>
                <c:pt idx="10">
                  <c:v>May</c:v>
                </c:pt>
                <c:pt idx="11">
                  <c:v>Jun</c:v>
                </c:pt>
              </c:strCache>
            </c:strRef>
          </c:cat>
          <c:val>
            <c:numRef>
              <c:f>Calcs!$D$49:$O$49</c:f>
              <c:numCache>
                <c:formatCode>_-* #,##0_-;\-* #,##0_-;_-* "-"??_-;_-@_-</c:formatCode>
                <c:ptCount val="12"/>
                <c:pt idx="0">
                  <c:v>832048.00000000012</c:v>
                </c:pt>
                <c:pt idx="1">
                  <c:v>873263.99999999988</c:v>
                </c:pt>
                <c:pt idx="2">
                  <c:v>489762</c:v>
                </c:pt>
                <c:pt idx="3">
                  <c:v>621690</c:v>
                </c:pt>
                <c:pt idx="4">
                  <c:v>902520</c:v>
                </c:pt>
                <c:pt idx="5">
                  <c:v>901967.99999999977</c:v>
                </c:pt>
                <c:pt idx="6">
                  <c:v>742900</c:v>
                </c:pt>
                <c:pt idx="7">
                  <c:v>772800</c:v>
                </c:pt>
                <c:pt idx="8">
                  <c:v>777400</c:v>
                </c:pt>
                <c:pt idx="9">
                  <c:v>731400</c:v>
                </c:pt>
                <c:pt idx="10">
                  <c:v>752100</c:v>
                </c:pt>
                <c:pt idx="11">
                  <c:v>791199.99999999988</c:v>
                </c:pt>
              </c:numCache>
            </c:numRef>
          </c:val>
          <c:extLst>
            <c:ext xmlns:c16="http://schemas.microsoft.com/office/drawing/2014/chart" uri="{C3380CC4-5D6E-409C-BE32-E72D297353CC}">
              <c16:uniqueId val="{00000000-2B5C-4FD5-AA5A-AFC32B5AA92F}"/>
            </c:ext>
          </c:extLst>
        </c:ser>
        <c:dLbls>
          <c:showLegendKey val="0"/>
          <c:showVal val="0"/>
          <c:showCatName val="0"/>
          <c:showSerName val="0"/>
          <c:showPercent val="0"/>
          <c:showBubbleSize val="0"/>
        </c:dLbls>
        <c:gapWidth val="10"/>
        <c:overlap val="-27"/>
        <c:axId val="745232640"/>
        <c:axId val="745243008"/>
      </c:barChart>
      <c:lineChart>
        <c:grouping val="stacked"/>
        <c:varyColors val="0"/>
        <c:ser>
          <c:idx val="1"/>
          <c:order val="1"/>
          <c:tx>
            <c:strRef>
              <c:f>Calcs!$C$50</c:f>
              <c:strCache>
                <c:ptCount val="1"/>
                <c:pt idx="0">
                  <c:v>Plan</c:v>
                </c:pt>
              </c:strCache>
            </c:strRef>
          </c:tx>
          <c:spPr>
            <a:ln w="28575" cap="rnd">
              <a:solidFill>
                <a:schemeClr val="tx2">
                  <a:lumMod val="60000"/>
                  <a:lumOff val="40000"/>
                </a:schemeClr>
              </a:solidFill>
              <a:round/>
            </a:ln>
            <a:effectLst/>
          </c:spPr>
          <c:marker>
            <c:symbol val="circle"/>
            <c:size val="6"/>
            <c:spPr>
              <a:solidFill>
                <a:schemeClr val="bg1">
                  <a:lumMod val="75000"/>
                </a:schemeClr>
              </a:solidFill>
              <a:ln w="9525">
                <a:noFill/>
              </a:ln>
              <a:effectLst/>
              <a:scene3d>
                <a:camera prst="orthographicFront"/>
                <a:lightRig rig="threePt" dir="t"/>
              </a:scene3d>
              <a:sp3d>
                <a:bevelT/>
              </a:sp3d>
            </c:spPr>
          </c:marker>
          <c:val>
            <c:numRef>
              <c:f>Calcs!$D$50:$O$50</c:f>
              <c:numCache>
                <c:formatCode>_-* #,##0_-;\-* #,##0_-;_-* "-"??_-;_-@_-</c:formatCode>
                <c:ptCount val="12"/>
                <c:pt idx="0">
                  <c:v>778601.04</c:v>
                </c:pt>
                <c:pt idx="1">
                  <c:v>796416.76799999992</c:v>
                </c:pt>
                <c:pt idx="2">
                  <c:v>697843.07299999997</c:v>
                </c:pt>
                <c:pt idx="3">
                  <c:v>631947.88500000001</c:v>
                </c:pt>
                <c:pt idx="4">
                  <c:v>771654.6</c:v>
                </c:pt>
                <c:pt idx="5">
                  <c:v>771182.63999999978</c:v>
                </c:pt>
                <c:pt idx="6">
                  <c:v>695179.5</c:v>
                </c:pt>
                <c:pt idx="7">
                  <c:v>704793.59999999998</c:v>
                </c:pt>
                <c:pt idx="8">
                  <c:v>790227.10000000009</c:v>
                </c:pt>
                <c:pt idx="9">
                  <c:v>743468.10000000009</c:v>
                </c:pt>
                <c:pt idx="10">
                  <c:v>643045.5</c:v>
                </c:pt>
                <c:pt idx="11">
                  <c:v>676475.99999999988</c:v>
                </c:pt>
              </c:numCache>
            </c:numRef>
          </c:val>
          <c:smooth val="1"/>
          <c:extLst>
            <c:ext xmlns:c16="http://schemas.microsoft.com/office/drawing/2014/chart" uri="{C3380CC4-5D6E-409C-BE32-E72D297353CC}">
              <c16:uniqueId val="{00000001-2B5C-4FD5-AA5A-AFC32B5AA92F}"/>
            </c:ext>
          </c:extLst>
        </c:ser>
        <c:dLbls>
          <c:showLegendKey val="0"/>
          <c:showVal val="0"/>
          <c:showCatName val="0"/>
          <c:showSerName val="0"/>
          <c:showPercent val="0"/>
          <c:showBubbleSize val="0"/>
        </c:dLbls>
        <c:marker val="1"/>
        <c:smooth val="0"/>
        <c:axId val="745232640"/>
        <c:axId val="745243008"/>
      </c:lineChart>
      <c:catAx>
        <c:axId val="74523264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45243008"/>
        <c:crosses val="autoZero"/>
        <c:auto val="1"/>
        <c:lblAlgn val="ctr"/>
        <c:lblOffset val="100"/>
        <c:noMultiLvlLbl val="0"/>
      </c:catAx>
      <c:valAx>
        <c:axId val="745243008"/>
        <c:scaling>
          <c:orientation val="minMax"/>
        </c:scaling>
        <c:delete val="0"/>
        <c:axPos val="l"/>
        <c:numFmt formatCode="#,###," sourceLinked="0"/>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45232640"/>
        <c:crosses val="autoZero"/>
        <c:crossBetween val="between"/>
      </c:valAx>
      <c:spPr>
        <a:noFill/>
        <a:ln>
          <a:noFill/>
        </a:ln>
        <a:effectLst/>
      </c:spPr>
    </c:plotArea>
    <c:legend>
      <c:legendPos val="b"/>
      <c:layout>
        <c:manualLayout>
          <c:xMode val="edge"/>
          <c:yMode val="edge"/>
          <c:x val="0.70518307086614174"/>
          <c:y val="9.8374161563137517E-3"/>
          <c:w val="0.28963385826771654"/>
          <c:h val="7.8125546806649182E-2"/>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areaChart>
        <c:grouping val="standard"/>
        <c:varyColors val="0"/>
        <c:ser>
          <c:idx val="0"/>
          <c:order val="0"/>
          <c:tx>
            <c:strRef>
              <c:f>Calcs!$D$82</c:f>
              <c:strCache>
                <c:ptCount val="1"/>
                <c:pt idx="0">
                  <c:v>Max Waiting Time</c:v>
                </c:pt>
              </c:strCache>
            </c:strRef>
          </c:tx>
          <c:spPr>
            <a:solidFill>
              <a:schemeClr val="bg1">
                <a:lumMod val="85000"/>
              </a:schemeClr>
            </a:solidFill>
            <a:ln w="28575">
              <a:noFill/>
            </a:ln>
            <a:effectLst/>
          </c:spPr>
          <c:val>
            <c:numRef>
              <c:f>Calcs!$D$83:$D$134</c:f>
              <c:numCache>
                <c:formatCode>General</c:formatCode>
                <c:ptCount val="52"/>
                <c:pt idx="0">
                  <c:v>57</c:v>
                </c:pt>
                <c:pt idx="1">
                  <c:v>85</c:v>
                </c:pt>
                <c:pt idx="2">
                  <c:v>96</c:v>
                </c:pt>
                <c:pt idx="3">
                  <c:v>39</c:v>
                </c:pt>
                <c:pt idx="4">
                  <c:v>78</c:v>
                </c:pt>
                <c:pt idx="5">
                  <c:v>75</c:v>
                </c:pt>
                <c:pt idx="6">
                  <c:v>59</c:v>
                </c:pt>
                <c:pt idx="7">
                  <c:v>63</c:v>
                </c:pt>
                <c:pt idx="8">
                  <c:v>49</c:v>
                </c:pt>
                <c:pt idx="9">
                  <c:v>45</c:v>
                </c:pt>
                <c:pt idx="10">
                  <c:v>77</c:v>
                </c:pt>
                <c:pt idx="11">
                  <c:v>99</c:v>
                </c:pt>
                <c:pt idx="12">
                  <c:v>93</c:v>
                </c:pt>
                <c:pt idx="13">
                  <c:v>81</c:v>
                </c:pt>
                <c:pt idx="14">
                  <c:v>86</c:v>
                </c:pt>
                <c:pt idx="15">
                  <c:v>74</c:v>
                </c:pt>
                <c:pt idx="16">
                  <c:v>48</c:v>
                </c:pt>
                <c:pt idx="17">
                  <c:v>117</c:v>
                </c:pt>
                <c:pt idx="18">
                  <c:v>34</c:v>
                </c:pt>
                <c:pt idx="19">
                  <c:v>78</c:v>
                </c:pt>
                <c:pt idx="20">
                  <c:v>40</c:v>
                </c:pt>
                <c:pt idx="21">
                  <c:v>57</c:v>
                </c:pt>
                <c:pt idx="22">
                  <c:v>109</c:v>
                </c:pt>
                <c:pt idx="23">
                  <c:v>64</c:v>
                </c:pt>
                <c:pt idx="24">
                  <c:v>94</c:v>
                </c:pt>
                <c:pt idx="25">
                  <c:v>83</c:v>
                </c:pt>
                <c:pt idx="26">
                  <c:v>53</c:v>
                </c:pt>
                <c:pt idx="27">
                  <c:v>57</c:v>
                </c:pt>
                <c:pt idx="28">
                  <c:v>84</c:v>
                </c:pt>
                <c:pt idx="29">
                  <c:v>45</c:v>
                </c:pt>
                <c:pt idx="30">
                  <c:v>45</c:v>
                </c:pt>
                <c:pt idx="31">
                  <c:v>73</c:v>
                </c:pt>
                <c:pt idx="32">
                  <c:v>48</c:v>
                </c:pt>
                <c:pt idx="33">
                  <c:v>93</c:v>
                </c:pt>
                <c:pt idx="34">
                  <c:v>52</c:v>
                </c:pt>
                <c:pt idx="35">
                  <c:v>97</c:v>
                </c:pt>
                <c:pt idx="36">
                  <c:v>46</c:v>
                </c:pt>
                <c:pt idx="37">
                  <c:v>61</c:v>
                </c:pt>
                <c:pt idx="38">
                  <c:v>74</c:v>
                </c:pt>
                <c:pt idx="39">
                  <c:v>81</c:v>
                </c:pt>
                <c:pt idx="40">
                  <c:v>85</c:v>
                </c:pt>
                <c:pt idx="41">
                  <c:v>39</c:v>
                </c:pt>
                <c:pt idx="42">
                  <c:v>109</c:v>
                </c:pt>
                <c:pt idx="43">
                  <c:v>82</c:v>
                </c:pt>
                <c:pt idx="44">
                  <c:v>62</c:v>
                </c:pt>
                <c:pt idx="45">
                  <c:v>76</c:v>
                </c:pt>
                <c:pt idx="46">
                  <c:v>45</c:v>
                </c:pt>
                <c:pt idx="47">
                  <c:v>84</c:v>
                </c:pt>
                <c:pt idx="48">
                  <c:v>98</c:v>
                </c:pt>
                <c:pt idx="49">
                  <c:v>100</c:v>
                </c:pt>
                <c:pt idx="50">
                  <c:v>79</c:v>
                </c:pt>
                <c:pt idx="51">
                  <c:v>95</c:v>
                </c:pt>
              </c:numCache>
            </c:numRef>
          </c:val>
          <c:extLst>
            <c:ext xmlns:c16="http://schemas.microsoft.com/office/drawing/2014/chart" uri="{C3380CC4-5D6E-409C-BE32-E72D297353CC}">
              <c16:uniqueId val="{00000000-6B8F-4874-9067-A0DA01B28C70}"/>
            </c:ext>
          </c:extLst>
        </c:ser>
        <c:ser>
          <c:idx val="1"/>
          <c:order val="1"/>
          <c:tx>
            <c:strRef>
              <c:f>Calcs!$C$82</c:f>
              <c:strCache>
                <c:ptCount val="1"/>
                <c:pt idx="0">
                  <c:v>Min Waiting Time</c:v>
                </c:pt>
              </c:strCache>
            </c:strRef>
          </c:tx>
          <c:spPr>
            <a:solidFill>
              <a:schemeClr val="bg1"/>
            </a:solidFill>
            <a:ln w="25400">
              <a:noFill/>
            </a:ln>
            <a:effectLst/>
          </c:spPr>
          <c:val>
            <c:numRef>
              <c:f>Calcs!$C$83:$C$134</c:f>
              <c:numCache>
                <c:formatCode>General</c:formatCode>
                <c:ptCount val="52"/>
                <c:pt idx="0">
                  <c:v>31</c:v>
                </c:pt>
                <c:pt idx="1">
                  <c:v>6</c:v>
                </c:pt>
                <c:pt idx="2">
                  <c:v>72</c:v>
                </c:pt>
                <c:pt idx="3">
                  <c:v>5</c:v>
                </c:pt>
                <c:pt idx="4">
                  <c:v>27</c:v>
                </c:pt>
                <c:pt idx="5">
                  <c:v>1</c:v>
                </c:pt>
                <c:pt idx="6">
                  <c:v>13</c:v>
                </c:pt>
                <c:pt idx="7">
                  <c:v>0</c:v>
                </c:pt>
                <c:pt idx="8">
                  <c:v>29</c:v>
                </c:pt>
                <c:pt idx="9">
                  <c:v>4</c:v>
                </c:pt>
                <c:pt idx="10">
                  <c:v>46</c:v>
                </c:pt>
                <c:pt idx="11">
                  <c:v>46</c:v>
                </c:pt>
                <c:pt idx="12">
                  <c:v>14</c:v>
                </c:pt>
                <c:pt idx="13">
                  <c:v>51</c:v>
                </c:pt>
                <c:pt idx="14">
                  <c:v>39</c:v>
                </c:pt>
                <c:pt idx="15">
                  <c:v>33</c:v>
                </c:pt>
                <c:pt idx="16">
                  <c:v>1</c:v>
                </c:pt>
                <c:pt idx="17">
                  <c:v>29</c:v>
                </c:pt>
                <c:pt idx="18">
                  <c:v>17</c:v>
                </c:pt>
                <c:pt idx="19">
                  <c:v>11</c:v>
                </c:pt>
                <c:pt idx="20">
                  <c:v>29</c:v>
                </c:pt>
                <c:pt idx="21">
                  <c:v>49</c:v>
                </c:pt>
                <c:pt idx="22">
                  <c:v>64</c:v>
                </c:pt>
                <c:pt idx="23">
                  <c:v>9</c:v>
                </c:pt>
                <c:pt idx="24">
                  <c:v>74</c:v>
                </c:pt>
                <c:pt idx="25">
                  <c:v>26</c:v>
                </c:pt>
                <c:pt idx="26">
                  <c:v>39</c:v>
                </c:pt>
                <c:pt idx="27">
                  <c:v>30</c:v>
                </c:pt>
                <c:pt idx="28">
                  <c:v>35</c:v>
                </c:pt>
                <c:pt idx="29">
                  <c:v>30</c:v>
                </c:pt>
                <c:pt idx="30">
                  <c:v>8</c:v>
                </c:pt>
                <c:pt idx="31">
                  <c:v>15</c:v>
                </c:pt>
                <c:pt idx="32">
                  <c:v>0</c:v>
                </c:pt>
                <c:pt idx="33">
                  <c:v>80</c:v>
                </c:pt>
                <c:pt idx="34">
                  <c:v>26</c:v>
                </c:pt>
                <c:pt idx="35">
                  <c:v>30</c:v>
                </c:pt>
                <c:pt idx="36">
                  <c:v>21</c:v>
                </c:pt>
                <c:pt idx="37">
                  <c:v>35</c:v>
                </c:pt>
                <c:pt idx="38">
                  <c:v>46</c:v>
                </c:pt>
                <c:pt idx="39">
                  <c:v>15</c:v>
                </c:pt>
                <c:pt idx="40">
                  <c:v>35</c:v>
                </c:pt>
                <c:pt idx="41">
                  <c:v>13</c:v>
                </c:pt>
                <c:pt idx="42">
                  <c:v>33</c:v>
                </c:pt>
                <c:pt idx="43">
                  <c:v>55</c:v>
                </c:pt>
                <c:pt idx="44">
                  <c:v>19</c:v>
                </c:pt>
                <c:pt idx="45">
                  <c:v>46</c:v>
                </c:pt>
                <c:pt idx="46">
                  <c:v>20</c:v>
                </c:pt>
                <c:pt idx="47">
                  <c:v>53</c:v>
                </c:pt>
                <c:pt idx="48">
                  <c:v>16</c:v>
                </c:pt>
                <c:pt idx="49">
                  <c:v>58</c:v>
                </c:pt>
                <c:pt idx="50">
                  <c:v>31</c:v>
                </c:pt>
                <c:pt idx="51">
                  <c:v>44</c:v>
                </c:pt>
              </c:numCache>
            </c:numRef>
          </c:val>
          <c:extLst>
            <c:ext xmlns:c16="http://schemas.microsoft.com/office/drawing/2014/chart" uri="{C3380CC4-5D6E-409C-BE32-E72D297353CC}">
              <c16:uniqueId val="{00000001-6B8F-4874-9067-A0DA01B28C70}"/>
            </c:ext>
          </c:extLst>
        </c:ser>
        <c:dLbls>
          <c:showLegendKey val="0"/>
          <c:showVal val="0"/>
          <c:showCatName val="0"/>
          <c:showSerName val="0"/>
          <c:showPercent val="0"/>
          <c:showBubbleSize val="0"/>
        </c:dLbls>
        <c:axId val="597493288"/>
        <c:axId val="597496240"/>
      </c:areaChart>
      <c:lineChart>
        <c:grouping val="standard"/>
        <c:varyColors val="0"/>
        <c:ser>
          <c:idx val="2"/>
          <c:order val="2"/>
          <c:tx>
            <c:strRef>
              <c:f>Calcs!$B$82</c:f>
              <c:strCache>
                <c:ptCount val="1"/>
                <c:pt idx="0">
                  <c:v>Average Waiting Time</c:v>
                </c:pt>
              </c:strCache>
            </c:strRef>
          </c:tx>
          <c:spPr>
            <a:ln w="19050" cap="rnd">
              <a:solidFill>
                <a:schemeClr val="accent1">
                  <a:lumMod val="75000"/>
                </a:schemeClr>
              </a:solidFill>
              <a:round/>
            </a:ln>
            <a:effectLst/>
          </c:spPr>
          <c:marker>
            <c:symbol val="none"/>
          </c:marker>
          <c:val>
            <c:numRef>
              <c:f>Calcs!$B$83:$B$134</c:f>
              <c:numCache>
                <c:formatCode>General</c:formatCode>
                <c:ptCount val="52"/>
                <c:pt idx="0">
                  <c:v>57</c:v>
                </c:pt>
                <c:pt idx="1">
                  <c:v>73</c:v>
                </c:pt>
                <c:pt idx="2">
                  <c:v>81</c:v>
                </c:pt>
                <c:pt idx="3">
                  <c:v>34</c:v>
                </c:pt>
                <c:pt idx="4">
                  <c:v>54</c:v>
                </c:pt>
                <c:pt idx="5">
                  <c:v>73</c:v>
                </c:pt>
                <c:pt idx="6">
                  <c:v>53</c:v>
                </c:pt>
                <c:pt idx="7">
                  <c:v>48</c:v>
                </c:pt>
                <c:pt idx="8">
                  <c:v>42</c:v>
                </c:pt>
                <c:pt idx="9">
                  <c:v>41</c:v>
                </c:pt>
                <c:pt idx="10">
                  <c:v>62</c:v>
                </c:pt>
                <c:pt idx="11">
                  <c:v>71</c:v>
                </c:pt>
                <c:pt idx="12">
                  <c:v>69</c:v>
                </c:pt>
                <c:pt idx="13">
                  <c:v>73</c:v>
                </c:pt>
                <c:pt idx="14">
                  <c:v>73</c:v>
                </c:pt>
                <c:pt idx="15">
                  <c:v>52</c:v>
                </c:pt>
                <c:pt idx="16">
                  <c:v>42</c:v>
                </c:pt>
                <c:pt idx="17">
                  <c:v>89</c:v>
                </c:pt>
                <c:pt idx="18">
                  <c:v>34</c:v>
                </c:pt>
                <c:pt idx="19">
                  <c:v>69</c:v>
                </c:pt>
                <c:pt idx="20">
                  <c:v>33</c:v>
                </c:pt>
                <c:pt idx="21">
                  <c:v>51</c:v>
                </c:pt>
                <c:pt idx="22">
                  <c:v>84</c:v>
                </c:pt>
                <c:pt idx="23">
                  <c:v>54</c:v>
                </c:pt>
                <c:pt idx="24">
                  <c:v>77</c:v>
                </c:pt>
                <c:pt idx="25">
                  <c:v>67</c:v>
                </c:pt>
                <c:pt idx="26">
                  <c:v>52</c:v>
                </c:pt>
                <c:pt idx="27">
                  <c:v>44</c:v>
                </c:pt>
                <c:pt idx="28">
                  <c:v>54</c:v>
                </c:pt>
                <c:pt idx="29">
                  <c:v>30</c:v>
                </c:pt>
                <c:pt idx="30">
                  <c:v>36</c:v>
                </c:pt>
                <c:pt idx="31">
                  <c:v>52</c:v>
                </c:pt>
                <c:pt idx="32">
                  <c:v>35</c:v>
                </c:pt>
                <c:pt idx="33">
                  <c:v>87</c:v>
                </c:pt>
                <c:pt idx="34">
                  <c:v>34</c:v>
                </c:pt>
                <c:pt idx="35">
                  <c:v>69</c:v>
                </c:pt>
                <c:pt idx="36">
                  <c:v>35</c:v>
                </c:pt>
                <c:pt idx="37">
                  <c:v>57</c:v>
                </c:pt>
                <c:pt idx="38">
                  <c:v>64</c:v>
                </c:pt>
                <c:pt idx="39">
                  <c:v>54</c:v>
                </c:pt>
                <c:pt idx="40">
                  <c:v>77</c:v>
                </c:pt>
                <c:pt idx="41">
                  <c:v>38</c:v>
                </c:pt>
                <c:pt idx="42">
                  <c:v>80</c:v>
                </c:pt>
                <c:pt idx="43">
                  <c:v>68</c:v>
                </c:pt>
                <c:pt idx="44">
                  <c:v>44</c:v>
                </c:pt>
                <c:pt idx="45">
                  <c:v>46</c:v>
                </c:pt>
                <c:pt idx="46">
                  <c:v>40</c:v>
                </c:pt>
                <c:pt idx="47">
                  <c:v>59</c:v>
                </c:pt>
                <c:pt idx="48">
                  <c:v>71</c:v>
                </c:pt>
                <c:pt idx="49">
                  <c:v>78</c:v>
                </c:pt>
                <c:pt idx="50">
                  <c:v>49</c:v>
                </c:pt>
                <c:pt idx="51">
                  <c:v>78</c:v>
                </c:pt>
              </c:numCache>
            </c:numRef>
          </c:val>
          <c:smooth val="0"/>
          <c:extLst>
            <c:ext xmlns:c16="http://schemas.microsoft.com/office/drawing/2014/chart" uri="{C3380CC4-5D6E-409C-BE32-E72D297353CC}">
              <c16:uniqueId val="{00000002-6B8F-4874-9067-A0DA01B28C70}"/>
            </c:ext>
          </c:extLst>
        </c:ser>
        <c:dLbls>
          <c:showLegendKey val="0"/>
          <c:showVal val="0"/>
          <c:showCatName val="0"/>
          <c:showSerName val="0"/>
          <c:showPercent val="0"/>
          <c:showBubbleSize val="0"/>
        </c:dLbls>
        <c:marker val="1"/>
        <c:smooth val="0"/>
        <c:axId val="597493288"/>
        <c:axId val="597496240"/>
      </c:lineChart>
      <c:catAx>
        <c:axId val="597493288"/>
        <c:scaling>
          <c:orientation val="minMax"/>
        </c:scaling>
        <c:delete val="0"/>
        <c:axPos val="b"/>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97496240"/>
        <c:crosses val="autoZero"/>
        <c:auto val="1"/>
        <c:lblAlgn val="ctr"/>
        <c:lblOffset val="100"/>
        <c:tickMarkSkip val="3"/>
        <c:noMultiLvlLbl val="0"/>
      </c:catAx>
      <c:valAx>
        <c:axId val="597496240"/>
        <c:scaling>
          <c:orientation val="minMax"/>
        </c:scaling>
        <c:delete val="0"/>
        <c:axPos val="l"/>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97493288"/>
        <c:crosses val="autoZero"/>
        <c:crossBetween val="between"/>
        <c:majorUnit val="50"/>
      </c:valAx>
      <c:spPr>
        <a:noFill/>
        <a:ln>
          <a:noFill/>
        </a:ln>
        <a:effectLst/>
      </c:spPr>
    </c:plotArea>
    <c:plotVisOnly val="1"/>
    <c:dispBlanksAs val="gap"/>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1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barChart>
        <c:barDir val="col"/>
        <c:grouping val="clustered"/>
        <c:varyColors val="0"/>
        <c:ser>
          <c:idx val="0"/>
          <c:order val="0"/>
          <c:tx>
            <c:strRef>
              <c:f>Calcs!$C$71</c:f>
              <c:strCache>
                <c:ptCount val="1"/>
                <c:pt idx="0">
                  <c:v>Actual</c:v>
                </c:pt>
              </c:strCache>
            </c:strRef>
          </c:tx>
          <c:spPr>
            <a:solidFill>
              <a:schemeClr val="accent1">
                <a:lumMod val="75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Calcs!$A$72:$A$78</c:f>
              <c:strCache>
                <c:ptCount val="7"/>
                <c:pt idx="0">
                  <c:v>Coms</c:v>
                </c:pt>
                <c:pt idx="1">
                  <c:v>Finance</c:v>
                </c:pt>
                <c:pt idx="2">
                  <c:v>HR</c:v>
                </c:pt>
                <c:pt idx="3">
                  <c:v>IT</c:v>
                </c:pt>
                <c:pt idx="4">
                  <c:v>Mkting</c:v>
                </c:pt>
                <c:pt idx="5">
                  <c:v>Nwork</c:v>
                </c:pt>
                <c:pt idx="6">
                  <c:v>Ops</c:v>
                </c:pt>
              </c:strCache>
            </c:strRef>
          </c:cat>
          <c:val>
            <c:numRef>
              <c:f>Calcs!$C$72:$C$78</c:f>
              <c:numCache>
                <c:formatCode>General</c:formatCode>
                <c:ptCount val="7"/>
                <c:pt idx="0">
                  <c:v>4.5</c:v>
                </c:pt>
                <c:pt idx="1">
                  <c:v>6.2</c:v>
                </c:pt>
                <c:pt idx="2">
                  <c:v>4.9000000000000004</c:v>
                </c:pt>
                <c:pt idx="3">
                  <c:v>5.9</c:v>
                </c:pt>
                <c:pt idx="4">
                  <c:v>6.1</c:v>
                </c:pt>
                <c:pt idx="5">
                  <c:v>4.5</c:v>
                </c:pt>
                <c:pt idx="6">
                  <c:v>7</c:v>
                </c:pt>
              </c:numCache>
            </c:numRef>
          </c:val>
          <c:extLst>
            <c:ext xmlns:c16="http://schemas.microsoft.com/office/drawing/2014/chart" uri="{C3380CC4-5D6E-409C-BE32-E72D297353CC}">
              <c16:uniqueId val="{00000000-01EC-4052-9C82-2DE34DC11FED}"/>
            </c:ext>
          </c:extLst>
        </c:ser>
        <c:dLbls>
          <c:showLegendKey val="0"/>
          <c:showVal val="0"/>
          <c:showCatName val="0"/>
          <c:showSerName val="0"/>
          <c:showPercent val="0"/>
          <c:showBubbleSize val="0"/>
        </c:dLbls>
        <c:gapWidth val="19"/>
        <c:overlap val="100"/>
        <c:axId val="597512312"/>
        <c:axId val="597504440"/>
      </c:barChart>
      <c:barChart>
        <c:barDir val="col"/>
        <c:grouping val="clustered"/>
        <c:varyColors val="0"/>
        <c:ser>
          <c:idx val="1"/>
          <c:order val="1"/>
          <c:tx>
            <c:strRef>
              <c:f>Calcs!$D$71</c:f>
              <c:strCache>
                <c:ptCount val="1"/>
                <c:pt idx="0">
                  <c:v>Plan</c:v>
                </c:pt>
              </c:strCache>
            </c:strRef>
          </c:tx>
          <c:spPr>
            <a:solidFill>
              <a:schemeClr val="bg1">
                <a:lumMod val="85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inBase"/>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Calcs!$A$72:$A$78</c:f>
              <c:strCache>
                <c:ptCount val="7"/>
                <c:pt idx="0">
                  <c:v>Coms</c:v>
                </c:pt>
                <c:pt idx="1">
                  <c:v>Finance</c:v>
                </c:pt>
                <c:pt idx="2">
                  <c:v>HR</c:v>
                </c:pt>
                <c:pt idx="3">
                  <c:v>IT</c:v>
                </c:pt>
                <c:pt idx="4">
                  <c:v>Mkting</c:v>
                </c:pt>
                <c:pt idx="5">
                  <c:v>Nwork</c:v>
                </c:pt>
                <c:pt idx="6">
                  <c:v>Ops</c:v>
                </c:pt>
              </c:strCache>
            </c:strRef>
          </c:cat>
          <c:val>
            <c:numRef>
              <c:f>Calcs!$D$72:$D$78</c:f>
              <c:numCache>
                <c:formatCode>General</c:formatCode>
                <c:ptCount val="7"/>
                <c:pt idx="0">
                  <c:v>3.9</c:v>
                </c:pt>
                <c:pt idx="1">
                  <c:v>5.8</c:v>
                </c:pt>
                <c:pt idx="2">
                  <c:v>4.7</c:v>
                </c:pt>
                <c:pt idx="3">
                  <c:v>5.5</c:v>
                </c:pt>
                <c:pt idx="4">
                  <c:v>6.6</c:v>
                </c:pt>
                <c:pt idx="5">
                  <c:v>3</c:v>
                </c:pt>
                <c:pt idx="6">
                  <c:v>6.3</c:v>
                </c:pt>
              </c:numCache>
            </c:numRef>
          </c:val>
          <c:extLst>
            <c:ext xmlns:c16="http://schemas.microsoft.com/office/drawing/2014/chart" uri="{C3380CC4-5D6E-409C-BE32-E72D297353CC}">
              <c16:uniqueId val="{00000001-01EC-4052-9C82-2DE34DC11FED}"/>
            </c:ext>
          </c:extLst>
        </c:ser>
        <c:dLbls>
          <c:showLegendKey val="0"/>
          <c:showVal val="0"/>
          <c:showCatName val="0"/>
          <c:showSerName val="0"/>
          <c:showPercent val="0"/>
          <c:showBubbleSize val="0"/>
        </c:dLbls>
        <c:gapWidth val="99"/>
        <c:overlap val="100"/>
        <c:axId val="597542816"/>
        <c:axId val="597545440"/>
      </c:barChart>
      <c:catAx>
        <c:axId val="597512312"/>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97504440"/>
        <c:crosses val="autoZero"/>
        <c:auto val="1"/>
        <c:lblAlgn val="ctr"/>
        <c:lblOffset val="100"/>
        <c:noMultiLvlLbl val="0"/>
      </c:catAx>
      <c:valAx>
        <c:axId val="597504440"/>
        <c:scaling>
          <c:orientation val="minMax"/>
        </c:scaling>
        <c:delete val="1"/>
        <c:axPos val="l"/>
        <c:numFmt formatCode="General" sourceLinked="1"/>
        <c:majorTickMark val="none"/>
        <c:minorTickMark val="none"/>
        <c:tickLblPos val="nextTo"/>
        <c:crossAx val="597512312"/>
        <c:crosses val="autoZero"/>
        <c:crossBetween val="between"/>
      </c:valAx>
      <c:valAx>
        <c:axId val="597545440"/>
        <c:scaling>
          <c:orientation val="minMax"/>
        </c:scaling>
        <c:delete val="1"/>
        <c:axPos val="r"/>
        <c:numFmt formatCode="General" sourceLinked="1"/>
        <c:majorTickMark val="out"/>
        <c:minorTickMark val="none"/>
        <c:tickLblPos val="nextTo"/>
        <c:crossAx val="597542816"/>
        <c:crosses val="max"/>
        <c:crossBetween val="between"/>
      </c:valAx>
      <c:catAx>
        <c:axId val="597542816"/>
        <c:scaling>
          <c:orientation val="minMax"/>
        </c:scaling>
        <c:delete val="1"/>
        <c:axPos val="b"/>
        <c:numFmt formatCode="General" sourceLinked="1"/>
        <c:majorTickMark val="out"/>
        <c:minorTickMark val="none"/>
        <c:tickLblPos val="nextTo"/>
        <c:crossAx val="597545440"/>
        <c:crosses val="autoZero"/>
        <c:auto val="1"/>
        <c:lblAlgn val="ctr"/>
        <c:lblOffset val="100"/>
        <c:noMultiLvlLbl val="0"/>
      </c:catAx>
      <c:spPr>
        <a:noFill/>
        <a:ln>
          <a:noFill/>
        </a:ln>
        <a:effectLst/>
      </c:spPr>
    </c:plotArea>
    <c:legend>
      <c:legendPos val="b"/>
      <c:layout>
        <c:manualLayout>
          <c:xMode val="edge"/>
          <c:yMode val="edge"/>
          <c:x val="3.582733887144262E-2"/>
          <c:y val="1.909667541557301E-2"/>
          <c:w val="0.29838724354494783"/>
          <c:h val="7.8125546806649182E-2"/>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8" Type="http://schemas.openxmlformats.org/officeDocument/2006/relationships/chart" Target="../charts/chart8.xml"/><Relationship Id="rId13" Type="http://schemas.openxmlformats.org/officeDocument/2006/relationships/image" Target="../media/image4.png"/><Relationship Id="rId18" Type="http://schemas.openxmlformats.org/officeDocument/2006/relationships/image" Target="../media/image7.png"/><Relationship Id="rId3" Type="http://schemas.openxmlformats.org/officeDocument/2006/relationships/chart" Target="../charts/chart3.xml"/><Relationship Id="rId21" Type="http://schemas.openxmlformats.org/officeDocument/2006/relationships/image" Target="../media/image10.png"/><Relationship Id="rId7" Type="http://schemas.openxmlformats.org/officeDocument/2006/relationships/chart" Target="../charts/chart7.xml"/><Relationship Id="rId12" Type="http://schemas.openxmlformats.org/officeDocument/2006/relationships/image" Target="../media/image3.png"/><Relationship Id="rId17" Type="http://schemas.microsoft.com/office/2007/relationships/hdphoto" Target="../media/hdphoto2.wdp"/><Relationship Id="rId2" Type="http://schemas.openxmlformats.org/officeDocument/2006/relationships/chart" Target="../charts/chart2.xml"/><Relationship Id="rId16" Type="http://schemas.openxmlformats.org/officeDocument/2006/relationships/image" Target="../media/image6.png"/><Relationship Id="rId20" Type="http://schemas.openxmlformats.org/officeDocument/2006/relationships/image" Target="../media/image9.png"/><Relationship Id="rId1" Type="http://schemas.openxmlformats.org/officeDocument/2006/relationships/chart" Target="../charts/chart1.xml"/><Relationship Id="rId6" Type="http://schemas.openxmlformats.org/officeDocument/2006/relationships/chart" Target="../charts/chart6.xml"/><Relationship Id="rId11" Type="http://schemas.openxmlformats.org/officeDocument/2006/relationships/chart" Target="../charts/chart11.xml"/><Relationship Id="rId24" Type="http://schemas.openxmlformats.org/officeDocument/2006/relationships/image" Target="../media/image13.png"/><Relationship Id="rId5" Type="http://schemas.openxmlformats.org/officeDocument/2006/relationships/chart" Target="../charts/chart5.xml"/><Relationship Id="rId15" Type="http://schemas.microsoft.com/office/2007/relationships/hdphoto" Target="../media/hdphoto1.wdp"/><Relationship Id="rId23" Type="http://schemas.openxmlformats.org/officeDocument/2006/relationships/image" Target="../media/image12.png"/><Relationship Id="rId10" Type="http://schemas.openxmlformats.org/officeDocument/2006/relationships/chart" Target="../charts/chart10.xml"/><Relationship Id="rId19" Type="http://schemas.openxmlformats.org/officeDocument/2006/relationships/image" Target="../media/image8.png"/><Relationship Id="rId4" Type="http://schemas.openxmlformats.org/officeDocument/2006/relationships/chart" Target="../charts/chart4.xml"/><Relationship Id="rId9" Type="http://schemas.openxmlformats.org/officeDocument/2006/relationships/chart" Target="../charts/chart9.xml"/><Relationship Id="rId14" Type="http://schemas.openxmlformats.org/officeDocument/2006/relationships/image" Target="../media/image5.png"/><Relationship Id="rId22" Type="http://schemas.openxmlformats.org/officeDocument/2006/relationships/image" Target="../media/image11.png"/></Relationships>
</file>

<file path=xl/drawings/drawing1.xml><?xml version="1.0" encoding="utf-8"?>
<xdr:wsDr xmlns:xdr="http://schemas.openxmlformats.org/drawingml/2006/spreadsheetDrawing" xmlns:a="http://schemas.openxmlformats.org/drawingml/2006/main">
  <xdr:twoCellAnchor>
    <xdr:from>
      <xdr:col>5</xdr:col>
      <xdr:colOff>1104900</xdr:colOff>
      <xdr:row>23</xdr:row>
      <xdr:rowOff>47625</xdr:rowOff>
    </xdr:from>
    <xdr:to>
      <xdr:col>5</xdr:col>
      <xdr:colOff>1724026</xdr:colOff>
      <xdr:row>24</xdr:row>
      <xdr:rowOff>180975</xdr:rowOff>
    </xdr:to>
    <xdr:sp macro="" textlink="">
      <xdr:nvSpPr>
        <xdr:cNvPr id="4" name="Szövegdoboz 1">
          <a:extLst>
            <a:ext uri="{FF2B5EF4-FFF2-40B4-BE49-F238E27FC236}">
              <a16:creationId xmlns:a16="http://schemas.microsoft.com/office/drawing/2014/main" id="{00000000-0008-0000-0900-000004000000}"/>
            </a:ext>
          </a:extLst>
        </xdr:cNvPr>
        <xdr:cNvSpPr txBox="1"/>
      </xdr:nvSpPr>
      <xdr:spPr>
        <a:xfrm>
          <a:off x="5648325" y="5476875"/>
          <a:ext cx="619126" cy="361950"/>
        </a:xfrm>
        <a:prstGeom prst="rect">
          <a:avLst/>
        </a:prstGeom>
      </xdr:spPr>
      <xdr:txBody>
        <a:bodyPr wrap="square" rtlCol="0"/>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pPr algn="l"/>
          <a:r>
            <a:rPr lang="en-GB" sz="1200" baseline="0">
              <a:solidFill>
                <a:schemeClr val="tx2"/>
              </a:solidFill>
              <a:latin typeface="+mn-lt"/>
            </a:rPr>
            <a:t>Plan</a:t>
          </a:r>
          <a:endParaRPr lang="en-GB" sz="1200">
            <a:solidFill>
              <a:schemeClr val="tx2"/>
            </a:solidFill>
            <a:latin typeface="+mn-lt"/>
          </a:endParaRPr>
        </a:p>
      </xdr:txBody>
    </xdr:sp>
    <xdr:clientData/>
  </xdr:twoCellAnchor>
  <xdr:twoCellAnchor>
    <xdr:from>
      <xdr:col>7</xdr:col>
      <xdr:colOff>171450</xdr:colOff>
      <xdr:row>12</xdr:row>
      <xdr:rowOff>57150</xdr:rowOff>
    </xdr:from>
    <xdr:to>
      <xdr:col>8</xdr:col>
      <xdr:colOff>348137</xdr:colOff>
      <xdr:row>13</xdr:row>
      <xdr:rowOff>47625</xdr:rowOff>
    </xdr:to>
    <xdr:sp macro="" textlink="">
      <xdr:nvSpPr>
        <xdr:cNvPr id="5" name="Szövegdoboz 1">
          <a:extLst>
            <a:ext uri="{FF2B5EF4-FFF2-40B4-BE49-F238E27FC236}">
              <a16:creationId xmlns:a16="http://schemas.microsoft.com/office/drawing/2014/main" id="{00000000-0008-0000-0900-000005000000}"/>
            </a:ext>
          </a:extLst>
        </xdr:cNvPr>
        <xdr:cNvSpPr txBox="1"/>
      </xdr:nvSpPr>
      <xdr:spPr>
        <a:xfrm>
          <a:off x="6457950" y="3228975"/>
          <a:ext cx="786287" cy="266700"/>
        </a:xfrm>
        <a:prstGeom prst="rect">
          <a:avLst/>
        </a:prstGeom>
      </xdr:spPr>
      <xdr:txBody>
        <a:bodyPr wrap="square" rtlCol="0"/>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pPr algn="l"/>
          <a:r>
            <a:rPr lang="en-GB" sz="1200" baseline="0">
              <a:solidFill>
                <a:schemeClr val="tx2"/>
              </a:solidFill>
              <a:latin typeface="+mn-lt"/>
            </a:rPr>
            <a:t>Actual</a:t>
          </a:r>
          <a:endParaRPr lang="en-GB" sz="1200">
            <a:solidFill>
              <a:schemeClr val="tx2"/>
            </a:solidFill>
            <a:latin typeface="+mn-lt"/>
          </a:endParaRPr>
        </a:p>
      </xdr:txBody>
    </xdr:sp>
    <xdr:clientData/>
  </xdr:twoCellAnchor>
  <xdr:twoCellAnchor>
    <xdr:from>
      <xdr:col>5</xdr:col>
      <xdr:colOff>1223210</xdr:colOff>
      <xdr:row>4</xdr:row>
      <xdr:rowOff>47626</xdr:rowOff>
    </xdr:from>
    <xdr:to>
      <xdr:col>12</xdr:col>
      <xdr:colOff>127835</xdr:colOff>
      <xdr:row>12</xdr:row>
      <xdr:rowOff>200026</xdr:rowOff>
    </xdr:to>
    <xdr:graphicFrame macro="">
      <xdr:nvGraphicFramePr>
        <xdr:cNvPr id="6" name="Diagram 1">
          <a:extLst>
            <a:ext uri="{FF2B5EF4-FFF2-40B4-BE49-F238E27FC236}">
              <a16:creationId xmlns:a16="http://schemas.microsoft.com/office/drawing/2014/main" id="{00000000-0008-0000-0900-000006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7</xdr:col>
      <xdr:colOff>47625</xdr:colOff>
      <xdr:row>12</xdr:row>
      <xdr:rowOff>114300</xdr:rowOff>
    </xdr:from>
    <xdr:to>
      <xdr:col>7</xdr:col>
      <xdr:colOff>200025</xdr:colOff>
      <xdr:row>12</xdr:row>
      <xdr:rowOff>247650</xdr:rowOff>
    </xdr:to>
    <xdr:sp macro="" textlink="">
      <xdr:nvSpPr>
        <xdr:cNvPr id="8" name="Rectangle 7">
          <a:extLst>
            <a:ext uri="{FF2B5EF4-FFF2-40B4-BE49-F238E27FC236}">
              <a16:creationId xmlns:a16="http://schemas.microsoft.com/office/drawing/2014/main" id="{00000000-0008-0000-0900-000008000000}"/>
            </a:ext>
          </a:extLst>
        </xdr:cNvPr>
        <xdr:cNvSpPr/>
      </xdr:nvSpPr>
      <xdr:spPr>
        <a:xfrm>
          <a:off x="6334125" y="3086100"/>
          <a:ext cx="152400" cy="133350"/>
        </a:xfrm>
        <a:prstGeom prst="rect">
          <a:avLst/>
        </a:prstGeom>
        <a:solidFill>
          <a:schemeClr val="accent1">
            <a:lumMod val="75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AU" sz="1100"/>
        </a:p>
      </xdr:txBody>
    </xdr:sp>
    <xdr:clientData/>
  </xdr:twoCellAnchor>
  <xdr:twoCellAnchor>
    <xdr:from>
      <xdr:col>0</xdr:col>
      <xdr:colOff>352425</xdr:colOff>
      <xdr:row>0</xdr:row>
      <xdr:rowOff>9525</xdr:rowOff>
    </xdr:from>
    <xdr:to>
      <xdr:col>6</xdr:col>
      <xdr:colOff>247650</xdr:colOff>
      <xdr:row>2</xdr:row>
      <xdr:rowOff>190500</xdr:rowOff>
    </xdr:to>
    <xdr:sp macro="" textlink="">
      <xdr:nvSpPr>
        <xdr:cNvPr id="9" name="TextBox 8">
          <a:extLst>
            <a:ext uri="{FF2B5EF4-FFF2-40B4-BE49-F238E27FC236}">
              <a16:creationId xmlns:a16="http://schemas.microsoft.com/office/drawing/2014/main" id="{00000000-0008-0000-0900-000009000000}"/>
            </a:ext>
          </a:extLst>
        </xdr:cNvPr>
        <xdr:cNvSpPr txBox="1"/>
      </xdr:nvSpPr>
      <xdr:spPr>
        <a:xfrm>
          <a:off x="352425" y="9525"/>
          <a:ext cx="6181725" cy="58202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AU" sz="3600">
              <a:solidFill>
                <a:schemeClr val="accent1">
                  <a:lumMod val="50000"/>
                </a:schemeClr>
              </a:solidFill>
            </a:rPr>
            <a:t>Corporate Summary by State</a:t>
          </a:r>
        </a:p>
      </xdr:txBody>
    </xdr:sp>
    <xdr:clientData/>
  </xdr:twoCellAnchor>
  <xdr:twoCellAnchor>
    <xdr:from>
      <xdr:col>6</xdr:col>
      <xdr:colOff>257176</xdr:colOff>
      <xdr:row>16</xdr:row>
      <xdr:rowOff>130342</xdr:rowOff>
    </xdr:from>
    <xdr:to>
      <xdr:col>9</xdr:col>
      <xdr:colOff>428624</xdr:colOff>
      <xdr:row>24</xdr:row>
      <xdr:rowOff>95250</xdr:rowOff>
    </xdr:to>
    <xdr:graphicFrame macro="">
      <xdr:nvGraphicFramePr>
        <xdr:cNvPr id="10" name="Chart 9">
          <a:extLst>
            <a:ext uri="{FF2B5EF4-FFF2-40B4-BE49-F238E27FC236}">
              <a16:creationId xmlns:a16="http://schemas.microsoft.com/office/drawing/2014/main" id="{00000000-0008-0000-0900-00000A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9</xdr:col>
      <xdr:colOff>428628</xdr:colOff>
      <xdr:row>16</xdr:row>
      <xdr:rowOff>130342</xdr:rowOff>
    </xdr:from>
    <xdr:to>
      <xdr:col>13</xdr:col>
      <xdr:colOff>38101</xdr:colOff>
      <xdr:row>24</xdr:row>
      <xdr:rowOff>95250</xdr:rowOff>
    </xdr:to>
    <xdr:graphicFrame macro="">
      <xdr:nvGraphicFramePr>
        <xdr:cNvPr id="11" name="Chart 10">
          <a:extLst>
            <a:ext uri="{FF2B5EF4-FFF2-40B4-BE49-F238E27FC236}">
              <a16:creationId xmlns:a16="http://schemas.microsoft.com/office/drawing/2014/main" id="{00000000-0008-0000-0900-00000B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7</xdr:col>
      <xdr:colOff>466725</xdr:colOff>
      <xdr:row>19</xdr:row>
      <xdr:rowOff>28575</xdr:rowOff>
    </xdr:from>
    <xdr:to>
      <xdr:col>9</xdr:col>
      <xdr:colOff>33812</xdr:colOff>
      <xdr:row>21</xdr:row>
      <xdr:rowOff>104775</xdr:rowOff>
    </xdr:to>
    <xdr:sp macro="" textlink="Calcs!B29">
      <xdr:nvSpPr>
        <xdr:cNvPr id="14" name="Szövegdoboz 1">
          <a:extLst>
            <a:ext uri="{FF2B5EF4-FFF2-40B4-BE49-F238E27FC236}">
              <a16:creationId xmlns:a16="http://schemas.microsoft.com/office/drawing/2014/main" id="{00000000-0008-0000-0900-00000E000000}"/>
            </a:ext>
          </a:extLst>
        </xdr:cNvPr>
        <xdr:cNvSpPr txBox="1"/>
      </xdr:nvSpPr>
      <xdr:spPr>
        <a:xfrm>
          <a:off x="7048500" y="4429125"/>
          <a:ext cx="786287" cy="457200"/>
        </a:xfrm>
        <a:prstGeom prst="rect">
          <a:avLst/>
        </a:prstGeom>
      </xdr:spPr>
      <xdr:txBody>
        <a:bodyPr wrap="square" rtlCol="0"/>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pPr algn="l"/>
          <a:fld id="{EBE3E805-76D4-4B74-952E-7AE06E231129}" type="TxLink">
            <a:rPr lang="en-US" sz="3200" b="0" i="0" u="none" strike="noStrike" baseline="0">
              <a:solidFill>
                <a:srgbClr val="000000"/>
              </a:solidFill>
              <a:latin typeface="Modern No. 20" panose="02070704070505020303" pitchFamily="18" charset="0"/>
              <a:cs typeface="Arial"/>
            </a:rPr>
            <a:pPr algn="l"/>
            <a:t>77%</a:t>
          </a:fld>
          <a:endParaRPr lang="en-GB" sz="3200">
            <a:solidFill>
              <a:schemeClr val="tx2"/>
            </a:solidFill>
            <a:latin typeface="Modern No. 20" panose="02070704070505020303" pitchFamily="18" charset="0"/>
          </a:endParaRPr>
        </a:p>
      </xdr:txBody>
    </xdr:sp>
    <xdr:clientData/>
  </xdr:twoCellAnchor>
  <xdr:twoCellAnchor>
    <xdr:from>
      <xdr:col>10</xdr:col>
      <xdr:colOff>314325</xdr:colOff>
      <xdr:row>19</xdr:row>
      <xdr:rowOff>19050</xdr:rowOff>
    </xdr:from>
    <xdr:to>
      <xdr:col>11</xdr:col>
      <xdr:colOff>491012</xdr:colOff>
      <xdr:row>21</xdr:row>
      <xdr:rowOff>95250</xdr:rowOff>
    </xdr:to>
    <xdr:sp macro="" textlink="Calcs!E29">
      <xdr:nvSpPr>
        <xdr:cNvPr id="15" name="Szövegdoboz 1">
          <a:extLst>
            <a:ext uri="{FF2B5EF4-FFF2-40B4-BE49-F238E27FC236}">
              <a16:creationId xmlns:a16="http://schemas.microsoft.com/office/drawing/2014/main" id="{00000000-0008-0000-0900-00000F000000}"/>
            </a:ext>
          </a:extLst>
        </xdr:cNvPr>
        <xdr:cNvSpPr txBox="1"/>
      </xdr:nvSpPr>
      <xdr:spPr>
        <a:xfrm>
          <a:off x="8724900" y="4419600"/>
          <a:ext cx="786287" cy="457200"/>
        </a:xfrm>
        <a:prstGeom prst="rect">
          <a:avLst/>
        </a:prstGeom>
      </xdr:spPr>
      <xdr:txBody>
        <a:bodyPr wrap="square" rtlCol="0"/>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pPr algn="l"/>
          <a:fld id="{67843F54-69AC-4BB6-B67D-ED5B8BFEAE3A}" type="TxLink">
            <a:rPr lang="en-US" sz="3200" b="0" i="0" u="none" strike="noStrike" baseline="0">
              <a:solidFill>
                <a:srgbClr val="000000"/>
              </a:solidFill>
              <a:latin typeface="Modern No. 20" panose="02070704070505020303" pitchFamily="18" charset="0"/>
              <a:cs typeface="Arial"/>
            </a:rPr>
            <a:pPr algn="l"/>
            <a:t>39%</a:t>
          </a:fld>
          <a:endParaRPr lang="en-GB" sz="3200">
            <a:solidFill>
              <a:schemeClr val="tx2"/>
            </a:solidFill>
            <a:latin typeface="Modern No. 20" panose="02070704070505020303" pitchFamily="18" charset="0"/>
          </a:endParaRPr>
        </a:p>
      </xdr:txBody>
    </xdr:sp>
    <xdr:clientData/>
  </xdr:twoCellAnchor>
  <xdr:twoCellAnchor>
    <xdr:from>
      <xdr:col>5</xdr:col>
      <xdr:colOff>247650</xdr:colOff>
      <xdr:row>23</xdr:row>
      <xdr:rowOff>47625</xdr:rowOff>
    </xdr:from>
    <xdr:to>
      <xdr:col>5</xdr:col>
      <xdr:colOff>847725</xdr:colOff>
      <xdr:row>24</xdr:row>
      <xdr:rowOff>161925</xdr:rowOff>
    </xdr:to>
    <xdr:sp macro="" textlink="">
      <xdr:nvSpPr>
        <xdr:cNvPr id="17" name="Szövegdoboz 1">
          <a:extLst>
            <a:ext uri="{FF2B5EF4-FFF2-40B4-BE49-F238E27FC236}">
              <a16:creationId xmlns:a16="http://schemas.microsoft.com/office/drawing/2014/main" id="{00000000-0008-0000-0900-000011000000}"/>
            </a:ext>
          </a:extLst>
        </xdr:cNvPr>
        <xdr:cNvSpPr txBox="1"/>
      </xdr:nvSpPr>
      <xdr:spPr>
        <a:xfrm>
          <a:off x="4791075" y="5476875"/>
          <a:ext cx="600075" cy="342900"/>
        </a:xfrm>
        <a:prstGeom prst="rect">
          <a:avLst/>
        </a:prstGeom>
      </xdr:spPr>
      <xdr:txBody>
        <a:bodyPr wrap="square" rtlCol="0"/>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pPr algn="l"/>
          <a:r>
            <a:rPr lang="en-GB" sz="1200" baseline="0">
              <a:solidFill>
                <a:schemeClr val="tx2"/>
              </a:solidFill>
              <a:latin typeface="+mn-lt"/>
            </a:rPr>
            <a:t>Actual</a:t>
          </a:r>
          <a:endParaRPr lang="en-GB" sz="1200">
            <a:solidFill>
              <a:schemeClr val="tx2"/>
            </a:solidFill>
            <a:latin typeface="+mn-lt"/>
          </a:endParaRPr>
        </a:p>
      </xdr:txBody>
    </xdr:sp>
    <xdr:clientData/>
  </xdr:twoCellAnchor>
  <xdr:twoCellAnchor>
    <xdr:from>
      <xdr:col>10</xdr:col>
      <xdr:colOff>419100</xdr:colOff>
      <xdr:row>12</xdr:row>
      <xdr:rowOff>57150</xdr:rowOff>
    </xdr:from>
    <xdr:to>
      <xdr:col>11</xdr:col>
      <xdr:colOff>428626</xdr:colOff>
      <xdr:row>13</xdr:row>
      <xdr:rowOff>66675</xdr:rowOff>
    </xdr:to>
    <xdr:sp macro="" textlink="">
      <xdr:nvSpPr>
        <xdr:cNvPr id="19" name="Szövegdoboz 1">
          <a:extLst>
            <a:ext uri="{FF2B5EF4-FFF2-40B4-BE49-F238E27FC236}">
              <a16:creationId xmlns:a16="http://schemas.microsoft.com/office/drawing/2014/main" id="{00000000-0008-0000-0900-000013000000}"/>
            </a:ext>
          </a:extLst>
        </xdr:cNvPr>
        <xdr:cNvSpPr txBox="1"/>
      </xdr:nvSpPr>
      <xdr:spPr>
        <a:xfrm>
          <a:off x="8724900" y="3228975"/>
          <a:ext cx="619126" cy="285750"/>
        </a:xfrm>
        <a:prstGeom prst="rect">
          <a:avLst/>
        </a:prstGeom>
      </xdr:spPr>
      <xdr:txBody>
        <a:bodyPr wrap="square" rtlCol="0"/>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pPr algn="l"/>
          <a:r>
            <a:rPr lang="en-GB" sz="1200" baseline="0">
              <a:solidFill>
                <a:schemeClr val="tx2"/>
              </a:solidFill>
              <a:latin typeface="+mn-lt"/>
            </a:rPr>
            <a:t>Plan</a:t>
          </a:r>
          <a:endParaRPr lang="en-GB" sz="1200">
            <a:solidFill>
              <a:schemeClr val="tx2"/>
            </a:solidFill>
            <a:latin typeface="+mn-lt"/>
          </a:endParaRPr>
        </a:p>
      </xdr:txBody>
    </xdr:sp>
    <xdr:clientData/>
  </xdr:twoCellAnchor>
  <xdr:twoCellAnchor>
    <xdr:from>
      <xdr:col>11</xdr:col>
      <xdr:colOff>257175</xdr:colOff>
      <xdr:row>12</xdr:row>
      <xdr:rowOff>114300</xdr:rowOff>
    </xdr:from>
    <xdr:to>
      <xdr:col>11</xdr:col>
      <xdr:colOff>409575</xdr:colOff>
      <xdr:row>12</xdr:row>
      <xdr:rowOff>247650</xdr:rowOff>
    </xdr:to>
    <xdr:sp macro="" textlink="">
      <xdr:nvSpPr>
        <xdr:cNvPr id="20" name="Rectangle 19">
          <a:extLst>
            <a:ext uri="{FF2B5EF4-FFF2-40B4-BE49-F238E27FC236}">
              <a16:creationId xmlns:a16="http://schemas.microsoft.com/office/drawing/2014/main" id="{00000000-0008-0000-0900-000014000000}"/>
            </a:ext>
          </a:extLst>
        </xdr:cNvPr>
        <xdr:cNvSpPr/>
      </xdr:nvSpPr>
      <xdr:spPr>
        <a:xfrm>
          <a:off x="9172575" y="3286125"/>
          <a:ext cx="152400" cy="133350"/>
        </a:xfrm>
        <a:prstGeom prst="rect">
          <a:avLst/>
        </a:prstGeom>
        <a:solidFill>
          <a:schemeClr val="bg1">
            <a:lumMod val="65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AU" sz="1100"/>
        </a:p>
      </xdr:txBody>
    </xdr:sp>
    <xdr:clientData/>
  </xdr:twoCellAnchor>
  <xdr:twoCellAnchor editAs="oneCell">
    <xdr:from>
      <xdr:col>18</xdr:col>
      <xdr:colOff>604837</xdr:colOff>
      <xdr:row>1</xdr:row>
      <xdr:rowOff>23812</xdr:rowOff>
    </xdr:from>
    <xdr:to>
      <xdr:col>21</xdr:col>
      <xdr:colOff>604837</xdr:colOff>
      <xdr:row>2</xdr:row>
      <xdr:rowOff>176212</xdr:rowOff>
    </xdr:to>
    <mc:AlternateContent xmlns:mc="http://schemas.openxmlformats.org/markup-compatibility/2006" xmlns:a14="http://schemas.microsoft.com/office/drawing/2010/main">
      <mc:Choice Requires="a14">
        <xdr:graphicFrame macro="">
          <xdr:nvGraphicFramePr>
            <xdr:cNvPr id="18" name="State">
              <a:extLst>
                <a:ext uri="{FF2B5EF4-FFF2-40B4-BE49-F238E27FC236}">
                  <a16:creationId xmlns:a16="http://schemas.microsoft.com/office/drawing/2014/main" id="{00000000-0008-0000-0900-000012000000}"/>
                </a:ext>
              </a:extLst>
            </xdr:cNvPr>
            <xdr:cNvGraphicFramePr/>
          </xdr:nvGraphicFramePr>
          <xdr:xfrm>
            <a:off x="0" y="0"/>
            <a:ext cx="0" cy="0"/>
          </xdr:xfrm>
          <a:graphic>
            <a:graphicData uri="http://schemas.microsoft.com/office/drawing/2010/slicer">
              <sle:slicer xmlns:sle="http://schemas.microsoft.com/office/drawing/2010/slicer" name="State"/>
            </a:graphicData>
          </a:graphic>
        </xdr:graphicFrame>
      </mc:Choice>
      <mc:Fallback xmlns="">
        <xdr:sp macro="" textlink="">
          <xdr:nvSpPr>
            <xdr:cNvPr id="0" name=""/>
            <xdr:cNvSpPr>
              <a:spLocks noTextEdit="1"/>
            </xdr:cNvSpPr>
          </xdr:nvSpPr>
          <xdr:spPr>
            <a:xfrm>
              <a:off x="13220170" y="277812"/>
              <a:ext cx="1841500" cy="406400"/>
            </a:xfrm>
            <a:prstGeom prst="rect">
              <a:avLst/>
            </a:prstGeom>
            <a:solidFill>
              <a:prstClr val="white"/>
            </a:solidFill>
            <a:ln w="1">
              <a:solidFill>
                <a:prstClr val="green"/>
              </a:solidFill>
            </a:ln>
          </xdr:spPr>
          <xdr:txBody>
            <a:bodyPr vertOverflow="clip" horzOverflow="clip"/>
            <a:lstStyle/>
            <a:p>
              <a:r>
                <a:rPr lang="en-AU" sz="1100"/>
                <a:t>This shape represents a slicer. Slicers can be used in at least Excel 2010.
If the shape was modified in an earlier version of Excel, or if the workbook was saved in Excel 2003 or earlier, the slicer cannot be used.</a:t>
              </a:r>
            </a:p>
          </xdr:txBody>
        </xdr:sp>
      </mc:Fallback>
    </mc:AlternateContent>
    <xdr:clientData/>
  </xdr:twoCellAnchor>
  <xdr:twoCellAnchor>
    <xdr:from>
      <xdr:col>4</xdr:col>
      <xdr:colOff>690562</xdr:colOff>
      <xdr:row>16</xdr:row>
      <xdr:rowOff>38101</xdr:rowOff>
    </xdr:from>
    <xdr:to>
      <xdr:col>6</xdr:col>
      <xdr:colOff>200025</xdr:colOff>
      <xdr:row>23</xdr:row>
      <xdr:rowOff>200025</xdr:rowOff>
    </xdr:to>
    <xdr:graphicFrame macro="">
      <xdr:nvGraphicFramePr>
        <xdr:cNvPr id="2" name="Chart 1">
          <a:extLst>
            <a:ext uri="{FF2B5EF4-FFF2-40B4-BE49-F238E27FC236}">
              <a16:creationId xmlns:a16="http://schemas.microsoft.com/office/drawing/2014/main" id="{00000000-0008-0000-0900-00000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14</xdr:col>
      <xdr:colOff>0</xdr:colOff>
      <xdr:row>26</xdr:row>
      <xdr:rowOff>130968</xdr:rowOff>
    </xdr:from>
    <xdr:to>
      <xdr:col>21</xdr:col>
      <xdr:colOff>547688</xdr:colOff>
      <xdr:row>38</xdr:row>
      <xdr:rowOff>178593</xdr:rowOff>
    </xdr:to>
    <xdr:graphicFrame macro="">
      <xdr:nvGraphicFramePr>
        <xdr:cNvPr id="21" name="Chart 20">
          <a:extLst>
            <a:ext uri="{FF2B5EF4-FFF2-40B4-BE49-F238E27FC236}">
              <a16:creationId xmlns:a16="http://schemas.microsoft.com/office/drawing/2014/main" id="{00000000-0008-0000-0900-000015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4</xdr:col>
      <xdr:colOff>285749</xdr:colOff>
      <xdr:row>28</xdr:row>
      <xdr:rowOff>137582</xdr:rowOff>
    </xdr:from>
    <xdr:to>
      <xdr:col>6</xdr:col>
      <xdr:colOff>226217</xdr:colOff>
      <xdr:row>37</xdr:row>
      <xdr:rowOff>188912</xdr:rowOff>
    </xdr:to>
    <xdr:graphicFrame macro="">
      <xdr:nvGraphicFramePr>
        <xdr:cNvPr id="26" name="Chart 25">
          <a:extLst>
            <a:ext uri="{FF2B5EF4-FFF2-40B4-BE49-F238E27FC236}">
              <a16:creationId xmlns:a16="http://schemas.microsoft.com/office/drawing/2014/main" id="{00000000-0008-0000-0900-00001A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4</xdr:col>
      <xdr:colOff>688179</xdr:colOff>
      <xdr:row>30</xdr:row>
      <xdr:rowOff>130968</xdr:rowOff>
    </xdr:from>
    <xdr:to>
      <xdr:col>7</xdr:col>
      <xdr:colOff>176210</xdr:colOff>
      <xdr:row>32</xdr:row>
      <xdr:rowOff>95249</xdr:rowOff>
    </xdr:to>
    <xdr:sp macro="" textlink="">
      <xdr:nvSpPr>
        <xdr:cNvPr id="27" name="TextBox 26">
          <a:extLst>
            <a:ext uri="{FF2B5EF4-FFF2-40B4-BE49-F238E27FC236}">
              <a16:creationId xmlns:a16="http://schemas.microsoft.com/office/drawing/2014/main" id="{00000000-0008-0000-0900-00001B000000}"/>
            </a:ext>
          </a:extLst>
        </xdr:cNvPr>
        <xdr:cNvSpPr txBox="1"/>
      </xdr:nvSpPr>
      <xdr:spPr>
        <a:xfrm>
          <a:off x="4510085" y="6977062"/>
          <a:ext cx="2238375" cy="34528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AU" sz="1200">
              <a:solidFill>
                <a:schemeClr val="accent1">
                  <a:lumMod val="50000"/>
                </a:schemeClr>
              </a:solidFill>
            </a:rPr>
            <a:t>Expense by</a:t>
          </a:r>
          <a:r>
            <a:rPr lang="en-AU" sz="1200" baseline="0">
              <a:solidFill>
                <a:schemeClr val="accent1">
                  <a:lumMod val="50000"/>
                </a:schemeClr>
              </a:solidFill>
            </a:rPr>
            <a:t> Type</a:t>
          </a:r>
          <a:endParaRPr lang="en-AU" sz="1200">
            <a:solidFill>
              <a:schemeClr val="accent1">
                <a:lumMod val="50000"/>
              </a:schemeClr>
            </a:solidFill>
          </a:endParaRPr>
        </a:p>
      </xdr:txBody>
    </xdr:sp>
    <xdr:clientData/>
  </xdr:twoCellAnchor>
  <xdr:twoCellAnchor>
    <xdr:from>
      <xdr:col>4</xdr:col>
      <xdr:colOff>688179</xdr:colOff>
      <xdr:row>36</xdr:row>
      <xdr:rowOff>152400</xdr:rowOff>
    </xdr:from>
    <xdr:to>
      <xdr:col>7</xdr:col>
      <xdr:colOff>176210</xdr:colOff>
      <xdr:row>38</xdr:row>
      <xdr:rowOff>166688</xdr:rowOff>
    </xdr:to>
    <xdr:sp macro="" textlink="">
      <xdr:nvSpPr>
        <xdr:cNvPr id="28" name="TextBox 27">
          <a:extLst>
            <a:ext uri="{FF2B5EF4-FFF2-40B4-BE49-F238E27FC236}">
              <a16:creationId xmlns:a16="http://schemas.microsoft.com/office/drawing/2014/main" id="{00000000-0008-0000-0900-00001C000000}"/>
            </a:ext>
          </a:extLst>
        </xdr:cNvPr>
        <xdr:cNvSpPr txBox="1"/>
      </xdr:nvSpPr>
      <xdr:spPr>
        <a:xfrm>
          <a:off x="4510085" y="8141494"/>
          <a:ext cx="2238375" cy="39528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AU" sz="1200">
              <a:solidFill>
                <a:schemeClr val="accent1">
                  <a:lumMod val="50000"/>
                </a:schemeClr>
              </a:solidFill>
            </a:rPr>
            <a:t>Revenue  by Type</a:t>
          </a:r>
        </a:p>
      </xdr:txBody>
    </xdr:sp>
    <xdr:clientData/>
  </xdr:twoCellAnchor>
  <xdr:twoCellAnchor>
    <xdr:from>
      <xdr:col>4</xdr:col>
      <xdr:colOff>285757</xdr:colOff>
      <xdr:row>25</xdr:row>
      <xdr:rowOff>59532</xdr:rowOff>
    </xdr:from>
    <xdr:to>
      <xdr:col>6</xdr:col>
      <xdr:colOff>226225</xdr:colOff>
      <xdr:row>31</xdr:row>
      <xdr:rowOff>50005</xdr:rowOff>
    </xdr:to>
    <xdr:graphicFrame macro="">
      <xdr:nvGraphicFramePr>
        <xdr:cNvPr id="29" name="Chart 28">
          <a:extLst>
            <a:ext uri="{FF2B5EF4-FFF2-40B4-BE49-F238E27FC236}">
              <a16:creationId xmlns:a16="http://schemas.microsoft.com/office/drawing/2014/main" id="{00000000-0008-0000-0900-00001D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xdr:from>
      <xdr:col>6</xdr:col>
      <xdr:colOff>127000</xdr:colOff>
      <xdr:row>27</xdr:row>
      <xdr:rowOff>90237</xdr:rowOff>
    </xdr:from>
    <xdr:to>
      <xdr:col>13</xdr:col>
      <xdr:colOff>104205</xdr:colOff>
      <xdr:row>38</xdr:row>
      <xdr:rowOff>106649</xdr:rowOff>
    </xdr:to>
    <xdr:graphicFrame macro="">
      <xdr:nvGraphicFramePr>
        <xdr:cNvPr id="25" name="Chart 24">
          <a:extLst>
            <a:ext uri="{FF2B5EF4-FFF2-40B4-BE49-F238E27FC236}">
              <a16:creationId xmlns:a16="http://schemas.microsoft.com/office/drawing/2014/main" id="{00000000-0008-0000-0900-000019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
        </a:graphicData>
      </a:graphic>
    </xdr:graphicFrame>
    <xdr:clientData/>
  </xdr:twoCellAnchor>
  <xdr:twoCellAnchor>
    <xdr:from>
      <xdr:col>14</xdr:col>
      <xdr:colOff>31750</xdr:colOff>
      <xdr:row>16</xdr:row>
      <xdr:rowOff>30079</xdr:rowOff>
    </xdr:from>
    <xdr:to>
      <xdr:col>21</xdr:col>
      <xdr:colOff>592667</xdr:colOff>
      <xdr:row>24</xdr:row>
      <xdr:rowOff>158750</xdr:rowOff>
    </xdr:to>
    <xdr:graphicFrame macro="">
      <xdr:nvGraphicFramePr>
        <xdr:cNvPr id="30" name="Chart 29">
          <a:extLst>
            <a:ext uri="{FF2B5EF4-FFF2-40B4-BE49-F238E27FC236}">
              <a16:creationId xmlns:a16="http://schemas.microsoft.com/office/drawing/2014/main" id="{00000000-0008-0000-0900-00001E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9"/>
        </a:graphicData>
      </a:graphic>
    </xdr:graphicFrame>
    <xdr:clientData/>
  </xdr:twoCellAnchor>
  <xdr:twoCellAnchor>
    <xdr:from>
      <xdr:col>14</xdr:col>
      <xdr:colOff>40663</xdr:colOff>
      <xdr:row>4</xdr:row>
      <xdr:rowOff>242859</xdr:rowOff>
    </xdr:from>
    <xdr:to>
      <xdr:col>22</xdr:col>
      <xdr:colOff>30079</xdr:colOff>
      <xdr:row>13</xdr:row>
      <xdr:rowOff>126443</xdr:rowOff>
    </xdr:to>
    <xdr:graphicFrame macro="">
      <xdr:nvGraphicFramePr>
        <xdr:cNvPr id="31" name="Chart 30">
          <a:extLst>
            <a:ext uri="{FF2B5EF4-FFF2-40B4-BE49-F238E27FC236}">
              <a16:creationId xmlns:a16="http://schemas.microsoft.com/office/drawing/2014/main" id="{00000000-0008-0000-0900-00001F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0"/>
        </a:graphicData>
      </a:graphic>
    </xdr:graphicFrame>
    <xdr:clientData/>
  </xdr:twoCellAnchor>
  <xdr:twoCellAnchor>
    <xdr:from>
      <xdr:col>16</xdr:col>
      <xdr:colOff>95248</xdr:colOff>
      <xdr:row>4</xdr:row>
      <xdr:rowOff>211665</xdr:rowOff>
    </xdr:from>
    <xdr:to>
      <xdr:col>16</xdr:col>
      <xdr:colOff>560915</xdr:colOff>
      <xdr:row>4</xdr:row>
      <xdr:rowOff>211665</xdr:rowOff>
    </xdr:to>
    <xdr:cxnSp macro="">
      <xdr:nvCxnSpPr>
        <xdr:cNvPr id="12" name="Straight Connector 11">
          <a:extLst>
            <a:ext uri="{FF2B5EF4-FFF2-40B4-BE49-F238E27FC236}">
              <a16:creationId xmlns:a16="http://schemas.microsoft.com/office/drawing/2014/main" id="{00000000-0008-0000-0900-00000C000000}"/>
            </a:ext>
          </a:extLst>
        </xdr:cNvPr>
        <xdr:cNvCxnSpPr/>
      </xdr:nvCxnSpPr>
      <xdr:spPr>
        <a:xfrm>
          <a:off x="13938248" y="1164165"/>
          <a:ext cx="465667" cy="0"/>
        </a:xfrm>
        <a:prstGeom prst="line">
          <a:avLst/>
        </a:prstGeom>
        <a:ln>
          <a:solidFill>
            <a:schemeClr val="accent1">
              <a:lumMod val="75000"/>
            </a:schemeClr>
          </a:solidFill>
        </a:ln>
      </xdr:spPr>
      <xdr:style>
        <a:lnRef idx="3">
          <a:schemeClr val="accent1"/>
        </a:lnRef>
        <a:fillRef idx="0">
          <a:schemeClr val="accent1"/>
        </a:fillRef>
        <a:effectRef idx="2">
          <a:schemeClr val="accent1"/>
        </a:effectRef>
        <a:fontRef idx="minor">
          <a:schemeClr val="tx1"/>
        </a:fontRef>
      </xdr:style>
    </xdr:cxnSp>
    <xdr:clientData/>
  </xdr:twoCellAnchor>
  <xdr:twoCellAnchor>
    <xdr:from>
      <xdr:col>14</xdr:col>
      <xdr:colOff>95250</xdr:colOff>
      <xdr:row>4</xdr:row>
      <xdr:rowOff>211667</xdr:rowOff>
    </xdr:from>
    <xdr:to>
      <xdr:col>14</xdr:col>
      <xdr:colOff>560917</xdr:colOff>
      <xdr:row>4</xdr:row>
      <xdr:rowOff>211667</xdr:rowOff>
    </xdr:to>
    <xdr:cxnSp macro="">
      <xdr:nvCxnSpPr>
        <xdr:cNvPr id="32" name="Straight Connector 31">
          <a:extLst>
            <a:ext uri="{FF2B5EF4-FFF2-40B4-BE49-F238E27FC236}">
              <a16:creationId xmlns:a16="http://schemas.microsoft.com/office/drawing/2014/main" id="{00000000-0008-0000-0900-000020000000}"/>
            </a:ext>
          </a:extLst>
        </xdr:cNvPr>
        <xdr:cNvCxnSpPr/>
      </xdr:nvCxnSpPr>
      <xdr:spPr>
        <a:xfrm>
          <a:off x="12710583" y="1164167"/>
          <a:ext cx="465667" cy="0"/>
        </a:xfrm>
        <a:prstGeom prst="line">
          <a:avLst/>
        </a:prstGeom>
        <a:ln>
          <a:solidFill>
            <a:schemeClr val="bg1">
              <a:lumMod val="85000"/>
            </a:schemeClr>
          </a:solidFill>
        </a:ln>
      </xdr:spPr>
      <xdr:style>
        <a:lnRef idx="3">
          <a:schemeClr val="accent1"/>
        </a:lnRef>
        <a:fillRef idx="0">
          <a:schemeClr val="accent1"/>
        </a:fillRef>
        <a:effectRef idx="2">
          <a:schemeClr val="accent1"/>
        </a:effectRef>
        <a:fontRef idx="minor">
          <a:schemeClr val="tx1"/>
        </a:fontRef>
      </xdr:style>
    </xdr:cxnSp>
    <xdr:clientData/>
  </xdr:twoCellAnchor>
  <xdr:twoCellAnchor>
    <xdr:from>
      <xdr:col>8</xdr:col>
      <xdr:colOff>391591</xdr:colOff>
      <xdr:row>1</xdr:row>
      <xdr:rowOff>179918</xdr:rowOff>
    </xdr:from>
    <xdr:to>
      <xdr:col>9</xdr:col>
      <xdr:colOff>465673</xdr:colOff>
      <xdr:row>3</xdr:row>
      <xdr:rowOff>1</xdr:rowOff>
    </xdr:to>
    <xdr:sp macro="" textlink="Calcs!Q52">
      <xdr:nvSpPr>
        <xdr:cNvPr id="34" name="TextBox 33">
          <a:extLst>
            <a:ext uri="{FF2B5EF4-FFF2-40B4-BE49-F238E27FC236}">
              <a16:creationId xmlns:a16="http://schemas.microsoft.com/office/drawing/2014/main" id="{00000000-0008-0000-0900-000022000000}"/>
            </a:ext>
          </a:extLst>
        </xdr:cNvPr>
        <xdr:cNvSpPr txBox="1"/>
      </xdr:nvSpPr>
      <xdr:spPr>
        <a:xfrm>
          <a:off x="7609424" y="433918"/>
          <a:ext cx="687916" cy="32808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0F554144-203D-4E77-83B9-1B1071644B82}" type="TxLink">
            <a:rPr lang="en-US" sz="1400" b="0" i="0" u="none" strike="noStrike">
              <a:solidFill>
                <a:schemeClr val="tx1">
                  <a:lumMod val="65000"/>
                  <a:lumOff val="35000"/>
                </a:schemeClr>
              </a:solidFill>
              <a:latin typeface="Calibri"/>
            </a:rPr>
            <a:pPr/>
            <a:t>3.2 m</a:t>
          </a:fld>
          <a:endParaRPr lang="en-AU" sz="1400">
            <a:solidFill>
              <a:schemeClr val="tx1">
                <a:lumMod val="65000"/>
                <a:lumOff val="35000"/>
              </a:schemeClr>
            </a:solidFill>
          </a:endParaRPr>
        </a:p>
      </xdr:txBody>
    </xdr:sp>
    <xdr:clientData/>
  </xdr:twoCellAnchor>
  <xdr:twoCellAnchor>
    <xdr:from>
      <xdr:col>11</xdr:col>
      <xdr:colOff>232835</xdr:colOff>
      <xdr:row>1</xdr:row>
      <xdr:rowOff>243417</xdr:rowOff>
    </xdr:from>
    <xdr:to>
      <xdr:col>13</xdr:col>
      <xdr:colOff>63501</xdr:colOff>
      <xdr:row>3</xdr:row>
      <xdr:rowOff>63500</xdr:rowOff>
    </xdr:to>
    <xdr:sp macro="" textlink="Calcs!Q53">
      <xdr:nvSpPr>
        <xdr:cNvPr id="35" name="TextBox 34">
          <a:extLst>
            <a:ext uri="{FF2B5EF4-FFF2-40B4-BE49-F238E27FC236}">
              <a16:creationId xmlns:a16="http://schemas.microsoft.com/office/drawing/2014/main" id="{00000000-0008-0000-0900-000023000000}"/>
            </a:ext>
          </a:extLst>
        </xdr:cNvPr>
        <xdr:cNvSpPr txBox="1"/>
      </xdr:nvSpPr>
      <xdr:spPr>
        <a:xfrm>
          <a:off x="9292168" y="497417"/>
          <a:ext cx="687916" cy="32808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8F9A2580-957C-4C83-8BD4-8798A526CF25}" type="TxLink">
            <a:rPr lang="en-US" sz="1400" b="0" i="0" u="none" strike="noStrike">
              <a:solidFill>
                <a:schemeClr val="tx1">
                  <a:lumMod val="65000"/>
                  <a:lumOff val="35000"/>
                </a:schemeClr>
              </a:solidFill>
              <a:latin typeface="Calibri"/>
            </a:rPr>
            <a:pPr/>
            <a:t>2.0 m</a:t>
          </a:fld>
          <a:endParaRPr lang="en-AU" sz="1400">
            <a:solidFill>
              <a:schemeClr val="tx1">
                <a:lumMod val="65000"/>
                <a:lumOff val="35000"/>
              </a:schemeClr>
            </a:solidFill>
          </a:endParaRPr>
        </a:p>
      </xdr:txBody>
    </xdr:sp>
    <xdr:clientData/>
  </xdr:twoCellAnchor>
  <xdr:twoCellAnchor>
    <xdr:from>
      <xdr:col>7</xdr:col>
      <xdr:colOff>508000</xdr:colOff>
      <xdr:row>1</xdr:row>
      <xdr:rowOff>158752</xdr:rowOff>
    </xdr:from>
    <xdr:to>
      <xdr:col>8</xdr:col>
      <xdr:colOff>518584</xdr:colOff>
      <xdr:row>2</xdr:row>
      <xdr:rowOff>211669</xdr:rowOff>
    </xdr:to>
    <xdr:sp macro="" textlink="">
      <xdr:nvSpPr>
        <xdr:cNvPr id="38" name="TextBox 37">
          <a:extLst>
            <a:ext uri="{FF2B5EF4-FFF2-40B4-BE49-F238E27FC236}">
              <a16:creationId xmlns:a16="http://schemas.microsoft.com/office/drawing/2014/main" id="{00000000-0008-0000-0900-000026000000}"/>
            </a:ext>
          </a:extLst>
        </xdr:cNvPr>
        <xdr:cNvSpPr txBox="1"/>
      </xdr:nvSpPr>
      <xdr:spPr>
        <a:xfrm>
          <a:off x="7112000" y="412752"/>
          <a:ext cx="624417" cy="30691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AU" sz="1400">
              <a:solidFill>
                <a:schemeClr val="accent1">
                  <a:lumMod val="50000"/>
                </a:schemeClr>
              </a:solidFill>
            </a:rPr>
            <a:t>EBIT</a:t>
          </a:r>
        </a:p>
      </xdr:txBody>
    </xdr:sp>
    <xdr:clientData/>
  </xdr:twoCellAnchor>
  <xdr:twoCellAnchor>
    <xdr:from>
      <xdr:col>0</xdr:col>
      <xdr:colOff>296333</xdr:colOff>
      <xdr:row>26</xdr:row>
      <xdr:rowOff>0</xdr:rowOff>
    </xdr:from>
    <xdr:to>
      <xdr:col>5</xdr:col>
      <xdr:colOff>116416</xdr:colOff>
      <xdr:row>39</xdr:row>
      <xdr:rowOff>116416</xdr:rowOff>
    </xdr:to>
    <xdr:graphicFrame macro="">
      <xdr:nvGraphicFramePr>
        <xdr:cNvPr id="39" name="Chart 38">
          <a:extLst>
            <a:ext uri="{FF2B5EF4-FFF2-40B4-BE49-F238E27FC236}">
              <a16:creationId xmlns:a16="http://schemas.microsoft.com/office/drawing/2014/main" id="{00000000-0008-0000-0900-000027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1"/>
        </a:graphicData>
      </a:graphic>
    </xdr:graphicFrame>
    <xdr:clientData/>
  </xdr:twoCellAnchor>
  <xdr:twoCellAnchor editAs="oneCell">
    <xdr:from>
      <xdr:col>9</xdr:col>
      <xdr:colOff>507999</xdr:colOff>
      <xdr:row>0</xdr:row>
      <xdr:rowOff>243417</xdr:rowOff>
    </xdr:from>
    <xdr:to>
      <xdr:col>10</xdr:col>
      <xdr:colOff>366752</xdr:colOff>
      <xdr:row>2</xdr:row>
      <xdr:rowOff>221192</xdr:rowOff>
    </xdr:to>
    <xdr:pic>
      <xdr:nvPicPr>
        <xdr:cNvPr id="40" name="Picture 39">
          <a:extLst>
            <a:ext uri="{FF2B5EF4-FFF2-40B4-BE49-F238E27FC236}">
              <a16:creationId xmlns:a16="http://schemas.microsoft.com/office/drawing/2014/main" id="{00000000-0008-0000-0900-000028000000}"/>
            </a:ext>
          </a:extLst>
        </xdr:cNvPr>
        <xdr:cNvPicPr>
          <a:picLocks noChangeAspect="1"/>
        </xdr:cNvPicPr>
      </xdr:nvPicPr>
      <xdr:blipFill>
        <a:blip xmlns:r="http://schemas.openxmlformats.org/officeDocument/2006/relationships" r:embed="rId12">
          <a:duotone>
            <a:schemeClr val="accent2">
              <a:shade val="45000"/>
              <a:satMod val="135000"/>
            </a:schemeClr>
            <a:prstClr val="white"/>
          </a:duotone>
        </a:blip>
        <a:stretch>
          <a:fillRect/>
        </a:stretch>
      </xdr:blipFill>
      <xdr:spPr>
        <a:xfrm>
          <a:off x="8339666" y="243417"/>
          <a:ext cx="472586" cy="476250"/>
        </a:xfrm>
        <a:prstGeom prst="rect">
          <a:avLst/>
        </a:prstGeom>
      </xdr:spPr>
    </xdr:pic>
    <xdr:clientData/>
  </xdr:twoCellAnchor>
  <xdr:twoCellAnchor editAs="oneCell">
    <xdr:from>
      <xdr:col>10</xdr:col>
      <xdr:colOff>317499</xdr:colOff>
      <xdr:row>0</xdr:row>
      <xdr:rowOff>33811</xdr:rowOff>
    </xdr:from>
    <xdr:to>
      <xdr:col>11</xdr:col>
      <xdr:colOff>10583</xdr:colOff>
      <xdr:row>1</xdr:row>
      <xdr:rowOff>203408</xdr:rowOff>
    </xdr:to>
    <xdr:pic>
      <xdr:nvPicPr>
        <xdr:cNvPr id="41" name="Picture 40">
          <a:extLst>
            <a:ext uri="{FF2B5EF4-FFF2-40B4-BE49-F238E27FC236}">
              <a16:creationId xmlns:a16="http://schemas.microsoft.com/office/drawing/2014/main" id="{00000000-0008-0000-0900-000029000000}"/>
            </a:ext>
          </a:extLst>
        </xdr:cNvPr>
        <xdr:cNvPicPr>
          <a:picLocks noChangeAspect="1"/>
        </xdr:cNvPicPr>
      </xdr:nvPicPr>
      <xdr:blipFill>
        <a:blip xmlns:r="http://schemas.openxmlformats.org/officeDocument/2006/relationships" r:embed="rId12">
          <a:duotone>
            <a:schemeClr val="bg2">
              <a:shade val="45000"/>
              <a:satMod val="135000"/>
            </a:schemeClr>
            <a:prstClr val="white"/>
          </a:duotone>
        </a:blip>
        <a:stretch>
          <a:fillRect/>
        </a:stretch>
      </xdr:blipFill>
      <xdr:spPr>
        <a:xfrm>
          <a:off x="8729578" y="33811"/>
          <a:ext cx="304689" cy="309965"/>
        </a:xfrm>
        <a:prstGeom prst="rect">
          <a:avLst/>
        </a:prstGeom>
      </xdr:spPr>
    </xdr:pic>
    <xdr:clientData/>
  </xdr:twoCellAnchor>
  <xdr:twoCellAnchor editAs="oneCell">
    <xdr:from>
      <xdr:col>10</xdr:col>
      <xdr:colOff>501649</xdr:colOff>
      <xdr:row>1</xdr:row>
      <xdr:rowOff>184151</xdr:rowOff>
    </xdr:from>
    <xdr:to>
      <xdr:col>11</xdr:col>
      <xdr:colOff>194733</xdr:colOff>
      <xdr:row>2</xdr:row>
      <xdr:rowOff>239448</xdr:rowOff>
    </xdr:to>
    <xdr:pic>
      <xdr:nvPicPr>
        <xdr:cNvPr id="42" name="Picture 41">
          <a:extLst>
            <a:ext uri="{FF2B5EF4-FFF2-40B4-BE49-F238E27FC236}">
              <a16:creationId xmlns:a16="http://schemas.microsoft.com/office/drawing/2014/main" id="{00000000-0008-0000-0900-00002A000000}"/>
            </a:ext>
          </a:extLst>
        </xdr:cNvPr>
        <xdr:cNvPicPr>
          <a:picLocks noChangeAspect="1"/>
        </xdr:cNvPicPr>
      </xdr:nvPicPr>
      <xdr:blipFill>
        <a:blip xmlns:r="http://schemas.openxmlformats.org/officeDocument/2006/relationships" r:embed="rId12">
          <a:duotone>
            <a:schemeClr val="accent1">
              <a:shade val="45000"/>
              <a:satMod val="135000"/>
            </a:schemeClr>
            <a:prstClr val="white"/>
          </a:duotone>
        </a:blip>
        <a:stretch>
          <a:fillRect/>
        </a:stretch>
      </xdr:blipFill>
      <xdr:spPr>
        <a:xfrm>
          <a:off x="8947149" y="438151"/>
          <a:ext cx="306917" cy="309297"/>
        </a:xfrm>
        <a:prstGeom prst="rect">
          <a:avLst/>
        </a:prstGeom>
      </xdr:spPr>
    </xdr:pic>
    <xdr:clientData/>
  </xdr:twoCellAnchor>
  <xdr:twoCellAnchor>
    <xdr:from>
      <xdr:col>11</xdr:col>
      <xdr:colOff>237067</xdr:colOff>
      <xdr:row>0</xdr:row>
      <xdr:rowOff>215900</xdr:rowOff>
    </xdr:from>
    <xdr:to>
      <xdr:col>13</xdr:col>
      <xdr:colOff>4234</xdr:colOff>
      <xdr:row>2</xdr:row>
      <xdr:rowOff>14817</xdr:rowOff>
    </xdr:to>
    <xdr:sp macro="" textlink="">
      <xdr:nvSpPr>
        <xdr:cNvPr id="43" name="TextBox 42">
          <a:extLst>
            <a:ext uri="{FF2B5EF4-FFF2-40B4-BE49-F238E27FC236}">
              <a16:creationId xmlns:a16="http://schemas.microsoft.com/office/drawing/2014/main" id="{00000000-0008-0000-0900-00002B000000}"/>
            </a:ext>
          </a:extLst>
        </xdr:cNvPr>
        <xdr:cNvSpPr txBox="1"/>
      </xdr:nvSpPr>
      <xdr:spPr>
        <a:xfrm>
          <a:off x="9296400" y="215900"/>
          <a:ext cx="624417" cy="30691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AU" sz="1400">
              <a:solidFill>
                <a:schemeClr val="accent1">
                  <a:lumMod val="50000"/>
                </a:schemeClr>
              </a:solidFill>
            </a:rPr>
            <a:t>PLAN</a:t>
          </a:r>
        </a:p>
      </xdr:txBody>
    </xdr:sp>
    <xdr:clientData/>
  </xdr:twoCellAnchor>
  <xdr:twoCellAnchor editAs="oneCell">
    <xdr:from>
      <xdr:col>6</xdr:col>
      <xdr:colOff>158750</xdr:colOff>
      <xdr:row>0</xdr:row>
      <xdr:rowOff>69518</xdr:rowOff>
    </xdr:from>
    <xdr:to>
      <xdr:col>8</xdr:col>
      <xdr:colOff>137067</xdr:colOff>
      <xdr:row>3</xdr:row>
      <xdr:rowOff>55857</xdr:rowOff>
    </xdr:to>
    <xdr:pic>
      <xdr:nvPicPr>
        <xdr:cNvPr id="45" name="Picture 44">
          <a:extLst>
            <a:ext uri="{FF2B5EF4-FFF2-40B4-BE49-F238E27FC236}">
              <a16:creationId xmlns:a16="http://schemas.microsoft.com/office/drawing/2014/main" id="{00000000-0008-0000-0900-00002D000000}"/>
            </a:ext>
          </a:extLst>
        </xdr:cNvPr>
        <xdr:cNvPicPr>
          <a:picLocks noChangeAspect="1"/>
        </xdr:cNvPicPr>
      </xdr:nvPicPr>
      <xdr:blipFill>
        <a:blip xmlns:r="http://schemas.openxmlformats.org/officeDocument/2006/relationships" r:embed="rId13"/>
        <a:stretch>
          <a:fillRect/>
        </a:stretch>
      </xdr:blipFill>
      <xdr:spPr>
        <a:xfrm>
          <a:off x="6445250" y="69518"/>
          <a:ext cx="880685" cy="648076"/>
        </a:xfrm>
        <a:prstGeom prst="rect">
          <a:avLst/>
        </a:prstGeom>
      </xdr:spPr>
    </xdr:pic>
    <xdr:clientData/>
  </xdr:twoCellAnchor>
  <xdr:twoCellAnchor editAs="oneCell">
    <xdr:from>
      <xdr:col>14</xdr:col>
      <xdr:colOff>40105</xdr:colOff>
      <xdr:row>0</xdr:row>
      <xdr:rowOff>120315</xdr:rowOff>
    </xdr:from>
    <xdr:to>
      <xdr:col>15</xdr:col>
      <xdr:colOff>92582</xdr:colOff>
      <xdr:row>2</xdr:row>
      <xdr:rowOff>230605</xdr:rowOff>
    </xdr:to>
    <xdr:pic>
      <xdr:nvPicPr>
        <xdr:cNvPr id="3" name="Picture 2">
          <a:extLst>
            <a:ext uri="{FF2B5EF4-FFF2-40B4-BE49-F238E27FC236}">
              <a16:creationId xmlns:a16="http://schemas.microsoft.com/office/drawing/2014/main" id="{00000000-0008-0000-0900-000003000000}"/>
            </a:ext>
          </a:extLst>
        </xdr:cNvPr>
        <xdr:cNvPicPr>
          <a:picLocks noChangeAspect="1"/>
        </xdr:cNvPicPr>
      </xdr:nvPicPr>
      <xdr:blipFill>
        <a:blip xmlns:r="http://schemas.openxmlformats.org/officeDocument/2006/relationships" r:embed="rId14">
          <a:duotone>
            <a:schemeClr val="accent2">
              <a:shade val="45000"/>
              <a:satMod val="135000"/>
            </a:schemeClr>
            <a:prstClr val="white"/>
          </a:duotone>
          <a:extLst>
            <a:ext uri="{BEBA8EAE-BF5A-486C-A8C5-ECC9F3942E4B}">
              <a14:imgProps xmlns:a14="http://schemas.microsoft.com/office/drawing/2010/main">
                <a14:imgLayer r:embed="rId15">
                  <a14:imgEffect>
                    <a14:artisticPhotocopy/>
                  </a14:imgEffect>
                </a14:imgLayer>
              </a14:imgProps>
            </a:ext>
          </a:extLst>
        </a:blip>
        <a:stretch>
          <a:fillRect/>
        </a:stretch>
      </xdr:blipFill>
      <xdr:spPr>
        <a:xfrm>
          <a:off x="10156658" y="120315"/>
          <a:ext cx="664082" cy="511343"/>
        </a:xfrm>
        <a:prstGeom prst="rect">
          <a:avLst/>
        </a:prstGeom>
      </xdr:spPr>
    </xdr:pic>
    <xdr:clientData/>
  </xdr:twoCellAnchor>
  <xdr:twoCellAnchor editAs="oneCell">
    <xdr:from>
      <xdr:col>15</xdr:col>
      <xdr:colOff>160420</xdr:colOff>
      <xdr:row>0</xdr:row>
      <xdr:rowOff>70184</xdr:rowOff>
    </xdr:from>
    <xdr:to>
      <xdr:col>16</xdr:col>
      <xdr:colOff>68579</xdr:colOff>
      <xdr:row>2</xdr:row>
      <xdr:rowOff>210552</xdr:rowOff>
    </xdr:to>
    <xdr:pic>
      <xdr:nvPicPr>
        <xdr:cNvPr id="7" name="Picture 6">
          <a:extLst>
            <a:ext uri="{FF2B5EF4-FFF2-40B4-BE49-F238E27FC236}">
              <a16:creationId xmlns:a16="http://schemas.microsoft.com/office/drawing/2014/main" id="{00000000-0008-0000-0900-000007000000}"/>
            </a:ext>
          </a:extLst>
        </xdr:cNvPr>
        <xdr:cNvPicPr>
          <a:picLocks noChangeAspect="1"/>
        </xdr:cNvPicPr>
      </xdr:nvPicPr>
      <xdr:blipFill>
        <a:blip xmlns:r="http://schemas.openxmlformats.org/officeDocument/2006/relationships" r:embed="rId16">
          <a:duotone>
            <a:schemeClr val="accent1">
              <a:shade val="45000"/>
              <a:satMod val="135000"/>
            </a:schemeClr>
            <a:prstClr val="white"/>
          </a:duotone>
          <a:extLst>
            <a:ext uri="{BEBA8EAE-BF5A-486C-A8C5-ECC9F3942E4B}">
              <a14:imgProps xmlns:a14="http://schemas.microsoft.com/office/drawing/2010/main">
                <a14:imgLayer r:embed="rId17">
                  <a14:imgEffect>
                    <a14:artisticPhotocopy/>
                  </a14:imgEffect>
                </a14:imgLayer>
              </a14:imgProps>
            </a:ext>
          </a:extLst>
        </a:blip>
        <a:stretch>
          <a:fillRect/>
        </a:stretch>
      </xdr:blipFill>
      <xdr:spPr>
        <a:xfrm>
          <a:off x="10888578" y="70184"/>
          <a:ext cx="519764" cy="541421"/>
        </a:xfrm>
        <a:prstGeom prst="rect">
          <a:avLst/>
        </a:prstGeom>
      </xdr:spPr>
    </xdr:pic>
    <xdr:clientData/>
  </xdr:twoCellAnchor>
  <xdr:twoCellAnchor editAs="oneCell">
    <xdr:from>
      <xdr:col>16</xdr:col>
      <xdr:colOff>191525</xdr:colOff>
      <xdr:row>0</xdr:row>
      <xdr:rowOff>90235</xdr:rowOff>
    </xdr:from>
    <xdr:to>
      <xdr:col>17</xdr:col>
      <xdr:colOff>110289</xdr:colOff>
      <xdr:row>2</xdr:row>
      <xdr:rowOff>206291</xdr:rowOff>
    </xdr:to>
    <xdr:pic>
      <xdr:nvPicPr>
        <xdr:cNvPr id="13" name="Picture 12">
          <a:extLst>
            <a:ext uri="{FF2B5EF4-FFF2-40B4-BE49-F238E27FC236}">
              <a16:creationId xmlns:a16="http://schemas.microsoft.com/office/drawing/2014/main" id="{00000000-0008-0000-0900-00000D000000}"/>
            </a:ext>
          </a:extLst>
        </xdr:cNvPr>
        <xdr:cNvPicPr>
          <a:picLocks noChangeAspect="1"/>
        </xdr:cNvPicPr>
      </xdr:nvPicPr>
      <xdr:blipFill>
        <a:blip xmlns:r="http://schemas.openxmlformats.org/officeDocument/2006/relationships" r:embed="rId18">
          <a:duotone>
            <a:schemeClr val="bg2">
              <a:shade val="45000"/>
              <a:satMod val="135000"/>
            </a:schemeClr>
            <a:prstClr val="white"/>
          </a:duotone>
        </a:blip>
        <a:stretch>
          <a:fillRect/>
        </a:stretch>
      </xdr:blipFill>
      <xdr:spPr>
        <a:xfrm>
          <a:off x="11531288" y="90235"/>
          <a:ext cx="530369" cy="517109"/>
        </a:xfrm>
        <a:prstGeom prst="rect">
          <a:avLst/>
        </a:prstGeom>
      </xdr:spPr>
    </xdr:pic>
    <xdr:clientData/>
  </xdr:twoCellAnchor>
  <xdr:twoCellAnchor editAs="oneCell">
    <xdr:from>
      <xdr:col>14</xdr:col>
      <xdr:colOff>569333</xdr:colOff>
      <xdr:row>32</xdr:row>
      <xdr:rowOff>80210</xdr:rowOff>
    </xdr:from>
    <xdr:to>
      <xdr:col>16</xdr:col>
      <xdr:colOff>30078</xdr:colOff>
      <xdr:row>35</xdr:row>
      <xdr:rowOff>156395</xdr:rowOff>
    </xdr:to>
    <xdr:pic>
      <xdr:nvPicPr>
        <xdr:cNvPr id="16" name="Picture 15">
          <a:extLst>
            <a:ext uri="{FF2B5EF4-FFF2-40B4-BE49-F238E27FC236}">
              <a16:creationId xmlns:a16="http://schemas.microsoft.com/office/drawing/2014/main" id="{00000000-0008-0000-0900-000010000000}"/>
            </a:ext>
          </a:extLst>
        </xdr:cNvPr>
        <xdr:cNvPicPr>
          <a:picLocks noChangeAspect="1"/>
        </xdr:cNvPicPr>
      </xdr:nvPicPr>
      <xdr:blipFill>
        <a:blip xmlns:r="http://schemas.openxmlformats.org/officeDocument/2006/relationships" r:embed="rId19"/>
        <a:stretch>
          <a:fillRect/>
        </a:stretch>
      </xdr:blipFill>
      <xdr:spPr>
        <a:xfrm>
          <a:off x="10685886" y="7279105"/>
          <a:ext cx="683955" cy="647685"/>
        </a:xfrm>
        <a:prstGeom prst="rect">
          <a:avLst/>
        </a:prstGeom>
      </xdr:spPr>
    </xdr:pic>
    <xdr:clientData/>
  </xdr:twoCellAnchor>
  <xdr:twoCellAnchor editAs="oneCell">
    <xdr:from>
      <xdr:col>17</xdr:col>
      <xdr:colOff>250659</xdr:colOff>
      <xdr:row>0</xdr:row>
      <xdr:rowOff>62090</xdr:rowOff>
    </xdr:from>
    <xdr:to>
      <xdr:col>18</xdr:col>
      <xdr:colOff>190501</xdr:colOff>
      <xdr:row>2</xdr:row>
      <xdr:rowOff>230192</xdr:rowOff>
    </xdr:to>
    <xdr:pic>
      <xdr:nvPicPr>
        <xdr:cNvPr id="22" name="Picture 21">
          <a:extLst>
            <a:ext uri="{FF2B5EF4-FFF2-40B4-BE49-F238E27FC236}">
              <a16:creationId xmlns:a16="http://schemas.microsoft.com/office/drawing/2014/main" id="{00000000-0008-0000-0900-000016000000}"/>
            </a:ext>
          </a:extLst>
        </xdr:cNvPr>
        <xdr:cNvPicPr>
          <a:picLocks noChangeAspect="1"/>
        </xdr:cNvPicPr>
      </xdr:nvPicPr>
      <xdr:blipFill>
        <a:blip xmlns:r="http://schemas.openxmlformats.org/officeDocument/2006/relationships" r:embed="rId20">
          <a:clrChange>
            <a:clrFrom>
              <a:srgbClr val="F2F2F2"/>
            </a:clrFrom>
            <a:clrTo>
              <a:srgbClr val="F2F2F2">
                <a:alpha val="0"/>
              </a:srgbClr>
            </a:clrTo>
          </a:clrChange>
          <a:duotone>
            <a:schemeClr val="accent2">
              <a:shade val="45000"/>
              <a:satMod val="135000"/>
            </a:schemeClr>
            <a:prstClr val="white"/>
          </a:duotone>
        </a:blip>
        <a:stretch>
          <a:fillRect/>
        </a:stretch>
      </xdr:blipFill>
      <xdr:spPr>
        <a:xfrm>
          <a:off x="12202027" y="62090"/>
          <a:ext cx="551448" cy="569155"/>
        </a:xfrm>
        <a:prstGeom prst="rect">
          <a:avLst/>
        </a:prstGeom>
      </xdr:spPr>
    </xdr:pic>
    <xdr:clientData/>
  </xdr:twoCellAnchor>
  <xdr:twoCellAnchor editAs="oneCell">
    <xdr:from>
      <xdr:col>18</xdr:col>
      <xdr:colOff>30080</xdr:colOff>
      <xdr:row>33</xdr:row>
      <xdr:rowOff>0</xdr:rowOff>
    </xdr:from>
    <xdr:to>
      <xdr:col>18</xdr:col>
      <xdr:colOff>427398</xdr:colOff>
      <xdr:row>36</xdr:row>
      <xdr:rowOff>17496</xdr:rowOff>
    </xdr:to>
    <xdr:pic>
      <xdr:nvPicPr>
        <xdr:cNvPr id="23" name="Picture 22">
          <a:extLst>
            <a:ext uri="{FF2B5EF4-FFF2-40B4-BE49-F238E27FC236}">
              <a16:creationId xmlns:a16="http://schemas.microsoft.com/office/drawing/2014/main" id="{00000000-0008-0000-0900-000017000000}"/>
            </a:ext>
          </a:extLst>
        </xdr:cNvPr>
        <xdr:cNvPicPr>
          <a:picLocks noChangeAspect="1"/>
        </xdr:cNvPicPr>
      </xdr:nvPicPr>
      <xdr:blipFill>
        <a:blip xmlns:r="http://schemas.openxmlformats.org/officeDocument/2006/relationships" r:embed="rId21">
          <a:duotone>
            <a:schemeClr val="accent2">
              <a:shade val="45000"/>
              <a:satMod val="135000"/>
            </a:schemeClr>
            <a:prstClr val="white"/>
          </a:duotone>
        </a:blip>
        <a:stretch>
          <a:fillRect/>
        </a:stretch>
      </xdr:blipFill>
      <xdr:spPr>
        <a:xfrm>
          <a:off x="12593054" y="7389395"/>
          <a:ext cx="397318" cy="588996"/>
        </a:xfrm>
        <a:prstGeom prst="rect">
          <a:avLst/>
        </a:prstGeom>
      </xdr:spPr>
    </xdr:pic>
    <xdr:clientData/>
  </xdr:twoCellAnchor>
  <xdr:twoCellAnchor editAs="oneCell">
    <xdr:from>
      <xdr:col>21</xdr:col>
      <xdr:colOff>90235</xdr:colOff>
      <xdr:row>32</xdr:row>
      <xdr:rowOff>124919</xdr:rowOff>
    </xdr:from>
    <xdr:to>
      <xdr:col>21</xdr:col>
      <xdr:colOff>441156</xdr:colOff>
      <xdr:row>36</xdr:row>
      <xdr:rowOff>48720</xdr:rowOff>
    </xdr:to>
    <xdr:pic>
      <xdr:nvPicPr>
        <xdr:cNvPr id="24" name="Picture 23">
          <a:extLst>
            <a:ext uri="{FF2B5EF4-FFF2-40B4-BE49-F238E27FC236}">
              <a16:creationId xmlns:a16="http://schemas.microsoft.com/office/drawing/2014/main" id="{00000000-0008-0000-0900-000018000000}"/>
            </a:ext>
          </a:extLst>
        </xdr:cNvPr>
        <xdr:cNvPicPr>
          <a:picLocks noChangeAspect="1"/>
        </xdr:cNvPicPr>
      </xdr:nvPicPr>
      <xdr:blipFill>
        <a:blip xmlns:r="http://schemas.openxmlformats.org/officeDocument/2006/relationships" r:embed="rId22"/>
        <a:stretch>
          <a:fillRect/>
        </a:stretch>
      </xdr:blipFill>
      <xdr:spPr>
        <a:xfrm>
          <a:off x="14488024" y="7323814"/>
          <a:ext cx="350921" cy="685801"/>
        </a:xfrm>
        <a:prstGeom prst="rect">
          <a:avLst/>
        </a:prstGeom>
      </xdr:spPr>
    </xdr:pic>
    <xdr:clientData/>
  </xdr:twoCellAnchor>
  <xdr:twoCellAnchor editAs="oneCell">
    <xdr:from>
      <xdr:col>19</xdr:col>
      <xdr:colOff>290764</xdr:colOff>
      <xdr:row>3</xdr:row>
      <xdr:rowOff>130342</xdr:rowOff>
    </xdr:from>
    <xdr:to>
      <xdr:col>22</xdr:col>
      <xdr:colOff>0</xdr:colOff>
      <xdr:row>6</xdr:row>
      <xdr:rowOff>233964</xdr:rowOff>
    </xdr:to>
    <xdr:pic>
      <xdr:nvPicPr>
        <xdr:cNvPr id="52" name="Picture 51">
          <a:extLst>
            <a:ext uri="{FF2B5EF4-FFF2-40B4-BE49-F238E27FC236}">
              <a16:creationId xmlns:a16="http://schemas.microsoft.com/office/drawing/2014/main" id="{00000000-0008-0000-0900-000034000000}"/>
            </a:ext>
          </a:extLst>
        </xdr:cNvPr>
        <xdr:cNvPicPr>
          <a:picLocks noChangeAspect="1"/>
        </xdr:cNvPicPr>
      </xdr:nvPicPr>
      <xdr:blipFill>
        <a:blip xmlns:r="http://schemas.openxmlformats.org/officeDocument/2006/relationships" r:embed="rId23">
          <a:clrChange>
            <a:clrFrom>
              <a:srgbClr val="FFFFFF"/>
            </a:clrFrom>
            <a:clrTo>
              <a:srgbClr val="FFFFFF">
                <a:alpha val="0"/>
              </a:srgbClr>
            </a:clrTo>
          </a:clrChange>
        </a:blip>
        <a:stretch>
          <a:fillRect/>
        </a:stretch>
      </xdr:blipFill>
      <xdr:spPr>
        <a:xfrm>
          <a:off x="13465343" y="792079"/>
          <a:ext cx="1544052" cy="855596"/>
        </a:xfrm>
        <a:prstGeom prst="rect">
          <a:avLst/>
        </a:prstGeom>
      </xdr:spPr>
    </xdr:pic>
    <xdr:clientData/>
  </xdr:twoCellAnchor>
  <xdr:twoCellAnchor editAs="oneCell">
    <xdr:from>
      <xdr:col>11</xdr:col>
      <xdr:colOff>60158</xdr:colOff>
      <xdr:row>3</xdr:row>
      <xdr:rowOff>160421</xdr:rowOff>
    </xdr:from>
    <xdr:to>
      <xdr:col>12</xdr:col>
      <xdr:colOff>200527</xdr:colOff>
      <xdr:row>6</xdr:row>
      <xdr:rowOff>153259</xdr:rowOff>
    </xdr:to>
    <xdr:pic>
      <xdr:nvPicPr>
        <xdr:cNvPr id="53" name="Picture 52">
          <a:extLst>
            <a:ext uri="{FF2B5EF4-FFF2-40B4-BE49-F238E27FC236}">
              <a16:creationId xmlns:a16="http://schemas.microsoft.com/office/drawing/2014/main" id="{00000000-0008-0000-0900-000035000000}"/>
            </a:ext>
          </a:extLst>
        </xdr:cNvPr>
        <xdr:cNvPicPr>
          <a:picLocks noChangeAspect="1"/>
        </xdr:cNvPicPr>
      </xdr:nvPicPr>
      <xdr:blipFill>
        <a:blip xmlns:r="http://schemas.openxmlformats.org/officeDocument/2006/relationships" r:embed="rId24">
          <a:clrChange>
            <a:clrFrom>
              <a:srgbClr val="FFFFFF"/>
            </a:clrFrom>
            <a:clrTo>
              <a:srgbClr val="FFFFFF">
                <a:alpha val="0"/>
              </a:srgbClr>
            </a:clrTo>
          </a:clrChange>
          <a:duotone>
            <a:schemeClr val="accent1">
              <a:shade val="45000"/>
              <a:satMod val="135000"/>
            </a:schemeClr>
            <a:prstClr val="white"/>
          </a:duotone>
        </a:blip>
        <a:stretch>
          <a:fillRect/>
        </a:stretch>
      </xdr:blipFill>
      <xdr:spPr>
        <a:xfrm>
          <a:off x="9083842" y="822158"/>
          <a:ext cx="751974" cy="744812"/>
        </a:xfrm>
        <a:prstGeom prst="rect">
          <a:avLst/>
        </a:prstGeom>
      </xdr:spPr>
    </xdr:pic>
    <xdr:clientData/>
  </xdr:twoCellAnchor>
</xdr:wsDr>
</file>

<file path=xl/persons/person.xml><?xml version="1.0" encoding="utf-8"?>
<personList xmlns="http://schemas.microsoft.com/office/spreadsheetml/2018/threadedcomments" xmlns:x="http://schemas.openxmlformats.org/spreadsheetml/2006/main">
  <person displayName="marcus small" id="{0C2C19BD-977F-41F6-B992-B4B6580BCB74}" userId="2ce820084f727128" providerId="Windows Live"/>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Smallman" refreshedDate="42743.699619212966" createdVersion="6" refreshedVersion="6" minRefreshableVersion="3" recordCount="187" xr:uid="{00000000-000A-0000-FFFF-FFFF00000000}">
  <cacheSource type="worksheet">
    <worksheetSource ref="A1:E188" sheet="SalesP"/>
  </cacheSource>
  <cacheFields count="5">
    <cacheField name="Salesperson" numFmtId="0">
      <sharedItems count="26">
        <s v="John Smith"/>
        <s v="Paddy Ryder"/>
        <s v="Gerry Spring"/>
        <s v="Matt Carter"/>
        <s v="Harry Sims"/>
        <s v="Ben Brown"/>
        <s v="Nate Sire"/>
        <s v="Nancy Scoles"/>
        <s v="Sarah Xie"/>
        <s v="Jo Scoles"/>
        <s v="Soffie Parks"/>
        <s v="Mohan Renz"/>
        <s v="Bill Worp"/>
        <s v="Jenny Mac"/>
        <s v="Mary Moe"/>
        <s v="Valerio Smilt"/>
        <s v="Harry Trilter"/>
        <s v="Betty Renter"/>
        <s v="Erik Amil"/>
        <s v="Tom Reece"/>
        <s v="Micky Ward"/>
        <s v="Bob Martin"/>
        <s v="Brenda Jane"/>
        <s v="Brendan Maynard"/>
        <s v="Ted Richards" u="1"/>
        <s v="Sandy Lightfoot" u="1"/>
      </sharedItems>
    </cacheField>
    <cacheField name="Date" numFmtId="166">
      <sharedItems containsSemiMixedTypes="0" containsNonDate="0" containsDate="1" containsString="0" minDate="2015-01-01T00:00:00" maxDate="2015-11-30T00:00:00"/>
    </cacheField>
    <cacheField name="State" numFmtId="0">
      <sharedItems count="3">
        <s v="NSW"/>
        <s v="QLD"/>
        <s v="VIC"/>
      </sharedItems>
    </cacheField>
    <cacheField name="Revenue" numFmtId="164">
      <sharedItems containsSemiMixedTypes="0" containsString="0" containsNumber="1" minValue="11960.000000000002" maxValue="291600"/>
    </cacheField>
    <cacheField name="Budget" numFmtId="164">
      <sharedItems containsSemiMixedTypes="0" containsString="0" containsNumber="1" minValue="11242" maxValue="288760.9824000001"/>
    </cacheField>
  </cacheFields>
  <extLst>
    <ext xmlns:x14="http://schemas.microsoft.com/office/spreadsheetml/2009/9/main" uri="{725AE2AE-9491-48be-B2B4-4EB974FC3084}">
      <x14:pivotCacheDefinition pivotCacheId="1"/>
    </ext>
  </extLst>
</pivotCacheDefinition>
</file>

<file path=xl/pivotCache/pivotCacheRecords1.xml><?xml version="1.0" encoding="utf-8"?>
<pivotCacheRecords xmlns="http://schemas.openxmlformats.org/spreadsheetml/2006/main" xmlns:r="http://schemas.openxmlformats.org/officeDocument/2006/relationships" count="187">
  <r>
    <x v="0"/>
    <d v="2015-01-27T00:00:00"/>
    <x v="0"/>
    <n v="61600.000000000015"/>
    <n v="51520"/>
  </r>
  <r>
    <x v="1"/>
    <d v="2015-01-27T00:00:00"/>
    <x v="0"/>
    <n v="19635"/>
    <n v="16244"/>
  </r>
  <r>
    <x v="2"/>
    <d v="2015-01-04T00:00:00"/>
    <x v="0"/>
    <n v="168300"/>
    <n v="145350"/>
  </r>
  <r>
    <x v="3"/>
    <d v="2015-01-04T00:00:00"/>
    <x v="0"/>
    <n v="21598.5"/>
    <n v="16958"/>
  </r>
  <r>
    <x v="4"/>
    <d v="2015-01-12T00:00:00"/>
    <x v="0"/>
    <n v="79200"/>
    <n v="68400"/>
  </r>
  <r>
    <x v="5"/>
    <d v="2015-01-12T00:00:00"/>
    <x v="1"/>
    <n v="202800"/>
    <n v="171120"/>
  </r>
  <r>
    <x v="6"/>
    <d v="2015-01-08T00:00:00"/>
    <x v="1"/>
    <n v="46000"/>
    <n v="42320"/>
  </r>
  <r>
    <x v="7"/>
    <d v="2015-01-04T00:00:00"/>
    <x v="1"/>
    <n v="46000"/>
    <n v="41860"/>
  </r>
  <r>
    <x v="8"/>
    <d v="2015-01-29T00:00:00"/>
    <x v="1"/>
    <n v="76500"/>
    <n v="72675"/>
  </r>
  <r>
    <x v="9"/>
    <d v="2015-01-03T00:00:00"/>
    <x v="2"/>
    <n v="40530"/>
    <n v="37693"/>
  </r>
  <r>
    <x v="10"/>
    <d v="2015-01-06T00:00:00"/>
    <x v="2"/>
    <n v="220000"/>
    <n v="198000"/>
  </r>
  <r>
    <x v="11"/>
    <d v="2015-01-28T00:00:00"/>
    <x v="2"/>
    <n v="184000.00000000003"/>
    <n v="165600"/>
  </r>
  <r>
    <x v="12"/>
    <d v="2015-01-08T00:00:00"/>
    <x v="2"/>
    <n v="76500"/>
    <n v="70380"/>
  </r>
  <r>
    <x v="13"/>
    <d v="2015-01-01T00:00:00"/>
    <x v="0"/>
    <n v="79200"/>
    <n v="76742.265600000028"/>
  </r>
  <r>
    <x v="14"/>
    <d v="2015-01-01T00:00:00"/>
    <x v="0"/>
    <n v="202400.00000000006"/>
    <n v="204739.74400000009"/>
  </r>
  <r>
    <x v="0"/>
    <d v="2015-01-01T00:00:00"/>
    <x v="0"/>
    <n v="13156.000000000004"/>
    <n v="13308.083360000004"/>
  </r>
  <r>
    <x v="1"/>
    <d v="2015-01-28T00:00:00"/>
    <x v="0"/>
    <n v="44583"/>
    <n v="44623.425440000021"/>
  </r>
  <r>
    <x v="2"/>
    <d v="2015-01-28T00:00:00"/>
    <x v="0"/>
    <n v="111320"/>
    <n v="110236.18848000004"/>
  </r>
  <r>
    <x v="5"/>
    <d v="2015-01-09T00:00:00"/>
    <x v="1"/>
    <n v="179915.99999999997"/>
    <n v="172417.10112000006"/>
  </r>
  <r>
    <x v="6"/>
    <d v="2015-01-06T00:00:00"/>
    <x v="1"/>
    <n v="56000.000000000007"/>
    <n v="59688.428800000031"/>
  </r>
  <r>
    <x v="7"/>
    <d v="2015-02-08T00:00:00"/>
    <x v="1"/>
    <n v="220000"/>
    <n v="242220.70400000011"/>
  </r>
  <r>
    <x v="8"/>
    <d v="2015-02-03T00:00:00"/>
    <x v="1"/>
    <n v="48000"/>
    <n v="50599.296000000024"/>
  </r>
  <r>
    <x v="15"/>
    <d v="2015-02-03T00:00:00"/>
    <x v="2"/>
    <n v="220000"/>
    <n v="231913.44000000009"/>
  </r>
  <r>
    <x v="16"/>
    <d v="2015-02-06T00:00:00"/>
    <x v="2"/>
    <n v="56000.000000000007"/>
    <n v="59688.428800000031"/>
  </r>
  <r>
    <x v="17"/>
    <d v="2015-02-28T00:00:00"/>
    <x v="2"/>
    <n v="56000.000000000007"/>
    <n v="61000.262400000021"/>
  </r>
  <r>
    <x v="18"/>
    <d v="2015-02-08T00:00:00"/>
    <x v="2"/>
    <n v="61600.000000000015"/>
    <n v="60344.34560000003"/>
  </r>
  <r>
    <x v="0"/>
    <d v="2015-02-08T00:00:00"/>
    <x v="0"/>
    <n v="76500"/>
    <n v="82434.686400000021"/>
  </r>
  <r>
    <x v="1"/>
    <d v="2015-02-25T00:00:00"/>
    <x v="0"/>
    <n v="105599.99999999999"/>
    <n v="106820.73600000003"/>
  </r>
  <r>
    <x v="2"/>
    <d v="2015-02-26T00:00:00"/>
    <x v="0"/>
    <n v="90000"/>
    <n v="89123.760000000038"/>
  </r>
  <r>
    <x v="4"/>
    <d v="2015-02-06T00:00:00"/>
    <x v="0"/>
    <n v="270300"/>
    <n v="267668.35920000006"/>
  </r>
  <r>
    <x v="5"/>
    <d v="2015-02-04T00:00:00"/>
    <x v="1"/>
    <n v="188100.00000000003"/>
    <n v="171155.95200000005"/>
  </r>
  <r>
    <x v="6"/>
    <d v="2015-02-03T00:00:00"/>
    <x v="1"/>
    <n v="11960.000000000002"/>
    <n v="11589.283200000005"/>
  </r>
  <r>
    <x v="7"/>
    <d v="2015-03-09T00:00:00"/>
    <x v="1"/>
    <n v="87750"/>
    <n v="88764.922400000025"/>
  </r>
  <r>
    <x v="8"/>
    <d v="2015-03-09T00:00:00"/>
    <x v="1"/>
    <n v="163559.99999999997"/>
    <n v="160225.78000000003"/>
  </r>
  <r>
    <x v="9"/>
    <d v="2015-03-06T00:00:00"/>
    <x v="2"/>
    <n v="56000.000000000007"/>
    <n v="54262.208000000021"/>
  </r>
  <r>
    <x v="10"/>
    <d v="2015-03-08T00:00:00"/>
    <x v="2"/>
    <n v="220000"/>
    <n v="215515.52000000008"/>
  </r>
  <r>
    <x v="11"/>
    <d v="2015-03-08T00:00:00"/>
    <x v="2"/>
    <n v="46000"/>
    <n v="44082.720000000023"/>
  </r>
  <r>
    <x v="12"/>
    <d v="2015-03-25T00:00:00"/>
    <x v="2"/>
    <n v="50000"/>
    <n v="48448.400000000023"/>
  </r>
  <r>
    <x v="13"/>
    <d v="2015-03-08T00:00:00"/>
    <x v="0"/>
    <n v="163559.99999999997"/>
    <n v="165450.75360000005"/>
  </r>
  <r>
    <x v="14"/>
    <d v="2015-03-03T00:00:00"/>
    <x v="0"/>
    <n v="48000"/>
    <n v="45999.360000000015"/>
  </r>
  <r>
    <x v="0"/>
    <d v="2015-03-03T00:00:00"/>
    <x v="0"/>
    <n v="220000"/>
    <n v="220200.6400000001"/>
  </r>
  <r>
    <x v="2"/>
    <d v="2015-03-10T00:00:00"/>
    <x v="0"/>
    <n v="17850"/>
    <n v="17866.279200000004"/>
  </r>
  <r>
    <x v="19"/>
    <d v="2015-03-01T00:00:00"/>
    <x v="1"/>
    <n v="100124"/>
    <n v="98059.56160000003"/>
  </r>
  <r>
    <x v="20"/>
    <d v="2015-03-28T00:00:00"/>
    <x v="1"/>
    <n v="184000.00000000003"/>
    <n v="178290.11200000008"/>
  </r>
  <r>
    <x v="21"/>
    <d v="2015-04-04T00:00:00"/>
    <x v="1"/>
    <n v="17850"/>
    <n v="17866.279200000004"/>
  </r>
  <r>
    <x v="22"/>
    <d v="2015-04-12T00:00:00"/>
    <x v="1"/>
    <n v="72000"/>
    <n v="72065.664000000019"/>
  </r>
  <r>
    <x v="15"/>
    <d v="2015-04-12T00:00:00"/>
    <x v="2"/>
    <n v="184000.00000000003"/>
    <n v="182208.57600000006"/>
  </r>
  <r>
    <x v="16"/>
    <d v="2015-04-08T00:00:00"/>
    <x v="2"/>
    <n v="46000"/>
    <n v="45062.336000000018"/>
  </r>
  <r>
    <x v="17"/>
    <d v="2015-04-04T00:00:00"/>
    <x v="2"/>
    <n v="46000"/>
    <n v="45062.336000000018"/>
  </r>
  <r>
    <x v="18"/>
    <d v="2015-04-29T00:00:00"/>
    <x v="2"/>
    <n v="84150"/>
    <n v="75755.196000000025"/>
  </r>
  <r>
    <x v="0"/>
    <d v="2015-04-10T00:00:00"/>
    <x v="0"/>
    <n v="105599.99999999999"/>
    <n v="104571.87840000002"/>
  </r>
  <r>
    <x v="1"/>
    <d v="2015-04-10T00:00:00"/>
    <x v="0"/>
    <n v="46000"/>
    <n v="44572.52800000002"/>
  </r>
  <r>
    <x v="2"/>
    <d v="2015-04-11T00:00:00"/>
    <x v="0"/>
    <n v="17850"/>
    <n v="17676.744800000004"/>
  </r>
  <r>
    <x v="3"/>
    <d v="2015-04-01T00:00:00"/>
    <x v="0"/>
    <n v="79200"/>
    <n v="72832.320000000007"/>
  </r>
  <r>
    <x v="4"/>
    <d v="2015-05-29T00:00:00"/>
    <x v="0"/>
    <n v="76500"/>
    <n v="74126.052000000011"/>
  </r>
  <r>
    <x v="19"/>
    <d v="2015-05-03T00:00:00"/>
    <x v="1"/>
    <n v="40530"/>
    <n v="39271.953600000008"/>
  </r>
  <r>
    <x v="20"/>
    <d v="2015-05-06T00:00:00"/>
    <x v="1"/>
    <n v="220000"/>
    <n v="213172.96000000008"/>
  </r>
  <r>
    <x v="7"/>
    <d v="2015-05-28T00:00:00"/>
    <x v="1"/>
    <n v="184000.00000000003"/>
    <n v="184167.80800000008"/>
  </r>
  <r>
    <x v="8"/>
    <d v="2015-05-08T00:00:00"/>
    <x v="1"/>
    <n v="76500"/>
    <n v="74126.052000000011"/>
  </r>
  <r>
    <x v="9"/>
    <d v="2015-05-10T00:00:00"/>
    <x v="2"/>
    <n v="11960.000000000002"/>
    <n v="11589.283200000005"/>
  </r>
  <r>
    <x v="10"/>
    <d v="2015-05-07T00:00:00"/>
    <x v="2"/>
    <n v="184000.00000000003"/>
    <n v="178290.11200000008"/>
  </r>
  <r>
    <x v="11"/>
    <d v="2015-05-10T00:00:00"/>
    <x v="2"/>
    <n v="90000"/>
    <n v="86248.800000000032"/>
  </r>
  <r>
    <x v="12"/>
    <d v="2015-05-10T00:00:00"/>
    <x v="2"/>
    <n v="105599.99999999999"/>
    <n v="106820.73600000003"/>
  </r>
  <r>
    <x v="13"/>
    <d v="2015-05-28T00:00:00"/>
    <x v="0"/>
    <n v="101199.99999999999"/>
    <n v="98059.56160000003"/>
  </r>
  <r>
    <x v="14"/>
    <d v="2015-05-09T00:00:00"/>
    <x v="0"/>
    <n v="87750"/>
    <n v="84092.580000000016"/>
  </r>
  <r>
    <x v="0"/>
    <d v="2015-05-09T00:00:00"/>
    <x v="0"/>
    <n v="163559.99999999997"/>
    <n v="165450.75360000005"/>
  </r>
  <r>
    <x v="1"/>
    <d v="2015-05-06T00:00:00"/>
    <x v="0"/>
    <n v="56000.000000000007"/>
    <n v="56051.072000000022"/>
  </r>
  <r>
    <x v="2"/>
    <d v="2015-05-08T00:00:00"/>
    <x v="0"/>
    <n v="220000"/>
    <n v="210830.40000000005"/>
  </r>
  <r>
    <x v="19"/>
    <d v="2015-05-25T00:00:00"/>
    <x v="1"/>
    <n v="51000.290000000008"/>
    <n v="48980.800000000017"/>
  </r>
  <r>
    <x v="20"/>
    <d v="2015-05-26T00:00:00"/>
    <x v="1"/>
    <n v="74725"/>
    <n v="75589.087200000024"/>
  </r>
  <r>
    <x v="7"/>
    <d v="2015-05-26T00:00:00"/>
    <x v="1"/>
    <n v="40530"/>
    <n v="40999.059200000011"/>
  </r>
  <r>
    <x v="8"/>
    <d v="2015-05-26T00:00:00"/>
    <x v="1"/>
    <n v="101199.99999999999"/>
    <n v="100214.71680000002"/>
  </r>
  <r>
    <x v="15"/>
    <d v="2015-05-29T00:00:00"/>
    <x v="2"/>
    <n v="56000.000000000007"/>
    <n v="54858.496000000021"/>
  </r>
  <r>
    <x v="16"/>
    <d v="2015-05-06T00:00:00"/>
    <x v="2"/>
    <n v="76500"/>
    <n v="74940.624000000011"/>
  </r>
  <r>
    <x v="17"/>
    <d v="2015-05-04T00:00:00"/>
    <x v="2"/>
    <n v="291600"/>
    <n v="288760.9824000001"/>
  </r>
  <r>
    <x v="18"/>
    <d v="2015-05-04T00:00:00"/>
    <x v="2"/>
    <n v="30800.000000000007"/>
    <n v="26832.96000000001"/>
  </r>
  <r>
    <x v="0"/>
    <d v="2015-06-11T00:00:00"/>
    <x v="0"/>
    <n v="17850"/>
    <n v="18056.878400000005"/>
  </r>
  <r>
    <x v="1"/>
    <d v="2015-06-11T00:00:00"/>
    <x v="0"/>
    <n v="11960.000000000002"/>
    <n v="11843.770400000003"/>
  </r>
  <r>
    <x v="2"/>
    <d v="2015-06-01T00:00:00"/>
    <x v="0"/>
    <n v="72000"/>
    <n v="70532.352000000014"/>
  </r>
  <r>
    <x v="4"/>
    <d v="2015-06-28T00:00:00"/>
    <x v="0"/>
    <n v="40530"/>
    <n v="39271.953600000008"/>
  </r>
  <r>
    <x v="5"/>
    <d v="2015-06-28T00:00:00"/>
    <x v="1"/>
    <n v="101199.99999999999"/>
    <n v="96981.98400000004"/>
  </r>
  <r>
    <x v="6"/>
    <d v="2015-06-09T00:00:00"/>
    <x v="1"/>
    <n v="87750"/>
    <n v="84092.580000000016"/>
  </r>
  <r>
    <x v="7"/>
    <d v="2015-06-09T00:00:00"/>
    <x v="1"/>
    <n v="163559.99999999997"/>
    <n v="160225.78000000003"/>
  </r>
  <r>
    <x v="8"/>
    <d v="2015-06-06T00:00:00"/>
    <x v="1"/>
    <n v="56000.000000000007"/>
    <n v="55454.784000000014"/>
  </r>
  <r>
    <x v="9"/>
    <d v="2015-06-08T00:00:00"/>
    <x v="2"/>
    <n v="220000"/>
    <n v="213172.96000000008"/>
  </r>
  <r>
    <x v="10"/>
    <d v="2015-06-08T00:00:00"/>
    <x v="2"/>
    <n v="46000"/>
    <n v="46531.760000000017"/>
  </r>
  <r>
    <x v="11"/>
    <d v="2015-06-25T00:00:00"/>
    <x v="2"/>
    <n v="50000"/>
    <n v="48980.800000000017"/>
  </r>
  <r>
    <x v="12"/>
    <d v="2015-06-26T00:00:00"/>
    <x v="2"/>
    <n v="74725"/>
    <n v="73201.805600000036"/>
  </r>
  <r>
    <x v="13"/>
    <d v="2015-06-03T00:00:00"/>
    <x v="0"/>
    <n v="48000"/>
    <n v="48043.776000000013"/>
  </r>
  <r>
    <x v="14"/>
    <d v="2015-06-03T00:00:00"/>
    <x v="0"/>
    <n v="220000"/>
    <n v="220200.6400000001"/>
  </r>
  <r>
    <x v="0"/>
    <d v="2015-06-10T00:00:00"/>
    <x v="0"/>
    <n v="51000"/>
    <n v="51046.512000000017"/>
  </r>
  <r>
    <x v="2"/>
    <d v="2015-06-11T00:00:00"/>
    <x v="0"/>
    <n v="220000"/>
    <n v="213172.96000000008"/>
  </r>
  <r>
    <x v="5"/>
    <d v="2015-06-28T00:00:00"/>
    <x v="1"/>
    <n v="184000.00000000003"/>
    <n v="184167.80800000008"/>
  </r>
  <r>
    <x v="6"/>
    <d v="2015-06-09T00:00:00"/>
    <x v="1"/>
    <n v="40530"/>
    <n v="38840.709600000009"/>
  </r>
  <r>
    <x v="7"/>
    <d v="2015-06-06T00:00:00"/>
    <x v="1"/>
    <n v="76500"/>
    <n v="73311.48000000001"/>
  </r>
  <r>
    <x v="8"/>
    <d v="2015-06-08T00:00:00"/>
    <x v="1"/>
    <n v="76500"/>
    <n v="75755.196000000025"/>
  </r>
  <r>
    <x v="15"/>
    <d v="2015-06-25T00:00:00"/>
    <x v="2"/>
    <n v="105599.99999999999"/>
    <n v="106820.73600000003"/>
  </r>
  <r>
    <x v="16"/>
    <d v="2015-06-26T00:00:00"/>
    <x v="2"/>
    <n v="90000"/>
    <n v="89123.760000000038"/>
  </r>
  <r>
    <x v="17"/>
    <d v="2015-06-29T00:00:00"/>
    <x v="2"/>
    <n v="202800"/>
    <n v="200825.53920000009"/>
  </r>
  <r>
    <x v="18"/>
    <d v="2015-06-06T00:00:00"/>
    <x v="2"/>
    <n v="153000"/>
    <n v="154768.68000000002"/>
  </r>
  <r>
    <x v="0"/>
    <d v="2015-07-09T00:00:00"/>
    <x v="0"/>
    <n v="163559.99999999997"/>
    <n v="156742.81920000003"/>
  </r>
  <r>
    <x v="1"/>
    <d v="2015-07-06T00:00:00"/>
    <x v="0"/>
    <n v="56000.000000000007"/>
    <n v="55454.784000000014"/>
  </r>
  <r>
    <x v="2"/>
    <d v="2015-07-08T00:00:00"/>
    <x v="0"/>
    <n v="220000"/>
    <n v="222543.20000000007"/>
  </r>
  <r>
    <x v="3"/>
    <d v="2015-07-25T00:00:00"/>
    <x v="0"/>
    <n v="55000.000000000007"/>
    <n v="50045.60000000002"/>
  </r>
  <r>
    <x v="4"/>
    <d v="2015-07-26T00:00:00"/>
    <x v="0"/>
    <n v="74725"/>
    <n v="73997.21120000002"/>
  </r>
  <r>
    <x v="19"/>
    <d v="2015-07-26T00:00:00"/>
    <x v="1"/>
    <n v="44583"/>
    <n v="40135.506400000013"/>
  </r>
  <r>
    <x v="20"/>
    <d v="2015-07-26T00:00:00"/>
    <x v="1"/>
    <n v="101199.99999999999"/>
    <n v="101292.29440000003"/>
  </r>
  <r>
    <x v="22"/>
    <d v="2015-07-29T00:00:00"/>
    <x v="1"/>
    <n v="56000.000000000007"/>
    <n v="54262.208000000021"/>
  </r>
  <r>
    <x v="22"/>
    <d v="2015-07-06T00:00:00"/>
    <x v="1"/>
    <n v="76500"/>
    <n v="77384.340000000011"/>
  </r>
  <r>
    <x v="9"/>
    <d v="2015-07-04T00:00:00"/>
    <x v="2"/>
    <n v="291600"/>
    <n v="285656.02560000005"/>
  </r>
  <r>
    <x v="10"/>
    <d v="2015-07-04T00:00:00"/>
    <x v="2"/>
    <n v="28000.000000000004"/>
    <n v="26832.96000000001"/>
  </r>
  <r>
    <x v="11"/>
    <d v="2015-07-08T00:00:00"/>
    <x v="2"/>
    <n v="163559.99999999997"/>
    <n v="165450.75360000005"/>
  </r>
  <r>
    <x v="12"/>
    <d v="2015-07-03T00:00:00"/>
    <x v="2"/>
    <n v="48000"/>
    <n v="47021.568000000021"/>
  </r>
  <r>
    <x v="13"/>
    <d v="2015-07-06T00:00:00"/>
    <x v="0"/>
    <n v="76500"/>
    <n v="73311.48000000001"/>
  </r>
  <r>
    <x v="14"/>
    <d v="2015-08-28T00:00:00"/>
    <x v="0"/>
    <n v="184000.00000000003"/>
    <n v="178290.11200000008"/>
  </r>
  <r>
    <x v="0"/>
    <d v="2015-08-08T00:00:00"/>
    <x v="0"/>
    <n v="76500"/>
    <n v="76569.768000000025"/>
  </r>
  <r>
    <x v="1"/>
    <d v="2015-08-10T00:00:00"/>
    <x v="0"/>
    <n v="11960.000000000002"/>
    <n v="12098.257600000004"/>
  </r>
  <r>
    <x v="2"/>
    <d v="2015-08-07T00:00:00"/>
    <x v="0"/>
    <n v="184000.00000000003"/>
    <n v="184167.80800000008"/>
  </r>
  <r>
    <x v="19"/>
    <d v="2015-08-10T00:00:00"/>
    <x v="1"/>
    <n v="105599.99999999999"/>
    <n v="102323.02080000003"/>
  </r>
  <r>
    <x v="20"/>
    <d v="2015-08-10T00:00:00"/>
    <x v="1"/>
    <n v="46000"/>
    <n v="46531.760000000017"/>
  </r>
  <r>
    <x v="21"/>
    <d v="2015-08-11T00:00:00"/>
    <x v="1"/>
    <n v="17850"/>
    <n v="17486.145600000003"/>
  </r>
  <r>
    <x v="22"/>
    <d v="2015-08-11T00:00:00"/>
    <x v="1"/>
    <n v="11960.000000000002"/>
    <n v="11589.283200000005"/>
  </r>
  <r>
    <x v="15"/>
    <d v="2015-08-01T00:00:00"/>
    <x v="2"/>
    <n v="72000"/>
    <n v="68999.040000000008"/>
  </r>
  <r>
    <x v="16"/>
    <d v="2015-08-01T00:00:00"/>
    <x v="2"/>
    <n v="184000.00000000003"/>
    <n v="180249.34400000007"/>
  </r>
  <r>
    <x v="17"/>
    <d v="2015-08-01T00:00:00"/>
    <x v="2"/>
    <n v="11960.000000000002"/>
    <n v="11970.481600000003"/>
  </r>
  <r>
    <x v="18"/>
    <d v="2015-08-28T00:00:00"/>
    <x v="2"/>
    <n v="40530"/>
    <n v="39704.262400000014"/>
  </r>
  <r>
    <x v="0"/>
    <d v="2015-08-26T00:00:00"/>
    <x v="0"/>
    <n v="74725"/>
    <n v="73201.805600000036"/>
  </r>
  <r>
    <x v="1"/>
    <d v="2015-08-26T00:00:00"/>
    <x v="0"/>
    <n v="40530"/>
    <n v="39704.262400000014"/>
  </r>
  <r>
    <x v="2"/>
    <d v="2015-08-26T00:00:00"/>
    <x v="0"/>
    <n v="101199.99999999999"/>
    <n v="100214.71680000002"/>
  </r>
  <r>
    <x v="4"/>
    <d v="2015-08-04T00:00:00"/>
    <x v="0"/>
    <n v="291600"/>
    <n v="279446.11200000008"/>
  </r>
  <r>
    <x v="19"/>
    <d v="2015-08-04T00:00:00"/>
    <x v="1"/>
    <n v="28000.000000000004"/>
    <n v="26832.96000000001"/>
  </r>
  <r>
    <x v="20"/>
    <d v="2015-09-10T00:00:00"/>
    <x v="1"/>
    <n v="46000"/>
    <n v="44082.720000000023"/>
  </r>
  <r>
    <x v="7"/>
    <d v="2015-09-11T00:00:00"/>
    <x v="1"/>
    <n v="17850"/>
    <n v="17106.012000000002"/>
  </r>
  <r>
    <x v="8"/>
    <d v="2015-09-11T00:00:00"/>
    <x v="1"/>
    <n v="11960.000000000002"/>
    <n v="11843.770400000003"/>
  </r>
  <r>
    <x v="9"/>
    <d v="2015-09-01T00:00:00"/>
    <x v="2"/>
    <n v="72000"/>
    <n v="72065.664000000019"/>
  </r>
  <r>
    <x v="10"/>
    <d v="2015-09-01T00:00:00"/>
    <x v="2"/>
    <n v="184000.00000000003"/>
    <n v="180249.34400000007"/>
  </r>
  <r>
    <x v="11"/>
    <d v="2015-09-01T00:00:00"/>
    <x v="2"/>
    <n v="11960.000000000002"/>
    <n v="11461.507200000004"/>
  </r>
  <r>
    <x v="12"/>
    <d v="2015-09-28T00:00:00"/>
    <x v="2"/>
    <n v="40530"/>
    <n v="40135.506400000013"/>
  </r>
  <r>
    <x v="13"/>
    <d v="2015-09-26T00:00:00"/>
    <x v="0"/>
    <n v="74725"/>
    <n v="73997.21120000002"/>
  </r>
  <r>
    <x v="14"/>
    <d v="2015-09-26T00:00:00"/>
    <x v="0"/>
    <n v="40530"/>
    <n v="39704.262400000014"/>
  </r>
  <r>
    <x v="0"/>
    <d v="2015-09-26T00:00:00"/>
    <x v="0"/>
    <n v="101199.99999999999"/>
    <n v="96981.98400000004"/>
  </r>
  <r>
    <x v="2"/>
    <d v="2015-09-06T00:00:00"/>
    <x v="0"/>
    <n v="76500"/>
    <n v="75755.196000000025"/>
  </r>
  <r>
    <x v="19"/>
    <d v="2015-09-04T00:00:00"/>
    <x v="1"/>
    <n v="28000.000000000004"/>
    <n v="27429.248000000011"/>
  </r>
  <r>
    <x v="20"/>
    <d v="2015-09-08T00:00:00"/>
    <x v="1"/>
    <n v="163559.99999999997"/>
    <n v="158484.83200000005"/>
  </r>
  <r>
    <x v="21"/>
    <d v="2015-09-03T00:00:00"/>
    <x v="1"/>
    <n v="48000"/>
    <n v="45999.360000000015"/>
  </r>
  <r>
    <x v="22"/>
    <d v="2015-09-03T00:00:00"/>
    <x v="1"/>
    <n v="220000"/>
    <n v="215515.52000000008"/>
  </r>
  <r>
    <x v="15"/>
    <d v="2015-09-10T00:00:00"/>
    <x v="2"/>
    <n v="51000"/>
    <n v="49417.368000000017"/>
  </r>
  <r>
    <x v="16"/>
    <d v="2015-10-06T00:00:00"/>
    <x v="2"/>
    <n v="220000"/>
    <n v="215515.52000000008"/>
  </r>
  <r>
    <x v="17"/>
    <d v="2015-10-28T00:00:00"/>
    <x v="2"/>
    <n v="184000.00000000003"/>
    <n v="180249.34400000007"/>
  </r>
  <r>
    <x v="18"/>
    <d v="2015-10-08T00:00:00"/>
    <x v="2"/>
    <n v="76500"/>
    <n v="73311.48000000001"/>
  </r>
  <r>
    <x v="0"/>
    <d v="2015-10-01T00:00:00"/>
    <x v="0"/>
    <n v="72000"/>
    <n v="69765.696000000025"/>
  </r>
  <r>
    <x v="1"/>
    <d v="2015-10-01T00:00:00"/>
    <x v="0"/>
    <n v="184000.00000000003"/>
    <n v="186127.04000000007"/>
  </r>
  <r>
    <x v="2"/>
    <d v="2015-10-01T00:00:00"/>
    <x v="0"/>
    <n v="11960.000000000002"/>
    <n v="11843.770400000003"/>
  </r>
  <r>
    <x v="23"/>
    <d v="2015-10-28T00:00:00"/>
    <x v="0"/>
    <n v="101199.99999999999"/>
    <n v="102369.87200000003"/>
  </r>
  <r>
    <x v="4"/>
    <d v="2015-10-09T00:00:00"/>
    <x v="0"/>
    <n v="87750"/>
    <n v="86896.198400000023"/>
  </r>
  <r>
    <x v="19"/>
    <d v="2015-10-09T00:00:00"/>
    <x v="1"/>
    <n v="163559.99999999997"/>
    <n v="163708.74080000006"/>
  </r>
  <r>
    <x v="20"/>
    <d v="2015-10-06T00:00:00"/>
    <x v="1"/>
    <n v="56000.000000000007"/>
    <n v="56051.072000000022"/>
  </r>
  <r>
    <x v="7"/>
    <d v="2015-10-08T00:00:00"/>
    <x v="1"/>
    <n v="220000"/>
    <n v="217858.08000000007"/>
  </r>
  <r>
    <x v="8"/>
    <d v="2015-10-08T00:00:00"/>
    <x v="1"/>
    <n v="46000"/>
    <n v="44572.52800000002"/>
  </r>
  <r>
    <x v="9"/>
    <d v="2015-10-25T00:00:00"/>
    <x v="2"/>
    <n v="50000"/>
    <n v="50045.60000000002"/>
  </r>
  <r>
    <x v="10"/>
    <d v="2015-10-26T00:00:00"/>
    <x v="2"/>
    <n v="74725"/>
    <n v="72406.400000000009"/>
  </r>
  <r>
    <x v="11"/>
    <d v="2015-10-26T00:00:00"/>
    <x v="2"/>
    <n v="40530"/>
    <n v="40135.506400000013"/>
  </r>
  <r>
    <x v="12"/>
    <d v="2015-10-26T00:00:00"/>
    <x v="2"/>
    <n v="101199.99999999999"/>
    <n v="96981.98400000004"/>
  </r>
  <r>
    <x v="13"/>
    <d v="2015-10-10T00:00:00"/>
    <x v="0"/>
    <n v="51000"/>
    <n v="49417.368000000017"/>
  </r>
  <r>
    <x v="14"/>
    <d v="2015-10-10T00:00:00"/>
    <x v="0"/>
    <n v="17850"/>
    <n v="17106.012000000002"/>
  </r>
  <r>
    <x v="0"/>
    <d v="2015-10-11T00:00:00"/>
    <x v="0"/>
    <n v="220000"/>
    <n v="220200.6400000001"/>
  </r>
  <r>
    <x v="2"/>
    <d v="2015-10-28T00:00:00"/>
    <x v="0"/>
    <n v="184000.00000000003"/>
    <n v="180249.34400000007"/>
  </r>
  <r>
    <x v="19"/>
    <d v="2015-10-06T00:00:00"/>
    <x v="1"/>
    <n v="76500"/>
    <n v="76569.768000000025"/>
  </r>
  <r>
    <x v="20"/>
    <d v="2015-10-08T00:00:00"/>
    <x v="1"/>
    <n v="76500"/>
    <n v="77384.340000000011"/>
  </r>
  <r>
    <x v="21"/>
    <d v="2015-11-10T00:00:00"/>
    <x v="1"/>
    <n v="105599.99999999999"/>
    <n v="103447.44960000004"/>
  </r>
  <r>
    <x v="22"/>
    <d v="2015-11-10T00:00:00"/>
    <x v="1"/>
    <n v="46000"/>
    <n v="45552.144000000015"/>
  </r>
  <r>
    <x v="15"/>
    <d v="2015-11-11T00:00:00"/>
    <x v="2"/>
    <n v="17850"/>
    <n v="16244"/>
  </r>
  <r>
    <x v="16"/>
    <d v="2015-11-11T00:00:00"/>
    <x v="2"/>
    <n v="11960.000000000002"/>
    <n v="11242"/>
  </r>
  <r>
    <x v="17"/>
    <d v="2015-11-01T00:00:00"/>
    <x v="2"/>
    <n v="72000"/>
    <n v="64800"/>
  </r>
  <r>
    <x v="18"/>
    <d v="2015-11-01T00:00:00"/>
    <x v="2"/>
    <n v="184000.00000000003"/>
    <n v="172960"/>
  </r>
  <r>
    <x v="0"/>
    <d v="2015-11-08T00:00:00"/>
    <x v="0"/>
    <n v="46000"/>
    <n v="43700"/>
  </r>
  <r>
    <x v="1"/>
    <d v="2015-11-25T00:00:00"/>
    <x v="0"/>
    <n v="50000"/>
    <n v="46000"/>
  </r>
  <r>
    <x v="2"/>
    <d v="2015-11-26T00:00:00"/>
    <x v="0"/>
    <n v="74725"/>
    <n v="68000"/>
  </r>
  <r>
    <x v="4"/>
    <d v="2015-11-29T00:00:00"/>
    <x v="0"/>
    <n v="56000.000000000007"/>
    <n v="52640"/>
  </r>
  <r>
    <x v="19"/>
    <d v="2015-11-06T00:00:00"/>
    <x v="1"/>
    <n v="76500"/>
    <n v="69615"/>
  </r>
  <r>
    <x v="20"/>
    <d v="2015-11-04T00:00:00"/>
    <x v="1"/>
    <n v="291600"/>
    <n v="262440"/>
  </r>
  <r>
    <x v="7"/>
    <d v="2015-11-04T00:00:00"/>
    <x v="1"/>
    <n v="28000.000000000004"/>
    <n v="26600"/>
  </r>
  <r>
    <x v="8"/>
    <d v="2015-11-08T00:00:00"/>
    <x v="1"/>
    <n v="163559.99999999997"/>
    <n v="152111"/>
  </r>
  <r>
    <x v="9"/>
    <d v="2015-11-03T00:00:00"/>
    <x v="2"/>
    <n v="48000"/>
    <n v="43680"/>
  </r>
  <r>
    <x v="10"/>
    <d v="2015-11-03T00:00:00"/>
    <x v="2"/>
    <n v="220000"/>
    <n v="200200"/>
  </r>
  <r>
    <x v="11"/>
    <d v="2015-11-10T00:00:00"/>
    <x v="2"/>
    <n v="51000"/>
    <n v="48450"/>
  </r>
  <r>
    <x v="12"/>
    <d v="2015-11-10T00:00:00"/>
    <x v="2"/>
    <n v="17850"/>
    <n v="16244"/>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00000000-0007-0000-0800-000000000000}" name="PivotTable1" cacheId="182"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chartFormat="2">
  <location ref="A3:C12" firstHeaderRow="0" firstDataRow="1" firstDataCol="1" rowPageCount="1" colPageCount="1"/>
  <pivotFields count="5">
    <pivotField axis="axisRow" showAll="0">
      <items count="27">
        <item x="5"/>
        <item x="17"/>
        <item x="12"/>
        <item x="21"/>
        <item x="22"/>
        <item x="23"/>
        <item x="18"/>
        <item x="2"/>
        <item x="4"/>
        <item x="16"/>
        <item x="13"/>
        <item x="9"/>
        <item x="0"/>
        <item x="14"/>
        <item x="3"/>
        <item x="20"/>
        <item x="11"/>
        <item x="7"/>
        <item x="6"/>
        <item x="1"/>
        <item m="1" x="25"/>
        <item x="8"/>
        <item x="10"/>
        <item m="1" x="24"/>
        <item x="19"/>
        <item x="15"/>
        <item t="default"/>
      </items>
    </pivotField>
    <pivotField numFmtId="166" showAll="0"/>
    <pivotField axis="axisPage" multipleItemSelectionAllowed="1" showAll="0">
      <items count="4">
        <item h="1" x="0"/>
        <item x="1"/>
        <item h="1" x="2"/>
        <item t="default"/>
      </items>
    </pivotField>
    <pivotField dataField="1" numFmtId="164" showAll="0"/>
    <pivotField dataField="1" numFmtId="164" showAll="0"/>
  </pivotFields>
  <rowFields count="1">
    <field x="0"/>
  </rowFields>
  <rowItems count="9">
    <i>
      <x/>
    </i>
    <i>
      <x v="3"/>
    </i>
    <i>
      <x v="4"/>
    </i>
    <i>
      <x v="15"/>
    </i>
    <i>
      <x v="17"/>
    </i>
    <i>
      <x v="18"/>
    </i>
    <i>
      <x v="21"/>
    </i>
    <i>
      <x v="24"/>
    </i>
    <i t="grand">
      <x/>
    </i>
  </rowItems>
  <colFields count="1">
    <field x="-2"/>
  </colFields>
  <colItems count="2">
    <i>
      <x/>
    </i>
    <i i="1">
      <x v="1"/>
    </i>
  </colItems>
  <pageFields count="1">
    <pageField fld="2" hier="-1"/>
  </pageFields>
  <dataFields count="2">
    <dataField name="Sum of Revenue" fld="3" baseField="0" baseItem="0"/>
    <dataField name="Sum of Budget" fld="4" baseField="0" baseItem="0"/>
  </dataFields>
  <formats count="3">
    <format dxfId="14">
      <pivotArea outline="0" collapsedLevelsAreSubtotals="1" fieldPosition="0"/>
    </format>
    <format dxfId="15">
      <pivotArea outline="0" collapsedLevelsAreSubtotals="1" fieldPosition="0"/>
    </format>
    <format dxfId="16">
      <pivotArea outline="0" collapsedLevelsAreSubtotals="1"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State" xr10:uid="{00000000-0013-0000-FFFF-FFFF01000000}" sourceName="State">
  <pivotTables>
    <pivotTable tabId="27" name="PivotTable1"/>
  </pivotTables>
  <data>
    <tabular pivotCacheId="1">
      <items count="3">
        <i x="0"/>
        <i x="1" s="1"/>
        <i x="2"/>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State" xr10:uid="{00000000-0014-0000-FFFF-FFFF01000000}" cache="Slicer_State" caption="State" columnCount="3" showCaption="0" style="Slicer Style 1" rowHeight="241300"/>
</slicer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threadedComments/threadedComment1.xml><?xml version="1.0" encoding="utf-8"?>
<ThreadedComments xmlns="http://schemas.microsoft.com/office/spreadsheetml/2018/threadedcomments" xmlns:x="http://schemas.openxmlformats.org/spreadsheetml/2006/main">
  <threadedComment ref="G1" dT="2020-06-17T04:28:18.64" personId="{0C2C19BD-977F-41F6-B992-B4B6580BCB74}" id="{55439685-32CE-499A-A927-62C419E00D75}">
    <text>Some High level check (not all data checks just the main items).</text>
  </threadedComment>
</ThreadedComment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12.xml.rels><?xml version="1.0" encoding="UTF-8" standalone="yes"?>
<Relationships xmlns="http://schemas.openxmlformats.org/package/2006/relationships"><Relationship Id="rId1" Type="http://schemas.openxmlformats.org/officeDocument/2006/relationships/pivotTable" Target="../pivotTables/pivotTable1.xml"/></Relationships>
</file>

<file path=xl/worksheets/_rels/sheet13.xml.rels><?xml version="1.0" encoding="UTF-8" standalone="yes"?>
<Relationships xmlns="http://schemas.openxmlformats.org/package/2006/relationships"><Relationship Id="rId3" Type="http://schemas.microsoft.com/office/2017/10/relationships/threadedComment" Target="../threadedComments/threadedComment1.xml"/><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14.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1.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585FA30-7D90-4FAB-A0A8-2E8378903605}">
  <sheetPr codeName="Sheet7">
    <tabColor theme="7" tint="0.39997558519241921"/>
  </sheetPr>
  <dimension ref="B1:E15"/>
  <sheetViews>
    <sheetView showGridLines="0" showRowColHeaders="0" workbookViewId="0">
      <selection activeCell="D11" sqref="D11"/>
    </sheetView>
  </sheetViews>
  <sheetFormatPr defaultRowHeight="15" x14ac:dyDescent="0.25"/>
  <cols>
    <col min="1" max="1" width="6.28515625" customWidth="1"/>
    <col min="2" max="2" width="13" customWidth="1"/>
    <col min="3" max="3" width="17.42578125" bestFit="1" customWidth="1"/>
    <col min="4" max="4" width="32.28515625" bestFit="1" customWidth="1"/>
    <col min="5" max="5" width="13.5703125" customWidth="1"/>
  </cols>
  <sheetData>
    <row r="1" spans="2:5" x14ac:dyDescent="0.25">
      <c r="B1" s="82" t="s">
        <v>115</v>
      </c>
      <c r="C1" s="82" t="s">
        <v>116</v>
      </c>
      <c r="D1" s="82" t="s">
        <v>92</v>
      </c>
      <c r="E1" s="82" t="s">
        <v>117</v>
      </c>
    </row>
    <row r="2" spans="2:5" x14ac:dyDescent="0.25">
      <c r="B2" s="83" t="s">
        <v>118</v>
      </c>
      <c r="C2" s="84" t="s">
        <v>119</v>
      </c>
      <c r="D2" s="84" t="s">
        <v>120</v>
      </c>
      <c r="E2" s="85" t="str">
        <f>HYPERLINK("#"&amp;B2&amp;"!A2",B2)</f>
        <v>Model</v>
      </c>
    </row>
    <row r="3" spans="2:5" x14ac:dyDescent="0.25">
      <c r="B3" s="83" t="s">
        <v>121</v>
      </c>
      <c r="C3" s="84" t="s">
        <v>119</v>
      </c>
      <c r="D3" s="84" t="s">
        <v>122</v>
      </c>
      <c r="E3" s="85" t="str">
        <f t="shared" ref="E3:E15" si="0">HYPERLINK("#"&amp;B3&amp;"!A2",B3)</f>
        <v>List</v>
      </c>
    </row>
    <row r="4" spans="2:5" x14ac:dyDescent="0.25">
      <c r="B4" s="82" t="s">
        <v>124</v>
      </c>
      <c r="C4" s="84" t="s">
        <v>123</v>
      </c>
      <c r="D4" s="84" t="s">
        <v>125</v>
      </c>
      <c r="E4" s="85" t="str">
        <f t="shared" si="0"/>
        <v>Exp</v>
      </c>
    </row>
    <row r="5" spans="2:5" x14ac:dyDescent="0.25">
      <c r="B5" s="82" t="s">
        <v>137</v>
      </c>
      <c r="C5" s="84" t="s">
        <v>123</v>
      </c>
      <c r="D5" s="84" t="s">
        <v>140</v>
      </c>
      <c r="E5" s="85" t="str">
        <f t="shared" si="0"/>
        <v>WaitT</v>
      </c>
    </row>
    <row r="6" spans="2:5" x14ac:dyDescent="0.25">
      <c r="B6" s="82" t="s">
        <v>28</v>
      </c>
      <c r="C6" s="84" t="s">
        <v>123</v>
      </c>
      <c r="D6" s="84" t="s">
        <v>141</v>
      </c>
      <c r="E6" s="85" t="str">
        <f t="shared" si="0"/>
        <v>Satisfaction</v>
      </c>
    </row>
    <row r="7" spans="2:5" x14ac:dyDescent="0.25">
      <c r="B7" s="82" t="s">
        <v>3</v>
      </c>
      <c r="C7" s="84" t="s">
        <v>123</v>
      </c>
      <c r="D7" s="84" t="s">
        <v>142</v>
      </c>
      <c r="E7" s="85" t="str">
        <f t="shared" si="0"/>
        <v>FTE</v>
      </c>
    </row>
    <row r="8" spans="2:5" x14ac:dyDescent="0.25">
      <c r="B8" s="82" t="s">
        <v>138</v>
      </c>
      <c r="C8" s="84" t="s">
        <v>123</v>
      </c>
      <c r="D8" s="84" t="s">
        <v>143</v>
      </c>
      <c r="E8" s="85" t="str">
        <f t="shared" si="0"/>
        <v>Vol</v>
      </c>
    </row>
    <row r="9" spans="2:5" x14ac:dyDescent="0.25">
      <c r="B9" s="82" t="s">
        <v>75</v>
      </c>
      <c r="C9" s="84" t="s">
        <v>123</v>
      </c>
      <c r="D9" s="84" t="s">
        <v>146</v>
      </c>
      <c r="E9" s="85" t="str">
        <f t="shared" si="0"/>
        <v>Rev</v>
      </c>
    </row>
    <row r="10" spans="2:5" x14ac:dyDescent="0.25">
      <c r="B10" s="82" t="s">
        <v>144</v>
      </c>
      <c r="C10" s="84" t="s">
        <v>123</v>
      </c>
      <c r="D10" s="84" t="s">
        <v>145</v>
      </c>
      <c r="E10" s="85" t="str">
        <f t="shared" si="0"/>
        <v>SalesP</v>
      </c>
    </row>
    <row r="11" spans="2:5" x14ac:dyDescent="0.25">
      <c r="B11" s="82" t="s">
        <v>131</v>
      </c>
      <c r="C11" s="84" t="s">
        <v>123</v>
      </c>
      <c r="D11" s="84" t="s">
        <v>126</v>
      </c>
      <c r="E11" s="85" t="str">
        <f t="shared" si="0"/>
        <v>Other</v>
      </c>
    </row>
    <row r="12" spans="2:5" x14ac:dyDescent="0.25">
      <c r="B12" s="86" t="s">
        <v>139</v>
      </c>
      <c r="C12" s="84" t="s">
        <v>127</v>
      </c>
      <c r="D12" s="84" t="s">
        <v>128</v>
      </c>
      <c r="E12" s="85" t="str">
        <f t="shared" si="0"/>
        <v>Calc</v>
      </c>
    </row>
    <row r="13" spans="2:5" x14ac:dyDescent="0.25">
      <c r="B13" s="86" t="s">
        <v>129</v>
      </c>
      <c r="C13" s="84" t="s">
        <v>127</v>
      </c>
      <c r="D13" s="84" t="s">
        <v>130</v>
      </c>
      <c r="E13" s="85" t="str">
        <f t="shared" si="0"/>
        <v>Piv</v>
      </c>
    </row>
    <row r="14" spans="2:5" x14ac:dyDescent="0.25">
      <c r="B14" s="87" t="s">
        <v>132</v>
      </c>
      <c r="C14" s="84" t="s">
        <v>133</v>
      </c>
      <c r="D14" s="84" t="s">
        <v>134</v>
      </c>
      <c r="E14" s="85" t="str">
        <f t="shared" si="0"/>
        <v>Check</v>
      </c>
    </row>
    <row r="15" spans="2:5" x14ac:dyDescent="0.25">
      <c r="B15" s="88" t="s">
        <v>104</v>
      </c>
      <c r="C15" s="84" t="s">
        <v>135</v>
      </c>
      <c r="D15" s="84" t="s">
        <v>136</v>
      </c>
      <c r="E15" s="85" t="str">
        <f t="shared" si="0"/>
        <v>Summary</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C1B463D-9031-48C9-9C74-C0FE7DCCAE6C}">
  <sheetPr codeName="Sheet8">
    <tabColor theme="7" tint="0.39997558519241921"/>
  </sheetPr>
  <dimension ref="A1:E5"/>
  <sheetViews>
    <sheetView workbookViewId="0">
      <selection activeCell="E1" sqref="E1"/>
    </sheetView>
  </sheetViews>
  <sheetFormatPr defaultRowHeight="15" x14ac:dyDescent="0.25"/>
  <cols>
    <col min="2" max="2" width="4.140625" customWidth="1"/>
    <col min="3" max="3" width="13.5703125" bestFit="1" customWidth="1"/>
    <col min="5" max="5" width="12.42578125" bestFit="1" customWidth="1"/>
  </cols>
  <sheetData>
    <row r="1" spans="1:5" x14ac:dyDescent="0.25">
      <c r="A1" s="40" t="s">
        <v>113</v>
      </c>
      <c r="C1" s="40" t="s">
        <v>114</v>
      </c>
      <c r="E1" s="40" t="s">
        <v>132</v>
      </c>
    </row>
    <row r="2" spans="1:5" x14ac:dyDescent="0.25">
      <c r="A2">
        <v>2017</v>
      </c>
      <c r="C2" s="16">
        <v>0.03</v>
      </c>
      <c r="E2" t="s">
        <v>152</v>
      </c>
    </row>
    <row r="3" spans="1:5" x14ac:dyDescent="0.25">
      <c r="A3">
        <f>A2+1</f>
        <v>2018</v>
      </c>
      <c r="C3">
        <v>0</v>
      </c>
      <c r="E3" t="s">
        <v>153</v>
      </c>
    </row>
    <row r="4" spans="1:5" x14ac:dyDescent="0.25">
      <c r="A4">
        <f t="shared" ref="A4:A6" si="0">A3+1</f>
        <v>2019</v>
      </c>
    </row>
    <row r="5" spans="1:5" x14ac:dyDescent="0.25">
      <c r="A5">
        <f t="shared" si="0"/>
        <v>2020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11">
    <tabColor theme="4" tint="-0.249977111117893"/>
  </sheetPr>
  <dimension ref="A1:L29"/>
  <sheetViews>
    <sheetView workbookViewId="0">
      <selection activeCell="F10" sqref="F10"/>
    </sheetView>
  </sheetViews>
  <sheetFormatPr defaultRowHeight="15" x14ac:dyDescent="0.25"/>
  <cols>
    <col min="1" max="1" width="24.7109375" bestFit="1" customWidth="1"/>
    <col min="2" max="2" width="9.5703125" customWidth="1"/>
    <col min="3" max="4" width="10.5703125" bestFit="1" customWidth="1"/>
    <col min="5" max="5" width="11.5703125" bestFit="1" customWidth="1"/>
    <col min="6" max="7" width="11.5703125" customWidth="1"/>
    <col min="8" max="8" width="10.5703125" bestFit="1" customWidth="1"/>
    <col min="9" max="12" width="13.28515625" bestFit="1" customWidth="1"/>
  </cols>
  <sheetData>
    <row r="1" spans="1:12" x14ac:dyDescent="0.25">
      <c r="A1" s="63" t="s">
        <v>15</v>
      </c>
      <c r="B1" s="63" t="s">
        <v>24</v>
      </c>
      <c r="C1" s="64" t="s">
        <v>2</v>
      </c>
      <c r="D1" s="64" t="s">
        <v>14</v>
      </c>
    </row>
    <row r="2" spans="1:12" x14ac:dyDescent="0.25">
      <c r="A2" s="9" t="s">
        <v>12</v>
      </c>
      <c r="B2" s="9" t="s">
        <v>25</v>
      </c>
      <c r="C2" s="10">
        <v>2446426.6138111856</v>
      </c>
      <c r="D2" s="11">
        <v>2820990.7024551262</v>
      </c>
      <c r="G2" s="60"/>
      <c r="H2" s="49"/>
      <c r="K2" s="23"/>
      <c r="L2" s="23"/>
    </row>
    <row r="3" spans="1:12" x14ac:dyDescent="0.25">
      <c r="A3" s="9" t="s">
        <v>11</v>
      </c>
      <c r="B3" s="9" t="s">
        <v>25</v>
      </c>
      <c r="C3" s="10">
        <v>916594.50464125758</v>
      </c>
      <c r="D3" s="11">
        <v>956931.18318652001</v>
      </c>
      <c r="E3" s="23"/>
      <c r="G3" s="60"/>
      <c r="H3" s="49"/>
      <c r="K3" s="23"/>
      <c r="L3" s="23"/>
    </row>
    <row r="4" spans="1:12" x14ac:dyDescent="0.25">
      <c r="A4" s="9" t="s">
        <v>10</v>
      </c>
      <c r="B4" s="9" t="s">
        <v>25</v>
      </c>
      <c r="C4" s="10">
        <v>1065373.123684647</v>
      </c>
      <c r="D4" s="11">
        <v>1128488.79242609</v>
      </c>
      <c r="E4" s="23"/>
      <c r="G4" s="60"/>
      <c r="H4" s="49"/>
      <c r="K4" s="23"/>
      <c r="L4" s="23"/>
    </row>
    <row r="5" spans="1:12" x14ac:dyDescent="0.25">
      <c r="A5" s="9" t="s">
        <v>9</v>
      </c>
      <c r="B5" s="9" t="s">
        <v>25</v>
      </c>
      <c r="C5" s="10">
        <v>639332.82174265652</v>
      </c>
      <c r="D5" s="11">
        <v>637218.90357494005</v>
      </c>
      <c r="E5" s="23"/>
      <c r="G5" s="60"/>
      <c r="H5" s="49"/>
      <c r="K5" s="23"/>
      <c r="L5" s="23"/>
    </row>
    <row r="6" spans="1:12" x14ac:dyDescent="0.25">
      <c r="A6" s="9" t="s">
        <v>8</v>
      </c>
      <c r="B6" s="9" t="s">
        <v>25</v>
      </c>
      <c r="C6" s="10">
        <v>1024617.2872496283</v>
      </c>
      <c r="D6" s="11">
        <v>1081492.9679836601</v>
      </c>
      <c r="E6" s="23"/>
      <c r="G6" s="60"/>
      <c r="H6" s="49"/>
      <c r="K6" s="23"/>
      <c r="L6" s="23"/>
    </row>
    <row r="7" spans="1:12" x14ac:dyDescent="0.25">
      <c r="A7" s="9" t="s">
        <v>7</v>
      </c>
      <c r="B7" s="9" t="s">
        <v>25</v>
      </c>
      <c r="C7" s="10">
        <v>890825.47764244641</v>
      </c>
      <c r="D7" s="11">
        <v>1127216.7477873301</v>
      </c>
      <c r="E7" s="23"/>
      <c r="G7" s="60"/>
      <c r="H7" s="49"/>
      <c r="K7" s="23"/>
      <c r="L7" s="23"/>
    </row>
    <row r="8" spans="1:12" x14ac:dyDescent="0.25">
      <c r="A8" s="9" t="s">
        <v>6</v>
      </c>
      <c r="B8" s="9" t="s">
        <v>25</v>
      </c>
      <c r="C8" s="10">
        <v>1001403.960586712</v>
      </c>
      <c r="D8" s="11">
        <v>954725.52753830003</v>
      </c>
      <c r="E8" s="23"/>
      <c r="G8" s="60"/>
      <c r="H8" s="49"/>
      <c r="K8" s="23"/>
      <c r="L8" s="23"/>
    </row>
    <row r="9" spans="1:12" x14ac:dyDescent="0.25">
      <c r="A9" s="9" t="s">
        <v>5</v>
      </c>
      <c r="B9" s="9" t="s">
        <v>25</v>
      </c>
      <c r="C9" s="10">
        <v>1117201.4869737749</v>
      </c>
      <c r="D9" s="11">
        <v>1188252.4207878399</v>
      </c>
      <c r="E9" s="23"/>
      <c r="G9" s="60"/>
      <c r="H9" s="49"/>
      <c r="I9" s="14"/>
      <c r="K9" s="23"/>
      <c r="L9" s="23"/>
    </row>
    <row r="10" spans="1:12" x14ac:dyDescent="0.25">
      <c r="A10" s="9" t="s">
        <v>4</v>
      </c>
      <c r="B10" s="9" t="s">
        <v>25</v>
      </c>
      <c r="C10" s="10">
        <v>807320.78255769133</v>
      </c>
      <c r="D10" s="11">
        <v>830926.93181019195</v>
      </c>
      <c r="E10" s="7"/>
      <c r="F10" s="7"/>
      <c r="G10" s="60"/>
      <c r="H10" s="49"/>
      <c r="I10" s="14"/>
      <c r="J10" s="14"/>
      <c r="K10" s="23"/>
      <c r="L10" s="23"/>
    </row>
    <row r="11" spans="1:12" x14ac:dyDescent="0.25">
      <c r="A11" s="9" t="s">
        <v>12</v>
      </c>
      <c r="B11" s="9" t="s">
        <v>27</v>
      </c>
      <c r="C11" s="10">
        <v>1848872.1739837017</v>
      </c>
      <c r="D11" s="11">
        <v>1965837.993149074</v>
      </c>
      <c r="E11" s="14"/>
      <c r="F11" s="14"/>
      <c r="G11" s="60"/>
      <c r="H11" s="49"/>
      <c r="I11" s="14"/>
      <c r="K11" s="23"/>
      <c r="L11" s="23"/>
    </row>
    <row r="12" spans="1:12" x14ac:dyDescent="0.25">
      <c r="A12" s="9" t="s">
        <v>11</v>
      </c>
      <c r="B12" s="9" t="s">
        <v>27</v>
      </c>
      <c r="C12" s="10">
        <v>668059.14553277765</v>
      </c>
      <c r="D12" s="11">
        <v>610322.79485786497</v>
      </c>
      <c r="E12" s="14"/>
      <c r="F12" s="14"/>
      <c r="G12" s="60"/>
      <c r="H12" s="49"/>
      <c r="I12" s="14"/>
      <c r="K12" s="23"/>
      <c r="L12" s="23"/>
    </row>
    <row r="13" spans="1:12" x14ac:dyDescent="0.25">
      <c r="A13" s="9" t="s">
        <v>10</v>
      </c>
      <c r="B13" s="9" t="s">
        <v>27</v>
      </c>
      <c r="C13" s="10">
        <v>813996.78913255781</v>
      </c>
      <c r="D13" s="11">
        <v>765492.94045043201</v>
      </c>
      <c r="E13" s="14"/>
      <c r="F13" s="14"/>
      <c r="G13" s="60"/>
      <c r="H13" s="49"/>
      <c r="I13" s="14"/>
      <c r="K13" s="23"/>
      <c r="L13" s="23"/>
    </row>
    <row r="14" spans="1:12" x14ac:dyDescent="0.25">
      <c r="A14" s="9" t="s">
        <v>9</v>
      </c>
      <c r="B14" s="9" t="s">
        <v>27</v>
      </c>
      <c r="C14" s="10">
        <v>483171.92813440744</v>
      </c>
      <c r="D14" s="11">
        <v>543738.99554295803</v>
      </c>
      <c r="E14" s="14"/>
      <c r="F14" s="14"/>
      <c r="G14" s="60"/>
      <c r="H14" s="49"/>
      <c r="I14" s="14"/>
      <c r="K14" s="23"/>
      <c r="L14" s="23"/>
    </row>
    <row r="15" spans="1:12" x14ac:dyDescent="0.25">
      <c r="A15" s="9" t="s">
        <v>8</v>
      </c>
      <c r="B15" s="9" t="s">
        <v>27</v>
      </c>
      <c r="C15" s="10">
        <v>765839.42556199629</v>
      </c>
      <c r="D15" s="11">
        <v>714288.98146990302</v>
      </c>
      <c r="E15" s="14"/>
      <c r="F15" s="14"/>
      <c r="G15" s="60"/>
      <c r="H15" s="49"/>
      <c r="I15" s="14"/>
      <c r="K15" s="23"/>
      <c r="L15" s="23"/>
    </row>
    <row r="16" spans="1:12" x14ac:dyDescent="0.25">
      <c r="A16" s="9" t="s">
        <v>7</v>
      </c>
      <c r="B16" s="9" t="s">
        <v>27</v>
      </c>
      <c r="C16" s="10">
        <v>665837.78995377885</v>
      </c>
      <c r="D16" s="11">
        <v>807960.90891737898</v>
      </c>
      <c r="E16" s="14"/>
      <c r="F16" s="14"/>
      <c r="G16" s="60"/>
      <c r="H16" s="49"/>
      <c r="I16" s="14"/>
      <c r="K16" s="23"/>
      <c r="L16" s="23"/>
    </row>
    <row r="17" spans="1:12" x14ac:dyDescent="0.25">
      <c r="A17" s="9" t="s">
        <v>6</v>
      </c>
      <c r="B17" s="9" t="s">
        <v>27</v>
      </c>
      <c r="C17" s="10">
        <v>781754.62559445668</v>
      </c>
      <c r="D17" s="11">
        <v>861211.03012887901</v>
      </c>
      <c r="E17" s="14"/>
      <c r="F17" s="14"/>
      <c r="G17" s="60"/>
      <c r="H17" s="49"/>
      <c r="I17" s="14"/>
      <c r="K17" s="23"/>
      <c r="L17" s="23"/>
    </row>
    <row r="18" spans="1:12" x14ac:dyDescent="0.25">
      <c r="A18" s="9" t="s">
        <v>5</v>
      </c>
      <c r="B18" s="9" t="s">
        <v>27</v>
      </c>
      <c r="C18" s="10">
        <v>844318.29278589052</v>
      </c>
      <c r="D18" s="11">
        <v>867732.68353807705</v>
      </c>
      <c r="E18" s="14"/>
      <c r="F18" s="14"/>
      <c r="G18" s="60"/>
      <c r="H18" s="49"/>
      <c r="I18" s="14"/>
      <c r="K18" s="23"/>
      <c r="L18" s="23"/>
    </row>
    <row r="19" spans="1:12" x14ac:dyDescent="0.25">
      <c r="A19" s="9" t="s">
        <v>4</v>
      </c>
      <c r="B19" s="9" t="s">
        <v>27</v>
      </c>
      <c r="C19" s="10">
        <v>630241.92128543323</v>
      </c>
      <c r="D19" s="11">
        <v>770113.12689543201</v>
      </c>
      <c r="E19" s="7"/>
      <c r="F19" s="7"/>
      <c r="G19" s="60"/>
      <c r="H19" s="49"/>
      <c r="I19" s="14"/>
      <c r="J19" s="14"/>
      <c r="K19" s="23"/>
      <c r="L19" s="23"/>
    </row>
    <row r="20" spans="1:12" x14ac:dyDescent="0.25">
      <c r="A20" s="9" t="s">
        <v>12</v>
      </c>
      <c r="B20" s="9" t="s">
        <v>26</v>
      </c>
      <c r="C20" s="10">
        <v>1407144.0682680598</v>
      </c>
      <c r="D20" s="11">
        <v>1670444.3093930299</v>
      </c>
      <c r="E20" s="7"/>
      <c r="F20" s="7"/>
      <c r="G20" s="60"/>
      <c r="H20" s="49"/>
      <c r="I20" s="14"/>
      <c r="K20" s="23"/>
      <c r="L20" s="23"/>
    </row>
    <row r="21" spans="1:12" x14ac:dyDescent="0.25">
      <c r="A21" s="9" t="s">
        <v>11</v>
      </c>
      <c r="B21" s="9" t="s">
        <v>26</v>
      </c>
      <c r="C21" s="10">
        <v>503039.03478808375</v>
      </c>
      <c r="D21" s="11">
        <v>568663.94226428994</v>
      </c>
      <c r="E21" s="14"/>
      <c r="F21" s="14"/>
      <c r="G21" s="60"/>
      <c r="H21" s="49"/>
      <c r="I21" s="14"/>
      <c r="K21" s="23"/>
      <c r="L21" s="23"/>
    </row>
    <row r="22" spans="1:12" x14ac:dyDescent="0.25">
      <c r="A22" s="9" t="s">
        <v>10</v>
      </c>
      <c r="B22" s="9" t="s">
        <v>26</v>
      </c>
      <c r="C22" s="10">
        <v>599746.75733520999</v>
      </c>
      <c r="D22" s="11">
        <v>697212.54890076001</v>
      </c>
      <c r="E22" s="14"/>
      <c r="F22" s="14"/>
      <c r="G22" s="60"/>
      <c r="H22" s="49"/>
      <c r="I22" s="14"/>
      <c r="K22" s="23"/>
      <c r="L22" s="23"/>
    </row>
    <row r="23" spans="1:12" x14ac:dyDescent="0.25">
      <c r="A23" s="9" t="s">
        <v>9</v>
      </c>
      <c r="B23" s="9" t="s">
        <v>26</v>
      </c>
      <c r="C23" s="10">
        <v>363821.58973603108</v>
      </c>
      <c r="D23" s="11">
        <v>383609.34569668199</v>
      </c>
      <c r="E23" s="14"/>
      <c r="F23" s="14"/>
      <c r="G23" s="60"/>
      <c r="H23" s="49"/>
      <c r="I23" s="14"/>
      <c r="K23" s="23"/>
      <c r="L23" s="23"/>
    </row>
    <row r="24" spans="1:12" x14ac:dyDescent="0.25">
      <c r="A24" s="9" t="s">
        <v>8</v>
      </c>
      <c r="B24" s="9" t="s">
        <v>26</v>
      </c>
      <c r="C24" s="10">
        <v>576803.32320082514</v>
      </c>
      <c r="D24" s="11">
        <v>666715.02076391899</v>
      </c>
      <c r="E24" s="14"/>
      <c r="F24" s="14"/>
      <c r="G24" s="60"/>
      <c r="H24" s="49"/>
      <c r="I24" s="14"/>
      <c r="K24" s="23"/>
      <c r="L24" s="23"/>
    </row>
    <row r="25" spans="1:12" x14ac:dyDescent="0.25">
      <c r="A25" s="9" t="s">
        <v>7</v>
      </c>
      <c r="B25" s="9" t="s">
        <v>26</v>
      </c>
      <c r="C25" s="10">
        <v>590381.76447235362</v>
      </c>
      <c r="D25" s="11">
        <v>484764.145071437</v>
      </c>
      <c r="E25" s="14"/>
      <c r="F25" s="14"/>
      <c r="G25" s="60"/>
      <c r="H25" s="49"/>
      <c r="I25" s="14"/>
      <c r="K25" s="23"/>
      <c r="L25" s="23"/>
    </row>
    <row r="26" spans="1:12" x14ac:dyDescent="0.25">
      <c r="A26" s="9" t="s">
        <v>6</v>
      </c>
      <c r="B26" s="9" t="s">
        <v>26</v>
      </c>
      <c r="C26" s="10">
        <v>781713.43877614976</v>
      </c>
      <c r="D26" s="11">
        <v>839091.50889897998</v>
      </c>
      <c r="E26" s="14"/>
      <c r="F26" s="14"/>
      <c r="G26" s="60"/>
      <c r="H26" s="49"/>
      <c r="I26" s="14"/>
      <c r="K26" s="23"/>
      <c r="L26" s="23"/>
    </row>
    <row r="27" spans="1:12" x14ac:dyDescent="0.25">
      <c r="A27" s="9" t="s">
        <v>5</v>
      </c>
      <c r="B27" s="9" t="s">
        <v>26</v>
      </c>
      <c r="C27" s="10">
        <v>728720.99194988445</v>
      </c>
      <c r="D27" s="11">
        <v>868651.37214098498</v>
      </c>
      <c r="E27" s="14"/>
      <c r="F27" s="14"/>
      <c r="G27" s="60"/>
      <c r="H27" s="49"/>
      <c r="I27" s="14"/>
      <c r="K27" s="23"/>
      <c r="L27" s="23"/>
    </row>
    <row r="28" spans="1:12" x14ac:dyDescent="0.25">
      <c r="A28" s="9" t="s">
        <v>4</v>
      </c>
      <c r="B28" s="9" t="s">
        <v>26</v>
      </c>
      <c r="C28" s="10">
        <v>449537.62095840246</v>
      </c>
      <c r="D28" s="11">
        <v>497547.26181992103</v>
      </c>
      <c r="E28" s="7"/>
      <c r="F28" s="7"/>
      <c r="G28" s="60"/>
      <c r="H28" s="49"/>
      <c r="I28" s="14"/>
      <c r="J28" s="14"/>
      <c r="K28" s="23"/>
      <c r="L28" s="23"/>
    </row>
    <row r="29" spans="1:12" x14ac:dyDescent="0.25">
      <c r="I29" s="14"/>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3">
    <tabColor theme="4" tint="-0.249977111117893"/>
  </sheetPr>
  <dimension ref="A1:BB10"/>
  <sheetViews>
    <sheetView workbookViewId="0">
      <selection activeCell="B7" sqref="B7"/>
    </sheetView>
  </sheetViews>
  <sheetFormatPr defaultRowHeight="15" x14ac:dyDescent="0.25"/>
  <cols>
    <col min="2" max="2" width="20.7109375" bestFit="1" customWidth="1"/>
  </cols>
  <sheetData>
    <row r="1" spans="1:54" s="54" customFormat="1" x14ac:dyDescent="0.25">
      <c r="A1" s="65" t="s">
        <v>91</v>
      </c>
      <c r="B1" s="66" t="s">
        <v>92</v>
      </c>
      <c r="C1" s="67">
        <v>1</v>
      </c>
      <c r="D1" s="67">
        <v>2</v>
      </c>
      <c r="E1" s="67">
        <v>3</v>
      </c>
      <c r="F1" s="67">
        <v>4</v>
      </c>
      <c r="G1" s="67">
        <v>5</v>
      </c>
      <c r="H1" s="67">
        <v>6</v>
      </c>
      <c r="I1" s="67">
        <v>7</v>
      </c>
      <c r="J1" s="67">
        <v>8</v>
      </c>
      <c r="K1" s="67">
        <v>9</v>
      </c>
      <c r="L1" s="67">
        <v>10</v>
      </c>
      <c r="M1" s="67">
        <v>11</v>
      </c>
      <c r="N1" s="67">
        <v>12</v>
      </c>
      <c r="O1" s="67">
        <v>13</v>
      </c>
      <c r="P1" s="67">
        <v>14</v>
      </c>
      <c r="Q1" s="67">
        <v>15</v>
      </c>
      <c r="R1" s="67">
        <v>16</v>
      </c>
      <c r="S1" s="67">
        <v>17</v>
      </c>
      <c r="T1" s="67">
        <v>18</v>
      </c>
      <c r="U1" s="67">
        <v>19</v>
      </c>
      <c r="V1" s="67">
        <v>20</v>
      </c>
      <c r="W1" s="67">
        <v>21</v>
      </c>
      <c r="X1" s="67">
        <v>22</v>
      </c>
      <c r="Y1" s="67">
        <v>23</v>
      </c>
      <c r="Z1" s="67">
        <v>24</v>
      </c>
      <c r="AA1" s="67">
        <v>25</v>
      </c>
      <c r="AB1" s="67">
        <v>26</v>
      </c>
      <c r="AC1" s="67">
        <v>27</v>
      </c>
      <c r="AD1" s="67">
        <v>28</v>
      </c>
      <c r="AE1" s="67">
        <v>29</v>
      </c>
      <c r="AF1" s="67">
        <v>30</v>
      </c>
      <c r="AG1" s="67">
        <v>31</v>
      </c>
      <c r="AH1" s="67">
        <v>32</v>
      </c>
      <c r="AI1" s="67">
        <v>33</v>
      </c>
      <c r="AJ1" s="67">
        <v>34</v>
      </c>
      <c r="AK1" s="67">
        <v>35</v>
      </c>
      <c r="AL1" s="67">
        <v>36</v>
      </c>
      <c r="AM1" s="67">
        <v>37</v>
      </c>
      <c r="AN1" s="67">
        <v>38</v>
      </c>
      <c r="AO1" s="67">
        <v>39</v>
      </c>
      <c r="AP1" s="67">
        <v>40</v>
      </c>
      <c r="AQ1" s="67">
        <v>41</v>
      </c>
      <c r="AR1" s="67">
        <v>42</v>
      </c>
      <c r="AS1" s="67">
        <v>43</v>
      </c>
      <c r="AT1" s="67">
        <v>44</v>
      </c>
      <c r="AU1" s="67">
        <v>45</v>
      </c>
      <c r="AV1" s="67">
        <v>46</v>
      </c>
      <c r="AW1" s="67">
        <v>47</v>
      </c>
      <c r="AX1" s="67">
        <v>48</v>
      </c>
      <c r="AY1" s="67">
        <v>49</v>
      </c>
      <c r="AZ1" s="67">
        <v>50</v>
      </c>
      <c r="BA1" s="67">
        <v>51</v>
      </c>
      <c r="BB1" s="67">
        <v>52</v>
      </c>
    </row>
    <row r="2" spans="1:54" s="54" customFormat="1" x14ac:dyDescent="0.25">
      <c r="A2" t="s">
        <v>26</v>
      </c>
      <c r="B2" s="55" t="s">
        <v>93</v>
      </c>
      <c r="C2" s="56">
        <v>57</v>
      </c>
      <c r="D2" s="56">
        <v>73</v>
      </c>
      <c r="E2" s="56">
        <v>81</v>
      </c>
      <c r="F2" s="56">
        <v>34</v>
      </c>
      <c r="G2" s="56">
        <v>54</v>
      </c>
      <c r="H2" s="56">
        <v>73</v>
      </c>
      <c r="I2" s="56">
        <v>53</v>
      </c>
      <c r="J2" s="56">
        <v>48</v>
      </c>
      <c r="K2" s="56">
        <v>42</v>
      </c>
      <c r="L2" s="56">
        <v>41</v>
      </c>
      <c r="M2" s="56">
        <v>62</v>
      </c>
      <c r="N2" s="56">
        <v>71</v>
      </c>
      <c r="O2" s="56">
        <v>69</v>
      </c>
      <c r="P2" s="56">
        <v>73</v>
      </c>
      <c r="Q2" s="56">
        <v>73</v>
      </c>
      <c r="R2" s="56">
        <v>52</v>
      </c>
      <c r="S2" s="56">
        <v>42</v>
      </c>
      <c r="T2" s="56">
        <v>89</v>
      </c>
      <c r="U2" s="56">
        <v>34</v>
      </c>
      <c r="V2" s="56">
        <v>69</v>
      </c>
      <c r="W2" s="56">
        <v>33</v>
      </c>
      <c r="X2" s="56">
        <v>51</v>
      </c>
      <c r="Y2" s="56">
        <v>84</v>
      </c>
      <c r="Z2" s="56">
        <v>54</v>
      </c>
      <c r="AA2" s="56">
        <v>77</v>
      </c>
      <c r="AB2" s="56">
        <v>67</v>
      </c>
      <c r="AC2" s="56">
        <v>52</v>
      </c>
      <c r="AD2" s="56">
        <v>44</v>
      </c>
      <c r="AE2" s="56">
        <v>54</v>
      </c>
      <c r="AF2" s="56">
        <v>30</v>
      </c>
      <c r="AG2" s="56">
        <v>36</v>
      </c>
      <c r="AH2" s="56">
        <v>52</v>
      </c>
      <c r="AI2" s="56">
        <v>35</v>
      </c>
      <c r="AJ2" s="56">
        <v>87</v>
      </c>
      <c r="AK2" s="56">
        <v>34</v>
      </c>
      <c r="AL2" s="56">
        <v>69</v>
      </c>
      <c r="AM2" s="56">
        <v>35</v>
      </c>
      <c r="AN2" s="56">
        <v>57</v>
      </c>
      <c r="AO2" s="56">
        <v>64</v>
      </c>
      <c r="AP2" s="56">
        <v>54</v>
      </c>
      <c r="AQ2" s="56">
        <v>77</v>
      </c>
      <c r="AR2" s="56">
        <v>38</v>
      </c>
      <c r="AS2" s="56">
        <v>80</v>
      </c>
      <c r="AT2" s="56">
        <v>68</v>
      </c>
      <c r="AU2" s="56">
        <v>44</v>
      </c>
      <c r="AV2" s="56">
        <v>46</v>
      </c>
      <c r="AW2" s="56">
        <v>40</v>
      </c>
      <c r="AX2" s="56">
        <v>59</v>
      </c>
      <c r="AY2" s="56">
        <v>71</v>
      </c>
      <c r="AZ2" s="56">
        <v>78</v>
      </c>
      <c r="BA2" s="56">
        <v>49</v>
      </c>
      <c r="BB2" s="56">
        <v>78</v>
      </c>
    </row>
    <row r="3" spans="1:54" s="54" customFormat="1" x14ac:dyDescent="0.25">
      <c r="A3" t="s">
        <v>26</v>
      </c>
      <c r="B3" s="57" t="s">
        <v>94</v>
      </c>
      <c r="C3" s="56">
        <v>31</v>
      </c>
      <c r="D3" s="56">
        <v>6</v>
      </c>
      <c r="E3" s="56">
        <v>72</v>
      </c>
      <c r="F3" s="56">
        <v>5</v>
      </c>
      <c r="G3" s="56">
        <v>27</v>
      </c>
      <c r="H3" s="56">
        <v>1</v>
      </c>
      <c r="I3" s="56">
        <v>13</v>
      </c>
      <c r="J3" s="56">
        <v>0</v>
      </c>
      <c r="K3" s="56">
        <v>29</v>
      </c>
      <c r="L3" s="56">
        <v>4</v>
      </c>
      <c r="M3" s="56">
        <v>46</v>
      </c>
      <c r="N3" s="56">
        <v>46</v>
      </c>
      <c r="O3" s="56">
        <v>14</v>
      </c>
      <c r="P3" s="56">
        <v>51</v>
      </c>
      <c r="Q3" s="56">
        <v>39</v>
      </c>
      <c r="R3" s="56">
        <v>33</v>
      </c>
      <c r="S3" s="56">
        <v>1</v>
      </c>
      <c r="T3" s="56">
        <v>29</v>
      </c>
      <c r="U3" s="56">
        <v>17</v>
      </c>
      <c r="V3" s="56">
        <v>11</v>
      </c>
      <c r="W3" s="56">
        <v>29</v>
      </c>
      <c r="X3" s="56">
        <v>49</v>
      </c>
      <c r="Y3" s="56">
        <v>64</v>
      </c>
      <c r="Z3" s="56">
        <v>9</v>
      </c>
      <c r="AA3" s="56">
        <v>74</v>
      </c>
      <c r="AB3" s="56">
        <v>26</v>
      </c>
      <c r="AC3" s="56">
        <v>39</v>
      </c>
      <c r="AD3" s="56">
        <v>30</v>
      </c>
      <c r="AE3" s="56">
        <v>35</v>
      </c>
      <c r="AF3" s="56">
        <v>30</v>
      </c>
      <c r="AG3" s="56">
        <v>8</v>
      </c>
      <c r="AH3" s="56">
        <v>15</v>
      </c>
      <c r="AI3" s="56">
        <v>0</v>
      </c>
      <c r="AJ3" s="56">
        <v>80</v>
      </c>
      <c r="AK3" s="56">
        <v>26</v>
      </c>
      <c r="AL3" s="56">
        <v>30</v>
      </c>
      <c r="AM3" s="56">
        <v>21</v>
      </c>
      <c r="AN3" s="56">
        <v>35</v>
      </c>
      <c r="AO3" s="56">
        <v>46</v>
      </c>
      <c r="AP3" s="56">
        <v>15</v>
      </c>
      <c r="AQ3" s="56">
        <v>35</v>
      </c>
      <c r="AR3" s="56">
        <v>13</v>
      </c>
      <c r="AS3" s="56">
        <v>33</v>
      </c>
      <c r="AT3" s="56">
        <v>55</v>
      </c>
      <c r="AU3" s="56">
        <v>19</v>
      </c>
      <c r="AV3" s="56">
        <v>46</v>
      </c>
      <c r="AW3" s="56">
        <v>20</v>
      </c>
      <c r="AX3" s="56">
        <v>53</v>
      </c>
      <c r="AY3" s="56">
        <v>16</v>
      </c>
      <c r="AZ3" s="56">
        <v>58</v>
      </c>
      <c r="BA3" s="56">
        <v>31</v>
      </c>
      <c r="BB3" s="56">
        <v>44</v>
      </c>
    </row>
    <row r="4" spans="1:54" s="54" customFormat="1" x14ac:dyDescent="0.25">
      <c r="A4" t="s">
        <v>26</v>
      </c>
      <c r="B4" s="57" t="s">
        <v>95</v>
      </c>
      <c r="C4" s="56">
        <v>57</v>
      </c>
      <c r="D4" s="56">
        <v>85</v>
      </c>
      <c r="E4" s="56">
        <v>96</v>
      </c>
      <c r="F4" s="56">
        <v>39</v>
      </c>
      <c r="G4" s="56">
        <v>78</v>
      </c>
      <c r="H4" s="56">
        <v>75</v>
      </c>
      <c r="I4" s="56">
        <v>59</v>
      </c>
      <c r="J4" s="56">
        <v>63</v>
      </c>
      <c r="K4" s="56">
        <v>49</v>
      </c>
      <c r="L4" s="56">
        <v>45</v>
      </c>
      <c r="M4" s="56">
        <v>77</v>
      </c>
      <c r="N4" s="56">
        <v>99</v>
      </c>
      <c r="O4" s="56">
        <v>93</v>
      </c>
      <c r="P4" s="56">
        <v>81</v>
      </c>
      <c r="Q4" s="56">
        <v>86</v>
      </c>
      <c r="R4" s="56">
        <v>74</v>
      </c>
      <c r="S4" s="56">
        <v>48</v>
      </c>
      <c r="T4" s="56">
        <v>117</v>
      </c>
      <c r="U4" s="56">
        <v>34</v>
      </c>
      <c r="V4" s="56">
        <v>78</v>
      </c>
      <c r="W4" s="56">
        <v>40</v>
      </c>
      <c r="X4" s="56">
        <v>57</v>
      </c>
      <c r="Y4" s="56">
        <v>109</v>
      </c>
      <c r="Z4" s="56">
        <v>64</v>
      </c>
      <c r="AA4" s="56">
        <v>94</v>
      </c>
      <c r="AB4" s="56">
        <v>83</v>
      </c>
      <c r="AC4" s="56">
        <v>53</v>
      </c>
      <c r="AD4" s="56">
        <v>57</v>
      </c>
      <c r="AE4" s="56">
        <v>84</v>
      </c>
      <c r="AF4" s="56">
        <v>45</v>
      </c>
      <c r="AG4" s="56">
        <v>45</v>
      </c>
      <c r="AH4" s="56">
        <v>73</v>
      </c>
      <c r="AI4" s="56">
        <v>48</v>
      </c>
      <c r="AJ4" s="56">
        <v>93</v>
      </c>
      <c r="AK4" s="56">
        <v>52</v>
      </c>
      <c r="AL4" s="56">
        <v>97</v>
      </c>
      <c r="AM4" s="56">
        <v>46</v>
      </c>
      <c r="AN4" s="56">
        <v>61</v>
      </c>
      <c r="AO4" s="56">
        <v>74</v>
      </c>
      <c r="AP4" s="56">
        <v>81</v>
      </c>
      <c r="AQ4" s="56">
        <v>85</v>
      </c>
      <c r="AR4" s="56">
        <v>39</v>
      </c>
      <c r="AS4" s="56">
        <v>109</v>
      </c>
      <c r="AT4" s="56">
        <v>82</v>
      </c>
      <c r="AU4" s="56">
        <v>62</v>
      </c>
      <c r="AV4" s="56">
        <v>76</v>
      </c>
      <c r="AW4" s="56">
        <v>45</v>
      </c>
      <c r="AX4" s="56">
        <v>84</v>
      </c>
      <c r="AY4" s="56">
        <v>98</v>
      </c>
      <c r="AZ4" s="56">
        <v>100</v>
      </c>
      <c r="BA4" s="56">
        <v>79</v>
      </c>
      <c r="BB4" s="56">
        <v>95</v>
      </c>
    </row>
    <row r="5" spans="1:54" x14ac:dyDescent="0.25">
      <c r="A5" t="s">
        <v>25</v>
      </c>
      <c r="B5" s="57" t="s">
        <v>93</v>
      </c>
      <c r="C5" s="58">
        <v>65</v>
      </c>
      <c r="D5" s="58">
        <v>83</v>
      </c>
      <c r="E5" s="58">
        <v>93</v>
      </c>
      <c r="F5" s="58">
        <v>39</v>
      </c>
      <c r="G5" s="58">
        <v>62</v>
      </c>
      <c r="H5" s="58">
        <v>83</v>
      </c>
      <c r="I5" s="58">
        <v>60</v>
      </c>
      <c r="J5" s="58">
        <v>55</v>
      </c>
      <c r="K5" s="58">
        <v>48</v>
      </c>
      <c r="L5" s="58">
        <v>47</v>
      </c>
      <c r="M5" s="58">
        <v>71</v>
      </c>
      <c r="N5" s="58">
        <v>81</v>
      </c>
      <c r="O5" s="58">
        <v>79</v>
      </c>
      <c r="P5" s="58">
        <v>83</v>
      </c>
      <c r="Q5" s="58">
        <v>83</v>
      </c>
      <c r="R5" s="58">
        <v>59</v>
      </c>
      <c r="S5" s="58">
        <v>48</v>
      </c>
      <c r="T5" s="58">
        <v>102</v>
      </c>
      <c r="U5" s="58">
        <v>39</v>
      </c>
      <c r="V5" s="58">
        <v>79</v>
      </c>
      <c r="W5" s="58">
        <v>37</v>
      </c>
      <c r="X5" s="58">
        <v>58</v>
      </c>
      <c r="Y5" s="58">
        <v>96</v>
      </c>
      <c r="Z5" s="58">
        <v>62</v>
      </c>
      <c r="AA5" s="58">
        <v>88</v>
      </c>
      <c r="AB5" s="58">
        <v>77</v>
      </c>
      <c r="AC5" s="58">
        <v>59</v>
      </c>
      <c r="AD5" s="58">
        <v>50</v>
      </c>
      <c r="AE5" s="58">
        <v>62</v>
      </c>
      <c r="AF5" s="58">
        <v>34</v>
      </c>
      <c r="AG5" s="58">
        <v>41</v>
      </c>
      <c r="AH5" s="58">
        <v>59</v>
      </c>
      <c r="AI5" s="58">
        <v>40</v>
      </c>
      <c r="AJ5" s="58">
        <v>100</v>
      </c>
      <c r="AK5" s="58">
        <v>39</v>
      </c>
      <c r="AL5" s="58">
        <v>79</v>
      </c>
      <c r="AM5" s="58">
        <v>40</v>
      </c>
      <c r="AN5" s="58">
        <v>65</v>
      </c>
      <c r="AO5" s="58">
        <v>73</v>
      </c>
      <c r="AP5" s="58">
        <v>62</v>
      </c>
      <c r="AQ5" s="58">
        <v>88</v>
      </c>
      <c r="AR5" s="58">
        <v>43</v>
      </c>
      <c r="AS5" s="58">
        <v>92</v>
      </c>
      <c r="AT5" s="58">
        <v>78</v>
      </c>
      <c r="AU5" s="58">
        <v>50</v>
      </c>
      <c r="AV5" s="58">
        <v>52</v>
      </c>
      <c r="AW5" s="58">
        <v>46</v>
      </c>
      <c r="AX5" s="58">
        <v>67</v>
      </c>
      <c r="AY5" s="58">
        <v>81</v>
      </c>
      <c r="AZ5" s="58">
        <v>89</v>
      </c>
      <c r="BA5" s="58">
        <v>56</v>
      </c>
      <c r="BB5" s="58">
        <v>89</v>
      </c>
    </row>
    <row r="6" spans="1:54" x14ac:dyDescent="0.25">
      <c r="A6" t="s">
        <v>25</v>
      </c>
      <c r="B6" s="57" t="s">
        <v>94</v>
      </c>
      <c r="C6" s="58">
        <v>35</v>
      </c>
      <c r="D6" s="58">
        <v>6</v>
      </c>
      <c r="E6" s="58">
        <v>82</v>
      </c>
      <c r="F6" s="58">
        <v>5</v>
      </c>
      <c r="G6" s="58">
        <v>31</v>
      </c>
      <c r="H6" s="58">
        <v>1</v>
      </c>
      <c r="I6" s="58">
        <v>14</v>
      </c>
      <c r="J6" s="58">
        <v>0</v>
      </c>
      <c r="K6" s="58">
        <v>33</v>
      </c>
      <c r="L6" s="58">
        <v>4</v>
      </c>
      <c r="M6" s="58">
        <v>52</v>
      </c>
      <c r="N6" s="58">
        <v>52</v>
      </c>
      <c r="O6" s="58">
        <v>16</v>
      </c>
      <c r="P6" s="58">
        <v>58</v>
      </c>
      <c r="Q6" s="58">
        <v>44</v>
      </c>
      <c r="R6" s="58">
        <v>37</v>
      </c>
      <c r="S6" s="58">
        <v>1</v>
      </c>
      <c r="T6" s="58">
        <v>33</v>
      </c>
      <c r="U6" s="58">
        <v>19</v>
      </c>
      <c r="V6" s="58">
        <v>12</v>
      </c>
      <c r="W6" s="58">
        <v>33</v>
      </c>
      <c r="X6" s="58">
        <v>56</v>
      </c>
      <c r="Y6" s="58">
        <v>73</v>
      </c>
      <c r="Z6" s="58">
        <v>10</v>
      </c>
      <c r="AA6" s="58">
        <v>85</v>
      </c>
      <c r="AB6" s="58">
        <v>29</v>
      </c>
      <c r="AC6" s="58">
        <v>44</v>
      </c>
      <c r="AD6" s="58">
        <v>34</v>
      </c>
      <c r="AE6" s="58">
        <v>40</v>
      </c>
      <c r="AF6" s="58">
        <v>34</v>
      </c>
      <c r="AG6" s="58">
        <v>9</v>
      </c>
      <c r="AH6" s="58">
        <v>17</v>
      </c>
      <c r="AI6" s="58">
        <v>0</v>
      </c>
      <c r="AJ6" s="58">
        <v>92</v>
      </c>
      <c r="AK6" s="58">
        <v>29</v>
      </c>
      <c r="AL6" s="58">
        <v>34</v>
      </c>
      <c r="AM6" s="58">
        <v>24</v>
      </c>
      <c r="AN6" s="58">
        <v>40</v>
      </c>
      <c r="AO6" s="58">
        <v>52</v>
      </c>
      <c r="AP6" s="58">
        <v>17</v>
      </c>
      <c r="AQ6" s="58">
        <v>40</v>
      </c>
      <c r="AR6" s="58">
        <v>14</v>
      </c>
      <c r="AS6" s="58">
        <v>37</v>
      </c>
      <c r="AT6" s="58">
        <v>63</v>
      </c>
      <c r="AU6" s="58">
        <v>21</v>
      </c>
      <c r="AV6" s="58">
        <v>52</v>
      </c>
      <c r="AW6" s="58">
        <v>23</v>
      </c>
      <c r="AX6" s="58">
        <v>60</v>
      </c>
      <c r="AY6" s="58">
        <v>18</v>
      </c>
      <c r="AZ6" s="58">
        <v>66</v>
      </c>
      <c r="BA6" s="58">
        <v>35</v>
      </c>
      <c r="BB6" s="58">
        <v>50</v>
      </c>
    </row>
    <row r="7" spans="1:54" x14ac:dyDescent="0.25">
      <c r="A7" t="s">
        <v>25</v>
      </c>
      <c r="B7" s="57" t="s">
        <v>95</v>
      </c>
      <c r="C7" s="58">
        <v>65</v>
      </c>
      <c r="D7" s="58">
        <v>97</v>
      </c>
      <c r="E7" s="58">
        <v>110</v>
      </c>
      <c r="F7" s="58">
        <v>44</v>
      </c>
      <c r="G7" s="58">
        <v>89</v>
      </c>
      <c r="H7" s="58">
        <v>86</v>
      </c>
      <c r="I7" s="58">
        <v>67</v>
      </c>
      <c r="J7" s="58">
        <v>72</v>
      </c>
      <c r="K7" s="58">
        <v>56</v>
      </c>
      <c r="L7" s="58">
        <v>51</v>
      </c>
      <c r="M7" s="58">
        <v>88</v>
      </c>
      <c r="N7" s="58">
        <v>113</v>
      </c>
      <c r="O7" s="58">
        <v>106</v>
      </c>
      <c r="P7" s="58">
        <v>93</v>
      </c>
      <c r="Q7" s="58">
        <v>98</v>
      </c>
      <c r="R7" s="58">
        <v>85</v>
      </c>
      <c r="S7" s="58">
        <v>55</v>
      </c>
      <c r="T7" s="58">
        <v>134</v>
      </c>
      <c r="U7" s="58">
        <v>39</v>
      </c>
      <c r="V7" s="58">
        <v>89</v>
      </c>
      <c r="W7" s="58">
        <v>46</v>
      </c>
      <c r="X7" s="58">
        <v>65</v>
      </c>
      <c r="Y7" s="58">
        <v>125</v>
      </c>
      <c r="Z7" s="58">
        <v>73</v>
      </c>
      <c r="AA7" s="58">
        <v>108</v>
      </c>
      <c r="AB7" s="58">
        <v>95</v>
      </c>
      <c r="AC7" s="58">
        <v>60</v>
      </c>
      <c r="AD7" s="58">
        <v>65</v>
      </c>
      <c r="AE7" s="58">
        <v>96</v>
      </c>
      <c r="AF7" s="58">
        <v>51</v>
      </c>
      <c r="AG7" s="58">
        <v>51</v>
      </c>
      <c r="AH7" s="58">
        <v>83</v>
      </c>
      <c r="AI7" s="58">
        <v>55</v>
      </c>
      <c r="AJ7" s="58">
        <v>106</v>
      </c>
      <c r="AK7" s="58">
        <v>59</v>
      </c>
      <c r="AL7" s="58">
        <v>111</v>
      </c>
      <c r="AM7" s="58">
        <v>52</v>
      </c>
      <c r="AN7" s="58">
        <v>70</v>
      </c>
      <c r="AO7" s="58">
        <v>85</v>
      </c>
      <c r="AP7" s="58">
        <v>93</v>
      </c>
      <c r="AQ7" s="58">
        <v>97</v>
      </c>
      <c r="AR7" s="58">
        <v>44</v>
      </c>
      <c r="AS7" s="58">
        <v>125</v>
      </c>
      <c r="AT7" s="58">
        <v>94</v>
      </c>
      <c r="AU7" s="58">
        <v>71</v>
      </c>
      <c r="AV7" s="58">
        <v>87</v>
      </c>
      <c r="AW7" s="58">
        <v>51</v>
      </c>
      <c r="AX7" s="58">
        <v>96</v>
      </c>
      <c r="AY7" s="58">
        <v>112</v>
      </c>
      <c r="AZ7" s="58">
        <v>115</v>
      </c>
      <c r="BA7" s="58">
        <v>90</v>
      </c>
      <c r="BB7" s="58">
        <v>109</v>
      </c>
    </row>
    <row r="8" spans="1:54" x14ac:dyDescent="0.25">
      <c r="A8" t="s">
        <v>27</v>
      </c>
      <c r="B8" s="57" t="s">
        <v>93</v>
      </c>
      <c r="C8" s="58">
        <v>62</v>
      </c>
      <c r="D8" s="58">
        <v>80</v>
      </c>
      <c r="E8" s="58">
        <v>89</v>
      </c>
      <c r="F8" s="58">
        <v>37</v>
      </c>
      <c r="G8" s="58">
        <v>59</v>
      </c>
      <c r="H8" s="58">
        <v>80</v>
      </c>
      <c r="I8" s="58">
        <v>58</v>
      </c>
      <c r="J8" s="58">
        <v>52</v>
      </c>
      <c r="K8" s="58">
        <v>46</v>
      </c>
      <c r="L8" s="58">
        <v>45</v>
      </c>
      <c r="M8" s="58">
        <v>68</v>
      </c>
      <c r="N8" s="58">
        <v>78</v>
      </c>
      <c r="O8" s="58">
        <v>75</v>
      </c>
      <c r="P8" s="58">
        <v>80</v>
      </c>
      <c r="Q8" s="58">
        <v>80</v>
      </c>
      <c r="R8" s="58">
        <v>57</v>
      </c>
      <c r="S8" s="58">
        <v>46</v>
      </c>
      <c r="T8" s="58">
        <v>97</v>
      </c>
      <c r="U8" s="58">
        <v>37</v>
      </c>
      <c r="V8" s="58">
        <v>75</v>
      </c>
      <c r="W8" s="58">
        <v>36</v>
      </c>
      <c r="X8" s="58">
        <v>56</v>
      </c>
      <c r="Y8" s="58">
        <v>92</v>
      </c>
      <c r="Z8" s="58">
        <v>59</v>
      </c>
      <c r="AA8" s="58">
        <v>84</v>
      </c>
      <c r="AB8" s="58">
        <v>73</v>
      </c>
      <c r="AC8" s="58">
        <v>57</v>
      </c>
      <c r="AD8" s="58">
        <v>48</v>
      </c>
      <c r="AE8" s="58">
        <v>59</v>
      </c>
      <c r="AF8" s="58">
        <v>33</v>
      </c>
      <c r="AG8" s="58">
        <v>39</v>
      </c>
      <c r="AH8" s="58">
        <v>57</v>
      </c>
      <c r="AI8" s="58">
        <v>38</v>
      </c>
      <c r="AJ8" s="58">
        <v>95</v>
      </c>
      <c r="AK8" s="58">
        <v>37</v>
      </c>
      <c r="AL8" s="58">
        <v>75</v>
      </c>
      <c r="AM8" s="58">
        <v>38</v>
      </c>
      <c r="AN8" s="58">
        <v>62</v>
      </c>
      <c r="AO8" s="58">
        <v>70</v>
      </c>
      <c r="AP8" s="58">
        <v>59</v>
      </c>
      <c r="AQ8" s="58">
        <v>84</v>
      </c>
      <c r="AR8" s="58">
        <v>41</v>
      </c>
      <c r="AS8" s="58">
        <v>88</v>
      </c>
      <c r="AT8" s="58">
        <v>74</v>
      </c>
      <c r="AU8" s="58">
        <v>48</v>
      </c>
      <c r="AV8" s="58">
        <v>50</v>
      </c>
      <c r="AW8" s="58">
        <v>44</v>
      </c>
      <c r="AX8" s="58">
        <v>64</v>
      </c>
      <c r="AY8" s="58">
        <v>78</v>
      </c>
      <c r="AZ8" s="58">
        <v>85</v>
      </c>
      <c r="BA8" s="58">
        <v>53</v>
      </c>
      <c r="BB8" s="58">
        <v>85</v>
      </c>
    </row>
    <row r="9" spans="1:54" x14ac:dyDescent="0.25">
      <c r="A9" t="s">
        <v>27</v>
      </c>
      <c r="B9" s="57" t="s">
        <v>94</v>
      </c>
      <c r="C9" s="58">
        <v>34</v>
      </c>
      <c r="D9" s="58">
        <v>6</v>
      </c>
      <c r="E9" s="58">
        <v>79</v>
      </c>
      <c r="F9" s="58">
        <v>5</v>
      </c>
      <c r="G9" s="58">
        <v>29</v>
      </c>
      <c r="H9" s="58">
        <v>1</v>
      </c>
      <c r="I9" s="58">
        <v>14</v>
      </c>
      <c r="J9" s="58">
        <v>0</v>
      </c>
      <c r="K9" s="58">
        <v>31</v>
      </c>
      <c r="L9" s="58">
        <v>4</v>
      </c>
      <c r="M9" s="58">
        <v>50</v>
      </c>
      <c r="N9" s="58">
        <v>50</v>
      </c>
      <c r="O9" s="58">
        <v>15</v>
      </c>
      <c r="P9" s="58">
        <v>56</v>
      </c>
      <c r="Q9" s="58">
        <v>42</v>
      </c>
      <c r="R9" s="58">
        <v>36</v>
      </c>
      <c r="S9" s="58">
        <v>1</v>
      </c>
      <c r="T9" s="58">
        <v>31</v>
      </c>
      <c r="U9" s="58">
        <v>18</v>
      </c>
      <c r="V9" s="58">
        <v>12</v>
      </c>
      <c r="W9" s="58">
        <v>31</v>
      </c>
      <c r="X9" s="58">
        <v>53</v>
      </c>
      <c r="Y9" s="58">
        <v>70</v>
      </c>
      <c r="Z9" s="58">
        <v>9</v>
      </c>
      <c r="AA9" s="58">
        <v>81</v>
      </c>
      <c r="AB9" s="58">
        <v>28</v>
      </c>
      <c r="AC9" s="58">
        <v>42</v>
      </c>
      <c r="AD9" s="58">
        <v>33</v>
      </c>
      <c r="AE9" s="58">
        <v>38</v>
      </c>
      <c r="AF9" s="58">
        <v>33</v>
      </c>
      <c r="AG9" s="58">
        <v>8</v>
      </c>
      <c r="AH9" s="58">
        <v>16</v>
      </c>
      <c r="AI9" s="58">
        <v>0</v>
      </c>
      <c r="AJ9" s="58">
        <v>88</v>
      </c>
      <c r="AK9" s="58">
        <v>28</v>
      </c>
      <c r="AL9" s="58">
        <v>33</v>
      </c>
      <c r="AM9" s="58">
        <v>23</v>
      </c>
      <c r="AN9" s="58">
        <v>38</v>
      </c>
      <c r="AO9" s="58">
        <v>50</v>
      </c>
      <c r="AP9" s="58">
        <v>16</v>
      </c>
      <c r="AQ9" s="58">
        <v>38</v>
      </c>
      <c r="AR9" s="58">
        <v>14</v>
      </c>
      <c r="AS9" s="58">
        <v>36</v>
      </c>
      <c r="AT9" s="58">
        <v>60</v>
      </c>
      <c r="AU9" s="58">
        <v>20</v>
      </c>
      <c r="AV9" s="58">
        <v>50</v>
      </c>
      <c r="AW9" s="58">
        <v>22</v>
      </c>
      <c r="AX9" s="58">
        <v>58</v>
      </c>
      <c r="AY9" s="58">
        <v>17</v>
      </c>
      <c r="AZ9" s="58">
        <v>63</v>
      </c>
      <c r="BA9" s="58">
        <v>34</v>
      </c>
      <c r="BB9" s="58">
        <v>48</v>
      </c>
    </row>
    <row r="10" spans="1:54" x14ac:dyDescent="0.25">
      <c r="A10" t="s">
        <v>27</v>
      </c>
      <c r="B10" s="57" t="s">
        <v>95</v>
      </c>
      <c r="C10" s="58">
        <v>62</v>
      </c>
      <c r="D10" s="58">
        <v>93</v>
      </c>
      <c r="E10" s="58">
        <v>105</v>
      </c>
      <c r="F10" s="58">
        <v>42</v>
      </c>
      <c r="G10" s="58">
        <v>85</v>
      </c>
      <c r="H10" s="58">
        <v>82</v>
      </c>
      <c r="I10" s="58">
        <v>64</v>
      </c>
      <c r="J10" s="58">
        <v>69</v>
      </c>
      <c r="K10" s="58">
        <v>53</v>
      </c>
      <c r="L10" s="58">
        <v>49</v>
      </c>
      <c r="M10" s="58">
        <v>84</v>
      </c>
      <c r="N10" s="58">
        <v>108</v>
      </c>
      <c r="O10" s="58">
        <v>102</v>
      </c>
      <c r="P10" s="58">
        <v>89</v>
      </c>
      <c r="Q10" s="58">
        <v>94</v>
      </c>
      <c r="R10" s="58">
        <v>81</v>
      </c>
      <c r="S10" s="58">
        <v>52</v>
      </c>
      <c r="T10" s="58">
        <v>128</v>
      </c>
      <c r="U10" s="58">
        <v>37</v>
      </c>
      <c r="V10" s="58">
        <v>85</v>
      </c>
      <c r="W10" s="58">
        <v>44</v>
      </c>
      <c r="X10" s="58">
        <v>62</v>
      </c>
      <c r="Y10" s="58">
        <v>119</v>
      </c>
      <c r="Z10" s="58">
        <v>70</v>
      </c>
      <c r="AA10" s="58">
        <v>103</v>
      </c>
      <c r="AB10" s="58">
        <v>91</v>
      </c>
      <c r="AC10" s="58">
        <v>58</v>
      </c>
      <c r="AD10" s="58">
        <v>62</v>
      </c>
      <c r="AE10" s="58">
        <v>92</v>
      </c>
      <c r="AF10" s="58">
        <v>49</v>
      </c>
      <c r="AG10" s="58">
        <v>49</v>
      </c>
      <c r="AH10" s="58">
        <v>80</v>
      </c>
      <c r="AI10" s="58">
        <v>52</v>
      </c>
      <c r="AJ10" s="58">
        <v>102</v>
      </c>
      <c r="AK10" s="58">
        <v>57</v>
      </c>
      <c r="AL10" s="58">
        <v>106</v>
      </c>
      <c r="AM10" s="58">
        <v>50</v>
      </c>
      <c r="AN10" s="58">
        <v>67</v>
      </c>
      <c r="AO10" s="58">
        <v>81</v>
      </c>
      <c r="AP10" s="58">
        <v>89</v>
      </c>
      <c r="AQ10" s="58">
        <v>93</v>
      </c>
      <c r="AR10" s="58">
        <v>42</v>
      </c>
      <c r="AS10" s="58">
        <v>119</v>
      </c>
      <c r="AT10" s="58">
        <v>90</v>
      </c>
      <c r="AU10" s="58">
        <v>68</v>
      </c>
      <c r="AV10" s="58">
        <v>83</v>
      </c>
      <c r="AW10" s="58">
        <v>49</v>
      </c>
      <c r="AX10" s="58">
        <v>92</v>
      </c>
      <c r="AY10" s="58">
        <v>107</v>
      </c>
      <c r="AZ10" s="58">
        <v>110</v>
      </c>
      <c r="BA10" s="58">
        <v>86</v>
      </c>
      <c r="BB10" s="58">
        <v>104</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2">
    <tabColor theme="4" tint="-0.249977111117893"/>
  </sheetPr>
  <dimension ref="A1:F19"/>
  <sheetViews>
    <sheetView workbookViewId="0"/>
  </sheetViews>
  <sheetFormatPr defaultRowHeight="15" x14ac:dyDescent="0.25"/>
  <sheetData>
    <row r="1" spans="1:6" x14ac:dyDescent="0.25">
      <c r="A1" s="30" t="s">
        <v>150</v>
      </c>
      <c r="B1" s="30" t="s">
        <v>24</v>
      </c>
      <c r="C1" s="30">
        <f>List!A2</f>
        <v>2017</v>
      </c>
      <c r="D1" s="30">
        <f>C1+1</f>
        <v>2018</v>
      </c>
      <c r="E1" s="30">
        <f t="shared" ref="E1:F1" si="0">D1+1</f>
        <v>2019</v>
      </c>
      <c r="F1" s="30">
        <f t="shared" si="0"/>
        <v>2020</v>
      </c>
    </row>
    <row r="2" spans="1:6" x14ac:dyDescent="0.25">
      <c r="A2" s="31" t="s">
        <v>68</v>
      </c>
      <c r="B2" s="32" t="s">
        <v>25</v>
      </c>
      <c r="C2" s="33">
        <v>0.5</v>
      </c>
      <c r="D2" s="33">
        <v>0.6</v>
      </c>
      <c r="E2" s="33">
        <v>0.6</v>
      </c>
      <c r="F2" s="33">
        <v>0.6</v>
      </c>
    </row>
    <row r="3" spans="1:6" x14ac:dyDescent="0.25">
      <c r="A3" s="31" t="s">
        <v>69</v>
      </c>
      <c r="B3" s="32" t="s">
        <v>25</v>
      </c>
      <c r="C3" s="33">
        <v>0.1</v>
      </c>
      <c r="D3" s="33">
        <v>0.15</v>
      </c>
      <c r="E3" s="33">
        <v>0.15</v>
      </c>
      <c r="F3" s="33">
        <v>0.15</v>
      </c>
    </row>
    <row r="4" spans="1:6" x14ac:dyDescent="0.25">
      <c r="A4" s="31" t="s">
        <v>70</v>
      </c>
      <c r="B4" s="32" t="s">
        <v>25</v>
      </c>
      <c r="C4" s="33">
        <v>0.2</v>
      </c>
      <c r="D4" s="33">
        <v>0.15</v>
      </c>
      <c r="E4" s="33">
        <v>0.15</v>
      </c>
      <c r="F4" s="33">
        <v>0.15</v>
      </c>
    </row>
    <row r="5" spans="1:6" x14ac:dyDescent="0.25">
      <c r="A5" s="31" t="s">
        <v>71</v>
      </c>
      <c r="B5" s="32" t="s">
        <v>25</v>
      </c>
      <c r="C5" s="33">
        <v>0.2</v>
      </c>
      <c r="D5" s="33">
        <v>0.1</v>
      </c>
      <c r="E5" s="33">
        <v>0.1</v>
      </c>
      <c r="F5" s="33">
        <v>0.1</v>
      </c>
    </row>
    <row r="6" spans="1:6" x14ac:dyDescent="0.25">
      <c r="A6" s="31" t="s">
        <v>72</v>
      </c>
      <c r="B6" s="32" t="s">
        <v>25</v>
      </c>
      <c r="C6" s="33">
        <v>0.7</v>
      </c>
      <c r="D6" s="33">
        <v>0.86</v>
      </c>
      <c r="E6" s="33">
        <v>0.95</v>
      </c>
      <c r="F6" s="33">
        <v>0.85</v>
      </c>
    </row>
    <row r="7" spans="1:6" x14ac:dyDescent="0.25">
      <c r="A7" s="31" t="s">
        <v>73</v>
      </c>
      <c r="B7" s="32" t="s">
        <v>25</v>
      </c>
      <c r="C7" s="33">
        <v>0.9</v>
      </c>
      <c r="D7" s="33">
        <v>0.9</v>
      </c>
      <c r="E7" s="33">
        <v>0.9</v>
      </c>
      <c r="F7" s="33">
        <v>0.9</v>
      </c>
    </row>
    <row r="8" spans="1:6" x14ac:dyDescent="0.25">
      <c r="A8" s="31" t="s">
        <v>68</v>
      </c>
      <c r="B8" s="34" t="s">
        <v>27</v>
      </c>
      <c r="C8" s="33">
        <v>0.5</v>
      </c>
      <c r="D8" s="33">
        <v>0.6</v>
      </c>
      <c r="E8" s="33">
        <v>0.6</v>
      </c>
      <c r="F8" s="33">
        <v>0.6</v>
      </c>
    </row>
    <row r="9" spans="1:6" x14ac:dyDescent="0.25">
      <c r="A9" s="31" t="s">
        <v>69</v>
      </c>
      <c r="B9" s="34" t="s">
        <v>27</v>
      </c>
      <c r="C9" s="33">
        <v>0.1</v>
      </c>
      <c r="D9" s="33">
        <v>0.15</v>
      </c>
      <c r="E9" s="33">
        <v>0.15</v>
      </c>
      <c r="F9" s="33">
        <v>0.15</v>
      </c>
    </row>
    <row r="10" spans="1:6" x14ac:dyDescent="0.25">
      <c r="A10" s="31" t="s">
        <v>70</v>
      </c>
      <c r="B10" s="34" t="s">
        <v>27</v>
      </c>
      <c r="C10" s="33">
        <v>0.2</v>
      </c>
      <c r="D10" s="33">
        <v>0.15</v>
      </c>
      <c r="E10" s="33">
        <v>0.15</v>
      </c>
      <c r="F10" s="33">
        <v>0.15</v>
      </c>
    </row>
    <row r="11" spans="1:6" x14ac:dyDescent="0.25">
      <c r="A11" s="31" t="s">
        <v>71</v>
      </c>
      <c r="B11" s="34" t="s">
        <v>27</v>
      </c>
      <c r="C11" s="33">
        <v>0.2</v>
      </c>
      <c r="D11" s="33">
        <v>0.1</v>
      </c>
      <c r="E11" s="33">
        <v>0.1</v>
      </c>
      <c r="F11" s="33">
        <v>0.1</v>
      </c>
    </row>
    <row r="12" spans="1:6" x14ac:dyDescent="0.25">
      <c r="A12" s="31" t="s">
        <v>72</v>
      </c>
      <c r="B12" s="34" t="s">
        <v>27</v>
      </c>
      <c r="C12" s="33">
        <v>0.88</v>
      </c>
      <c r="D12" s="33">
        <v>0.92</v>
      </c>
      <c r="E12" s="33">
        <v>0.95</v>
      </c>
      <c r="F12" s="33">
        <v>0.93</v>
      </c>
    </row>
    <row r="13" spans="1:6" x14ac:dyDescent="0.25">
      <c r="A13" s="31" t="s">
        <v>73</v>
      </c>
      <c r="B13" s="34" t="s">
        <v>27</v>
      </c>
      <c r="C13" s="33">
        <v>0.91</v>
      </c>
      <c r="D13" s="33">
        <v>0.91</v>
      </c>
      <c r="E13" s="33">
        <v>0.91</v>
      </c>
      <c r="F13" s="33">
        <v>0.91</v>
      </c>
    </row>
    <row r="14" spans="1:6" x14ac:dyDescent="0.25">
      <c r="A14" s="31" t="s">
        <v>68</v>
      </c>
      <c r="B14" s="34" t="s">
        <v>26</v>
      </c>
      <c r="C14" s="33">
        <v>0.5</v>
      </c>
      <c r="D14" s="33">
        <v>0.6</v>
      </c>
      <c r="E14" s="33">
        <v>0.6</v>
      </c>
      <c r="F14" s="33">
        <v>0.6</v>
      </c>
    </row>
    <row r="15" spans="1:6" x14ac:dyDescent="0.25">
      <c r="A15" s="31" t="s">
        <v>69</v>
      </c>
      <c r="B15" s="34" t="s">
        <v>26</v>
      </c>
      <c r="C15" s="33">
        <v>0.1</v>
      </c>
      <c r="D15" s="33">
        <v>0.15</v>
      </c>
      <c r="E15" s="33">
        <v>0.15</v>
      </c>
      <c r="F15" s="33">
        <v>0.15</v>
      </c>
    </row>
    <row r="16" spans="1:6" x14ac:dyDescent="0.25">
      <c r="A16" s="31" t="s">
        <v>70</v>
      </c>
      <c r="B16" s="34" t="s">
        <v>26</v>
      </c>
      <c r="C16" s="33">
        <v>0.2</v>
      </c>
      <c r="D16" s="33">
        <v>0.15</v>
      </c>
      <c r="E16" s="33">
        <v>0.15</v>
      </c>
      <c r="F16" s="33">
        <v>0.15</v>
      </c>
    </row>
    <row r="17" spans="1:6" x14ac:dyDescent="0.25">
      <c r="A17" s="31" t="s">
        <v>71</v>
      </c>
      <c r="B17" s="34" t="s">
        <v>26</v>
      </c>
      <c r="C17" s="33">
        <v>0.2</v>
      </c>
      <c r="D17" s="33">
        <v>0.1</v>
      </c>
      <c r="E17" s="33">
        <v>0.1</v>
      </c>
      <c r="F17" s="33">
        <v>0.1</v>
      </c>
    </row>
    <row r="18" spans="1:6" x14ac:dyDescent="0.25">
      <c r="A18" s="31" t="s">
        <v>72</v>
      </c>
      <c r="B18" s="34" t="s">
        <v>26</v>
      </c>
      <c r="C18" s="33">
        <v>0.85</v>
      </c>
      <c r="D18" s="33">
        <v>0.87</v>
      </c>
      <c r="E18" s="33">
        <v>0.9</v>
      </c>
      <c r="F18" s="33">
        <v>0.93</v>
      </c>
    </row>
    <row r="19" spans="1:6" x14ac:dyDescent="0.25">
      <c r="A19" s="31" t="s">
        <v>73</v>
      </c>
      <c r="B19" s="34" t="s">
        <v>26</v>
      </c>
      <c r="C19" s="33">
        <v>0.92</v>
      </c>
      <c r="D19" s="33">
        <v>0.92</v>
      </c>
      <c r="E19" s="33">
        <v>0.92</v>
      </c>
      <c r="F19" s="33">
        <v>0.92</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0">
    <tabColor theme="4" tint="-0.249977111117893"/>
  </sheetPr>
  <dimension ref="A1:L22"/>
  <sheetViews>
    <sheetView workbookViewId="0">
      <selection activeCell="C2" sqref="C2:C23"/>
    </sheetView>
  </sheetViews>
  <sheetFormatPr defaultRowHeight="15" x14ac:dyDescent="0.25"/>
  <cols>
    <col min="3" max="4" width="7.85546875" customWidth="1"/>
  </cols>
  <sheetData>
    <row r="1" spans="1:12" x14ac:dyDescent="0.25">
      <c r="A1" s="61" t="s">
        <v>3</v>
      </c>
      <c r="B1" s="61" t="s">
        <v>24</v>
      </c>
      <c r="C1" s="62" t="s">
        <v>2</v>
      </c>
      <c r="D1" s="62" t="s">
        <v>1</v>
      </c>
    </row>
    <row r="2" spans="1:12" x14ac:dyDescent="0.25">
      <c r="A2" t="s">
        <v>16</v>
      </c>
      <c r="B2" t="s">
        <v>25</v>
      </c>
      <c r="C2">
        <v>62</v>
      </c>
      <c r="D2">
        <v>62</v>
      </c>
      <c r="L2" s="13"/>
    </row>
    <row r="3" spans="1:12" x14ac:dyDescent="0.25">
      <c r="A3" t="s">
        <v>17</v>
      </c>
      <c r="B3" t="s">
        <v>25</v>
      </c>
      <c r="C3">
        <v>48</v>
      </c>
      <c r="D3">
        <v>42.8</v>
      </c>
    </row>
    <row r="4" spans="1:12" x14ac:dyDescent="0.25">
      <c r="A4" t="s">
        <v>18</v>
      </c>
      <c r="B4" t="s">
        <v>25</v>
      </c>
      <c r="C4">
        <v>52</v>
      </c>
      <c r="D4">
        <v>50</v>
      </c>
    </row>
    <row r="5" spans="1:12" x14ac:dyDescent="0.25">
      <c r="A5" t="s">
        <v>19</v>
      </c>
      <c r="B5" t="s">
        <v>25</v>
      </c>
      <c r="C5">
        <v>66</v>
      </c>
      <c r="D5">
        <v>64.399999999999991</v>
      </c>
    </row>
    <row r="6" spans="1:12" x14ac:dyDescent="0.25">
      <c r="A6" t="s">
        <v>20</v>
      </c>
      <c r="B6" t="s">
        <v>25</v>
      </c>
      <c r="C6">
        <v>68</v>
      </c>
      <c r="D6">
        <v>70</v>
      </c>
    </row>
    <row r="7" spans="1:12" x14ac:dyDescent="0.25">
      <c r="A7" t="s">
        <v>21</v>
      </c>
      <c r="B7" t="s">
        <v>25</v>
      </c>
      <c r="C7">
        <v>74</v>
      </c>
      <c r="D7">
        <v>69</v>
      </c>
    </row>
    <row r="8" spans="1:12" x14ac:dyDescent="0.25">
      <c r="A8" t="s">
        <v>22</v>
      </c>
      <c r="B8" t="s">
        <v>25</v>
      </c>
      <c r="C8">
        <v>48</v>
      </c>
      <c r="D8">
        <v>39</v>
      </c>
    </row>
    <row r="9" spans="1:12" x14ac:dyDescent="0.25">
      <c r="A9" t="s">
        <v>16</v>
      </c>
      <c r="B9" t="s">
        <v>27</v>
      </c>
      <c r="C9">
        <v>56</v>
      </c>
      <c r="D9">
        <v>58</v>
      </c>
      <c r="E9" s="13"/>
    </row>
    <row r="10" spans="1:12" x14ac:dyDescent="0.25">
      <c r="A10" t="s">
        <v>17</v>
      </c>
      <c r="B10" t="s">
        <v>27</v>
      </c>
      <c r="C10">
        <v>45</v>
      </c>
      <c r="D10">
        <v>39</v>
      </c>
      <c r="E10" s="13"/>
      <c r="F10" s="13"/>
    </row>
    <row r="11" spans="1:12" x14ac:dyDescent="0.25">
      <c r="A11" t="s">
        <v>18</v>
      </c>
      <c r="B11" t="s">
        <v>27</v>
      </c>
      <c r="C11">
        <v>47</v>
      </c>
      <c r="D11">
        <v>46</v>
      </c>
      <c r="E11" s="13"/>
      <c r="F11" s="13"/>
    </row>
    <row r="12" spans="1:12" x14ac:dyDescent="0.25">
      <c r="A12" t="s">
        <v>19</v>
      </c>
      <c r="B12" t="s">
        <v>27</v>
      </c>
      <c r="C12">
        <v>60</v>
      </c>
      <c r="D12">
        <v>59</v>
      </c>
      <c r="E12" s="13"/>
      <c r="F12" s="13"/>
    </row>
    <row r="13" spans="1:12" x14ac:dyDescent="0.25">
      <c r="A13" t="s">
        <v>20</v>
      </c>
      <c r="B13" t="s">
        <v>27</v>
      </c>
      <c r="C13">
        <v>62</v>
      </c>
      <c r="D13">
        <v>64</v>
      </c>
      <c r="E13" s="13"/>
      <c r="F13" s="13"/>
    </row>
    <row r="14" spans="1:12" x14ac:dyDescent="0.25">
      <c r="A14" t="s">
        <v>21</v>
      </c>
      <c r="B14" t="s">
        <v>27</v>
      </c>
      <c r="C14">
        <v>67</v>
      </c>
      <c r="D14">
        <v>63</v>
      </c>
      <c r="E14" s="13"/>
      <c r="F14" s="13"/>
    </row>
    <row r="15" spans="1:12" x14ac:dyDescent="0.25">
      <c r="A15" t="s">
        <v>22</v>
      </c>
      <c r="B15" t="s">
        <v>27</v>
      </c>
      <c r="C15">
        <v>45</v>
      </c>
      <c r="D15">
        <v>34</v>
      </c>
      <c r="E15" s="13"/>
      <c r="F15" s="13"/>
    </row>
    <row r="16" spans="1:12" x14ac:dyDescent="0.25">
      <c r="A16" t="s">
        <v>16</v>
      </c>
      <c r="B16" t="s">
        <v>26</v>
      </c>
      <c r="C16">
        <v>59</v>
      </c>
      <c r="D16">
        <v>55</v>
      </c>
      <c r="E16" s="13"/>
      <c r="F16" s="13"/>
    </row>
    <row r="17" spans="1:6" x14ac:dyDescent="0.25">
      <c r="A17" t="s">
        <v>17</v>
      </c>
      <c r="B17" t="s">
        <v>26</v>
      </c>
      <c r="C17">
        <v>45</v>
      </c>
      <c r="D17">
        <v>39</v>
      </c>
      <c r="E17" s="13"/>
      <c r="F17" s="13"/>
    </row>
    <row r="18" spans="1:6" x14ac:dyDescent="0.25">
      <c r="A18" t="s">
        <v>18</v>
      </c>
      <c r="B18" t="s">
        <v>26</v>
      </c>
      <c r="C18">
        <v>49</v>
      </c>
      <c r="D18">
        <v>47</v>
      </c>
      <c r="E18" s="13"/>
      <c r="F18" s="13"/>
    </row>
    <row r="19" spans="1:6" x14ac:dyDescent="0.25">
      <c r="A19" t="s">
        <v>19</v>
      </c>
      <c r="B19" t="s">
        <v>26</v>
      </c>
      <c r="C19">
        <v>62</v>
      </c>
      <c r="D19">
        <v>58</v>
      </c>
      <c r="E19" s="13"/>
      <c r="F19" s="13"/>
    </row>
    <row r="20" spans="1:6" x14ac:dyDescent="0.25">
      <c r="A20" t="s">
        <v>20</v>
      </c>
      <c r="B20" t="s">
        <v>26</v>
      </c>
      <c r="C20">
        <v>61</v>
      </c>
      <c r="D20">
        <v>66</v>
      </c>
      <c r="E20" s="13"/>
      <c r="F20" s="13"/>
    </row>
    <row r="21" spans="1:6" x14ac:dyDescent="0.25">
      <c r="A21" t="s">
        <v>21</v>
      </c>
      <c r="B21" t="s">
        <v>26</v>
      </c>
      <c r="C21">
        <v>70</v>
      </c>
      <c r="D21">
        <v>63</v>
      </c>
      <c r="E21" s="13"/>
      <c r="F21" s="13"/>
    </row>
    <row r="22" spans="1:6" x14ac:dyDescent="0.25">
      <c r="A22" t="s">
        <v>22</v>
      </c>
      <c r="B22" t="s">
        <v>26</v>
      </c>
      <c r="C22">
        <v>45</v>
      </c>
      <c r="D22">
        <v>30</v>
      </c>
      <c r="E22" s="13"/>
      <c r="F22" s="13"/>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4">
    <tabColor theme="4" tint="-0.249977111117893"/>
  </sheetPr>
  <dimension ref="A1:O7"/>
  <sheetViews>
    <sheetView workbookViewId="0">
      <selection activeCell="O2" sqref="O2:O7"/>
    </sheetView>
  </sheetViews>
  <sheetFormatPr defaultRowHeight="15" x14ac:dyDescent="0.25"/>
  <cols>
    <col min="3" max="3" width="11.5703125" bestFit="1" customWidth="1"/>
    <col min="4" max="14" width="9.5703125" bestFit="1" customWidth="1"/>
    <col min="15" max="15" width="10.5703125" bestFit="1" customWidth="1"/>
  </cols>
  <sheetData>
    <row r="1" spans="1:15" x14ac:dyDescent="0.25">
      <c r="A1" s="50" t="s">
        <v>24</v>
      </c>
      <c r="B1" s="50" t="s">
        <v>77</v>
      </c>
      <c r="C1" s="50" t="s">
        <v>79</v>
      </c>
      <c r="D1" s="50" t="s">
        <v>80</v>
      </c>
      <c r="E1" s="50" t="s">
        <v>81</v>
      </c>
      <c r="F1" s="50" t="s">
        <v>82</v>
      </c>
      <c r="G1" s="50" t="s">
        <v>83</v>
      </c>
      <c r="H1" s="50" t="s">
        <v>84</v>
      </c>
      <c r="I1" s="50" t="s">
        <v>85</v>
      </c>
      <c r="J1" s="50" t="s">
        <v>86</v>
      </c>
      <c r="K1" s="50" t="s">
        <v>87</v>
      </c>
      <c r="L1" s="50" t="s">
        <v>88</v>
      </c>
      <c r="M1" s="50" t="s">
        <v>89</v>
      </c>
      <c r="N1" s="50" t="s">
        <v>90</v>
      </c>
      <c r="O1" s="50" t="s">
        <v>64</v>
      </c>
    </row>
    <row r="2" spans="1:15" x14ac:dyDescent="0.25">
      <c r="A2" t="s">
        <v>25</v>
      </c>
      <c r="B2" t="s">
        <v>2</v>
      </c>
      <c r="C2" s="14">
        <v>4630.2631578947367</v>
      </c>
      <c r="D2" s="14">
        <v>5208.5526315789502</v>
      </c>
      <c r="E2" s="14">
        <v>4948.0263157894733</v>
      </c>
      <c r="F2" s="14">
        <v>4842.105263157895</v>
      </c>
      <c r="G2" s="14">
        <v>4463.8157894736842</v>
      </c>
      <c r="H2" s="14">
        <v>4554.605263157895</v>
      </c>
      <c r="I2" s="14">
        <v>4191.4473684210525</v>
      </c>
      <c r="J2" s="14">
        <v>3934.2105263157896</v>
      </c>
      <c r="K2" s="14">
        <v>3934.2105263157896</v>
      </c>
      <c r="L2" s="14">
        <v>3979.6052631578946</v>
      </c>
      <c r="M2" s="14">
        <v>4327.6315789473683</v>
      </c>
      <c r="N2" s="14">
        <v>4463.8157894736842</v>
      </c>
      <c r="O2" s="14">
        <f>SUM(C2:N2)</f>
        <v>53478.289473684206</v>
      </c>
    </row>
    <row r="3" spans="1:15" x14ac:dyDescent="0.25">
      <c r="A3" t="s">
        <v>27</v>
      </c>
      <c r="B3" t="s">
        <v>2</v>
      </c>
      <c r="C3" s="14">
        <v>4887.5</v>
      </c>
      <c r="D3" s="14">
        <v>5084.2105263157891</v>
      </c>
      <c r="E3" s="14">
        <v>5114.4736842105267</v>
      </c>
      <c r="F3" s="14">
        <v>4811.8421052631575</v>
      </c>
      <c r="G3" s="14">
        <v>4948.0263157894733</v>
      </c>
      <c r="H3" s="14">
        <v>5205.2631578947357</v>
      </c>
      <c r="I3" s="14">
        <v>5507.894736842105</v>
      </c>
      <c r="J3" s="14">
        <v>5901.3157894736842</v>
      </c>
      <c r="K3" s="14">
        <v>5371.7105263157891</v>
      </c>
      <c r="L3" s="14">
        <v>5371.7105263157891</v>
      </c>
      <c r="M3" s="14">
        <v>5795.394736842105</v>
      </c>
      <c r="N3" s="14">
        <v>6309.8684210526317</v>
      </c>
      <c r="O3" s="14">
        <f t="shared" ref="O3:O7" si="0">SUM(C3:N3)</f>
        <v>64309.210526315786</v>
      </c>
    </row>
    <row r="4" spans="1:15" x14ac:dyDescent="0.25">
      <c r="A4" t="s">
        <v>26</v>
      </c>
      <c r="B4" t="s">
        <v>2</v>
      </c>
      <c r="C4" s="14">
        <v>2799.3421052631579</v>
      </c>
      <c r="D4" s="14">
        <v>2738.8157894736842</v>
      </c>
      <c r="E4" s="14">
        <v>2663.1578947368421</v>
      </c>
      <c r="F4" s="14">
        <v>2799.3421052631579</v>
      </c>
      <c r="G4" s="14">
        <v>2965.7894736842104</v>
      </c>
      <c r="H4" s="14">
        <v>2723.6842105263158</v>
      </c>
      <c r="I4" s="14">
        <v>2481.5789473684213</v>
      </c>
      <c r="J4" s="14">
        <v>2405.9210526315787</v>
      </c>
      <c r="K4" s="14">
        <v>2526.9736842105262</v>
      </c>
      <c r="L4" s="14">
        <v>2784.2105263157896</v>
      </c>
      <c r="M4" s="14">
        <v>2723.6842105263158</v>
      </c>
      <c r="N4" s="14">
        <v>2859.8684210526317</v>
      </c>
      <c r="O4" s="14">
        <f t="shared" si="0"/>
        <v>32472.368421052633</v>
      </c>
    </row>
    <row r="5" spans="1:15" x14ac:dyDescent="0.25">
      <c r="A5" t="s">
        <v>25</v>
      </c>
      <c r="B5" t="s">
        <v>1</v>
      </c>
      <c r="C5" s="7">
        <v>4167.2368421052633</v>
      </c>
      <c r="D5" s="7">
        <v>5052.2960526315819</v>
      </c>
      <c r="E5" s="7">
        <v>4552.1842105263158</v>
      </c>
      <c r="F5" s="7">
        <v>4745.2631578947367</v>
      </c>
      <c r="G5" s="7">
        <v>4106.71052631579</v>
      </c>
      <c r="H5" s="7">
        <v>4235.7828947368425</v>
      </c>
      <c r="I5" s="7">
        <v>3898.0460526315792</v>
      </c>
      <c r="J5" s="7">
        <v>3776.8421052631579</v>
      </c>
      <c r="K5" s="7">
        <v>3737.5</v>
      </c>
      <c r="L5" s="7">
        <v>3581.644736842105</v>
      </c>
      <c r="M5" s="7">
        <v>4154.5263157894733</v>
      </c>
      <c r="N5" s="7">
        <v>4285.2631578947367</v>
      </c>
      <c r="O5" s="14">
        <f t="shared" si="0"/>
        <v>50293.296052631587</v>
      </c>
    </row>
    <row r="6" spans="1:15" x14ac:dyDescent="0.25">
      <c r="A6" t="s">
        <v>27</v>
      </c>
      <c r="B6" t="s">
        <v>1</v>
      </c>
      <c r="C6" s="7">
        <v>4496.5</v>
      </c>
      <c r="D6" s="7">
        <v>4575.78947368421</v>
      </c>
      <c r="E6" s="7">
        <v>4756.46052631579</v>
      </c>
      <c r="F6" s="7">
        <v>4426.894736842105</v>
      </c>
      <c r="G6" s="7">
        <v>4849.0657894736842</v>
      </c>
      <c r="H6" s="7">
        <v>5049.1052631578932</v>
      </c>
      <c r="I6" s="7">
        <v>5012.1842105263158</v>
      </c>
      <c r="J6" s="7">
        <v>5783.28947368421</v>
      </c>
      <c r="K6" s="7">
        <v>4995.6907894736842</v>
      </c>
      <c r="L6" s="7">
        <v>5317.9934210526308</v>
      </c>
      <c r="M6" s="7">
        <v>5273.8092105263158</v>
      </c>
      <c r="N6" s="7">
        <v>6120.5723684210525</v>
      </c>
      <c r="O6" s="14">
        <f t="shared" si="0"/>
        <v>60657.3552631579</v>
      </c>
    </row>
    <row r="7" spans="1:15" x14ac:dyDescent="0.25">
      <c r="A7" t="s">
        <v>26</v>
      </c>
      <c r="B7" t="s">
        <v>1</v>
      </c>
      <c r="C7" s="7">
        <v>2715.3618421052629</v>
      </c>
      <c r="D7" s="7">
        <v>2464.9342105263158</v>
      </c>
      <c r="E7" s="7">
        <v>2476.7368421052633</v>
      </c>
      <c r="F7" s="7">
        <v>2603.3881578947371</v>
      </c>
      <c r="G7" s="7">
        <v>2876.8157894736842</v>
      </c>
      <c r="H7" s="7">
        <v>2478.5526315789475</v>
      </c>
      <c r="I7" s="7">
        <v>2283.0526315789475</v>
      </c>
      <c r="J7" s="7">
        <v>2261.5657894736837</v>
      </c>
      <c r="K7" s="7">
        <v>2476.4342105263158</v>
      </c>
      <c r="L7" s="7">
        <v>2672.8421052631579</v>
      </c>
      <c r="M7" s="7">
        <v>2533.0263157894738</v>
      </c>
      <c r="N7" s="7">
        <v>2831.2697368421054</v>
      </c>
      <c r="O7" s="14">
        <f t="shared" si="0"/>
        <v>30673.980263157893</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Sheet5">
    <tabColor theme="4" tint="-0.249977111117893"/>
  </sheetPr>
  <dimension ref="A1:P31"/>
  <sheetViews>
    <sheetView workbookViewId="0">
      <selection activeCell="P1" sqref="P1"/>
    </sheetView>
  </sheetViews>
  <sheetFormatPr defaultRowHeight="15" x14ac:dyDescent="0.25"/>
  <cols>
    <col min="4" max="4" width="9.42578125" bestFit="1" customWidth="1"/>
    <col min="5" max="5" width="14.42578125" bestFit="1" customWidth="1"/>
    <col min="6" max="6" width="11.7109375" bestFit="1" customWidth="1"/>
    <col min="7" max="9" width="11.5703125" bestFit="1" customWidth="1"/>
    <col min="10" max="12" width="13.28515625" bestFit="1" customWidth="1"/>
    <col min="13" max="13" width="11.5703125" bestFit="1" customWidth="1"/>
    <col min="14" max="14" width="13.28515625" bestFit="1" customWidth="1"/>
    <col min="15" max="15" width="13.42578125" bestFit="1" customWidth="1"/>
    <col min="16" max="16" width="11.5703125" bestFit="1" customWidth="1"/>
  </cols>
  <sheetData>
    <row r="1" spans="1:16" x14ac:dyDescent="0.25">
      <c r="A1" s="42" t="s">
        <v>74</v>
      </c>
      <c r="B1" s="30" t="s">
        <v>75</v>
      </c>
      <c r="C1" s="30" t="s">
        <v>24</v>
      </c>
      <c r="D1" s="43" t="s">
        <v>79</v>
      </c>
      <c r="E1" s="43" t="s">
        <v>80</v>
      </c>
      <c r="F1" s="43" t="s">
        <v>81</v>
      </c>
      <c r="G1" s="43" t="s">
        <v>82</v>
      </c>
      <c r="H1" s="43" t="s">
        <v>83</v>
      </c>
      <c r="I1" s="43" t="s">
        <v>84</v>
      </c>
      <c r="J1" s="43" t="s">
        <v>85</v>
      </c>
      <c r="K1" s="43" t="s">
        <v>86</v>
      </c>
      <c r="L1" s="43" t="s">
        <v>87</v>
      </c>
      <c r="M1" s="43" t="s">
        <v>88</v>
      </c>
      <c r="N1" s="43" t="s">
        <v>89</v>
      </c>
      <c r="O1" s="43" t="s">
        <v>90</v>
      </c>
      <c r="P1" s="43" t="s">
        <v>64</v>
      </c>
    </row>
    <row r="2" spans="1:16" x14ac:dyDescent="0.25">
      <c r="A2" t="s">
        <v>0</v>
      </c>
      <c r="B2" s="44" t="s">
        <v>2</v>
      </c>
      <c r="C2" s="45" t="s">
        <v>26</v>
      </c>
      <c r="D2" s="46">
        <v>832048.00000000012</v>
      </c>
      <c r="E2" s="46">
        <v>873263.99999999988</v>
      </c>
      <c r="F2" s="46">
        <v>489762</v>
      </c>
      <c r="G2" s="46">
        <v>621690</v>
      </c>
      <c r="H2" s="46">
        <v>902520</v>
      </c>
      <c r="I2" s="46">
        <v>901967.99999999977</v>
      </c>
      <c r="J2" s="46">
        <v>742900</v>
      </c>
      <c r="K2" s="46">
        <v>772800</v>
      </c>
      <c r="L2" s="46">
        <v>777400</v>
      </c>
      <c r="M2" s="46">
        <v>731400</v>
      </c>
      <c r="N2" s="46">
        <v>752100</v>
      </c>
      <c r="O2" s="46">
        <v>791199.99999999988</v>
      </c>
      <c r="P2" s="7">
        <f>SUM(D2:O2)</f>
        <v>9189052</v>
      </c>
    </row>
    <row r="3" spans="1:16" x14ac:dyDescent="0.25">
      <c r="A3" t="s">
        <v>0</v>
      </c>
      <c r="B3" s="44" t="s">
        <v>2</v>
      </c>
      <c r="C3" s="45" t="s">
        <v>27</v>
      </c>
      <c r="D3" s="46">
        <v>816546</v>
      </c>
      <c r="E3" s="46">
        <v>679558</v>
      </c>
      <c r="F3" s="46">
        <v>966276.00000000012</v>
      </c>
      <c r="G3" s="46">
        <v>610650</v>
      </c>
      <c r="H3" s="46">
        <v>684614</v>
      </c>
      <c r="I3" s="46">
        <v>643057</v>
      </c>
      <c r="J3" s="46">
        <v>841800</v>
      </c>
      <c r="K3" s="46">
        <v>860200</v>
      </c>
      <c r="L3" s="46">
        <v>894700</v>
      </c>
      <c r="M3" s="46">
        <v>814200</v>
      </c>
      <c r="N3" s="46">
        <v>823400</v>
      </c>
      <c r="O3" s="46">
        <v>880900</v>
      </c>
      <c r="P3" s="7">
        <f t="shared" ref="P3:P19" si="0">SUM(D3:O3)</f>
        <v>9515901</v>
      </c>
    </row>
    <row r="4" spans="1:16" x14ac:dyDescent="0.25">
      <c r="A4" t="s">
        <v>0</v>
      </c>
      <c r="B4" s="44" t="s">
        <v>2</v>
      </c>
      <c r="C4" s="45" t="s">
        <v>25</v>
      </c>
      <c r="D4" s="46">
        <v>920920</v>
      </c>
      <c r="E4" s="46">
        <v>1311161</v>
      </c>
      <c r="F4" s="46">
        <v>1025133</v>
      </c>
      <c r="G4" s="46">
        <v>1354286</v>
      </c>
      <c r="H4" s="46">
        <v>892584</v>
      </c>
      <c r="I4" s="46">
        <v>998020</v>
      </c>
      <c r="J4" s="46">
        <v>1196000</v>
      </c>
      <c r="K4" s="46">
        <v>1202900</v>
      </c>
      <c r="L4" s="46">
        <v>1235100</v>
      </c>
      <c r="M4" s="46">
        <v>1147700</v>
      </c>
      <c r="N4" s="46">
        <v>1159200</v>
      </c>
      <c r="O4" s="46">
        <v>1276500</v>
      </c>
      <c r="P4" s="7">
        <f t="shared" si="0"/>
        <v>13719504</v>
      </c>
    </row>
    <row r="5" spans="1:16" x14ac:dyDescent="0.25">
      <c r="A5" t="s">
        <v>0</v>
      </c>
      <c r="B5" s="44" t="s">
        <v>1</v>
      </c>
      <c r="C5" s="45" t="s">
        <v>26</v>
      </c>
      <c r="D5" s="46">
        <v>778601.04</v>
      </c>
      <c r="E5" s="46">
        <v>796416.76799999992</v>
      </c>
      <c r="F5" s="46">
        <v>697843.07299999997</v>
      </c>
      <c r="G5" s="46">
        <v>631947.88500000001</v>
      </c>
      <c r="H5" s="46">
        <v>771654.6</v>
      </c>
      <c r="I5" s="46">
        <v>771182.63999999978</v>
      </c>
      <c r="J5" s="47">
        <v>695179.5</v>
      </c>
      <c r="K5" s="47">
        <v>704793.59999999998</v>
      </c>
      <c r="L5" s="47">
        <v>790227.10000000009</v>
      </c>
      <c r="M5" s="47">
        <v>743468.10000000009</v>
      </c>
      <c r="N5" s="47">
        <v>643045.5</v>
      </c>
      <c r="O5" s="47">
        <v>676475.99999999988</v>
      </c>
      <c r="P5" s="7">
        <f t="shared" si="0"/>
        <v>8700835.8059999999</v>
      </c>
    </row>
    <row r="6" spans="1:16" x14ac:dyDescent="0.25">
      <c r="A6" t="s">
        <v>0</v>
      </c>
      <c r="B6" s="44" t="s">
        <v>1</v>
      </c>
      <c r="C6" s="45" t="s">
        <v>27</v>
      </c>
      <c r="D6" s="46">
        <v>752447.13899999997</v>
      </c>
      <c r="E6" s="46">
        <v>632668.49800000002</v>
      </c>
      <c r="F6" s="46">
        <v>963860.31</v>
      </c>
      <c r="G6" s="46">
        <v>580117.5</v>
      </c>
      <c r="H6" s="46">
        <v>666490.96600000001</v>
      </c>
      <c r="I6" s="46">
        <v>710904.15</v>
      </c>
      <c r="J6" s="47">
        <v>775718.7</v>
      </c>
      <c r="K6" s="47">
        <v>800846.2</v>
      </c>
      <c r="L6" s="47">
        <v>892463.25</v>
      </c>
      <c r="M6" s="47">
        <v>773490</v>
      </c>
      <c r="N6" s="47">
        <v>797874.6</v>
      </c>
      <c r="O6" s="47">
        <v>836855</v>
      </c>
      <c r="P6" s="7">
        <f t="shared" si="0"/>
        <v>9183736.313000001</v>
      </c>
    </row>
    <row r="7" spans="1:16" x14ac:dyDescent="0.25">
      <c r="A7" t="s">
        <v>0</v>
      </c>
      <c r="B7" s="44" t="s">
        <v>1</v>
      </c>
      <c r="C7" s="45" t="s">
        <v>25</v>
      </c>
      <c r="D7" s="46">
        <v>962361.4</v>
      </c>
      <c r="E7" s="46">
        <v>1312472.1610000003</v>
      </c>
      <c r="F7" s="46">
        <v>1071263.9849999999</v>
      </c>
      <c r="G7" s="46">
        <v>1415228.8699999999</v>
      </c>
      <c r="H7" s="46">
        <v>913113.43200000015</v>
      </c>
      <c r="I7" s="46">
        <v>976149.25140000007</v>
      </c>
      <c r="J7" s="46">
        <v>1249820</v>
      </c>
      <c r="K7" s="46">
        <v>1204102.9000000001</v>
      </c>
      <c r="L7" s="46">
        <v>1290679.5</v>
      </c>
      <c r="M7" s="46">
        <v>1199346.5</v>
      </c>
      <c r="N7" s="46">
        <v>1185861.6000000001</v>
      </c>
      <c r="O7" s="46">
        <v>1435513.605</v>
      </c>
      <c r="P7" s="7">
        <f t="shared" si="0"/>
        <v>14215913.204400001</v>
      </c>
    </row>
    <row r="8" spans="1:16" x14ac:dyDescent="0.25">
      <c r="A8" t="s">
        <v>15</v>
      </c>
      <c r="B8" s="44" t="s">
        <v>2</v>
      </c>
      <c r="C8" s="45" t="s">
        <v>26</v>
      </c>
      <c r="D8" s="46">
        <v>318841.05361499998</v>
      </c>
      <c r="E8" s="46">
        <v>471077.43479999993</v>
      </c>
      <c r="F8" s="46">
        <v>431528.90336</v>
      </c>
      <c r="G8" s="46">
        <v>266891.84613000002</v>
      </c>
      <c r="H8" s="46">
        <v>401697.66294000001</v>
      </c>
      <c r="I8" s="46">
        <v>532819.55663999985</v>
      </c>
      <c r="J8" s="47">
        <v>565644.05999999994</v>
      </c>
      <c r="K8" s="47">
        <v>706091.9040000001</v>
      </c>
      <c r="L8" s="47">
        <v>610803.17999999993</v>
      </c>
      <c r="M8" s="47">
        <v>533190.6</v>
      </c>
      <c r="N8" s="47">
        <v>572648.93999999994</v>
      </c>
      <c r="O8" s="47">
        <v>589673.44799999997</v>
      </c>
      <c r="P8" s="7">
        <f t="shared" si="0"/>
        <v>6000908.5894849999</v>
      </c>
    </row>
    <row r="9" spans="1:16" x14ac:dyDescent="0.25">
      <c r="A9" t="s">
        <v>15</v>
      </c>
      <c r="B9" s="44" t="s">
        <v>2</v>
      </c>
      <c r="C9" s="45" t="s">
        <v>27</v>
      </c>
      <c r="D9" s="46">
        <v>535053.97259999998</v>
      </c>
      <c r="E9" s="46">
        <v>581036.79941999994</v>
      </c>
      <c r="F9" s="46">
        <v>567606.62699999998</v>
      </c>
      <c r="G9" s="46">
        <v>437984.07155999995</v>
      </c>
      <c r="H9" s="46">
        <v>643317.40225000004</v>
      </c>
      <c r="I9" s="46">
        <v>527165.92813500005</v>
      </c>
      <c r="J9" s="47">
        <v>703222.88400000008</v>
      </c>
      <c r="K9" s="47">
        <v>662388.40800000005</v>
      </c>
      <c r="L9" s="47">
        <v>741375.26099999994</v>
      </c>
      <c r="M9" s="47">
        <v>701929.96200000006</v>
      </c>
      <c r="N9" s="47">
        <v>737428.8060000001</v>
      </c>
      <c r="O9" s="47">
        <v>663581.97000000009</v>
      </c>
      <c r="P9" s="7">
        <f t="shared" si="0"/>
        <v>7502092.0919650001</v>
      </c>
    </row>
    <row r="10" spans="1:16" x14ac:dyDescent="0.25">
      <c r="A10" t="s">
        <v>15</v>
      </c>
      <c r="B10" s="44" t="s">
        <v>2</v>
      </c>
      <c r="C10" s="45" t="s">
        <v>25</v>
      </c>
      <c r="D10" s="46">
        <v>535349.69279999996</v>
      </c>
      <c r="E10" s="46">
        <v>629031.91960799997</v>
      </c>
      <c r="F10" s="46">
        <v>549722.16151200014</v>
      </c>
      <c r="G10" s="46">
        <v>526267.50569999998</v>
      </c>
      <c r="H10" s="46">
        <v>719016.5782799999</v>
      </c>
      <c r="I10" s="46">
        <v>990627.39098999999</v>
      </c>
      <c r="J10" s="47">
        <v>1049705.28</v>
      </c>
      <c r="K10" s="47">
        <v>1027829.934</v>
      </c>
      <c r="L10" s="47">
        <v>951076.4040000001</v>
      </c>
      <c r="M10" s="47">
        <v>836673.3</v>
      </c>
      <c r="N10" s="47">
        <v>939890.95199999993</v>
      </c>
      <c r="O10" s="47">
        <v>1153904.9400000002</v>
      </c>
      <c r="P10" s="7">
        <f t="shared" si="0"/>
        <v>9909096.05889</v>
      </c>
    </row>
    <row r="11" spans="1:16" x14ac:dyDescent="0.25">
      <c r="A11" t="s">
        <v>15</v>
      </c>
      <c r="B11" s="44" t="s">
        <v>1</v>
      </c>
      <c r="C11" s="45" t="s">
        <v>26</v>
      </c>
      <c r="D11" s="46">
        <v>402420.02456666715</v>
      </c>
      <c r="E11" s="46">
        <v>619900.56911666703</v>
      </c>
      <c r="F11" s="46">
        <v>606259.80991666706</v>
      </c>
      <c r="G11" s="46">
        <v>328206.87101666717</v>
      </c>
      <c r="H11" s="46">
        <v>520786.60931666713</v>
      </c>
      <c r="I11" s="46">
        <v>708103.60031666688</v>
      </c>
      <c r="J11" s="47">
        <v>588464.1001166671</v>
      </c>
      <c r="K11" s="47">
        <v>587854.485116667</v>
      </c>
      <c r="L11" s="47">
        <v>624903.3451166671</v>
      </c>
      <c r="M11" s="47">
        <v>515998.57511666714</v>
      </c>
      <c r="N11" s="47">
        <v>570686.94011666707</v>
      </c>
      <c r="O11" s="47">
        <v>603114.52511666692</v>
      </c>
      <c r="P11" s="7">
        <f t="shared" si="0"/>
        <v>6676699.4549500057</v>
      </c>
    </row>
    <row r="12" spans="1:16" x14ac:dyDescent="0.25">
      <c r="A12" t="s">
        <v>15</v>
      </c>
      <c r="B12" s="44" t="s">
        <v>1</v>
      </c>
      <c r="C12" s="45" t="s">
        <v>27</v>
      </c>
      <c r="D12" s="46">
        <v>558529.4846666666</v>
      </c>
      <c r="E12" s="46">
        <v>524219.23726666655</v>
      </c>
      <c r="F12" s="46">
        <v>705033.27666666661</v>
      </c>
      <c r="G12" s="46">
        <v>519858.19746666652</v>
      </c>
      <c r="H12" s="46">
        <v>570334.38416666666</v>
      </c>
      <c r="I12" s="46">
        <v>647260.84971666662</v>
      </c>
      <c r="J12" s="47">
        <v>641931.7666666666</v>
      </c>
      <c r="K12" s="47">
        <v>722282.95666666667</v>
      </c>
      <c r="L12" s="47">
        <v>805033.27666666661</v>
      </c>
      <c r="M12" s="47">
        <v>739037.53666666662</v>
      </c>
      <c r="N12" s="47">
        <v>733374.0166666666</v>
      </c>
      <c r="O12" s="47">
        <v>739804.47166666668</v>
      </c>
      <c r="P12" s="7">
        <f t="shared" si="0"/>
        <v>7906699.4549499992</v>
      </c>
    </row>
    <row r="13" spans="1:16" x14ac:dyDescent="0.25">
      <c r="A13" t="s">
        <v>15</v>
      </c>
      <c r="B13" s="44" t="s">
        <v>1</v>
      </c>
      <c r="C13" s="45" t="s">
        <v>25</v>
      </c>
      <c r="D13" s="46">
        <v>623673.70666666655</v>
      </c>
      <c r="E13" s="46">
        <v>795687.95626666653</v>
      </c>
      <c r="F13" s="46">
        <v>707424.14586666669</v>
      </c>
      <c r="G13" s="46">
        <v>723615.33526666672</v>
      </c>
      <c r="H13" s="46">
        <v>812543.03466666664</v>
      </c>
      <c r="I13" s="46">
        <v>742230.85381666664</v>
      </c>
      <c r="J13" s="47">
        <v>1078345.0666666667</v>
      </c>
      <c r="K13" s="47">
        <v>1127807.3466666667</v>
      </c>
      <c r="L13" s="47">
        <v>1067780.6066666667</v>
      </c>
      <c r="M13" s="47">
        <v>998354.05666666676</v>
      </c>
      <c r="N13" s="47">
        <v>1020418.1866666666</v>
      </c>
      <c r="O13" s="47">
        <v>1028363.8816666667</v>
      </c>
      <c r="P13" s="7">
        <f t="shared" si="0"/>
        <v>10726244.177549999</v>
      </c>
    </row>
    <row r="14" spans="1:16" x14ac:dyDescent="0.25">
      <c r="A14" t="s">
        <v>76</v>
      </c>
      <c r="B14" s="44" t="s">
        <v>2</v>
      </c>
      <c r="C14" s="45" t="s">
        <v>26</v>
      </c>
      <c r="D14" s="48">
        <f t="shared" ref="D14:O14" si="1">D2-D8</f>
        <v>513206.94638500013</v>
      </c>
      <c r="E14" s="48">
        <f t="shared" si="1"/>
        <v>402186.56519999995</v>
      </c>
      <c r="F14" s="48">
        <f t="shared" si="1"/>
        <v>58233.096640000003</v>
      </c>
      <c r="G14" s="48">
        <f t="shared" si="1"/>
        <v>354798.15386999998</v>
      </c>
      <c r="H14" s="48">
        <f t="shared" si="1"/>
        <v>500822.33705999999</v>
      </c>
      <c r="I14" s="48">
        <f t="shared" si="1"/>
        <v>369148.44335999992</v>
      </c>
      <c r="J14" s="48">
        <f t="shared" si="1"/>
        <v>177255.94000000006</v>
      </c>
      <c r="K14" s="48">
        <f t="shared" si="1"/>
        <v>66708.095999999903</v>
      </c>
      <c r="L14" s="48">
        <f t="shared" si="1"/>
        <v>166596.82000000007</v>
      </c>
      <c r="M14" s="48">
        <f t="shared" si="1"/>
        <v>198209.40000000002</v>
      </c>
      <c r="N14" s="48">
        <f t="shared" si="1"/>
        <v>179451.06000000006</v>
      </c>
      <c r="O14" s="48">
        <f t="shared" si="1"/>
        <v>201526.55199999991</v>
      </c>
      <c r="P14" s="7">
        <f t="shared" si="0"/>
        <v>3188143.4105150001</v>
      </c>
    </row>
    <row r="15" spans="1:16" x14ac:dyDescent="0.25">
      <c r="A15" t="s">
        <v>76</v>
      </c>
      <c r="B15" s="44" t="s">
        <v>2</v>
      </c>
      <c r="C15" s="45" t="s">
        <v>27</v>
      </c>
      <c r="D15" s="48">
        <f t="shared" ref="D15:O15" si="2">D3-D9</f>
        <v>281492.02740000002</v>
      </c>
      <c r="E15" s="48">
        <f t="shared" si="2"/>
        <v>98521.200580000062</v>
      </c>
      <c r="F15" s="48">
        <f t="shared" si="2"/>
        <v>398669.37300000014</v>
      </c>
      <c r="G15" s="48">
        <f t="shared" si="2"/>
        <v>172665.92844000005</v>
      </c>
      <c r="H15" s="48">
        <f t="shared" si="2"/>
        <v>41296.597749999957</v>
      </c>
      <c r="I15" s="48">
        <f t="shared" si="2"/>
        <v>115891.07186499995</v>
      </c>
      <c r="J15" s="48">
        <f t="shared" si="2"/>
        <v>138577.11599999992</v>
      </c>
      <c r="K15" s="48">
        <f t="shared" si="2"/>
        <v>197811.59199999995</v>
      </c>
      <c r="L15" s="48">
        <f t="shared" si="2"/>
        <v>153324.73900000006</v>
      </c>
      <c r="M15" s="48">
        <f t="shared" si="2"/>
        <v>112270.03799999994</v>
      </c>
      <c r="N15" s="48">
        <f t="shared" si="2"/>
        <v>85971.193999999901</v>
      </c>
      <c r="O15" s="48">
        <f t="shared" si="2"/>
        <v>217318.02999999991</v>
      </c>
      <c r="P15" s="7">
        <f t="shared" si="0"/>
        <v>2013808.9080349999</v>
      </c>
    </row>
    <row r="16" spans="1:16" x14ac:dyDescent="0.25">
      <c r="A16" t="s">
        <v>76</v>
      </c>
      <c r="B16" s="44" t="s">
        <v>2</v>
      </c>
      <c r="C16" s="45" t="s">
        <v>25</v>
      </c>
      <c r="D16" s="48">
        <f t="shared" ref="D16:O16" si="3">D4-D10</f>
        <v>385570.30720000004</v>
      </c>
      <c r="E16" s="48">
        <f t="shared" si="3"/>
        <v>682129.08039200003</v>
      </c>
      <c r="F16" s="48">
        <f t="shared" si="3"/>
        <v>475410.83848799986</v>
      </c>
      <c r="G16" s="48">
        <f t="shared" si="3"/>
        <v>828018.49430000002</v>
      </c>
      <c r="H16" s="48">
        <f t="shared" si="3"/>
        <v>173567.4217200001</v>
      </c>
      <c r="I16" s="48">
        <f t="shared" si="3"/>
        <v>7392.6090100000147</v>
      </c>
      <c r="J16" s="48">
        <f t="shared" si="3"/>
        <v>146294.71999999997</v>
      </c>
      <c r="K16" s="48">
        <f t="shared" si="3"/>
        <v>175070.06599999999</v>
      </c>
      <c r="L16" s="48">
        <f t="shared" si="3"/>
        <v>284023.5959999999</v>
      </c>
      <c r="M16" s="48">
        <f t="shared" si="3"/>
        <v>311026.69999999995</v>
      </c>
      <c r="N16" s="48">
        <f t="shared" si="3"/>
        <v>219309.04800000007</v>
      </c>
      <c r="O16" s="48">
        <f t="shared" si="3"/>
        <v>122595.05999999982</v>
      </c>
      <c r="P16" s="7">
        <f t="shared" si="0"/>
        <v>3810407.9411099991</v>
      </c>
    </row>
    <row r="17" spans="1:16" x14ac:dyDescent="0.25">
      <c r="A17" t="s">
        <v>76</v>
      </c>
      <c r="B17" s="44" t="s">
        <v>1</v>
      </c>
      <c r="C17" s="45" t="s">
        <v>26</v>
      </c>
      <c r="D17" s="48">
        <f t="shared" ref="D17:O17" si="4">D5-D11</f>
        <v>376181.01543333288</v>
      </c>
      <c r="E17" s="48">
        <f t="shared" si="4"/>
        <v>176516.19888333289</v>
      </c>
      <c r="F17" s="48">
        <f t="shared" si="4"/>
        <v>91583.263083332917</v>
      </c>
      <c r="G17" s="48">
        <f t="shared" si="4"/>
        <v>303741.01398333284</v>
      </c>
      <c r="H17" s="48">
        <f t="shared" si="4"/>
        <v>250867.99068333284</v>
      </c>
      <c r="I17" s="48">
        <f t="shared" si="4"/>
        <v>63079.0396833329</v>
      </c>
      <c r="J17" s="48">
        <f t="shared" si="4"/>
        <v>106715.3998833329</v>
      </c>
      <c r="K17" s="48">
        <f t="shared" si="4"/>
        <v>116939.11488333298</v>
      </c>
      <c r="L17" s="48">
        <f t="shared" si="4"/>
        <v>165323.75488333299</v>
      </c>
      <c r="M17" s="48">
        <f t="shared" si="4"/>
        <v>227469.52488333295</v>
      </c>
      <c r="N17" s="48">
        <f t="shared" si="4"/>
        <v>72358.559883332928</v>
      </c>
      <c r="O17" s="48">
        <f t="shared" si="4"/>
        <v>73361.474883332965</v>
      </c>
      <c r="P17" s="7">
        <f t="shared" si="0"/>
        <v>2024136.351049995</v>
      </c>
    </row>
    <row r="18" spans="1:16" x14ac:dyDescent="0.25">
      <c r="A18" t="s">
        <v>76</v>
      </c>
      <c r="B18" s="44" t="s">
        <v>1</v>
      </c>
      <c r="C18" s="45" t="s">
        <v>27</v>
      </c>
      <c r="D18" s="48">
        <f t="shared" ref="D18:O18" si="5">D6-D12</f>
        <v>193917.65433333337</v>
      </c>
      <c r="E18" s="48">
        <f t="shared" si="5"/>
        <v>108449.26073333347</v>
      </c>
      <c r="F18" s="48">
        <f t="shared" si="5"/>
        <v>258827.03333333344</v>
      </c>
      <c r="G18" s="48">
        <f t="shared" si="5"/>
        <v>60259.302533333481</v>
      </c>
      <c r="H18" s="48">
        <f t="shared" si="5"/>
        <v>96156.581833333359</v>
      </c>
      <c r="I18" s="48">
        <f t="shared" si="5"/>
        <v>63643.300283333403</v>
      </c>
      <c r="J18" s="48">
        <f t="shared" si="5"/>
        <v>133786.93333333335</v>
      </c>
      <c r="K18" s="48">
        <f t="shared" si="5"/>
        <v>78563.243333333288</v>
      </c>
      <c r="L18" s="48">
        <f t="shared" si="5"/>
        <v>87429.973333333386</v>
      </c>
      <c r="M18" s="48">
        <f t="shared" si="5"/>
        <v>34452.463333333377</v>
      </c>
      <c r="N18" s="48">
        <f t="shared" si="5"/>
        <v>64500.583333333372</v>
      </c>
      <c r="O18" s="48">
        <f t="shared" si="5"/>
        <v>97050.528333333321</v>
      </c>
      <c r="P18" s="7">
        <f t="shared" si="0"/>
        <v>1277036.8580500009</v>
      </c>
    </row>
    <row r="19" spans="1:16" x14ac:dyDescent="0.25">
      <c r="A19" t="s">
        <v>76</v>
      </c>
      <c r="B19" s="44" t="s">
        <v>1</v>
      </c>
      <c r="C19" s="45" t="s">
        <v>25</v>
      </c>
      <c r="D19" s="48">
        <f t="shared" ref="D19:O19" si="6">D7-D13</f>
        <v>338687.69333333347</v>
      </c>
      <c r="E19" s="48">
        <f t="shared" si="6"/>
        <v>516784.20473333378</v>
      </c>
      <c r="F19" s="48">
        <f t="shared" si="6"/>
        <v>363839.83913333318</v>
      </c>
      <c r="G19" s="48">
        <f t="shared" si="6"/>
        <v>691613.53473333316</v>
      </c>
      <c r="H19" s="48">
        <f t="shared" si="6"/>
        <v>100570.3973333335</v>
      </c>
      <c r="I19" s="48">
        <f t="shared" si="6"/>
        <v>233918.39758333343</v>
      </c>
      <c r="J19" s="48">
        <f t="shared" si="6"/>
        <v>171474.93333333335</v>
      </c>
      <c r="K19" s="48">
        <f t="shared" si="6"/>
        <v>76295.553333333461</v>
      </c>
      <c r="L19" s="48">
        <f t="shared" si="6"/>
        <v>222898.89333333331</v>
      </c>
      <c r="M19" s="48">
        <f t="shared" si="6"/>
        <v>200992.44333333324</v>
      </c>
      <c r="N19" s="48">
        <f t="shared" si="6"/>
        <v>165443.41333333345</v>
      </c>
      <c r="O19" s="48">
        <f t="shared" si="6"/>
        <v>407149.72333333327</v>
      </c>
      <c r="P19" s="7">
        <f t="shared" si="0"/>
        <v>3489669.026850001</v>
      </c>
    </row>
    <row r="20" spans="1:16" x14ac:dyDescent="0.25">
      <c r="B20" s="44"/>
      <c r="C20" s="45"/>
      <c r="D20" s="47"/>
      <c r="E20" s="47"/>
      <c r="F20" s="47"/>
      <c r="G20" s="47"/>
      <c r="H20" s="47"/>
      <c r="I20" s="47"/>
      <c r="J20" s="47"/>
      <c r="K20" s="47"/>
      <c r="L20" s="47"/>
      <c r="M20" s="47"/>
      <c r="N20" s="47"/>
      <c r="O20" s="47"/>
    </row>
    <row r="21" spans="1:16" x14ac:dyDescent="0.25">
      <c r="D21" s="14"/>
      <c r="E21" s="14"/>
      <c r="F21" s="14"/>
      <c r="G21" s="14"/>
      <c r="H21" s="14"/>
      <c r="I21" s="14"/>
      <c r="J21" s="14"/>
      <c r="K21" s="14"/>
      <c r="L21" s="14"/>
      <c r="M21" s="14"/>
      <c r="N21" s="14"/>
      <c r="O21" s="14"/>
    </row>
    <row r="22" spans="1:16" x14ac:dyDescent="0.25">
      <c r="D22" s="23"/>
      <c r="E22" s="23"/>
      <c r="F22" s="23"/>
      <c r="G22" s="23"/>
      <c r="H22" s="23"/>
      <c r="I22" s="23"/>
      <c r="J22" s="23"/>
      <c r="K22" s="23"/>
      <c r="L22" s="23"/>
      <c r="M22" s="23"/>
      <c r="N22" s="23"/>
      <c r="O22" s="23"/>
    </row>
    <row r="23" spans="1:16" x14ac:dyDescent="0.25">
      <c r="D23" s="23"/>
      <c r="E23" s="23"/>
      <c r="F23" s="23"/>
      <c r="G23" s="23"/>
      <c r="H23" s="23"/>
      <c r="I23" s="23"/>
      <c r="J23" s="23"/>
      <c r="N23" s="47"/>
      <c r="O23" s="47"/>
    </row>
    <row r="24" spans="1:16" x14ac:dyDescent="0.25">
      <c r="D24" s="23"/>
      <c r="E24" s="23"/>
      <c r="F24" s="23"/>
      <c r="G24" s="23"/>
      <c r="H24" s="23"/>
      <c r="I24" s="23"/>
      <c r="J24" s="23"/>
      <c r="N24" s="47"/>
      <c r="O24" s="47"/>
    </row>
    <row r="25" spans="1:16" x14ac:dyDescent="0.25">
      <c r="D25" s="23"/>
      <c r="E25" s="23"/>
      <c r="F25" s="23"/>
      <c r="G25" s="23"/>
      <c r="H25" s="23"/>
      <c r="I25" s="23"/>
      <c r="J25" s="23"/>
    </row>
    <row r="26" spans="1:16" x14ac:dyDescent="0.25">
      <c r="D26" s="23"/>
      <c r="E26" s="23"/>
      <c r="F26" s="23"/>
      <c r="G26" s="23"/>
      <c r="H26" s="23"/>
      <c r="I26" s="23"/>
      <c r="J26" s="23"/>
    </row>
    <row r="27" spans="1:16" x14ac:dyDescent="0.25">
      <c r="D27" s="23"/>
      <c r="E27" s="23"/>
      <c r="F27" s="23"/>
      <c r="G27" s="23"/>
      <c r="H27" s="23"/>
      <c r="I27" s="23"/>
      <c r="J27" s="23"/>
    </row>
    <row r="28" spans="1:16" x14ac:dyDescent="0.25">
      <c r="D28" s="23"/>
      <c r="E28" s="23"/>
      <c r="F28" s="23"/>
      <c r="G28" s="23"/>
      <c r="H28" s="23"/>
      <c r="I28" s="23"/>
      <c r="J28" s="23"/>
      <c r="K28" s="23"/>
      <c r="L28" s="23"/>
      <c r="M28" s="23"/>
      <c r="N28" s="23"/>
      <c r="O28" s="23"/>
    </row>
    <row r="29" spans="1:16" x14ac:dyDescent="0.25">
      <c r="D29" s="23"/>
      <c r="E29" s="23"/>
      <c r="F29" s="23"/>
      <c r="G29" s="23"/>
      <c r="H29" s="23"/>
      <c r="I29" s="23"/>
      <c r="J29" s="23"/>
    </row>
    <row r="30" spans="1:16" x14ac:dyDescent="0.25">
      <c r="D30" s="23"/>
      <c r="E30" s="23"/>
      <c r="F30" s="23"/>
      <c r="G30" s="23"/>
      <c r="H30" s="23"/>
      <c r="I30" s="23"/>
      <c r="J30" s="23"/>
    </row>
    <row r="31" spans="1:16" x14ac:dyDescent="0.25">
      <c r="D31" s="23"/>
      <c r="E31" s="23"/>
      <c r="F31" s="23"/>
      <c r="G31" s="23"/>
      <c r="H31" s="23"/>
      <c r="I31" s="23"/>
      <c r="J31" s="23"/>
    </row>
  </sheetData>
  <phoneticPr fontId="20" type="noConversion"/>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Sheet12">
    <tabColor theme="4" tint="-0.249977111117893"/>
  </sheetPr>
  <dimension ref="A1:F188"/>
  <sheetViews>
    <sheetView workbookViewId="0">
      <pane ySplit="1" topLeftCell="A2" activePane="bottomLeft" state="frozen"/>
      <selection activeCell="D34" sqref="D34"/>
      <selection pane="bottomLeft" activeCell="D1" sqref="D1:D1048576"/>
    </sheetView>
  </sheetViews>
  <sheetFormatPr defaultRowHeight="15" x14ac:dyDescent="0.25"/>
  <cols>
    <col min="1" max="1" width="16.7109375" bestFit="1" customWidth="1"/>
    <col min="2" max="2" width="9.7109375" style="14" customWidth="1"/>
    <col min="3" max="3" width="7.85546875" customWidth="1"/>
    <col min="4" max="5" width="11.5703125" style="14" bestFit="1" customWidth="1"/>
    <col min="6" max="6" width="11.5703125" bestFit="1" customWidth="1"/>
    <col min="10" max="10" width="16.7109375" customWidth="1"/>
    <col min="11" max="11" width="15.5703125" customWidth="1"/>
    <col min="12" max="12" width="14" bestFit="1" customWidth="1"/>
    <col min="13" max="13" width="10.5703125" bestFit="1" customWidth="1"/>
  </cols>
  <sheetData>
    <row r="1" spans="1:6" x14ac:dyDescent="0.25">
      <c r="A1" s="68" t="s">
        <v>30</v>
      </c>
      <c r="B1" s="69" t="s">
        <v>55</v>
      </c>
      <c r="C1" s="68" t="s">
        <v>24</v>
      </c>
      <c r="D1" s="70" t="s">
        <v>0</v>
      </c>
      <c r="E1" s="70" t="s">
        <v>14</v>
      </c>
    </row>
    <row r="2" spans="1:6" x14ac:dyDescent="0.25">
      <c r="A2" s="9" t="s">
        <v>31</v>
      </c>
      <c r="B2" s="20">
        <v>42031</v>
      </c>
      <c r="C2" s="9" t="s">
        <v>25</v>
      </c>
      <c r="D2" s="14">
        <v>61600.000000000015</v>
      </c>
      <c r="E2" s="14">
        <v>51520</v>
      </c>
      <c r="F2" s="24"/>
    </row>
    <row r="3" spans="1:6" x14ac:dyDescent="0.25">
      <c r="A3" s="9" t="s">
        <v>32</v>
      </c>
      <c r="B3" s="20">
        <v>42031</v>
      </c>
      <c r="C3" s="9" t="s">
        <v>25</v>
      </c>
      <c r="D3" s="14">
        <v>19635</v>
      </c>
      <c r="E3" s="14">
        <v>16244</v>
      </c>
      <c r="F3" s="24"/>
    </row>
    <row r="4" spans="1:6" x14ac:dyDescent="0.25">
      <c r="A4" s="9" t="s">
        <v>33</v>
      </c>
      <c r="B4" s="20">
        <v>42008</v>
      </c>
      <c r="C4" s="9" t="s">
        <v>25</v>
      </c>
      <c r="D4" s="14">
        <v>168300</v>
      </c>
      <c r="E4" s="14">
        <v>145350</v>
      </c>
      <c r="F4" s="24"/>
    </row>
    <row r="5" spans="1:6" x14ac:dyDescent="0.25">
      <c r="A5" s="9" t="s">
        <v>34</v>
      </c>
      <c r="B5" s="20">
        <v>42008</v>
      </c>
      <c r="C5" s="9" t="s">
        <v>25</v>
      </c>
      <c r="D5" s="14">
        <v>21598.5</v>
      </c>
      <c r="E5" s="14">
        <v>16958</v>
      </c>
      <c r="F5" s="23"/>
    </row>
    <row r="6" spans="1:6" x14ac:dyDescent="0.25">
      <c r="A6" s="9" t="s">
        <v>35</v>
      </c>
      <c r="B6" s="20">
        <v>42016</v>
      </c>
      <c r="C6" s="9" t="s">
        <v>25</v>
      </c>
      <c r="D6" s="14">
        <v>79200</v>
      </c>
      <c r="E6" s="14">
        <v>68400</v>
      </c>
      <c r="F6" s="24"/>
    </row>
    <row r="7" spans="1:6" x14ac:dyDescent="0.25">
      <c r="A7" s="9" t="s">
        <v>36</v>
      </c>
      <c r="B7" s="20">
        <v>42016</v>
      </c>
      <c r="C7" s="9" t="s">
        <v>26</v>
      </c>
      <c r="D7" s="14">
        <v>202800</v>
      </c>
      <c r="E7" s="14">
        <v>171120</v>
      </c>
      <c r="F7" s="24"/>
    </row>
    <row r="8" spans="1:6" x14ac:dyDescent="0.25">
      <c r="A8" s="9" t="s">
        <v>37</v>
      </c>
      <c r="B8" s="20">
        <v>42012</v>
      </c>
      <c r="C8" s="9" t="s">
        <v>26</v>
      </c>
      <c r="D8" s="14">
        <v>46000</v>
      </c>
      <c r="E8" s="14">
        <v>42320</v>
      </c>
    </row>
    <row r="9" spans="1:6" x14ac:dyDescent="0.25">
      <c r="A9" s="9" t="s">
        <v>38</v>
      </c>
      <c r="B9" s="20">
        <v>42008</v>
      </c>
      <c r="C9" s="9" t="s">
        <v>26</v>
      </c>
      <c r="D9" s="14">
        <v>46000</v>
      </c>
      <c r="E9" s="14">
        <v>41860</v>
      </c>
    </row>
    <row r="10" spans="1:6" x14ac:dyDescent="0.25">
      <c r="A10" s="9" t="s">
        <v>39</v>
      </c>
      <c r="B10" s="20">
        <v>42033</v>
      </c>
      <c r="C10" s="9" t="s">
        <v>26</v>
      </c>
      <c r="D10" s="14">
        <v>76500</v>
      </c>
      <c r="E10" s="14">
        <v>72675</v>
      </c>
    </row>
    <row r="11" spans="1:6" x14ac:dyDescent="0.25">
      <c r="A11" s="9" t="s">
        <v>40</v>
      </c>
      <c r="B11" s="20">
        <v>42007</v>
      </c>
      <c r="C11" s="9" t="s">
        <v>27</v>
      </c>
      <c r="D11" s="14">
        <v>40530</v>
      </c>
      <c r="E11" s="14">
        <v>37693</v>
      </c>
    </row>
    <row r="12" spans="1:6" x14ac:dyDescent="0.25">
      <c r="A12" s="9" t="s">
        <v>41</v>
      </c>
      <c r="B12" s="20">
        <v>42010</v>
      </c>
      <c r="C12" s="9" t="s">
        <v>27</v>
      </c>
      <c r="D12" s="14">
        <v>220000</v>
      </c>
      <c r="E12" s="14">
        <v>198000</v>
      </c>
    </row>
    <row r="13" spans="1:6" x14ac:dyDescent="0.25">
      <c r="A13" s="9" t="s">
        <v>42</v>
      </c>
      <c r="B13" s="20">
        <v>42032</v>
      </c>
      <c r="C13" s="9" t="s">
        <v>27</v>
      </c>
      <c r="D13" s="14">
        <v>184000.00000000003</v>
      </c>
      <c r="E13" s="14">
        <v>165600</v>
      </c>
    </row>
    <row r="14" spans="1:6" x14ac:dyDescent="0.25">
      <c r="A14" s="9" t="s">
        <v>43</v>
      </c>
      <c r="B14" s="20">
        <v>42012</v>
      </c>
      <c r="C14" s="9" t="s">
        <v>27</v>
      </c>
      <c r="D14" s="14">
        <v>76500</v>
      </c>
      <c r="E14" s="14">
        <v>70380</v>
      </c>
    </row>
    <row r="15" spans="1:6" x14ac:dyDescent="0.25">
      <c r="A15" s="9" t="s">
        <v>44</v>
      </c>
      <c r="B15" s="20">
        <v>42005</v>
      </c>
      <c r="C15" s="9" t="s">
        <v>25</v>
      </c>
      <c r="D15" s="14">
        <v>79200</v>
      </c>
      <c r="E15" s="14">
        <v>76742.265600000028</v>
      </c>
      <c r="F15" s="24"/>
    </row>
    <row r="16" spans="1:6" x14ac:dyDescent="0.25">
      <c r="A16" s="9" t="s">
        <v>45</v>
      </c>
      <c r="B16" s="20">
        <v>42005</v>
      </c>
      <c r="C16" s="9" t="s">
        <v>25</v>
      </c>
      <c r="D16" s="14">
        <v>202400.00000000006</v>
      </c>
      <c r="E16" s="14">
        <v>204739.74400000009</v>
      </c>
      <c r="F16" s="24"/>
    </row>
    <row r="17" spans="1:6" x14ac:dyDescent="0.25">
      <c r="A17" s="9" t="s">
        <v>31</v>
      </c>
      <c r="B17" s="20">
        <v>42005</v>
      </c>
      <c r="C17" s="9" t="s">
        <v>25</v>
      </c>
      <c r="D17" s="14">
        <v>13156.000000000004</v>
      </c>
      <c r="E17" s="14">
        <v>13308.083360000004</v>
      </c>
      <c r="F17" s="24"/>
    </row>
    <row r="18" spans="1:6" x14ac:dyDescent="0.25">
      <c r="A18" s="9" t="s">
        <v>32</v>
      </c>
      <c r="B18" s="20">
        <v>42032</v>
      </c>
      <c r="C18" s="9" t="s">
        <v>25</v>
      </c>
      <c r="D18" s="14">
        <v>44583</v>
      </c>
      <c r="E18" s="14">
        <v>44623.425440000021</v>
      </c>
      <c r="F18" s="24"/>
    </row>
    <row r="19" spans="1:6" x14ac:dyDescent="0.25">
      <c r="A19" s="9" t="s">
        <v>33</v>
      </c>
      <c r="B19" s="20">
        <v>42032</v>
      </c>
      <c r="C19" s="9" t="s">
        <v>25</v>
      </c>
      <c r="D19" s="14">
        <v>111320</v>
      </c>
      <c r="E19" s="14">
        <v>110236.18848000004</v>
      </c>
      <c r="F19" s="24"/>
    </row>
    <row r="20" spans="1:6" x14ac:dyDescent="0.25">
      <c r="A20" s="9" t="s">
        <v>36</v>
      </c>
      <c r="B20" s="20">
        <v>42013</v>
      </c>
      <c r="C20" s="9" t="s">
        <v>26</v>
      </c>
      <c r="D20" s="14">
        <v>179915.99999999997</v>
      </c>
      <c r="E20" s="14">
        <v>172417.10112000006</v>
      </c>
      <c r="F20" s="24"/>
    </row>
    <row r="21" spans="1:6" x14ac:dyDescent="0.25">
      <c r="A21" s="9" t="s">
        <v>37</v>
      </c>
      <c r="B21" s="20">
        <v>42010</v>
      </c>
      <c r="C21" s="9" t="s">
        <v>26</v>
      </c>
      <c r="D21" s="14">
        <v>56000.000000000007</v>
      </c>
      <c r="E21" s="14">
        <v>59688.428800000031</v>
      </c>
      <c r="F21" s="23"/>
    </row>
    <row r="22" spans="1:6" x14ac:dyDescent="0.25">
      <c r="A22" s="9" t="s">
        <v>38</v>
      </c>
      <c r="B22" s="20">
        <v>42043</v>
      </c>
      <c r="C22" s="9" t="s">
        <v>26</v>
      </c>
      <c r="D22" s="14">
        <v>220000</v>
      </c>
      <c r="E22" s="14">
        <v>242220.70400000011</v>
      </c>
      <c r="F22" s="23"/>
    </row>
    <row r="23" spans="1:6" x14ac:dyDescent="0.25">
      <c r="A23" s="9" t="s">
        <v>39</v>
      </c>
      <c r="B23" s="20">
        <v>42038</v>
      </c>
      <c r="C23" s="9" t="s">
        <v>26</v>
      </c>
      <c r="D23" s="14">
        <v>48000</v>
      </c>
      <c r="E23" s="14">
        <v>50599.296000000024</v>
      </c>
      <c r="F23" s="23"/>
    </row>
    <row r="24" spans="1:6" x14ac:dyDescent="0.25">
      <c r="A24" s="9" t="s">
        <v>46</v>
      </c>
      <c r="B24" s="20">
        <v>42038</v>
      </c>
      <c r="C24" s="9" t="s">
        <v>27</v>
      </c>
      <c r="D24" s="14">
        <v>220000</v>
      </c>
      <c r="E24" s="14">
        <v>231913.44000000009</v>
      </c>
      <c r="F24" s="23"/>
    </row>
    <row r="25" spans="1:6" x14ac:dyDescent="0.25">
      <c r="A25" s="9" t="s">
        <v>47</v>
      </c>
      <c r="B25" s="20">
        <v>42041</v>
      </c>
      <c r="C25" s="9" t="s">
        <v>27</v>
      </c>
      <c r="D25" s="14">
        <v>56000.000000000007</v>
      </c>
      <c r="E25" s="14">
        <v>59688.428800000031</v>
      </c>
      <c r="F25" s="23"/>
    </row>
    <row r="26" spans="1:6" x14ac:dyDescent="0.25">
      <c r="A26" t="s">
        <v>48</v>
      </c>
      <c r="B26" s="20">
        <v>42063</v>
      </c>
      <c r="C26" t="s">
        <v>27</v>
      </c>
      <c r="D26" s="14">
        <v>56000.000000000007</v>
      </c>
      <c r="E26" s="14">
        <v>61000.262400000021</v>
      </c>
      <c r="F26" s="23"/>
    </row>
    <row r="27" spans="1:6" x14ac:dyDescent="0.25">
      <c r="A27" t="s">
        <v>49</v>
      </c>
      <c r="B27" s="20">
        <v>42043</v>
      </c>
      <c r="C27" t="s">
        <v>27</v>
      </c>
      <c r="D27" s="14">
        <v>61600.000000000015</v>
      </c>
      <c r="E27" s="14">
        <v>60344.34560000003</v>
      </c>
      <c r="F27" s="23"/>
    </row>
    <row r="28" spans="1:6" x14ac:dyDescent="0.25">
      <c r="A28" t="s">
        <v>31</v>
      </c>
      <c r="B28" s="20">
        <v>42043</v>
      </c>
      <c r="C28" t="s">
        <v>25</v>
      </c>
      <c r="D28" s="14">
        <v>76500</v>
      </c>
      <c r="E28" s="14">
        <v>82434.686400000021</v>
      </c>
      <c r="F28" s="23"/>
    </row>
    <row r="29" spans="1:6" x14ac:dyDescent="0.25">
      <c r="A29" t="s">
        <v>32</v>
      </c>
      <c r="B29" s="20">
        <v>42060</v>
      </c>
      <c r="C29" t="s">
        <v>25</v>
      </c>
      <c r="D29" s="14">
        <v>105599.99999999999</v>
      </c>
      <c r="E29" s="14">
        <v>106820.73600000003</v>
      </c>
      <c r="F29" s="23"/>
    </row>
    <row r="30" spans="1:6" x14ac:dyDescent="0.25">
      <c r="A30" t="s">
        <v>33</v>
      </c>
      <c r="B30" s="20">
        <v>42061</v>
      </c>
      <c r="C30" t="s">
        <v>25</v>
      </c>
      <c r="D30" s="14">
        <v>90000</v>
      </c>
      <c r="E30" s="14">
        <v>89123.760000000038</v>
      </c>
      <c r="F30" s="23"/>
    </row>
    <row r="31" spans="1:6" x14ac:dyDescent="0.25">
      <c r="A31" t="s">
        <v>35</v>
      </c>
      <c r="B31" s="20">
        <v>42041</v>
      </c>
      <c r="C31" t="s">
        <v>25</v>
      </c>
      <c r="D31" s="14">
        <v>270300</v>
      </c>
      <c r="E31" s="14">
        <v>267668.35920000006</v>
      </c>
      <c r="F31" s="23"/>
    </row>
    <row r="32" spans="1:6" x14ac:dyDescent="0.25">
      <c r="A32" t="s">
        <v>36</v>
      </c>
      <c r="B32" s="20">
        <v>42039</v>
      </c>
      <c r="C32" t="s">
        <v>26</v>
      </c>
      <c r="D32" s="14">
        <v>188100.00000000003</v>
      </c>
      <c r="E32" s="14">
        <v>171155.95200000005</v>
      </c>
      <c r="F32" s="24"/>
    </row>
    <row r="33" spans="1:6" x14ac:dyDescent="0.25">
      <c r="A33" t="s">
        <v>37</v>
      </c>
      <c r="B33" s="20">
        <v>42038</v>
      </c>
      <c r="C33" t="s">
        <v>26</v>
      </c>
      <c r="D33" s="14">
        <v>11960.000000000002</v>
      </c>
      <c r="E33" s="14">
        <v>11589.283200000005</v>
      </c>
      <c r="F33" s="23"/>
    </row>
    <row r="34" spans="1:6" x14ac:dyDescent="0.25">
      <c r="A34" t="s">
        <v>38</v>
      </c>
      <c r="B34" s="20">
        <v>42072</v>
      </c>
      <c r="C34" t="s">
        <v>26</v>
      </c>
      <c r="D34" s="14">
        <v>87750</v>
      </c>
      <c r="E34" s="14">
        <v>88764.922400000025</v>
      </c>
      <c r="F34" s="23"/>
    </row>
    <row r="35" spans="1:6" x14ac:dyDescent="0.25">
      <c r="A35" t="s">
        <v>39</v>
      </c>
      <c r="B35" s="20">
        <v>42072</v>
      </c>
      <c r="C35" t="s">
        <v>26</v>
      </c>
      <c r="D35" s="14">
        <v>163559.99999999997</v>
      </c>
      <c r="E35" s="14">
        <v>160225.78000000003</v>
      </c>
      <c r="F35" s="23"/>
    </row>
    <row r="36" spans="1:6" x14ac:dyDescent="0.25">
      <c r="A36" t="s">
        <v>40</v>
      </c>
      <c r="B36" s="20">
        <v>42069</v>
      </c>
      <c r="C36" t="s">
        <v>27</v>
      </c>
      <c r="D36" s="14">
        <v>56000.000000000007</v>
      </c>
      <c r="E36" s="14">
        <v>54262.208000000021</v>
      </c>
      <c r="F36" s="23"/>
    </row>
    <row r="37" spans="1:6" x14ac:dyDescent="0.25">
      <c r="A37" t="s">
        <v>41</v>
      </c>
      <c r="B37" s="20">
        <v>42071</v>
      </c>
      <c r="C37" t="s">
        <v>27</v>
      </c>
      <c r="D37" s="14">
        <v>220000</v>
      </c>
      <c r="E37" s="14">
        <v>215515.52000000008</v>
      </c>
      <c r="F37" s="23"/>
    </row>
    <row r="38" spans="1:6" x14ac:dyDescent="0.25">
      <c r="A38" t="s">
        <v>42</v>
      </c>
      <c r="B38" s="20">
        <v>42071</v>
      </c>
      <c r="C38" t="s">
        <v>27</v>
      </c>
      <c r="D38" s="14">
        <v>46000</v>
      </c>
      <c r="E38" s="14">
        <v>44082.720000000023</v>
      </c>
      <c r="F38" s="23"/>
    </row>
    <row r="39" spans="1:6" x14ac:dyDescent="0.25">
      <c r="A39" t="s">
        <v>43</v>
      </c>
      <c r="B39" s="20">
        <v>42088</v>
      </c>
      <c r="C39" t="s">
        <v>27</v>
      </c>
      <c r="D39" s="14">
        <v>50000</v>
      </c>
      <c r="E39" s="14">
        <v>48448.400000000023</v>
      </c>
      <c r="F39" s="23"/>
    </row>
    <row r="40" spans="1:6" x14ac:dyDescent="0.25">
      <c r="A40" t="s">
        <v>44</v>
      </c>
      <c r="B40" s="20">
        <v>42071</v>
      </c>
      <c r="C40" t="s">
        <v>25</v>
      </c>
      <c r="D40" s="14">
        <v>163559.99999999997</v>
      </c>
      <c r="E40" s="14">
        <v>165450.75360000005</v>
      </c>
      <c r="F40" s="23"/>
    </row>
    <row r="41" spans="1:6" x14ac:dyDescent="0.25">
      <c r="A41" t="s">
        <v>45</v>
      </c>
      <c r="B41" s="20">
        <v>42066</v>
      </c>
      <c r="C41" t="s">
        <v>25</v>
      </c>
      <c r="D41" s="14">
        <v>48000</v>
      </c>
      <c r="E41" s="14">
        <v>45999.360000000015</v>
      </c>
      <c r="F41" s="23"/>
    </row>
    <row r="42" spans="1:6" x14ac:dyDescent="0.25">
      <c r="A42" t="s">
        <v>31</v>
      </c>
      <c r="B42" s="20">
        <v>42066</v>
      </c>
      <c r="C42" t="s">
        <v>25</v>
      </c>
      <c r="D42" s="14">
        <v>220000</v>
      </c>
      <c r="E42" s="14">
        <v>220200.6400000001</v>
      </c>
      <c r="F42" s="23"/>
    </row>
    <row r="43" spans="1:6" x14ac:dyDescent="0.25">
      <c r="A43" t="s">
        <v>33</v>
      </c>
      <c r="B43" s="20">
        <v>42073</v>
      </c>
      <c r="C43" t="s">
        <v>25</v>
      </c>
      <c r="D43" s="14">
        <v>17850</v>
      </c>
      <c r="E43" s="14">
        <v>17866.279200000004</v>
      </c>
      <c r="F43" s="23"/>
    </row>
    <row r="44" spans="1:6" x14ac:dyDescent="0.25">
      <c r="A44" t="s">
        <v>50</v>
      </c>
      <c r="B44" s="20">
        <v>42064</v>
      </c>
      <c r="C44" t="s">
        <v>26</v>
      </c>
      <c r="D44" s="14">
        <v>100124</v>
      </c>
      <c r="E44" s="14">
        <v>98059.56160000003</v>
      </c>
      <c r="F44" s="23"/>
    </row>
    <row r="45" spans="1:6" x14ac:dyDescent="0.25">
      <c r="A45" t="s">
        <v>51</v>
      </c>
      <c r="B45" s="20">
        <v>42091</v>
      </c>
      <c r="C45" t="s">
        <v>26</v>
      </c>
      <c r="D45" s="14">
        <v>184000.00000000003</v>
      </c>
      <c r="E45" s="14">
        <v>178290.11200000008</v>
      </c>
      <c r="F45" s="23"/>
    </row>
    <row r="46" spans="1:6" x14ac:dyDescent="0.25">
      <c r="A46" t="s">
        <v>52</v>
      </c>
      <c r="B46" s="20">
        <v>42098</v>
      </c>
      <c r="C46" t="s">
        <v>26</v>
      </c>
      <c r="D46" s="14">
        <v>17850</v>
      </c>
      <c r="E46" s="14">
        <v>17866.279200000004</v>
      </c>
      <c r="F46" s="23"/>
    </row>
    <row r="47" spans="1:6" x14ac:dyDescent="0.25">
      <c r="A47" t="s">
        <v>53</v>
      </c>
      <c r="B47" s="20">
        <v>42106</v>
      </c>
      <c r="C47" t="s">
        <v>26</v>
      </c>
      <c r="D47" s="14">
        <v>72000</v>
      </c>
      <c r="E47" s="14">
        <v>72065.664000000019</v>
      </c>
      <c r="F47" s="23"/>
    </row>
    <row r="48" spans="1:6" x14ac:dyDescent="0.25">
      <c r="A48" t="s">
        <v>46</v>
      </c>
      <c r="B48" s="20">
        <v>42106</v>
      </c>
      <c r="C48" t="s">
        <v>27</v>
      </c>
      <c r="D48" s="14">
        <v>184000.00000000003</v>
      </c>
      <c r="E48" s="14">
        <v>182208.57600000006</v>
      </c>
      <c r="F48" s="23"/>
    </row>
    <row r="49" spans="1:6" x14ac:dyDescent="0.25">
      <c r="A49" t="s">
        <v>47</v>
      </c>
      <c r="B49" s="20">
        <v>42102</v>
      </c>
      <c r="C49" t="s">
        <v>27</v>
      </c>
      <c r="D49" s="14">
        <v>46000</v>
      </c>
      <c r="E49" s="14">
        <v>45062.336000000018</v>
      </c>
      <c r="F49" s="23"/>
    </row>
    <row r="50" spans="1:6" x14ac:dyDescent="0.25">
      <c r="A50" t="s">
        <v>48</v>
      </c>
      <c r="B50" s="20">
        <v>42098</v>
      </c>
      <c r="C50" t="s">
        <v>27</v>
      </c>
      <c r="D50" s="14">
        <v>46000</v>
      </c>
      <c r="E50" s="14">
        <v>45062.336000000018</v>
      </c>
      <c r="F50" s="23"/>
    </row>
    <row r="51" spans="1:6" x14ac:dyDescent="0.25">
      <c r="A51" t="s">
        <v>49</v>
      </c>
      <c r="B51" s="20">
        <v>42123</v>
      </c>
      <c r="C51" t="s">
        <v>27</v>
      </c>
      <c r="D51" s="14">
        <v>84150</v>
      </c>
      <c r="E51" s="14">
        <v>75755.196000000025</v>
      </c>
      <c r="F51" s="23"/>
    </row>
    <row r="52" spans="1:6" x14ac:dyDescent="0.25">
      <c r="A52" t="s">
        <v>31</v>
      </c>
      <c r="B52" s="20">
        <v>42104</v>
      </c>
      <c r="C52" t="s">
        <v>25</v>
      </c>
      <c r="D52" s="14">
        <v>105599.99999999999</v>
      </c>
      <c r="E52" s="14">
        <v>104571.87840000002</v>
      </c>
      <c r="F52" s="23"/>
    </row>
    <row r="53" spans="1:6" x14ac:dyDescent="0.25">
      <c r="A53" t="s">
        <v>32</v>
      </c>
      <c r="B53" s="20">
        <v>42104</v>
      </c>
      <c r="C53" t="s">
        <v>25</v>
      </c>
      <c r="D53" s="14">
        <v>46000</v>
      </c>
      <c r="E53" s="14">
        <v>44572.52800000002</v>
      </c>
      <c r="F53" s="23"/>
    </row>
    <row r="54" spans="1:6" x14ac:dyDescent="0.25">
      <c r="A54" t="s">
        <v>33</v>
      </c>
      <c r="B54" s="20">
        <v>42105</v>
      </c>
      <c r="C54" t="s">
        <v>25</v>
      </c>
      <c r="D54" s="14">
        <v>17850</v>
      </c>
      <c r="E54" s="14">
        <v>17676.744800000004</v>
      </c>
      <c r="F54" s="23"/>
    </row>
    <row r="55" spans="1:6" x14ac:dyDescent="0.25">
      <c r="A55" t="s">
        <v>34</v>
      </c>
      <c r="B55" s="20">
        <v>42095</v>
      </c>
      <c r="C55" t="s">
        <v>25</v>
      </c>
      <c r="D55" s="14">
        <v>79200</v>
      </c>
      <c r="E55" s="14">
        <v>72832.320000000007</v>
      </c>
      <c r="F55" s="23"/>
    </row>
    <row r="56" spans="1:6" x14ac:dyDescent="0.25">
      <c r="A56" t="s">
        <v>35</v>
      </c>
      <c r="B56" s="20">
        <v>42153</v>
      </c>
      <c r="C56" t="s">
        <v>25</v>
      </c>
      <c r="D56" s="14">
        <v>76500</v>
      </c>
      <c r="E56" s="14">
        <v>74126.052000000011</v>
      </c>
      <c r="F56" s="23"/>
    </row>
    <row r="57" spans="1:6" x14ac:dyDescent="0.25">
      <c r="A57" t="s">
        <v>50</v>
      </c>
      <c r="B57" s="20">
        <v>42127</v>
      </c>
      <c r="C57" t="s">
        <v>26</v>
      </c>
      <c r="D57" s="14">
        <v>40530</v>
      </c>
      <c r="E57" s="14">
        <v>39271.953600000008</v>
      </c>
      <c r="F57" s="23"/>
    </row>
    <row r="58" spans="1:6" x14ac:dyDescent="0.25">
      <c r="A58" t="s">
        <v>51</v>
      </c>
      <c r="B58" s="20">
        <v>42130</v>
      </c>
      <c r="C58" t="s">
        <v>26</v>
      </c>
      <c r="D58" s="14">
        <v>220000</v>
      </c>
      <c r="E58" s="14">
        <v>213172.96000000008</v>
      </c>
      <c r="F58" s="23"/>
    </row>
    <row r="59" spans="1:6" x14ac:dyDescent="0.25">
      <c r="A59" t="s">
        <v>38</v>
      </c>
      <c r="B59" s="20">
        <v>42152</v>
      </c>
      <c r="C59" t="s">
        <v>26</v>
      </c>
      <c r="D59" s="14">
        <v>184000.00000000003</v>
      </c>
      <c r="E59" s="14">
        <v>184167.80800000008</v>
      </c>
      <c r="F59" s="23"/>
    </row>
    <row r="60" spans="1:6" x14ac:dyDescent="0.25">
      <c r="A60" t="s">
        <v>39</v>
      </c>
      <c r="B60" s="20">
        <v>42132</v>
      </c>
      <c r="C60" t="s">
        <v>26</v>
      </c>
      <c r="D60" s="14">
        <v>76500</v>
      </c>
      <c r="E60" s="14">
        <v>74126.052000000011</v>
      </c>
      <c r="F60" s="23"/>
    </row>
    <row r="61" spans="1:6" x14ac:dyDescent="0.25">
      <c r="A61" t="s">
        <v>40</v>
      </c>
      <c r="B61" s="20">
        <v>42134</v>
      </c>
      <c r="C61" t="s">
        <v>27</v>
      </c>
      <c r="D61" s="14">
        <v>11960.000000000002</v>
      </c>
      <c r="E61" s="14">
        <v>11589.283200000005</v>
      </c>
      <c r="F61" s="23"/>
    </row>
    <row r="62" spans="1:6" x14ac:dyDescent="0.25">
      <c r="A62" t="s">
        <v>41</v>
      </c>
      <c r="B62" s="20">
        <v>42131</v>
      </c>
      <c r="C62" t="s">
        <v>27</v>
      </c>
      <c r="D62" s="14">
        <v>184000.00000000003</v>
      </c>
      <c r="E62" s="14">
        <v>178290.11200000008</v>
      </c>
      <c r="F62" s="23"/>
    </row>
    <row r="63" spans="1:6" x14ac:dyDescent="0.25">
      <c r="A63" t="s">
        <v>42</v>
      </c>
      <c r="B63" s="20">
        <v>42134</v>
      </c>
      <c r="C63" t="s">
        <v>27</v>
      </c>
      <c r="D63" s="14">
        <v>90000</v>
      </c>
      <c r="E63" s="14">
        <v>86248.800000000032</v>
      </c>
      <c r="F63" s="23"/>
    </row>
    <row r="64" spans="1:6" x14ac:dyDescent="0.25">
      <c r="A64" t="s">
        <v>43</v>
      </c>
      <c r="B64" s="20">
        <v>42134</v>
      </c>
      <c r="C64" t="s">
        <v>27</v>
      </c>
      <c r="D64" s="14">
        <v>105599.99999999999</v>
      </c>
      <c r="E64" s="14">
        <v>106820.73600000003</v>
      </c>
      <c r="F64" s="23"/>
    </row>
    <row r="65" spans="1:6" x14ac:dyDescent="0.25">
      <c r="A65" t="s">
        <v>44</v>
      </c>
      <c r="B65" s="20">
        <v>42152</v>
      </c>
      <c r="C65" t="s">
        <v>25</v>
      </c>
      <c r="D65" s="14">
        <v>101199.99999999999</v>
      </c>
      <c r="E65" s="14">
        <v>98059.56160000003</v>
      </c>
      <c r="F65" s="23"/>
    </row>
    <row r="66" spans="1:6" x14ac:dyDescent="0.25">
      <c r="A66" t="s">
        <v>45</v>
      </c>
      <c r="B66" s="20">
        <v>42133</v>
      </c>
      <c r="C66" t="s">
        <v>25</v>
      </c>
      <c r="D66" s="14">
        <v>87750</v>
      </c>
      <c r="E66" s="14">
        <v>84092.580000000016</v>
      </c>
      <c r="F66" s="23"/>
    </row>
    <row r="67" spans="1:6" x14ac:dyDescent="0.25">
      <c r="A67" t="s">
        <v>31</v>
      </c>
      <c r="B67" s="20">
        <v>42133</v>
      </c>
      <c r="C67" t="s">
        <v>25</v>
      </c>
      <c r="D67" s="14">
        <v>163559.99999999997</v>
      </c>
      <c r="E67" s="14">
        <v>165450.75360000005</v>
      </c>
      <c r="F67" s="23"/>
    </row>
    <row r="68" spans="1:6" x14ac:dyDescent="0.25">
      <c r="A68" t="s">
        <v>32</v>
      </c>
      <c r="B68" s="20">
        <v>42130</v>
      </c>
      <c r="C68" t="s">
        <v>25</v>
      </c>
      <c r="D68" s="14">
        <v>56000.000000000007</v>
      </c>
      <c r="E68" s="14">
        <v>56051.072000000022</v>
      </c>
      <c r="F68" s="23"/>
    </row>
    <row r="69" spans="1:6" x14ac:dyDescent="0.25">
      <c r="A69" t="s">
        <v>33</v>
      </c>
      <c r="B69" s="20">
        <v>42132</v>
      </c>
      <c r="C69" t="s">
        <v>25</v>
      </c>
      <c r="D69" s="14">
        <v>220000</v>
      </c>
      <c r="E69" s="14">
        <v>210830.40000000005</v>
      </c>
      <c r="F69" s="23"/>
    </row>
    <row r="70" spans="1:6" x14ac:dyDescent="0.25">
      <c r="A70" t="s">
        <v>50</v>
      </c>
      <c r="B70" s="20">
        <v>42149</v>
      </c>
      <c r="C70" t="s">
        <v>26</v>
      </c>
      <c r="D70" s="14">
        <v>51000.290000000008</v>
      </c>
      <c r="E70" s="14">
        <v>48980.800000000017</v>
      </c>
      <c r="F70" s="23"/>
    </row>
    <row r="71" spans="1:6" x14ac:dyDescent="0.25">
      <c r="A71" t="s">
        <v>51</v>
      </c>
      <c r="B71" s="20">
        <v>42150</v>
      </c>
      <c r="C71" t="s">
        <v>26</v>
      </c>
      <c r="D71" s="14">
        <v>74725</v>
      </c>
      <c r="E71" s="14">
        <v>75589.087200000024</v>
      </c>
      <c r="F71" s="23"/>
    </row>
    <row r="72" spans="1:6" x14ac:dyDescent="0.25">
      <c r="A72" t="s">
        <v>38</v>
      </c>
      <c r="B72" s="20">
        <v>42150</v>
      </c>
      <c r="C72" t="s">
        <v>26</v>
      </c>
      <c r="D72" s="14">
        <v>40530</v>
      </c>
      <c r="E72" s="14">
        <v>40999.059200000011</v>
      </c>
      <c r="F72" s="23"/>
    </row>
    <row r="73" spans="1:6" x14ac:dyDescent="0.25">
      <c r="A73" t="s">
        <v>39</v>
      </c>
      <c r="B73" s="20">
        <v>42150</v>
      </c>
      <c r="C73" t="s">
        <v>26</v>
      </c>
      <c r="D73" s="14">
        <v>101199.99999999999</v>
      </c>
      <c r="E73" s="14">
        <v>100214.71680000002</v>
      </c>
      <c r="F73" s="23"/>
    </row>
    <row r="74" spans="1:6" x14ac:dyDescent="0.25">
      <c r="A74" t="s">
        <v>46</v>
      </c>
      <c r="B74" s="20">
        <v>42153</v>
      </c>
      <c r="C74" t="s">
        <v>27</v>
      </c>
      <c r="D74" s="14">
        <v>56000.000000000007</v>
      </c>
      <c r="E74" s="14">
        <v>54858.496000000021</v>
      </c>
      <c r="F74" s="23"/>
    </row>
    <row r="75" spans="1:6" x14ac:dyDescent="0.25">
      <c r="A75" t="s">
        <v>47</v>
      </c>
      <c r="B75" s="20">
        <v>42130</v>
      </c>
      <c r="C75" t="s">
        <v>27</v>
      </c>
      <c r="D75" s="14">
        <v>76500</v>
      </c>
      <c r="E75" s="14">
        <v>74940.624000000011</v>
      </c>
      <c r="F75" s="23"/>
    </row>
    <row r="76" spans="1:6" x14ac:dyDescent="0.25">
      <c r="A76" t="s">
        <v>48</v>
      </c>
      <c r="B76" s="20">
        <v>42128</v>
      </c>
      <c r="C76" t="s">
        <v>27</v>
      </c>
      <c r="D76" s="14">
        <v>291600</v>
      </c>
      <c r="E76" s="14">
        <v>288760.9824000001</v>
      </c>
      <c r="F76" s="23"/>
    </row>
    <row r="77" spans="1:6" x14ac:dyDescent="0.25">
      <c r="A77" t="s">
        <v>49</v>
      </c>
      <c r="B77" s="20">
        <v>42128</v>
      </c>
      <c r="C77" t="s">
        <v>27</v>
      </c>
      <c r="D77" s="14">
        <v>30800.000000000007</v>
      </c>
      <c r="E77" s="14">
        <v>26832.96000000001</v>
      </c>
      <c r="F77" s="23"/>
    </row>
    <row r="78" spans="1:6" x14ac:dyDescent="0.25">
      <c r="A78" t="s">
        <v>31</v>
      </c>
      <c r="B78" s="20">
        <v>42166</v>
      </c>
      <c r="C78" t="s">
        <v>25</v>
      </c>
      <c r="D78" s="14">
        <v>17850</v>
      </c>
      <c r="E78" s="14">
        <v>18056.878400000005</v>
      </c>
      <c r="F78" s="23"/>
    </row>
    <row r="79" spans="1:6" x14ac:dyDescent="0.25">
      <c r="A79" t="s">
        <v>32</v>
      </c>
      <c r="B79" s="20">
        <v>42166</v>
      </c>
      <c r="C79" t="s">
        <v>25</v>
      </c>
      <c r="D79" s="14">
        <v>11960.000000000002</v>
      </c>
      <c r="E79" s="14">
        <v>11843.770400000003</v>
      </c>
      <c r="F79" s="23"/>
    </row>
    <row r="80" spans="1:6" x14ac:dyDescent="0.25">
      <c r="A80" t="s">
        <v>33</v>
      </c>
      <c r="B80" s="20">
        <v>42156</v>
      </c>
      <c r="C80" t="s">
        <v>25</v>
      </c>
      <c r="D80" s="14">
        <v>72000</v>
      </c>
      <c r="E80" s="14">
        <v>70532.352000000014</v>
      </c>
      <c r="F80" s="23"/>
    </row>
    <row r="81" spans="1:6" x14ac:dyDescent="0.25">
      <c r="A81" t="s">
        <v>35</v>
      </c>
      <c r="B81" s="20">
        <v>42183</v>
      </c>
      <c r="C81" t="s">
        <v>25</v>
      </c>
      <c r="D81" s="14">
        <v>40530</v>
      </c>
      <c r="E81" s="14">
        <v>39271.953600000008</v>
      </c>
      <c r="F81" s="23"/>
    </row>
    <row r="82" spans="1:6" x14ac:dyDescent="0.25">
      <c r="A82" t="s">
        <v>36</v>
      </c>
      <c r="B82" s="20">
        <v>42183</v>
      </c>
      <c r="C82" t="s">
        <v>26</v>
      </c>
      <c r="D82" s="14">
        <v>101199.99999999999</v>
      </c>
      <c r="E82" s="14">
        <v>96981.98400000004</v>
      </c>
      <c r="F82" s="24"/>
    </row>
    <row r="83" spans="1:6" x14ac:dyDescent="0.25">
      <c r="A83" t="s">
        <v>37</v>
      </c>
      <c r="B83" s="20">
        <v>42164</v>
      </c>
      <c r="C83" t="s">
        <v>26</v>
      </c>
      <c r="D83" s="14">
        <v>87750</v>
      </c>
      <c r="E83" s="14">
        <v>84092.580000000016</v>
      </c>
      <c r="F83" s="23"/>
    </row>
    <row r="84" spans="1:6" x14ac:dyDescent="0.25">
      <c r="A84" t="s">
        <v>38</v>
      </c>
      <c r="B84" s="20">
        <v>42164</v>
      </c>
      <c r="C84" t="s">
        <v>26</v>
      </c>
      <c r="D84" s="14">
        <v>163559.99999999997</v>
      </c>
      <c r="E84" s="14">
        <v>160225.78000000003</v>
      </c>
      <c r="F84" s="23"/>
    </row>
    <row r="85" spans="1:6" x14ac:dyDescent="0.25">
      <c r="A85" t="s">
        <v>39</v>
      </c>
      <c r="B85" s="20">
        <v>42161</v>
      </c>
      <c r="C85" t="s">
        <v>26</v>
      </c>
      <c r="D85" s="14">
        <v>56000.000000000007</v>
      </c>
      <c r="E85" s="14">
        <v>55454.784000000014</v>
      </c>
      <c r="F85" s="23"/>
    </row>
    <row r="86" spans="1:6" x14ac:dyDescent="0.25">
      <c r="A86" t="s">
        <v>40</v>
      </c>
      <c r="B86" s="20">
        <v>42163</v>
      </c>
      <c r="C86" t="s">
        <v>27</v>
      </c>
      <c r="D86" s="14">
        <v>220000</v>
      </c>
      <c r="E86" s="14">
        <v>213172.96000000008</v>
      </c>
      <c r="F86" s="23"/>
    </row>
    <row r="87" spans="1:6" x14ac:dyDescent="0.25">
      <c r="A87" t="s">
        <v>41</v>
      </c>
      <c r="B87" s="20">
        <v>42163</v>
      </c>
      <c r="C87" t="s">
        <v>27</v>
      </c>
      <c r="D87" s="14">
        <v>46000</v>
      </c>
      <c r="E87" s="14">
        <v>46531.760000000017</v>
      </c>
      <c r="F87" s="23"/>
    </row>
    <row r="88" spans="1:6" x14ac:dyDescent="0.25">
      <c r="A88" t="s">
        <v>42</v>
      </c>
      <c r="B88" s="20">
        <v>42180</v>
      </c>
      <c r="C88" t="s">
        <v>27</v>
      </c>
      <c r="D88" s="14">
        <v>50000</v>
      </c>
      <c r="E88" s="14">
        <v>48980.800000000017</v>
      </c>
      <c r="F88" s="23"/>
    </row>
    <row r="89" spans="1:6" x14ac:dyDescent="0.25">
      <c r="A89" t="s">
        <v>43</v>
      </c>
      <c r="B89" s="20">
        <v>42181</v>
      </c>
      <c r="C89" t="s">
        <v>27</v>
      </c>
      <c r="D89" s="14">
        <v>74725</v>
      </c>
      <c r="E89" s="14">
        <v>73201.805600000036</v>
      </c>
      <c r="F89" s="23"/>
    </row>
    <row r="90" spans="1:6" x14ac:dyDescent="0.25">
      <c r="A90" t="s">
        <v>44</v>
      </c>
      <c r="B90" s="20">
        <v>42158</v>
      </c>
      <c r="C90" t="s">
        <v>25</v>
      </c>
      <c r="D90" s="14">
        <v>48000</v>
      </c>
      <c r="E90" s="14">
        <v>48043.776000000013</v>
      </c>
      <c r="F90" s="23"/>
    </row>
    <row r="91" spans="1:6" x14ac:dyDescent="0.25">
      <c r="A91" t="s">
        <v>45</v>
      </c>
      <c r="B91" s="20">
        <v>42158</v>
      </c>
      <c r="C91" t="s">
        <v>25</v>
      </c>
      <c r="D91" s="14">
        <v>220000</v>
      </c>
      <c r="E91" s="14">
        <v>220200.6400000001</v>
      </c>
      <c r="F91" s="23"/>
    </row>
    <row r="92" spans="1:6" x14ac:dyDescent="0.25">
      <c r="A92" t="s">
        <v>31</v>
      </c>
      <c r="B92" s="20">
        <v>42165</v>
      </c>
      <c r="C92" t="s">
        <v>25</v>
      </c>
      <c r="D92" s="14">
        <v>51000</v>
      </c>
      <c r="E92" s="14">
        <v>51046.512000000017</v>
      </c>
      <c r="F92" s="23"/>
    </row>
    <row r="93" spans="1:6" x14ac:dyDescent="0.25">
      <c r="A93" t="s">
        <v>33</v>
      </c>
      <c r="B93" s="20">
        <v>42166</v>
      </c>
      <c r="C93" t="s">
        <v>25</v>
      </c>
      <c r="D93" s="14">
        <v>220000</v>
      </c>
      <c r="E93" s="14">
        <v>213172.96000000008</v>
      </c>
      <c r="F93" s="23"/>
    </row>
    <row r="94" spans="1:6" x14ac:dyDescent="0.25">
      <c r="A94" t="s">
        <v>36</v>
      </c>
      <c r="B94" s="20">
        <v>42183</v>
      </c>
      <c r="C94" t="s">
        <v>26</v>
      </c>
      <c r="D94" s="14">
        <v>184000.00000000003</v>
      </c>
      <c r="E94" s="14">
        <v>184167.80800000008</v>
      </c>
      <c r="F94" s="24"/>
    </row>
    <row r="95" spans="1:6" x14ac:dyDescent="0.25">
      <c r="A95" t="s">
        <v>37</v>
      </c>
      <c r="B95" s="20">
        <v>42164</v>
      </c>
      <c r="C95" t="s">
        <v>26</v>
      </c>
      <c r="D95" s="14">
        <v>40530</v>
      </c>
      <c r="E95" s="14">
        <v>38840.709600000009</v>
      </c>
      <c r="F95" s="23"/>
    </row>
    <row r="96" spans="1:6" x14ac:dyDescent="0.25">
      <c r="A96" t="s">
        <v>38</v>
      </c>
      <c r="B96" s="20">
        <v>42161</v>
      </c>
      <c r="C96" t="s">
        <v>26</v>
      </c>
      <c r="D96" s="14">
        <v>76500</v>
      </c>
      <c r="E96" s="14">
        <v>73311.48000000001</v>
      </c>
      <c r="F96" s="23"/>
    </row>
    <row r="97" spans="1:6" x14ac:dyDescent="0.25">
      <c r="A97" t="s">
        <v>39</v>
      </c>
      <c r="B97" s="20">
        <v>42163</v>
      </c>
      <c r="C97" t="s">
        <v>26</v>
      </c>
      <c r="D97" s="14">
        <v>76500</v>
      </c>
      <c r="E97" s="14">
        <v>75755.196000000025</v>
      </c>
      <c r="F97" s="23"/>
    </row>
    <row r="98" spans="1:6" x14ac:dyDescent="0.25">
      <c r="A98" t="s">
        <v>46</v>
      </c>
      <c r="B98" s="20">
        <v>42180</v>
      </c>
      <c r="C98" t="s">
        <v>27</v>
      </c>
      <c r="D98" s="14">
        <v>105599.99999999999</v>
      </c>
      <c r="E98" s="14">
        <v>106820.73600000003</v>
      </c>
      <c r="F98" s="23"/>
    </row>
    <row r="99" spans="1:6" x14ac:dyDescent="0.25">
      <c r="A99" t="s">
        <v>47</v>
      </c>
      <c r="B99" s="20">
        <v>42181</v>
      </c>
      <c r="C99" t="s">
        <v>27</v>
      </c>
      <c r="D99" s="14">
        <v>90000</v>
      </c>
      <c r="E99" s="14">
        <v>89123.760000000038</v>
      </c>
      <c r="F99" s="23"/>
    </row>
    <row r="100" spans="1:6" x14ac:dyDescent="0.25">
      <c r="A100" t="s">
        <v>48</v>
      </c>
      <c r="B100" s="20">
        <v>42184</v>
      </c>
      <c r="C100" t="s">
        <v>27</v>
      </c>
      <c r="D100" s="14">
        <v>202800</v>
      </c>
      <c r="E100" s="14">
        <v>200825.53920000009</v>
      </c>
      <c r="F100" s="23"/>
    </row>
    <row r="101" spans="1:6" x14ac:dyDescent="0.25">
      <c r="A101" t="s">
        <v>49</v>
      </c>
      <c r="B101" s="20">
        <v>42161</v>
      </c>
      <c r="C101" t="s">
        <v>27</v>
      </c>
      <c r="D101" s="14">
        <v>153000</v>
      </c>
      <c r="E101" s="14">
        <v>154768.68000000002</v>
      </c>
      <c r="F101" s="23"/>
    </row>
    <row r="102" spans="1:6" x14ac:dyDescent="0.25">
      <c r="A102" t="s">
        <v>31</v>
      </c>
      <c r="B102" s="20">
        <v>42194</v>
      </c>
      <c r="C102" t="s">
        <v>25</v>
      </c>
      <c r="D102" s="14">
        <v>163559.99999999997</v>
      </c>
      <c r="E102" s="14">
        <v>156742.81920000003</v>
      </c>
      <c r="F102" s="23"/>
    </row>
    <row r="103" spans="1:6" x14ac:dyDescent="0.25">
      <c r="A103" t="s">
        <v>32</v>
      </c>
      <c r="B103" s="20">
        <v>42191</v>
      </c>
      <c r="C103" t="s">
        <v>25</v>
      </c>
      <c r="D103" s="14">
        <v>56000.000000000007</v>
      </c>
      <c r="E103" s="14">
        <v>55454.784000000014</v>
      </c>
      <c r="F103" s="23"/>
    </row>
    <row r="104" spans="1:6" x14ac:dyDescent="0.25">
      <c r="A104" t="s">
        <v>33</v>
      </c>
      <c r="B104" s="20">
        <v>42193</v>
      </c>
      <c r="C104" t="s">
        <v>25</v>
      </c>
      <c r="D104" s="14">
        <v>220000</v>
      </c>
      <c r="E104" s="14">
        <v>222543.20000000007</v>
      </c>
      <c r="F104" s="23"/>
    </row>
    <row r="105" spans="1:6" x14ac:dyDescent="0.25">
      <c r="A105" t="s">
        <v>34</v>
      </c>
      <c r="B105" s="20">
        <v>42210</v>
      </c>
      <c r="C105" t="s">
        <v>25</v>
      </c>
      <c r="D105" s="14">
        <v>55000.000000000007</v>
      </c>
      <c r="E105" s="14">
        <v>50045.60000000002</v>
      </c>
      <c r="F105" s="23"/>
    </row>
    <row r="106" spans="1:6" x14ac:dyDescent="0.25">
      <c r="A106" t="s">
        <v>35</v>
      </c>
      <c r="B106" s="20">
        <v>42211</v>
      </c>
      <c r="C106" t="s">
        <v>25</v>
      </c>
      <c r="D106" s="14">
        <v>74725</v>
      </c>
      <c r="E106" s="14">
        <v>73997.21120000002</v>
      </c>
      <c r="F106" s="23"/>
    </row>
    <row r="107" spans="1:6" x14ac:dyDescent="0.25">
      <c r="A107" t="s">
        <v>50</v>
      </c>
      <c r="B107" s="20">
        <v>42211</v>
      </c>
      <c r="C107" t="s">
        <v>26</v>
      </c>
      <c r="D107" s="14">
        <v>44583</v>
      </c>
      <c r="E107" s="14">
        <v>40135.506400000013</v>
      </c>
      <c r="F107" s="23"/>
    </row>
    <row r="108" spans="1:6" x14ac:dyDescent="0.25">
      <c r="A108" t="s">
        <v>51</v>
      </c>
      <c r="B108" s="20">
        <v>42211</v>
      </c>
      <c r="C108" t="s">
        <v>26</v>
      </c>
      <c r="D108" s="14">
        <v>101199.99999999999</v>
      </c>
      <c r="E108" s="14">
        <v>101292.29440000003</v>
      </c>
      <c r="F108" s="23"/>
    </row>
    <row r="109" spans="1:6" x14ac:dyDescent="0.25">
      <c r="A109" t="s">
        <v>53</v>
      </c>
      <c r="B109" s="20">
        <v>42214</v>
      </c>
      <c r="C109" t="s">
        <v>26</v>
      </c>
      <c r="D109" s="14">
        <v>56000.000000000007</v>
      </c>
      <c r="E109" s="14">
        <v>54262.208000000021</v>
      </c>
      <c r="F109" s="23"/>
    </row>
    <row r="110" spans="1:6" x14ac:dyDescent="0.25">
      <c r="A110" t="s">
        <v>53</v>
      </c>
      <c r="B110" s="20">
        <v>42191</v>
      </c>
      <c r="C110" t="s">
        <v>26</v>
      </c>
      <c r="D110" s="14">
        <v>76500</v>
      </c>
      <c r="E110" s="14">
        <v>77384.340000000011</v>
      </c>
      <c r="F110" s="23"/>
    </row>
    <row r="111" spans="1:6" x14ac:dyDescent="0.25">
      <c r="A111" t="s">
        <v>40</v>
      </c>
      <c r="B111" s="20">
        <v>42189</v>
      </c>
      <c r="C111" t="s">
        <v>27</v>
      </c>
      <c r="D111" s="14">
        <v>291600</v>
      </c>
      <c r="E111" s="14">
        <v>285656.02560000005</v>
      </c>
      <c r="F111" s="23"/>
    </row>
    <row r="112" spans="1:6" x14ac:dyDescent="0.25">
      <c r="A112" t="s">
        <v>41</v>
      </c>
      <c r="B112" s="20">
        <v>42189</v>
      </c>
      <c r="C112" t="s">
        <v>27</v>
      </c>
      <c r="D112" s="14">
        <v>28000.000000000004</v>
      </c>
      <c r="E112" s="14">
        <v>26832.96000000001</v>
      </c>
      <c r="F112" s="23"/>
    </row>
    <row r="113" spans="1:6" x14ac:dyDescent="0.25">
      <c r="A113" t="s">
        <v>42</v>
      </c>
      <c r="B113" s="20">
        <v>42193</v>
      </c>
      <c r="C113" t="s">
        <v>27</v>
      </c>
      <c r="D113" s="14">
        <v>163559.99999999997</v>
      </c>
      <c r="E113" s="14">
        <v>165450.75360000005</v>
      </c>
      <c r="F113" s="23"/>
    </row>
    <row r="114" spans="1:6" x14ac:dyDescent="0.25">
      <c r="A114" t="s">
        <v>43</v>
      </c>
      <c r="B114" s="20">
        <v>42188</v>
      </c>
      <c r="C114" t="s">
        <v>27</v>
      </c>
      <c r="D114" s="14">
        <v>48000</v>
      </c>
      <c r="E114" s="14">
        <v>47021.568000000021</v>
      </c>
      <c r="F114" s="23"/>
    </row>
    <row r="115" spans="1:6" x14ac:dyDescent="0.25">
      <c r="A115" t="s">
        <v>44</v>
      </c>
      <c r="B115" s="20">
        <v>42191</v>
      </c>
      <c r="C115" t="s">
        <v>25</v>
      </c>
      <c r="D115" s="14">
        <v>76500</v>
      </c>
      <c r="E115" s="14">
        <v>73311.48000000001</v>
      </c>
      <c r="F115" s="23"/>
    </row>
    <row r="116" spans="1:6" x14ac:dyDescent="0.25">
      <c r="A116" t="s">
        <v>45</v>
      </c>
      <c r="B116" s="20">
        <v>42244</v>
      </c>
      <c r="C116" t="s">
        <v>25</v>
      </c>
      <c r="D116" s="14">
        <v>184000.00000000003</v>
      </c>
      <c r="E116" s="14">
        <v>178290.11200000008</v>
      </c>
      <c r="F116" s="23"/>
    </row>
    <row r="117" spans="1:6" x14ac:dyDescent="0.25">
      <c r="A117" t="s">
        <v>31</v>
      </c>
      <c r="B117" s="20">
        <v>42224</v>
      </c>
      <c r="C117" t="s">
        <v>25</v>
      </c>
      <c r="D117" s="14">
        <v>76500</v>
      </c>
      <c r="E117" s="14">
        <v>76569.768000000025</v>
      </c>
      <c r="F117" s="23"/>
    </row>
    <row r="118" spans="1:6" x14ac:dyDescent="0.25">
      <c r="A118" t="s">
        <v>32</v>
      </c>
      <c r="B118" s="20">
        <v>42226</v>
      </c>
      <c r="C118" t="s">
        <v>25</v>
      </c>
      <c r="D118" s="14">
        <v>11960.000000000002</v>
      </c>
      <c r="E118" s="14">
        <v>12098.257600000004</v>
      </c>
      <c r="F118" s="23"/>
    </row>
    <row r="119" spans="1:6" x14ac:dyDescent="0.25">
      <c r="A119" t="s">
        <v>33</v>
      </c>
      <c r="B119" s="20">
        <v>42223</v>
      </c>
      <c r="C119" t="s">
        <v>25</v>
      </c>
      <c r="D119" s="14">
        <v>184000.00000000003</v>
      </c>
      <c r="E119" s="14">
        <v>184167.80800000008</v>
      </c>
      <c r="F119" s="23"/>
    </row>
    <row r="120" spans="1:6" x14ac:dyDescent="0.25">
      <c r="A120" t="s">
        <v>50</v>
      </c>
      <c r="B120" s="20">
        <v>42226</v>
      </c>
      <c r="C120" t="s">
        <v>26</v>
      </c>
      <c r="D120" s="14">
        <v>105599.99999999999</v>
      </c>
      <c r="E120" s="14">
        <v>102323.02080000003</v>
      </c>
      <c r="F120" s="23"/>
    </row>
    <row r="121" spans="1:6" x14ac:dyDescent="0.25">
      <c r="A121" t="s">
        <v>51</v>
      </c>
      <c r="B121" s="20">
        <v>42226</v>
      </c>
      <c r="C121" t="s">
        <v>26</v>
      </c>
      <c r="D121" s="14">
        <v>46000</v>
      </c>
      <c r="E121" s="14">
        <v>46531.760000000017</v>
      </c>
      <c r="F121" s="23"/>
    </row>
    <row r="122" spans="1:6" x14ac:dyDescent="0.25">
      <c r="A122" t="s">
        <v>52</v>
      </c>
      <c r="B122" s="20">
        <v>42227</v>
      </c>
      <c r="C122" t="s">
        <v>26</v>
      </c>
      <c r="D122" s="14">
        <v>17850</v>
      </c>
      <c r="E122" s="14">
        <v>17486.145600000003</v>
      </c>
      <c r="F122" s="23"/>
    </row>
    <row r="123" spans="1:6" x14ac:dyDescent="0.25">
      <c r="A123" t="s">
        <v>53</v>
      </c>
      <c r="B123" s="20">
        <v>42227</v>
      </c>
      <c r="C123" t="s">
        <v>26</v>
      </c>
      <c r="D123" s="14">
        <v>11960.000000000002</v>
      </c>
      <c r="E123" s="14">
        <v>11589.283200000005</v>
      </c>
      <c r="F123" s="23"/>
    </row>
    <row r="124" spans="1:6" x14ac:dyDescent="0.25">
      <c r="A124" t="s">
        <v>46</v>
      </c>
      <c r="B124" s="20">
        <v>42217</v>
      </c>
      <c r="C124" t="s">
        <v>27</v>
      </c>
      <c r="D124" s="14">
        <v>72000</v>
      </c>
      <c r="E124" s="14">
        <v>68999.040000000008</v>
      </c>
      <c r="F124" s="23"/>
    </row>
    <row r="125" spans="1:6" x14ac:dyDescent="0.25">
      <c r="A125" t="s">
        <v>47</v>
      </c>
      <c r="B125" s="20">
        <v>42217</v>
      </c>
      <c r="C125" t="s">
        <v>27</v>
      </c>
      <c r="D125" s="14">
        <v>184000.00000000003</v>
      </c>
      <c r="E125" s="14">
        <v>180249.34400000007</v>
      </c>
      <c r="F125" s="23"/>
    </row>
    <row r="126" spans="1:6" x14ac:dyDescent="0.25">
      <c r="A126" t="s">
        <v>48</v>
      </c>
      <c r="B126" s="20">
        <v>42217</v>
      </c>
      <c r="C126" t="s">
        <v>27</v>
      </c>
      <c r="D126" s="14">
        <v>11960.000000000002</v>
      </c>
      <c r="E126" s="14">
        <v>11970.481600000003</v>
      </c>
      <c r="F126" s="23"/>
    </row>
    <row r="127" spans="1:6" x14ac:dyDescent="0.25">
      <c r="A127" t="s">
        <v>49</v>
      </c>
      <c r="B127" s="20">
        <v>42244</v>
      </c>
      <c r="C127" t="s">
        <v>27</v>
      </c>
      <c r="D127" s="14">
        <v>40530</v>
      </c>
      <c r="E127" s="14">
        <v>39704.262400000014</v>
      </c>
      <c r="F127" s="23"/>
    </row>
    <row r="128" spans="1:6" x14ac:dyDescent="0.25">
      <c r="A128" t="s">
        <v>31</v>
      </c>
      <c r="B128" s="20">
        <v>42242</v>
      </c>
      <c r="C128" t="s">
        <v>25</v>
      </c>
      <c r="D128" s="14">
        <v>74725</v>
      </c>
      <c r="E128" s="14">
        <v>73201.805600000036</v>
      </c>
      <c r="F128" s="23"/>
    </row>
    <row r="129" spans="1:6" x14ac:dyDescent="0.25">
      <c r="A129" t="s">
        <v>32</v>
      </c>
      <c r="B129" s="20">
        <v>42242</v>
      </c>
      <c r="C129" t="s">
        <v>25</v>
      </c>
      <c r="D129" s="14">
        <v>40530</v>
      </c>
      <c r="E129" s="14">
        <v>39704.262400000014</v>
      </c>
      <c r="F129" s="23"/>
    </row>
    <row r="130" spans="1:6" x14ac:dyDescent="0.25">
      <c r="A130" t="s">
        <v>33</v>
      </c>
      <c r="B130" s="20">
        <v>42242</v>
      </c>
      <c r="C130" t="s">
        <v>25</v>
      </c>
      <c r="D130" s="14">
        <v>101199.99999999999</v>
      </c>
      <c r="E130" s="14">
        <v>100214.71680000002</v>
      </c>
      <c r="F130" s="23"/>
    </row>
    <row r="131" spans="1:6" x14ac:dyDescent="0.25">
      <c r="A131" t="s">
        <v>35</v>
      </c>
      <c r="B131" s="20">
        <v>42220</v>
      </c>
      <c r="C131" t="s">
        <v>25</v>
      </c>
      <c r="D131" s="14">
        <v>291600</v>
      </c>
      <c r="E131" s="14">
        <v>279446.11200000008</v>
      </c>
      <c r="F131" s="23"/>
    </row>
    <row r="132" spans="1:6" x14ac:dyDescent="0.25">
      <c r="A132" t="s">
        <v>50</v>
      </c>
      <c r="B132" s="20">
        <v>42220</v>
      </c>
      <c r="C132" t="s">
        <v>26</v>
      </c>
      <c r="D132" s="14">
        <v>28000.000000000004</v>
      </c>
      <c r="E132" s="14">
        <v>26832.96000000001</v>
      </c>
      <c r="F132" s="23"/>
    </row>
    <row r="133" spans="1:6" x14ac:dyDescent="0.25">
      <c r="A133" t="s">
        <v>51</v>
      </c>
      <c r="B133" s="20">
        <v>42257</v>
      </c>
      <c r="C133" t="s">
        <v>26</v>
      </c>
      <c r="D133" s="14">
        <v>46000</v>
      </c>
      <c r="E133" s="14">
        <v>44082.720000000023</v>
      </c>
      <c r="F133" s="23"/>
    </row>
    <row r="134" spans="1:6" x14ac:dyDescent="0.25">
      <c r="A134" t="s">
        <v>38</v>
      </c>
      <c r="B134" s="20">
        <v>42258</v>
      </c>
      <c r="C134" t="s">
        <v>26</v>
      </c>
      <c r="D134" s="14">
        <v>17850</v>
      </c>
      <c r="E134" s="14">
        <v>17106.012000000002</v>
      </c>
      <c r="F134" s="23"/>
    </row>
    <row r="135" spans="1:6" x14ac:dyDescent="0.25">
      <c r="A135" t="s">
        <v>39</v>
      </c>
      <c r="B135" s="20">
        <v>42258</v>
      </c>
      <c r="C135" t="s">
        <v>26</v>
      </c>
      <c r="D135" s="14">
        <v>11960.000000000002</v>
      </c>
      <c r="E135" s="14">
        <v>11843.770400000003</v>
      </c>
      <c r="F135" s="23"/>
    </row>
    <row r="136" spans="1:6" x14ac:dyDescent="0.25">
      <c r="A136" t="s">
        <v>40</v>
      </c>
      <c r="B136" s="20">
        <v>42248</v>
      </c>
      <c r="C136" t="s">
        <v>27</v>
      </c>
      <c r="D136" s="14">
        <v>72000</v>
      </c>
      <c r="E136" s="14">
        <v>72065.664000000019</v>
      </c>
      <c r="F136" s="23"/>
    </row>
    <row r="137" spans="1:6" x14ac:dyDescent="0.25">
      <c r="A137" t="s">
        <v>41</v>
      </c>
      <c r="B137" s="20">
        <v>42248</v>
      </c>
      <c r="C137" t="s">
        <v>27</v>
      </c>
      <c r="D137" s="14">
        <v>184000.00000000003</v>
      </c>
      <c r="E137" s="14">
        <v>180249.34400000007</v>
      </c>
      <c r="F137" s="23"/>
    </row>
    <row r="138" spans="1:6" x14ac:dyDescent="0.25">
      <c r="A138" t="s">
        <v>42</v>
      </c>
      <c r="B138" s="20">
        <v>42248</v>
      </c>
      <c r="C138" t="s">
        <v>27</v>
      </c>
      <c r="D138" s="14">
        <v>11960.000000000002</v>
      </c>
      <c r="E138" s="14">
        <v>11461.507200000004</v>
      </c>
      <c r="F138" s="23"/>
    </row>
    <row r="139" spans="1:6" x14ac:dyDescent="0.25">
      <c r="A139" t="s">
        <v>43</v>
      </c>
      <c r="B139" s="20">
        <v>42275</v>
      </c>
      <c r="C139" t="s">
        <v>27</v>
      </c>
      <c r="D139" s="14">
        <v>40530</v>
      </c>
      <c r="E139" s="14">
        <v>40135.506400000013</v>
      </c>
      <c r="F139" s="23"/>
    </row>
    <row r="140" spans="1:6" x14ac:dyDescent="0.25">
      <c r="A140" t="s">
        <v>44</v>
      </c>
      <c r="B140" s="20">
        <v>42273</v>
      </c>
      <c r="C140" t="s">
        <v>25</v>
      </c>
      <c r="D140" s="14">
        <v>74725</v>
      </c>
      <c r="E140" s="14">
        <v>73997.21120000002</v>
      </c>
      <c r="F140" s="23"/>
    </row>
    <row r="141" spans="1:6" x14ac:dyDescent="0.25">
      <c r="A141" t="s">
        <v>45</v>
      </c>
      <c r="B141" s="20">
        <v>42273</v>
      </c>
      <c r="C141" t="s">
        <v>25</v>
      </c>
      <c r="D141" s="14">
        <v>40530</v>
      </c>
      <c r="E141" s="14">
        <v>39704.262400000014</v>
      </c>
      <c r="F141" s="23"/>
    </row>
    <row r="142" spans="1:6" x14ac:dyDescent="0.25">
      <c r="A142" t="s">
        <v>31</v>
      </c>
      <c r="B142" s="20">
        <v>42273</v>
      </c>
      <c r="C142" t="s">
        <v>25</v>
      </c>
      <c r="D142" s="14">
        <v>101199.99999999999</v>
      </c>
      <c r="E142" s="14">
        <v>96981.98400000004</v>
      </c>
      <c r="F142" s="23"/>
    </row>
    <row r="143" spans="1:6" x14ac:dyDescent="0.25">
      <c r="A143" t="s">
        <v>33</v>
      </c>
      <c r="B143" s="20">
        <v>42253</v>
      </c>
      <c r="C143" t="s">
        <v>25</v>
      </c>
      <c r="D143" s="14">
        <v>76500</v>
      </c>
      <c r="E143" s="14">
        <v>75755.196000000025</v>
      </c>
      <c r="F143" s="23"/>
    </row>
    <row r="144" spans="1:6" x14ac:dyDescent="0.25">
      <c r="A144" t="s">
        <v>50</v>
      </c>
      <c r="B144" s="20">
        <v>42251</v>
      </c>
      <c r="C144" t="s">
        <v>26</v>
      </c>
      <c r="D144" s="14">
        <v>28000.000000000004</v>
      </c>
      <c r="E144" s="14">
        <v>27429.248000000011</v>
      </c>
      <c r="F144" s="23"/>
    </row>
    <row r="145" spans="1:6" x14ac:dyDescent="0.25">
      <c r="A145" t="s">
        <v>51</v>
      </c>
      <c r="B145" s="20">
        <v>42255</v>
      </c>
      <c r="C145" t="s">
        <v>26</v>
      </c>
      <c r="D145" s="14">
        <v>163559.99999999997</v>
      </c>
      <c r="E145" s="14">
        <v>158484.83200000005</v>
      </c>
      <c r="F145" s="23"/>
    </row>
    <row r="146" spans="1:6" x14ac:dyDescent="0.25">
      <c r="A146" t="s">
        <v>52</v>
      </c>
      <c r="B146" s="20">
        <v>42250</v>
      </c>
      <c r="C146" t="s">
        <v>26</v>
      </c>
      <c r="D146" s="14">
        <v>48000</v>
      </c>
      <c r="E146" s="14">
        <v>45999.360000000015</v>
      </c>
      <c r="F146" s="23"/>
    </row>
    <row r="147" spans="1:6" x14ac:dyDescent="0.25">
      <c r="A147" t="s">
        <v>53</v>
      </c>
      <c r="B147" s="20">
        <v>42250</v>
      </c>
      <c r="C147" t="s">
        <v>26</v>
      </c>
      <c r="D147" s="14">
        <v>220000</v>
      </c>
      <c r="E147" s="14">
        <v>215515.52000000008</v>
      </c>
      <c r="F147" s="23"/>
    </row>
    <row r="148" spans="1:6" x14ac:dyDescent="0.25">
      <c r="A148" t="s">
        <v>46</v>
      </c>
      <c r="B148" s="20">
        <v>42257</v>
      </c>
      <c r="C148" t="s">
        <v>27</v>
      </c>
      <c r="D148" s="14">
        <v>51000</v>
      </c>
      <c r="E148" s="14">
        <v>49417.368000000017</v>
      </c>
      <c r="F148" s="23"/>
    </row>
    <row r="149" spans="1:6" x14ac:dyDescent="0.25">
      <c r="A149" t="s">
        <v>47</v>
      </c>
      <c r="B149" s="20">
        <v>42283</v>
      </c>
      <c r="C149" t="s">
        <v>27</v>
      </c>
      <c r="D149" s="14">
        <v>220000</v>
      </c>
      <c r="E149" s="14">
        <v>215515.52000000008</v>
      </c>
      <c r="F149" s="23"/>
    </row>
    <row r="150" spans="1:6" x14ac:dyDescent="0.25">
      <c r="A150" t="s">
        <v>48</v>
      </c>
      <c r="B150" s="20">
        <v>42305</v>
      </c>
      <c r="C150" t="s">
        <v>27</v>
      </c>
      <c r="D150" s="14">
        <v>184000.00000000003</v>
      </c>
      <c r="E150" s="14">
        <v>180249.34400000007</v>
      </c>
      <c r="F150" s="23"/>
    </row>
    <row r="151" spans="1:6" x14ac:dyDescent="0.25">
      <c r="A151" t="s">
        <v>49</v>
      </c>
      <c r="B151" s="20">
        <v>42285</v>
      </c>
      <c r="C151" t="s">
        <v>27</v>
      </c>
      <c r="D151" s="14">
        <v>76500</v>
      </c>
      <c r="E151" s="14">
        <v>73311.48000000001</v>
      </c>
      <c r="F151" s="23"/>
    </row>
    <row r="152" spans="1:6" x14ac:dyDescent="0.25">
      <c r="A152" t="s">
        <v>31</v>
      </c>
      <c r="B152" s="20">
        <v>42278</v>
      </c>
      <c r="C152" t="s">
        <v>25</v>
      </c>
      <c r="D152" s="14">
        <v>72000</v>
      </c>
      <c r="E152" s="14">
        <v>69765.696000000025</v>
      </c>
      <c r="F152" s="23"/>
    </row>
    <row r="153" spans="1:6" x14ac:dyDescent="0.25">
      <c r="A153" t="s">
        <v>32</v>
      </c>
      <c r="B153" s="20">
        <v>42278</v>
      </c>
      <c r="C153" t="s">
        <v>25</v>
      </c>
      <c r="D153" s="14">
        <v>184000.00000000003</v>
      </c>
      <c r="E153" s="14">
        <v>186127.04000000007</v>
      </c>
      <c r="F153" s="23"/>
    </row>
    <row r="154" spans="1:6" x14ac:dyDescent="0.25">
      <c r="A154" t="s">
        <v>33</v>
      </c>
      <c r="B154" s="20">
        <v>42278</v>
      </c>
      <c r="C154" t="s">
        <v>25</v>
      </c>
      <c r="D154" s="14">
        <v>11960.000000000002</v>
      </c>
      <c r="E154" s="14">
        <v>11843.770400000003</v>
      </c>
      <c r="F154" s="23"/>
    </row>
    <row r="155" spans="1:6" x14ac:dyDescent="0.25">
      <c r="A155" t="s">
        <v>54</v>
      </c>
      <c r="B155" s="20">
        <v>42305</v>
      </c>
      <c r="C155" t="s">
        <v>25</v>
      </c>
      <c r="D155" s="14">
        <v>101199.99999999999</v>
      </c>
      <c r="E155" s="14">
        <v>102369.87200000003</v>
      </c>
      <c r="F155" s="23"/>
    </row>
    <row r="156" spans="1:6" x14ac:dyDescent="0.25">
      <c r="A156" t="s">
        <v>35</v>
      </c>
      <c r="B156" s="20">
        <v>42286</v>
      </c>
      <c r="C156" t="s">
        <v>25</v>
      </c>
      <c r="D156" s="14">
        <v>87750</v>
      </c>
      <c r="E156" s="14">
        <v>86896.198400000023</v>
      </c>
      <c r="F156" s="23"/>
    </row>
    <row r="157" spans="1:6" x14ac:dyDescent="0.25">
      <c r="A157" t="s">
        <v>50</v>
      </c>
      <c r="B157" s="20">
        <v>42286</v>
      </c>
      <c r="C157" t="s">
        <v>26</v>
      </c>
      <c r="D157" s="14">
        <v>163559.99999999997</v>
      </c>
      <c r="E157" s="14">
        <v>163708.74080000006</v>
      </c>
      <c r="F157" s="23"/>
    </row>
    <row r="158" spans="1:6" x14ac:dyDescent="0.25">
      <c r="A158" t="s">
        <v>51</v>
      </c>
      <c r="B158" s="20">
        <v>42283</v>
      </c>
      <c r="C158" t="s">
        <v>26</v>
      </c>
      <c r="D158" s="14">
        <v>56000.000000000007</v>
      </c>
      <c r="E158" s="14">
        <v>56051.072000000022</v>
      </c>
      <c r="F158" s="23"/>
    </row>
    <row r="159" spans="1:6" x14ac:dyDescent="0.25">
      <c r="A159" t="s">
        <v>38</v>
      </c>
      <c r="B159" s="20">
        <v>42285</v>
      </c>
      <c r="C159" t="s">
        <v>26</v>
      </c>
      <c r="D159" s="14">
        <v>220000</v>
      </c>
      <c r="E159" s="14">
        <v>217858.08000000007</v>
      </c>
      <c r="F159" s="23"/>
    </row>
    <row r="160" spans="1:6" x14ac:dyDescent="0.25">
      <c r="A160" t="s">
        <v>39</v>
      </c>
      <c r="B160" s="20">
        <v>42285</v>
      </c>
      <c r="C160" t="s">
        <v>26</v>
      </c>
      <c r="D160" s="14">
        <v>46000</v>
      </c>
      <c r="E160" s="14">
        <v>44572.52800000002</v>
      </c>
      <c r="F160" s="23"/>
    </row>
    <row r="161" spans="1:6" x14ac:dyDescent="0.25">
      <c r="A161" t="s">
        <v>40</v>
      </c>
      <c r="B161" s="20">
        <v>42302</v>
      </c>
      <c r="C161" t="s">
        <v>27</v>
      </c>
      <c r="D161" s="14">
        <v>50000</v>
      </c>
      <c r="E161" s="14">
        <v>50045.60000000002</v>
      </c>
      <c r="F161" s="23"/>
    </row>
    <row r="162" spans="1:6" x14ac:dyDescent="0.25">
      <c r="A162" t="s">
        <v>41</v>
      </c>
      <c r="B162" s="20">
        <v>42303</v>
      </c>
      <c r="C162" t="s">
        <v>27</v>
      </c>
      <c r="D162" s="14">
        <v>74725</v>
      </c>
      <c r="E162" s="14">
        <v>72406.400000000009</v>
      </c>
      <c r="F162" s="23"/>
    </row>
    <row r="163" spans="1:6" x14ac:dyDescent="0.25">
      <c r="A163" t="s">
        <v>42</v>
      </c>
      <c r="B163" s="20">
        <v>42303</v>
      </c>
      <c r="C163" t="s">
        <v>27</v>
      </c>
      <c r="D163" s="14">
        <v>40530</v>
      </c>
      <c r="E163" s="14">
        <v>40135.506400000013</v>
      </c>
      <c r="F163" s="23"/>
    </row>
    <row r="164" spans="1:6" x14ac:dyDescent="0.25">
      <c r="A164" t="s">
        <v>43</v>
      </c>
      <c r="B164" s="20">
        <v>42303</v>
      </c>
      <c r="C164" t="s">
        <v>27</v>
      </c>
      <c r="D164" s="14">
        <v>101199.99999999999</v>
      </c>
      <c r="E164" s="14">
        <v>96981.98400000004</v>
      </c>
      <c r="F164" s="23"/>
    </row>
    <row r="165" spans="1:6" x14ac:dyDescent="0.25">
      <c r="A165" t="s">
        <v>44</v>
      </c>
      <c r="B165" s="20">
        <v>42287</v>
      </c>
      <c r="C165" t="s">
        <v>25</v>
      </c>
      <c r="D165" s="14">
        <v>51000</v>
      </c>
      <c r="E165" s="14">
        <v>49417.368000000017</v>
      </c>
      <c r="F165" s="23"/>
    </row>
    <row r="166" spans="1:6" x14ac:dyDescent="0.25">
      <c r="A166" t="s">
        <v>45</v>
      </c>
      <c r="B166" s="20">
        <v>42287</v>
      </c>
      <c r="C166" t="s">
        <v>25</v>
      </c>
      <c r="D166" s="14">
        <v>17850</v>
      </c>
      <c r="E166" s="14">
        <v>17106.012000000002</v>
      </c>
      <c r="F166" s="23"/>
    </row>
    <row r="167" spans="1:6" x14ac:dyDescent="0.25">
      <c r="A167" t="s">
        <v>31</v>
      </c>
      <c r="B167" s="20">
        <v>42288</v>
      </c>
      <c r="C167" t="s">
        <v>25</v>
      </c>
      <c r="D167" s="14">
        <v>220000</v>
      </c>
      <c r="E167" s="14">
        <v>220200.6400000001</v>
      </c>
      <c r="F167" s="23"/>
    </row>
    <row r="168" spans="1:6" x14ac:dyDescent="0.25">
      <c r="A168" t="s">
        <v>33</v>
      </c>
      <c r="B168" s="20">
        <v>42305</v>
      </c>
      <c r="C168" t="s">
        <v>25</v>
      </c>
      <c r="D168" s="14">
        <v>184000.00000000003</v>
      </c>
      <c r="E168" s="14">
        <v>180249.34400000007</v>
      </c>
      <c r="F168" s="23"/>
    </row>
    <row r="169" spans="1:6" x14ac:dyDescent="0.25">
      <c r="A169" t="s">
        <v>50</v>
      </c>
      <c r="B169" s="20">
        <v>42283</v>
      </c>
      <c r="C169" t="s">
        <v>26</v>
      </c>
      <c r="D169" s="14">
        <v>76500</v>
      </c>
      <c r="E169" s="14">
        <v>76569.768000000025</v>
      </c>
      <c r="F169" s="23"/>
    </row>
    <row r="170" spans="1:6" x14ac:dyDescent="0.25">
      <c r="A170" t="s">
        <v>51</v>
      </c>
      <c r="B170" s="20">
        <v>42285</v>
      </c>
      <c r="C170" t="s">
        <v>26</v>
      </c>
      <c r="D170" s="14">
        <v>76500</v>
      </c>
      <c r="E170" s="14">
        <v>77384.340000000011</v>
      </c>
      <c r="F170" s="23"/>
    </row>
    <row r="171" spans="1:6" x14ac:dyDescent="0.25">
      <c r="A171" t="s">
        <v>52</v>
      </c>
      <c r="B171" s="20">
        <v>42318</v>
      </c>
      <c r="C171" t="s">
        <v>26</v>
      </c>
      <c r="D171" s="14">
        <v>105599.99999999999</v>
      </c>
      <c r="E171" s="14">
        <v>103447.44960000004</v>
      </c>
      <c r="F171" s="23"/>
    </row>
    <row r="172" spans="1:6" x14ac:dyDescent="0.25">
      <c r="A172" t="s">
        <v>53</v>
      </c>
      <c r="B172" s="20">
        <v>42318</v>
      </c>
      <c r="C172" t="s">
        <v>26</v>
      </c>
      <c r="D172" s="14">
        <v>46000</v>
      </c>
      <c r="E172" s="14">
        <v>45552.144000000015</v>
      </c>
      <c r="F172" s="23"/>
    </row>
    <row r="173" spans="1:6" x14ac:dyDescent="0.25">
      <c r="A173" t="s">
        <v>46</v>
      </c>
      <c r="B173" s="20">
        <v>42319</v>
      </c>
      <c r="C173" t="s">
        <v>27</v>
      </c>
      <c r="D173" s="14">
        <v>17850</v>
      </c>
      <c r="E173" s="14">
        <v>16244</v>
      </c>
    </row>
    <row r="174" spans="1:6" x14ac:dyDescent="0.25">
      <c r="A174" t="s">
        <v>47</v>
      </c>
      <c r="B174" s="20">
        <v>42319</v>
      </c>
      <c r="C174" t="s">
        <v>27</v>
      </c>
      <c r="D174" s="14">
        <v>11960.000000000002</v>
      </c>
      <c r="E174" s="14">
        <v>11242</v>
      </c>
    </row>
    <row r="175" spans="1:6" x14ac:dyDescent="0.25">
      <c r="A175" t="s">
        <v>48</v>
      </c>
      <c r="B175" s="20">
        <v>42309</v>
      </c>
      <c r="C175" t="s">
        <v>27</v>
      </c>
      <c r="D175" s="14">
        <v>72000</v>
      </c>
      <c r="E175" s="14">
        <v>64800</v>
      </c>
    </row>
    <row r="176" spans="1:6" x14ac:dyDescent="0.25">
      <c r="A176" t="s">
        <v>49</v>
      </c>
      <c r="B176" s="20">
        <v>42309</v>
      </c>
      <c r="C176" t="s">
        <v>27</v>
      </c>
      <c r="D176" s="14">
        <v>184000.00000000003</v>
      </c>
      <c r="E176" s="14">
        <v>172960</v>
      </c>
    </row>
    <row r="177" spans="1:5" x14ac:dyDescent="0.25">
      <c r="A177" t="s">
        <v>31</v>
      </c>
      <c r="B177" s="20">
        <v>42316</v>
      </c>
      <c r="C177" t="s">
        <v>25</v>
      </c>
      <c r="D177" s="14">
        <v>46000</v>
      </c>
      <c r="E177" s="14">
        <v>43700</v>
      </c>
    </row>
    <row r="178" spans="1:5" x14ac:dyDescent="0.25">
      <c r="A178" t="s">
        <v>32</v>
      </c>
      <c r="B178" s="20">
        <v>42333</v>
      </c>
      <c r="C178" t="s">
        <v>25</v>
      </c>
      <c r="D178" s="14">
        <v>50000</v>
      </c>
      <c r="E178" s="14">
        <v>46000</v>
      </c>
    </row>
    <row r="179" spans="1:5" x14ac:dyDescent="0.25">
      <c r="A179" t="s">
        <v>33</v>
      </c>
      <c r="B179" s="20">
        <v>42334</v>
      </c>
      <c r="C179" t="s">
        <v>25</v>
      </c>
      <c r="D179" s="14">
        <v>74725</v>
      </c>
      <c r="E179" s="14">
        <v>68000</v>
      </c>
    </row>
    <row r="180" spans="1:5" x14ac:dyDescent="0.25">
      <c r="A180" t="s">
        <v>35</v>
      </c>
      <c r="B180" s="20">
        <v>42337</v>
      </c>
      <c r="C180" t="s">
        <v>25</v>
      </c>
      <c r="D180" s="14">
        <v>56000.000000000007</v>
      </c>
      <c r="E180" s="14">
        <v>52640</v>
      </c>
    </row>
    <row r="181" spans="1:5" x14ac:dyDescent="0.25">
      <c r="A181" t="s">
        <v>50</v>
      </c>
      <c r="B181" s="20">
        <v>42314</v>
      </c>
      <c r="C181" t="s">
        <v>26</v>
      </c>
      <c r="D181" s="14">
        <v>76500</v>
      </c>
      <c r="E181" s="14">
        <v>69615</v>
      </c>
    </row>
    <row r="182" spans="1:5" x14ac:dyDescent="0.25">
      <c r="A182" t="s">
        <v>51</v>
      </c>
      <c r="B182" s="20">
        <v>42312</v>
      </c>
      <c r="C182" t="s">
        <v>26</v>
      </c>
      <c r="D182" s="14">
        <v>291600</v>
      </c>
      <c r="E182" s="14">
        <v>262440</v>
      </c>
    </row>
    <row r="183" spans="1:5" x14ac:dyDescent="0.25">
      <c r="A183" t="s">
        <v>38</v>
      </c>
      <c r="B183" s="20">
        <v>42312</v>
      </c>
      <c r="C183" t="s">
        <v>26</v>
      </c>
      <c r="D183" s="14">
        <v>28000.000000000004</v>
      </c>
      <c r="E183" s="14">
        <v>26600</v>
      </c>
    </row>
    <row r="184" spans="1:5" x14ac:dyDescent="0.25">
      <c r="A184" t="s">
        <v>39</v>
      </c>
      <c r="B184" s="20">
        <v>42316</v>
      </c>
      <c r="C184" t="s">
        <v>26</v>
      </c>
      <c r="D184" s="14">
        <v>163559.99999999997</v>
      </c>
      <c r="E184" s="14">
        <v>152111</v>
      </c>
    </row>
    <row r="185" spans="1:5" x14ac:dyDescent="0.25">
      <c r="A185" t="s">
        <v>40</v>
      </c>
      <c r="B185" s="20">
        <v>42311</v>
      </c>
      <c r="C185" t="s">
        <v>27</v>
      </c>
      <c r="D185" s="14">
        <v>48000</v>
      </c>
      <c r="E185" s="14">
        <v>43680</v>
      </c>
    </row>
    <row r="186" spans="1:5" x14ac:dyDescent="0.25">
      <c r="A186" t="s">
        <v>41</v>
      </c>
      <c r="B186" s="20">
        <v>42311</v>
      </c>
      <c r="C186" t="s">
        <v>27</v>
      </c>
      <c r="D186" s="14">
        <v>220000</v>
      </c>
      <c r="E186" s="14">
        <v>200200</v>
      </c>
    </row>
    <row r="187" spans="1:5" x14ac:dyDescent="0.25">
      <c r="A187" t="s">
        <v>42</v>
      </c>
      <c r="B187" s="20">
        <v>42318</v>
      </c>
      <c r="C187" t="s">
        <v>27</v>
      </c>
      <c r="D187" s="14">
        <v>51000</v>
      </c>
      <c r="E187" s="14">
        <v>48450</v>
      </c>
    </row>
    <row r="188" spans="1:5" x14ac:dyDescent="0.25">
      <c r="A188" t="s">
        <v>43</v>
      </c>
      <c r="B188" s="20">
        <v>42318</v>
      </c>
      <c r="C188" t="s">
        <v>27</v>
      </c>
      <c r="D188" s="14">
        <v>17850</v>
      </c>
      <c r="E188" s="14">
        <v>16244</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Sheet6">
    <tabColor theme="4" tint="-0.249977111117893"/>
  </sheetPr>
  <dimension ref="A1:E43"/>
  <sheetViews>
    <sheetView workbookViewId="0">
      <selection activeCell="G23" sqref="G23"/>
    </sheetView>
  </sheetViews>
  <sheetFormatPr defaultRowHeight="15" x14ac:dyDescent="0.25"/>
  <cols>
    <col min="5" max="5" width="12.42578125" customWidth="1"/>
  </cols>
  <sheetData>
    <row r="1" spans="1:5" x14ac:dyDescent="0.25">
      <c r="A1" s="40" t="s">
        <v>148</v>
      </c>
      <c r="B1" s="40" t="s">
        <v>24</v>
      </c>
      <c r="C1" s="40" t="s">
        <v>108</v>
      </c>
      <c r="D1" s="40" t="s">
        <v>77</v>
      </c>
      <c r="E1" s="40" t="s">
        <v>105</v>
      </c>
    </row>
    <row r="2" spans="1:5" x14ac:dyDescent="0.25">
      <c r="A2" t="s">
        <v>147</v>
      </c>
      <c r="B2" t="s">
        <v>25</v>
      </c>
      <c r="C2" s="59" t="s">
        <v>102</v>
      </c>
      <c r="D2" t="s">
        <v>147</v>
      </c>
      <c r="E2" s="9">
        <v>50</v>
      </c>
    </row>
    <row r="3" spans="1:5" x14ac:dyDescent="0.25">
      <c r="A3" t="s">
        <v>147</v>
      </c>
      <c r="B3" t="s">
        <v>25</v>
      </c>
      <c r="C3" s="59" t="s">
        <v>100</v>
      </c>
      <c r="D3" t="s">
        <v>147</v>
      </c>
      <c r="E3" s="9">
        <v>20</v>
      </c>
    </row>
    <row r="4" spans="1:5" x14ac:dyDescent="0.25">
      <c r="A4" t="s">
        <v>147</v>
      </c>
      <c r="B4" t="s">
        <v>25</v>
      </c>
      <c r="C4" s="59" t="s">
        <v>101</v>
      </c>
      <c r="D4" t="s">
        <v>147</v>
      </c>
      <c r="E4" s="9">
        <v>30</v>
      </c>
    </row>
    <row r="5" spans="1:5" x14ac:dyDescent="0.25">
      <c r="A5" t="s">
        <v>147</v>
      </c>
      <c r="B5" t="s">
        <v>25</v>
      </c>
      <c r="C5" s="59" t="s">
        <v>102</v>
      </c>
      <c r="D5" t="s">
        <v>1</v>
      </c>
      <c r="E5" s="9">
        <v>48</v>
      </c>
    </row>
    <row r="6" spans="1:5" x14ac:dyDescent="0.25">
      <c r="A6" t="s">
        <v>147</v>
      </c>
      <c r="B6" t="s">
        <v>25</v>
      </c>
      <c r="C6" s="59" t="s">
        <v>100</v>
      </c>
      <c r="D6" t="s">
        <v>1</v>
      </c>
      <c r="E6" s="9">
        <v>20</v>
      </c>
    </row>
    <row r="7" spans="1:5" x14ac:dyDescent="0.25">
      <c r="A7" t="s">
        <v>147</v>
      </c>
      <c r="B7" t="s">
        <v>25</v>
      </c>
      <c r="C7" s="59" t="s">
        <v>101</v>
      </c>
      <c r="D7" t="s">
        <v>1</v>
      </c>
      <c r="E7" s="9">
        <v>32</v>
      </c>
    </row>
    <row r="8" spans="1:5" x14ac:dyDescent="0.25">
      <c r="A8" t="s">
        <v>147</v>
      </c>
      <c r="B8" t="s">
        <v>27</v>
      </c>
      <c r="C8" s="59" t="s">
        <v>102</v>
      </c>
      <c r="D8" t="s">
        <v>147</v>
      </c>
      <c r="E8" s="9">
        <v>44</v>
      </c>
    </row>
    <row r="9" spans="1:5" x14ac:dyDescent="0.25">
      <c r="A9" t="s">
        <v>147</v>
      </c>
      <c r="B9" t="s">
        <v>27</v>
      </c>
      <c r="C9" s="59" t="s">
        <v>100</v>
      </c>
      <c r="D9" t="s">
        <v>147</v>
      </c>
      <c r="E9" s="9">
        <v>24</v>
      </c>
    </row>
    <row r="10" spans="1:5" x14ac:dyDescent="0.25">
      <c r="A10" t="s">
        <v>147</v>
      </c>
      <c r="B10" t="s">
        <v>27</v>
      </c>
      <c r="C10" s="59" t="s">
        <v>101</v>
      </c>
      <c r="D10" t="s">
        <v>147</v>
      </c>
      <c r="E10" s="9">
        <v>32</v>
      </c>
    </row>
    <row r="11" spans="1:5" x14ac:dyDescent="0.25">
      <c r="A11" t="s">
        <v>147</v>
      </c>
      <c r="B11" t="s">
        <v>27</v>
      </c>
      <c r="C11" s="59" t="s">
        <v>102</v>
      </c>
      <c r="D11" t="s">
        <v>1</v>
      </c>
      <c r="E11" s="9">
        <v>45</v>
      </c>
    </row>
    <row r="12" spans="1:5" x14ac:dyDescent="0.25">
      <c r="A12" t="s">
        <v>147</v>
      </c>
      <c r="B12" t="s">
        <v>27</v>
      </c>
      <c r="C12" s="59" t="s">
        <v>100</v>
      </c>
      <c r="D12" t="s">
        <v>1</v>
      </c>
      <c r="E12" s="9">
        <v>25</v>
      </c>
    </row>
    <row r="13" spans="1:5" x14ac:dyDescent="0.25">
      <c r="A13" t="s">
        <v>147</v>
      </c>
      <c r="B13" t="s">
        <v>27</v>
      </c>
      <c r="C13" s="59" t="s">
        <v>101</v>
      </c>
      <c r="D13" t="s">
        <v>1</v>
      </c>
      <c r="E13" s="9">
        <v>30</v>
      </c>
    </row>
    <row r="14" spans="1:5" x14ac:dyDescent="0.25">
      <c r="A14" t="s">
        <v>147</v>
      </c>
      <c r="B14" t="s">
        <v>26</v>
      </c>
      <c r="C14" s="59" t="s">
        <v>102</v>
      </c>
      <c r="D14" t="s">
        <v>147</v>
      </c>
      <c r="E14" s="9">
        <v>40</v>
      </c>
    </row>
    <row r="15" spans="1:5" x14ac:dyDescent="0.25">
      <c r="A15" t="s">
        <v>147</v>
      </c>
      <c r="B15" t="s">
        <v>26</v>
      </c>
      <c r="C15" s="59" t="s">
        <v>100</v>
      </c>
      <c r="D15" t="s">
        <v>147</v>
      </c>
      <c r="E15" s="9">
        <v>50</v>
      </c>
    </row>
    <row r="16" spans="1:5" x14ac:dyDescent="0.25">
      <c r="A16" t="s">
        <v>147</v>
      </c>
      <c r="B16" t="s">
        <v>26</v>
      </c>
      <c r="C16" s="59" t="s">
        <v>101</v>
      </c>
      <c r="D16" t="s">
        <v>147</v>
      </c>
      <c r="E16" s="9">
        <v>10</v>
      </c>
    </row>
    <row r="17" spans="1:5" x14ac:dyDescent="0.25">
      <c r="A17" t="s">
        <v>147</v>
      </c>
      <c r="B17" t="s">
        <v>26</v>
      </c>
      <c r="C17" s="59" t="s">
        <v>102</v>
      </c>
      <c r="D17" t="s">
        <v>1</v>
      </c>
      <c r="E17" s="9">
        <v>42</v>
      </c>
    </row>
    <row r="18" spans="1:5" x14ac:dyDescent="0.25">
      <c r="A18" t="s">
        <v>147</v>
      </c>
      <c r="B18" t="s">
        <v>26</v>
      </c>
      <c r="C18" s="59" t="s">
        <v>100</v>
      </c>
      <c r="D18" t="s">
        <v>1</v>
      </c>
      <c r="E18" s="9">
        <v>39</v>
      </c>
    </row>
    <row r="19" spans="1:5" x14ac:dyDescent="0.25">
      <c r="A19" t="s">
        <v>147</v>
      </c>
      <c r="B19" t="s">
        <v>26</v>
      </c>
      <c r="C19" s="59" t="s">
        <v>101</v>
      </c>
      <c r="D19" t="s">
        <v>1</v>
      </c>
      <c r="E19" s="9">
        <v>19</v>
      </c>
    </row>
    <row r="22" spans="1:5" x14ac:dyDescent="0.25">
      <c r="A22" s="40" t="s">
        <v>148</v>
      </c>
      <c r="B22" s="61" t="s">
        <v>3</v>
      </c>
      <c r="C22" s="61" t="s">
        <v>24</v>
      </c>
      <c r="D22" s="62" t="s">
        <v>2</v>
      </c>
      <c r="E22" s="62" t="s">
        <v>1</v>
      </c>
    </row>
    <row r="23" spans="1:5" x14ac:dyDescent="0.25">
      <c r="A23" t="s">
        <v>149</v>
      </c>
      <c r="B23" t="s">
        <v>16</v>
      </c>
      <c r="C23" t="s">
        <v>25</v>
      </c>
      <c r="D23">
        <v>6.2</v>
      </c>
      <c r="E23">
        <v>6.2</v>
      </c>
    </row>
    <row r="24" spans="1:5" x14ac:dyDescent="0.25">
      <c r="A24" t="s">
        <v>149</v>
      </c>
      <c r="B24" t="s">
        <v>17</v>
      </c>
      <c r="C24" t="s">
        <v>25</v>
      </c>
      <c r="D24">
        <v>4.8</v>
      </c>
      <c r="E24">
        <v>4.2799999999999994</v>
      </c>
    </row>
    <row r="25" spans="1:5" x14ac:dyDescent="0.25">
      <c r="A25" t="s">
        <v>149</v>
      </c>
      <c r="B25" t="s">
        <v>18</v>
      </c>
      <c r="C25" t="s">
        <v>25</v>
      </c>
      <c r="D25">
        <v>5.2</v>
      </c>
      <c r="E25">
        <v>5</v>
      </c>
    </row>
    <row r="26" spans="1:5" x14ac:dyDescent="0.25">
      <c r="A26" t="s">
        <v>149</v>
      </c>
      <c r="B26" t="s">
        <v>19</v>
      </c>
      <c r="C26" t="s">
        <v>25</v>
      </c>
      <c r="D26">
        <v>6.6</v>
      </c>
      <c r="E26">
        <v>6.4399999999999995</v>
      </c>
    </row>
    <row r="27" spans="1:5" x14ac:dyDescent="0.25">
      <c r="A27" t="s">
        <v>149</v>
      </c>
      <c r="B27" t="s">
        <v>20</v>
      </c>
      <c r="C27" t="s">
        <v>25</v>
      </c>
      <c r="D27">
        <v>6.8</v>
      </c>
      <c r="E27">
        <v>7</v>
      </c>
    </row>
    <row r="28" spans="1:5" x14ac:dyDescent="0.25">
      <c r="A28" t="s">
        <v>149</v>
      </c>
      <c r="B28" t="s">
        <v>21</v>
      </c>
      <c r="C28" t="s">
        <v>25</v>
      </c>
      <c r="D28">
        <v>7.4</v>
      </c>
      <c r="E28">
        <v>6.9</v>
      </c>
    </row>
    <row r="29" spans="1:5" x14ac:dyDescent="0.25">
      <c r="A29" t="s">
        <v>149</v>
      </c>
      <c r="B29" t="s">
        <v>22</v>
      </c>
      <c r="C29" t="s">
        <v>25</v>
      </c>
      <c r="D29">
        <v>4.8</v>
      </c>
      <c r="E29">
        <v>3.9</v>
      </c>
    </row>
    <row r="30" spans="1:5" x14ac:dyDescent="0.25">
      <c r="A30" t="s">
        <v>149</v>
      </c>
      <c r="B30" t="s">
        <v>16</v>
      </c>
      <c r="C30" t="s">
        <v>27</v>
      </c>
      <c r="D30">
        <v>5.6</v>
      </c>
      <c r="E30">
        <v>5.8</v>
      </c>
    </row>
    <row r="31" spans="1:5" x14ac:dyDescent="0.25">
      <c r="A31" t="s">
        <v>149</v>
      </c>
      <c r="B31" t="s">
        <v>17</v>
      </c>
      <c r="C31" t="s">
        <v>27</v>
      </c>
      <c r="D31">
        <v>4.5</v>
      </c>
      <c r="E31">
        <v>3.9</v>
      </c>
    </row>
    <row r="32" spans="1:5" x14ac:dyDescent="0.25">
      <c r="A32" t="s">
        <v>149</v>
      </c>
      <c r="B32" t="s">
        <v>18</v>
      </c>
      <c r="C32" t="s">
        <v>27</v>
      </c>
      <c r="D32">
        <v>4.7</v>
      </c>
      <c r="E32">
        <v>4.5999999999999996</v>
      </c>
    </row>
    <row r="33" spans="1:5" x14ac:dyDescent="0.25">
      <c r="A33" t="s">
        <v>149</v>
      </c>
      <c r="B33" t="s">
        <v>19</v>
      </c>
      <c r="C33" t="s">
        <v>27</v>
      </c>
      <c r="D33">
        <v>6</v>
      </c>
      <c r="E33">
        <v>5.9</v>
      </c>
    </row>
    <row r="34" spans="1:5" x14ac:dyDescent="0.25">
      <c r="A34" t="s">
        <v>149</v>
      </c>
      <c r="B34" t="s">
        <v>20</v>
      </c>
      <c r="C34" t="s">
        <v>27</v>
      </c>
      <c r="D34">
        <v>6.2</v>
      </c>
      <c r="E34">
        <v>6.4</v>
      </c>
    </row>
    <row r="35" spans="1:5" x14ac:dyDescent="0.25">
      <c r="A35" t="s">
        <v>149</v>
      </c>
      <c r="B35" t="s">
        <v>21</v>
      </c>
      <c r="C35" t="s">
        <v>27</v>
      </c>
      <c r="D35">
        <v>6.7</v>
      </c>
      <c r="E35">
        <v>6.3</v>
      </c>
    </row>
    <row r="36" spans="1:5" x14ac:dyDescent="0.25">
      <c r="A36" t="s">
        <v>149</v>
      </c>
      <c r="B36" t="s">
        <v>22</v>
      </c>
      <c r="C36" t="s">
        <v>27</v>
      </c>
      <c r="D36">
        <v>4.5</v>
      </c>
      <c r="E36">
        <v>3.4</v>
      </c>
    </row>
    <row r="37" spans="1:5" x14ac:dyDescent="0.25">
      <c r="A37" t="s">
        <v>149</v>
      </c>
      <c r="B37" t="s">
        <v>16</v>
      </c>
      <c r="C37" t="s">
        <v>26</v>
      </c>
      <c r="D37">
        <v>5.9</v>
      </c>
      <c r="E37">
        <v>5.5</v>
      </c>
    </row>
    <row r="38" spans="1:5" x14ac:dyDescent="0.25">
      <c r="A38" t="s">
        <v>149</v>
      </c>
      <c r="B38" t="s">
        <v>17</v>
      </c>
      <c r="C38" t="s">
        <v>26</v>
      </c>
      <c r="D38">
        <v>4.5</v>
      </c>
      <c r="E38">
        <v>3.9</v>
      </c>
    </row>
    <row r="39" spans="1:5" x14ac:dyDescent="0.25">
      <c r="A39" t="s">
        <v>149</v>
      </c>
      <c r="B39" t="s">
        <v>18</v>
      </c>
      <c r="C39" t="s">
        <v>26</v>
      </c>
      <c r="D39">
        <v>4.9000000000000004</v>
      </c>
      <c r="E39">
        <v>4.7</v>
      </c>
    </row>
    <row r="40" spans="1:5" x14ac:dyDescent="0.25">
      <c r="A40" t="s">
        <v>149</v>
      </c>
      <c r="B40" t="s">
        <v>19</v>
      </c>
      <c r="C40" t="s">
        <v>26</v>
      </c>
      <c r="D40">
        <v>6.2</v>
      </c>
      <c r="E40">
        <v>5.8</v>
      </c>
    </row>
    <row r="41" spans="1:5" x14ac:dyDescent="0.25">
      <c r="A41" t="s">
        <v>149</v>
      </c>
      <c r="B41" t="s">
        <v>20</v>
      </c>
      <c r="C41" t="s">
        <v>26</v>
      </c>
      <c r="D41">
        <v>6.1</v>
      </c>
      <c r="E41">
        <v>6.6</v>
      </c>
    </row>
    <row r="42" spans="1:5" x14ac:dyDescent="0.25">
      <c r="A42" t="s">
        <v>149</v>
      </c>
      <c r="B42" t="s">
        <v>21</v>
      </c>
      <c r="C42" t="s">
        <v>26</v>
      </c>
      <c r="D42">
        <v>7</v>
      </c>
      <c r="E42">
        <v>6.3</v>
      </c>
    </row>
    <row r="43" spans="1:5" x14ac:dyDescent="0.25">
      <c r="A43" t="s">
        <v>149</v>
      </c>
      <c r="B43" t="s">
        <v>22</v>
      </c>
      <c r="C43" t="s">
        <v>26</v>
      </c>
      <c r="D43">
        <v>4.5</v>
      </c>
      <c r="E43">
        <v>3</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codeName="Sheet1">
    <tabColor rgb="FF92D050"/>
  </sheetPr>
  <dimension ref="A1:U134"/>
  <sheetViews>
    <sheetView topLeftCell="A43" workbookViewId="0">
      <selection activeCell="P58" sqref="P58"/>
    </sheetView>
  </sheetViews>
  <sheetFormatPr defaultRowHeight="15" x14ac:dyDescent="0.25"/>
  <cols>
    <col min="1" max="1" width="24.7109375" bestFit="1" customWidth="1"/>
    <col min="2" max="2" width="13.5703125" customWidth="1"/>
    <col min="3" max="3" width="10.7109375" customWidth="1"/>
    <col min="4" max="5" width="11.140625" customWidth="1"/>
    <col min="6" max="7" width="13.140625" style="2" customWidth="1"/>
    <col min="8" max="8" width="15.5703125" style="2" customWidth="1"/>
    <col min="9" max="9" width="14" style="2" customWidth="1"/>
    <col min="10" max="15" width="11.140625" customWidth="1"/>
    <col min="16" max="16" width="11.5703125" bestFit="1" customWidth="1"/>
    <col min="17" max="17" width="16.7109375" customWidth="1"/>
    <col min="18" max="18" width="15.5703125" customWidth="1"/>
    <col min="19" max="19" width="14" bestFit="1" customWidth="1"/>
    <col min="20" max="22" width="10.28515625" bestFit="1" customWidth="1"/>
  </cols>
  <sheetData>
    <row r="1" spans="1:21" x14ac:dyDescent="0.25">
      <c r="A1" s="40" t="s">
        <v>3</v>
      </c>
      <c r="B1" s="40" t="s">
        <v>24</v>
      </c>
      <c r="C1" s="40" t="s">
        <v>2</v>
      </c>
      <c r="D1" s="40" t="s">
        <v>1</v>
      </c>
    </row>
    <row r="2" spans="1:21" x14ac:dyDescent="0.25">
      <c r="A2" t="s">
        <v>16</v>
      </c>
      <c r="B2" t="str">
        <f>Piv!$B$1</f>
        <v>QLD</v>
      </c>
      <c r="C2" s="8">
        <f>SUMPRODUCT((FTE!$A$2:$A$22=$A2)*(FTE!$B$2:$B$22=$B2)*(FTE!C$2:C$22))</f>
        <v>59</v>
      </c>
      <c r="D2" s="8">
        <f>SUMPRODUCT((FTE!$A$2:$A$22=$A2)*(FTE!$B$2:$B$22=$B2)*(FTE!D$2:D$22))</f>
        <v>55</v>
      </c>
    </row>
    <row r="3" spans="1:21" x14ac:dyDescent="0.25">
      <c r="A3" t="s">
        <v>17</v>
      </c>
      <c r="B3" t="str">
        <f>Piv!$B$1</f>
        <v>QLD</v>
      </c>
      <c r="C3" s="8">
        <f>SUMPRODUCT((FTE!$A$2:$A$22=$A3)*(FTE!$B$2:$B$22=$B3)*(FTE!C$2:C$22))</f>
        <v>45</v>
      </c>
      <c r="D3" s="8">
        <f>SUMPRODUCT((FTE!$A$2:$A$22=$A3)*(FTE!$B$2:$B$22=$B3)*(FTE!D$2:D$22))</f>
        <v>39</v>
      </c>
      <c r="P3" s="5"/>
      <c r="T3" s="5"/>
      <c r="U3" s="5"/>
    </row>
    <row r="4" spans="1:21" x14ac:dyDescent="0.25">
      <c r="A4" t="s">
        <v>18</v>
      </c>
      <c r="B4" t="str">
        <f>Piv!$B$1</f>
        <v>QLD</v>
      </c>
      <c r="C4" s="8">
        <f>SUMPRODUCT((FTE!$A$2:$A$22=$A4)*(FTE!$B$2:$B$22=$B4)*(FTE!C$2:C$22))</f>
        <v>49</v>
      </c>
      <c r="D4" s="8">
        <f>SUMPRODUCT((FTE!$A$2:$A$22=$A4)*(FTE!$B$2:$B$22=$B4)*(FTE!D$2:D$22))</f>
        <v>47</v>
      </c>
      <c r="U4" s="7"/>
    </row>
    <row r="5" spans="1:21" x14ac:dyDescent="0.25">
      <c r="A5" t="s">
        <v>19</v>
      </c>
      <c r="B5" t="str">
        <f>Piv!$B$1</f>
        <v>QLD</v>
      </c>
      <c r="C5" s="8">
        <f>SUMPRODUCT((FTE!$A$2:$A$22=$A5)*(FTE!$B$2:$B$22=$B5)*(FTE!C$2:C$22))</f>
        <v>62</v>
      </c>
      <c r="D5" s="8">
        <f>SUMPRODUCT((FTE!$A$2:$A$22=$A5)*(FTE!$B$2:$B$22=$B5)*(FTE!D$2:D$22))</f>
        <v>58</v>
      </c>
      <c r="U5" s="7"/>
    </row>
    <row r="6" spans="1:21" x14ac:dyDescent="0.25">
      <c r="A6" t="s">
        <v>20</v>
      </c>
      <c r="B6" t="str">
        <f>Piv!$B$1</f>
        <v>QLD</v>
      </c>
      <c r="C6" s="8">
        <f>SUMPRODUCT((FTE!$A$2:$A$22=$A6)*(FTE!$B$2:$B$22=$B6)*(FTE!C$2:C$22))</f>
        <v>61</v>
      </c>
      <c r="D6" s="8">
        <f>SUMPRODUCT((FTE!$A$2:$A$22=$A6)*(FTE!$B$2:$B$22=$B6)*(FTE!D$2:D$22))</f>
        <v>66</v>
      </c>
      <c r="U6" s="7"/>
    </row>
    <row r="7" spans="1:21" x14ac:dyDescent="0.25">
      <c r="A7" t="s">
        <v>21</v>
      </c>
      <c r="B7" t="str">
        <f>Piv!$B$1</f>
        <v>QLD</v>
      </c>
      <c r="C7" s="8">
        <f>SUMPRODUCT((FTE!$A$2:$A$22=$A7)*(FTE!$B$2:$B$22=$B7)*(FTE!C$2:C$22))</f>
        <v>70</v>
      </c>
      <c r="D7" s="8">
        <f>SUMPRODUCT((FTE!$A$2:$A$22=$A7)*(FTE!$B$2:$B$22=$B7)*(FTE!D$2:D$22))</f>
        <v>63</v>
      </c>
      <c r="K7" s="3"/>
      <c r="L7" s="3"/>
      <c r="M7" s="3"/>
      <c r="N7" s="3"/>
      <c r="O7" s="3"/>
      <c r="U7" s="7"/>
    </row>
    <row r="8" spans="1:21" x14ac:dyDescent="0.25">
      <c r="A8" t="s">
        <v>22</v>
      </c>
      <c r="B8" t="str">
        <f>Piv!$B$1</f>
        <v>QLD</v>
      </c>
      <c r="C8" s="8">
        <f>SUMPRODUCT((FTE!$A$2:$A$22=$A8)*(FTE!$B$2:$B$22=$B8)*(FTE!C$2:C$22))</f>
        <v>45</v>
      </c>
      <c r="D8" s="8">
        <f>SUMPRODUCT((FTE!$A$2:$A$22=$A8)*(FTE!$B$2:$B$22=$B8)*(FTE!D$2:D$22))</f>
        <v>30</v>
      </c>
      <c r="K8" s="3"/>
      <c r="L8" s="3"/>
      <c r="M8" s="3"/>
      <c r="N8" s="3"/>
      <c r="O8" s="3"/>
      <c r="U8" s="7"/>
    </row>
    <row r="9" spans="1:21" x14ac:dyDescent="0.25">
      <c r="C9" s="1"/>
      <c r="D9" s="1"/>
      <c r="K9" s="2"/>
      <c r="L9" s="2"/>
      <c r="M9" s="2"/>
      <c r="N9" s="2"/>
      <c r="O9" s="2"/>
      <c r="P9" s="1"/>
      <c r="T9" s="1"/>
      <c r="U9" s="7"/>
    </row>
    <row r="10" spans="1:21" x14ac:dyDescent="0.25">
      <c r="C10" s="1"/>
      <c r="D10" s="1"/>
      <c r="K10" s="3"/>
      <c r="L10" s="3"/>
      <c r="M10" s="3"/>
      <c r="N10" s="3"/>
      <c r="O10" s="3"/>
      <c r="U10" s="7"/>
    </row>
    <row r="11" spans="1:21" x14ac:dyDescent="0.25">
      <c r="A11" s="41" t="s">
        <v>15</v>
      </c>
      <c r="B11" s="41" t="s">
        <v>24</v>
      </c>
      <c r="C11" s="40" t="s">
        <v>2</v>
      </c>
      <c r="D11" s="40" t="s">
        <v>1</v>
      </c>
      <c r="K11" s="3"/>
      <c r="L11" s="3"/>
      <c r="M11" s="3"/>
      <c r="N11" s="3"/>
      <c r="O11" s="3"/>
      <c r="U11" s="7"/>
    </row>
    <row r="12" spans="1:21" x14ac:dyDescent="0.25">
      <c r="A12" s="9" t="s">
        <v>12</v>
      </c>
      <c r="B12" t="str">
        <f>Piv!$B$1</f>
        <v>QLD</v>
      </c>
      <c r="C12" s="6">
        <f>SUMPRODUCT((Exp!$A$2:$A$28=$A12)*(Exp!$B$2:$B$28=$B12)*(Exp!C$2:C$28))</f>
        <v>1407144.0682680598</v>
      </c>
      <c r="D12" s="6">
        <f>SUMPRODUCT((Exp!$A$2:$A$28=$A12)*(Exp!$B$2:$B$28=$B12)*(Exp!D$2:D$28))</f>
        <v>1670444.3093930299</v>
      </c>
      <c r="K12" s="2"/>
      <c r="L12" s="2"/>
      <c r="M12" s="2"/>
      <c r="N12" s="2"/>
      <c r="O12" s="2"/>
      <c r="U12" s="7"/>
    </row>
    <row r="13" spans="1:21" x14ac:dyDescent="0.25">
      <c r="A13" s="9" t="s">
        <v>6</v>
      </c>
      <c r="B13" t="str">
        <f>Piv!$B$1</f>
        <v>QLD</v>
      </c>
      <c r="C13" s="6">
        <f>SUMPRODUCT((Exp!$A$2:$A$28=$A13)*(Exp!$B$2:$B$28=$B13)*(Exp!C$2:C$28))</f>
        <v>781713.43877614976</v>
      </c>
      <c r="D13" s="6">
        <f>SUMPRODUCT((Exp!$A$2:$A$28=$A13)*(Exp!$B$2:$B$28=$B13)*(Exp!D$2:D$28))</f>
        <v>839091.50889897998</v>
      </c>
      <c r="H13" s="3"/>
      <c r="I13" s="4"/>
      <c r="K13" s="4"/>
      <c r="L13" s="4"/>
      <c r="M13" s="4"/>
      <c r="N13" s="4"/>
      <c r="O13" s="4"/>
      <c r="U13" s="7"/>
    </row>
    <row r="14" spans="1:21" x14ac:dyDescent="0.25">
      <c r="A14" s="9" t="s">
        <v>5</v>
      </c>
      <c r="B14" t="str">
        <f>Piv!$B$1</f>
        <v>QLD</v>
      </c>
      <c r="C14" s="6">
        <f>SUMPRODUCT((Exp!$A$2:$A$28=$A14)*(Exp!$B$2:$B$28=$B14)*(Exp!C$2:C$28))</f>
        <v>728720.99194988445</v>
      </c>
      <c r="D14" s="6">
        <f>SUMPRODUCT((Exp!$A$2:$A$28=$A14)*(Exp!$B$2:$B$28=$B14)*(Exp!D$2:D$28))</f>
        <v>868651.37214098498</v>
      </c>
      <c r="H14" s="3"/>
      <c r="I14" s="4"/>
      <c r="K14" s="4"/>
      <c r="L14" s="4"/>
      <c r="M14" s="4"/>
      <c r="N14" s="4"/>
      <c r="O14" s="4"/>
      <c r="U14" s="7"/>
    </row>
    <row r="15" spans="1:21" x14ac:dyDescent="0.25">
      <c r="A15" s="9" t="s">
        <v>10</v>
      </c>
      <c r="B15" t="str">
        <f>Piv!$B$1</f>
        <v>QLD</v>
      </c>
      <c r="C15" s="6">
        <f>SUMPRODUCT((Exp!$A$2:$A$28=$A15)*(Exp!$B$2:$B$28=$B15)*(Exp!C$2:C$28))</f>
        <v>599746.75733520999</v>
      </c>
      <c r="D15" s="6">
        <f>SUMPRODUCT((Exp!$A$2:$A$28=$A15)*(Exp!$B$2:$B$28=$B15)*(Exp!D$2:D$28))</f>
        <v>697212.54890076001</v>
      </c>
      <c r="H15" s="3"/>
      <c r="I15" s="4"/>
      <c r="K15" s="4"/>
      <c r="L15" s="4"/>
      <c r="M15" s="4"/>
      <c r="N15" s="4"/>
      <c r="O15" s="4"/>
      <c r="U15" s="7"/>
    </row>
    <row r="16" spans="1:21" x14ac:dyDescent="0.25">
      <c r="A16" s="9" t="s">
        <v>7</v>
      </c>
      <c r="B16" t="str">
        <f>Piv!$B$1</f>
        <v>QLD</v>
      </c>
      <c r="C16" s="6">
        <f>SUMPRODUCT((Exp!$A$2:$A$28=$A16)*(Exp!$B$2:$B$28=$B16)*(Exp!C$2:C$28))</f>
        <v>590381.76447235362</v>
      </c>
      <c r="D16" s="6">
        <f>SUMPRODUCT((Exp!$A$2:$A$28=$A16)*(Exp!$B$2:$B$28=$B16)*(Exp!D$2:D$28))</f>
        <v>484764.145071437</v>
      </c>
      <c r="H16" s="3"/>
      <c r="I16" s="4"/>
      <c r="K16" s="4"/>
      <c r="L16" s="4"/>
      <c r="M16" s="4"/>
      <c r="N16" s="4"/>
      <c r="O16" s="4"/>
      <c r="U16" s="7"/>
    </row>
    <row r="17" spans="1:21" x14ac:dyDescent="0.25">
      <c r="A17" s="9" t="s">
        <v>8</v>
      </c>
      <c r="B17" t="str">
        <f>Piv!$B$1</f>
        <v>QLD</v>
      </c>
      <c r="C17" s="6">
        <f>SUMPRODUCT((Exp!$A$2:$A$28=$A17)*(Exp!$B$2:$B$28=$B17)*(Exp!C$2:C$28))</f>
        <v>576803.32320082514</v>
      </c>
      <c r="D17" s="6">
        <f>SUMPRODUCT((Exp!$A$2:$A$28=$A17)*(Exp!$B$2:$B$28=$B17)*(Exp!D$2:D$28))</f>
        <v>666715.02076391899</v>
      </c>
      <c r="H17" s="3"/>
      <c r="I17" s="4"/>
      <c r="K17" s="4"/>
      <c r="L17" s="4"/>
      <c r="M17" s="4"/>
      <c r="N17" s="4"/>
      <c r="O17" s="4"/>
      <c r="U17" s="7"/>
    </row>
    <row r="18" spans="1:21" x14ac:dyDescent="0.25">
      <c r="A18" s="9" t="s">
        <v>11</v>
      </c>
      <c r="B18" t="str">
        <f>Piv!$B$1</f>
        <v>QLD</v>
      </c>
      <c r="C18" s="6">
        <f>SUMPRODUCT((Exp!$A$2:$A$28=$A18)*(Exp!$B$2:$B$28=$B18)*(Exp!C$2:C$28))</f>
        <v>503039.03478808375</v>
      </c>
      <c r="D18" s="6">
        <f>SUMPRODUCT((Exp!$A$2:$A$28=$A18)*(Exp!$B$2:$B$28=$B18)*(Exp!D$2:D$28))</f>
        <v>568663.94226428994</v>
      </c>
      <c r="H18" s="3"/>
      <c r="I18" s="4"/>
      <c r="K18" s="4"/>
      <c r="L18" s="4"/>
      <c r="M18" s="4"/>
      <c r="N18" s="4"/>
      <c r="O18" s="4"/>
      <c r="U18" s="7"/>
    </row>
    <row r="19" spans="1:21" x14ac:dyDescent="0.25">
      <c r="A19" s="9" t="s">
        <v>4</v>
      </c>
      <c r="B19" t="str">
        <f>Piv!$B$1</f>
        <v>QLD</v>
      </c>
      <c r="C19" s="6">
        <f>SUMPRODUCT((Exp!$A$2:$A$28=$A19)*(Exp!$B$2:$B$28=$B19)*(Exp!C$2:C$28))</f>
        <v>449537.62095840246</v>
      </c>
      <c r="D19" s="6">
        <f>SUMPRODUCT((Exp!$A$2:$A$28=$A19)*(Exp!$B$2:$B$28=$B19)*(Exp!D$2:D$28))</f>
        <v>497547.26181992103</v>
      </c>
      <c r="H19" s="3"/>
      <c r="I19" s="4"/>
      <c r="K19" s="4"/>
      <c r="L19" s="4"/>
      <c r="M19" s="4"/>
      <c r="N19" s="4"/>
      <c r="O19" s="4"/>
      <c r="U19" s="7"/>
    </row>
    <row r="20" spans="1:21" x14ac:dyDescent="0.25">
      <c r="A20" s="9" t="s">
        <v>9</v>
      </c>
      <c r="B20" t="str">
        <f>Piv!$B$1</f>
        <v>QLD</v>
      </c>
      <c r="C20" s="6">
        <f>SUMPRODUCT((Exp!$A$2:$A$28=$A20)*(Exp!$B$2:$B$28=$B20)*(Exp!C$2:C$28))</f>
        <v>363821.58973603108</v>
      </c>
      <c r="D20" s="6">
        <f>SUMPRODUCT((Exp!$A$2:$A$28=$A20)*(Exp!$B$2:$B$28=$B20)*(Exp!D$2:D$28))</f>
        <v>383609.34569668199</v>
      </c>
      <c r="H20" s="3"/>
      <c r="I20" s="4"/>
      <c r="K20" s="4"/>
      <c r="L20" s="4"/>
      <c r="M20" s="4"/>
      <c r="N20" s="4"/>
      <c r="O20" s="4"/>
      <c r="U20" s="7"/>
    </row>
    <row r="21" spans="1:21" x14ac:dyDescent="0.25">
      <c r="A21" s="9"/>
      <c r="C21" s="6">
        <f>SUM(C12:C20)</f>
        <v>6000908.5894850008</v>
      </c>
      <c r="D21" s="6">
        <f>SUM(D12:D20)</f>
        <v>6676699.454950003</v>
      </c>
      <c r="H21" s="3"/>
      <c r="I21" s="4"/>
      <c r="K21" s="4"/>
      <c r="L21" s="4"/>
      <c r="M21" s="4"/>
      <c r="N21" s="4"/>
      <c r="O21" s="4"/>
      <c r="U21" s="7"/>
    </row>
    <row r="22" spans="1:21" x14ac:dyDescent="0.25">
      <c r="H22" s="3"/>
      <c r="I22" s="4"/>
      <c r="K22" s="4"/>
      <c r="L22" s="4"/>
      <c r="M22" s="4"/>
      <c r="N22" s="4"/>
      <c r="O22" s="4"/>
      <c r="U22" s="7"/>
    </row>
    <row r="23" spans="1:21" x14ac:dyDescent="0.25">
      <c r="H23" s="3"/>
      <c r="I23" s="4"/>
      <c r="K23" s="4"/>
      <c r="L23" s="4"/>
      <c r="M23" s="4"/>
      <c r="N23" s="4"/>
      <c r="O23" s="4"/>
      <c r="U23" s="7"/>
    </row>
    <row r="24" spans="1:21" x14ac:dyDescent="0.25">
      <c r="A24" s="40" t="s">
        <v>24</v>
      </c>
      <c r="B24" s="40" t="s">
        <v>28</v>
      </c>
      <c r="C24" s="40" t="s">
        <v>110</v>
      </c>
      <c r="D24" s="40" t="s">
        <v>112</v>
      </c>
      <c r="E24" s="40" t="s">
        <v>29</v>
      </c>
      <c r="F24" s="40" t="s">
        <v>111</v>
      </c>
      <c r="G24" s="40" t="s">
        <v>112</v>
      </c>
      <c r="H24" s="3"/>
      <c r="I24" s="4"/>
      <c r="K24" s="4"/>
      <c r="L24" s="4"/>
      <c r="M24" s="4"/>
      <c r="N24" s="4"/>
      <c r="O24" s="4"/>
      <c r="U24" s="7"/>
    </row>
    <row r="25" spans="1:21" x14ac:dyDescent="0.25">
      <c r="A25" t="s">
        <v>25</v>
      </c>
      <c r="B25" s="60">
        <v>0.82299999999999995</v>
      </c>
      <c r="C25" s="60">
        <v>0.85199999999999998</v>
      </c>
      <c r="D25" s="60">
        <f>B25-C25</f>
        <v>-2.9000000000000026E-2</v>
      </c>
      <c r="E25" s="60">
        <v>0.441</v>
      </c>
      <c r="F25" s="60">
        <v>0.42899999999999999</v>
      </c>
      <c r="G25" s="60">
        <f>E25-F25</f>
        <v>1.2000000000000011E-2</v>
      </c>
      <c r="H25" s="3"/>
      <c r="I25" s="4"/>
      <c r="K25" s="4"/>
      <c r="L25" s="4"/>
      <c r="M25" s="4"/>
      <c r="N25" s="4"/>
      <c r="O25" s="4"/>
      <c r="U25" s="7"/>
    </row>
    <row r="26" spans="1:21" x14ac:dyDescent="0.25">
      <c r="A26" t="s">
        <v>27</v>
      </c>
      <c r="B26" s="60">
        <v>0.80400000000000005</v>
      </c>
      <c r="C26" s="60">
        <v>0.82299999999999995</v>
      </c>
      <c r="D26" s="60">
        <f t="shared" ref="D26:D27" si="0">B26-C26</f>
        <v>-1.8999999999999906E-2</v>
      </c>
      <c r="E26" s="60">
        <v>0.38200000000000001</v>
      </c>
      <c r="F26" s="60">
        <v>0.41499999999999998</v>
      </c>
      <c r="G26" s="60">
        <f t="shared" ref="G26:G27" si="1">E26-F26</f>
        <v>-3.2999999999999974E-2</v>
      </c>
      <c r="H26" s="3"/>
      <c r="I26" s="4"/>
      <c r="K26" s="4"/>
      <c r="L26" s="4"/>
      <c r="M26" s="4"/>
      <c r="N26" s="4"/>
      <c r="O26" s="4"/>
      <c r="U26" s="7"/>
    </row>
    <row r="27" spans="1:21" x14ac:dyDescent="0.25">
      <c r="A27" t="s">
        <v>26</v>
      </c>
      <c r="B27" s="60">
        <v>0.76500000000000001</v>
      </c>
      <c r="C27" s="60">
        <v>0.73199999999999998</v>
      </c>
      <c r="D27" s="60">
        <f t="shared" si="0"/>
        <v>3.3000000000000029E-2</v>
      </c>
      <c r="E27" s="60">
        <v>0.39400000000000002</v>
      </c>
      <c r="F27" s="60">
        <v>0.40799999999999997</v>
      </c>
      <c r="G27" s="60">
        <f t="shared" si="1"/>
        <v>-1.3999999999999957E-2</v>
      </c>
      <c r="H27" s="3"/>
      <c r="I27" s="4"/>
      <c r="K27" s="4"/>
      <c r="L27" s="4"/>
      <c r="M27" s="4"/>
      <c r="N27" s="4"/>
      <c r="O27" s="4"/>
      <c r="U27" s="7"/>
    </row>
    <row r="28" spans="1:21" x14ac:dyDescent="0.25">
      <c r="A28" s="3"/>
      <c r="B28" s="16"/>
      <c r="D28" s="3"/>
      <c r="E28" s="3"/>
      <c r="H28" s="3"/>
      <c r="I28" s="4"/>
      <c r="K28" s="4"/>
      <c r="L28" s="4"/>
      <c r="M28" s="4"/>
      <c r="N28" s="4"/>
      <c r="O28" s="4"/>
      <c r="U28" s="7"/>
    </row>
    <row r="29" spans="1:21" x14ac:dyDescent="0.25">
      <c r="A29" s="2" t="str">
        <f>Piv!$B$1</f>
        <v>QLD</v>
      </c>
      <c r="B29" s="17">
        <f>SUMIFS(B25:B27,$A$25:$A$27,$A$29)</f>
        <v>0.76500000000000001</v>
      </c>
      <c r="C29" s="16">
        <f>1-B29</f>
        <v>0.23499999999999999</v>
      </c>
      <c r="D29" s="17">
        <f>SUMIFS(D25:D27,$A$25:$A$27,$A$29)</f>
        <v>3.3000000000000029E-2</v>
      </c>
      <c r="E29" s="17">
        <f>SUMIFS(E25:E27,$A$25:$A$27,$A$29)</f>
        <v>0.39400000000000002</v>
      </c>
      <c r="F29" s="18">
        <f>1-E29</f>
        <v>0.60599999999999998</v>
      </c>
      <c r="G29" s="17">
        <f>SUMIFS(G25:G27,$A$25:$A$27,$A$29)</f>
        <v>-1.3999999999999957E-2</v>
      </c>
      <c r="H29" s="3"/>
      <c r="I29" s="4"/>
      <c r="K29" s="4"/>
      <c r="L29" s="4"/>
      <c r="M29" s="4"/>
      <c r="N29" s="4"/>
      <c r="O29" s="4"/>
      <c r="U29" s="7"/>
    </row>
    <row r="30" spans="1:21" x14ac:dyDescent="0.25">
      <c r="H30" s="3"/>
      <c r="I30" s="4"/>
      <c r="K30" s="4"/>
      <c r="L30" s="4"/>
      <c r="M30" s="4"/>
      <c r="N30" s="4"/>
      <c r="O30" s="4"/>
      <c r="U30" s="7"/>
    </row>
    <row r="31" spans="1:21" x14ac:dyDescent="0.25">
      <c r="H31" s="3"/>
      <c r="I31" s="4"/>
      <c r="K31" s="4"/>
      <c r="L31" s="4"/>
      <c r="M31" s="4"/>
      <c r="N31" s="4"/>
      <c r="O31" s="4"/>
      <c r="U31" s="7"/>
    </row>
    <row r="32" spans="1:21" x14ac:dyDescent="0.25">
      <c r="A32" s="37" t="s">
        <v>67</v>
      </c>
      <c r="B32" s="37" t="s">
        <v>24</v>
      </c>
      <c r="C32" s="36">
        <f>List!A2</f>
        <v>2017</v>
      </c>
      <c r="D32" s="36">
        <f>C32+1</f>
        <v>2018</v>
      </c>
      <c r="E32" s="36">
        <f t="shared" ref="E32:F32" si="2">D32+1</f>
        <v>2019</v>
      </c>
      <c r="F32" s="36">
        <f t="shared" si="2"/>
        <v>2020</v>
      </c>
    </row>
    <row r="33" spans="1:17" x14ac:dyDescent="0.25">
      <c r="A33" s="31" t="s">
        <v>68</v>
      </c>
      <c r="B33" s="34" t="str">
        <f>Piv!$B$1</f>
        <v>QLD</v>
      </c>
      <c r="C33" s="33">
        <f>SUMIFS(Satisfaction!C$2:C$49,Satisfaction!$A$2:$A$49,$A33,Satisfaction!$B$2:$B$49,$B33)</f>
        <v>0.5</v>
      </c>
      <c r="D33" s="33">
        <f>SUMIFS(Satisfaction!D$2:D$49,Satisfaction!$A$2:$A$49,$A33,Satisfaction!$B$2:$B$49,$B33)</f>
        <v>0.6</v>
      </c>
      <c r="E33" s="33">
        <f>SUMIFS(Satisfaction!E$2:E$49,Satisfaction!$A$2:$A$49,$A33,Satisfaction!$B$2:$B$49,$B33)</f>
        <v>0.6</v>
      </c>
      <c r="F33" s="33">
        <f>SUMIFS(Satisfaction!F$2:F$49,Satisfaction!$A$2:$A$49,$A33,Satisfaction!$B$2:$B$49,$B33)</f>
        <v>0.6</v>
      </c>
      <c r="G33" s="6"/>
    </row>
    <row r="34" spans="1:17" x14ac:dyDescent="0.25">
      <c r="A34" s="31" t="s">
        <v>69</v>
      </c>
      <c r="B34" s="34" t="str">
        <f>Piv!$B$1</f>
        <v>QLD</v>
      </c>
      <c r="C34" s="33">
        <f>SUMIFS(Satisfaction!C$2:C$49,Satisfaction!$A$2:$A$49,$A34,Satisfaction!$B$2:$B$49,$B34)</f>
        <v>0.1</v>
      </c>
      <c r="D34" s="33">
        <f>SUMIFS(Satisfaction!D$2:D$49,Satisfaction!$A$2:$A$49,$A34,Satisfaction!$B$2:$B$49,$B34)</f>
        <v>0.15</v>
      </c>
      <c r="E34" s="33">
        <f>SUMIFS(Satisfaction!E$2:E$49,Satisfaction!$A$2:$A$49,$A34,Satisfaction!$B$2:$B$49,$B34)</f>
        <v>0.15</v>
      </c>
      <c r="F34" s="33">
        <f>SUMIFS(Satisfaction!F$2:F$49,Satisfaction!$A$2:$A$49,$A34,Satisfaction!$B$2:$B$49,$B34)</f>
        <v>0.15</v>
      </c>
      <c r="G34" s="6"/>
    </row>
    <row r="35" spans="1:17" x14ac:dyDescent="0.25">
      <c r="A35" s="31" t="s">
        <v>70</v>
      </c>
      <c r="B35" s="34" t="str">
        <f>Piv!$B$1</f>
        <v>QLD</v>
      </c>
      <c r="C35" s="33">
        <f>SUMIFS(Satisfaction!C$2:C$49,Satisfaction!$A$2:$A$49,$A35,Satisfaction!$B$2:$B$49,$B35)</f>
        <v>0.2</v>
      </c>
      <c r="D35" s="33">
        <f>SUMIFS(Satisfaction!D$2:D$49,Satisfaction!$A$2:$A$49,$A35,Satisfaction!$B$2:$B$49,$B35)</f>
        <v>0.15</v>
      </c>
      <c r="E35" s="33">
        <f>SUMIFS(Satisfaction!E$2:E$49,Satisfaction!$A$2:$A$49,$A35,Satisfaction!$B$2:$B$49,$B35)</f>
        <v>0.15</v>
      </c>
      <c r="F35" s="33">
        <f>SUMIFS(Satisfaction!F$2:F$49,Satisfaction!$A$2:$A$49,$A35,Satisfaction!$B$2:$B$49,$B35)</f>
        <v>0.15</v>
      </c>
      <c r="G35" s="6"/>
    </row>
    <row r="36" spans="1:17" x14ac:dyDescent="0.25">
      <c r="A36" s="31" t="s">
        <v>71</v>
      </c>
      <c r="B36" s="34" t="str">
        <f>Piv!$B$1</f>
        <v>QLD</v>
      </c>
      <c r="C36" s="33">
        <f>SUMIFS(Satisfaction!C$2:C$49,Satisfaction!$A$2:$A$49,$A36,Satisfaction!$B$2:$B$49,$B36)</f>
        <v>0.2</v>
      </c>
      <c r="D36" s="33">
        <f>SUMIFS(Satisfaction!D$2:D$49,Satisfaction!$A$2:$A$49,$A36,Satisfaction!$B$2:$B$49,$B36)</f>
        <v>0.1</v>
      </c>
      <c r="E36" s="33">
        <f>SUMIFS(Satisfaction!E$2:E$49,Satisfaction!$A$2:$A$49,$A36,Satisfaction!$B$2:$B$49,$B36)</f>
        <v>0.1</v>
      </c>
      <c r="F36" s="33">
        <f>SUMIFS(Satisfaction!F$2:F$49,Satisfaction!$A$2:$A$49,$A36,Satisfaction!$B$2:$B$49,$B36)</f>
        <v>0.1</v>
      </c>
      <c r="G36" s="6"/>
    </row>
    <row r="37" spans="1:17" x14ac:dyDescent="0.25">
      <c r="A37" s="31" t="s">
        <v>72</v>
      </c>
      <c r="B37" s="32" t="str">
        <f>Piv!$B$1</f>
        <v>QLD</v>
      </c>
      <c r="C37" s="33">
        <f>SUMIFS(Satisfaction!C$2:C$49,Satisfaction!$A$2:$A$49,$A37,Satisfaction!$B$2:$B$49,$B37)</f>
        <v>0.85</v>
      </c>
      <c r="D37" s="33">
        <f>SUMIFS(Satisfaction!D$2:D$49,Satisfaction!$A$2:$A$49,$A37,Satisfaction!$B$2:$B$49,$B37)</f>
        <v>0.87</v>
      </c>
      <c r="E37" s="33">
        <f>SUMIFS(Satisfaction!E$2:E$49,Satisfaction!$A$2:$A$49,$A37,Satisfaction!$B$2:$B$49,$B37)</f>
        <v>0.9</v>
      </c>
      <c r="F37" s="33">
        <f>SUMIFS(Satisfaction!F$2:F$49,Satisfaction!$A$2:$A$49,$A37,Satisfaction!$B$2:$B$49,$B37)</f>
        <v>0.93</v>
      </c>
    </row>
    <row r="38" spans="1:17" x14ac:dyDescent="0.25">
      <c r="A38" s="31" t="s">
        <v>73</v>
      </c>
      <c r="B38" s="32" t="str">
        <f>Piv!$B$1</f>
        <v>QLD</v>
      </c>
      <c r="C38" s="33">
        <f>SUMIFS(Satisfaction!C$2:C$49,Satisfaction!$A$2:$A$49,$A38,Satisfaction!$B$2:$B$49,$B38)</f>
        <v>0.92</v>
      </c>
      <c r="D38" s="33">
        <f>SUMIFS(Satisfaction!D$2:D$49,Satisfaction!$A$2:$A$49,$A38,Satisfaction!$B$2:$B$49,$B38)</f>
        <v>0.92</v>
      </c>
      <c r="E38" s="33">
        <f>SUMIFS(Satisfaction!E$2:E$49,Satisfaction!$A$2:$A$49,$A38,Satisfaction!$B$2:$B$49,$B38)</f>
        <v>0.92</v>
      </c>
      <c r="F38" s="33">
        <f>SUMIFS(Satisfaction!F$2:F$49,Satisfaction!$A$2:$A$49,$A38,Satisfaction!$B$2:$B$49,$B38)</f>
        <v>0.92</v>
      </c>
    </row>
    <row r="41" spans="1:17" x14ac:dyDescent="0.25">
      <c r="A41" s="42" t="s">
        <v>77</v>
      </c>
      <c r="B41" s="42" t="s">
        <v>24</v>
      </c>
      <c r="C41" s="42" t="s">
        <v>78</v>
      </c>
      <c r="D41" s="50" t="s">
        <v>79</v>
      </c>
      <c r="E41" s="50" t="s">
        <v>80</v>
      </c>
      <c r="F41" s="50" t="s">
        <v>81</v>
      </c>
      <c r="G41" s="50" t="s">
        <v>82</v>
      </c>
      <c r="H41" s="50" t="s">
        <v>83</v>
      </c>
      <c r="I41" s="50" t="s">
        <v>84</v>
      </c>
      <c r="J41" s="50" t="s">
        <v>85</v>
      </c>
      <c r="K41" s="50" t="s">
        <v>86</v>
      </c>
      <c r="L41" s="50" t="s">
        <v>87</v>
      </c>
      <c r="M41" s="50" t="s">
        <v>88</v>
      </c>
      <c r="N41" s="50" t="s">
        <v>89</v>
      </c>
      <c r="O41" s="50" t="s">
        <v>90</v>
      </c>
      <c r="P41" s="50" t="s">
        <v>64</v>
      </c>
      <c r="Q41" s="50" t="s">
        <v>104</v>
      </c>
    </row>
    <row r="42" spans="1:17" x14ac:dyDescent="0.25">
      <c r="A42" s="51" t="s">
        <v>0</v>
      </c>
      <c r="B42" s="51" t="str">
        <f>Piv!$B$1</f>
        <v>QLD</v>
      </c>
      <c r="C42" s="51" t="s">
        <v>2</v>
      </c>
      <c r="D42" s="39">
        <f>SUMIFS(Rev!D$2:D$55,Rev!$A$2:$A$55,$A42,Rev!$B$2:$B$55,$C42,Rev!$C$2:$C$55,$B42)</f>
        <v>832048.00000000012</v>
      </c>
      <c r="E42" s="39">
        <f>SUMIFS(Rev!E$2:E$55,Rev!$A$2:$A$55,$A42,Rev!$B$2:$B$55,$C42,Rev!$C$2:$C$55,$B42)</f>
        <v>873263.99999999988</v>
      </c>
      <c r="F42" s="39">
        <f>SUMIFS(Rev!F$2:F$55,Rev!$A$2:$A$55,$A42,Rev!$B$2:$B$55,$C42,Rev!$C$2:$C$55,$B42)</f>
        <v>489762</v>
      </c>
      <c r="G42" s="3">
        <f>SUMIFS(Rev!G$2:G$55,Rev!$A$2:$A$55,$A42,Rev!$B$2:$B$55,$C42,Rev!$C$2:$C$55,$B42)</f>
        <v>621690</v>
      </c>
      <c r="H42" s="3">
        <f>SUMIFS(Rev!H$2:H$55,Rev!$A$2:$A$55,$A42,Rev!$B$2:$B$55,$C42,Rev!$C$2:$C$55,$B42)</f>
        <v>902520</v>
      </c>
      <c r="I42" s="3">
        <f>SUMIFS(Rev!I$2:I$55,Rev!$A$2:$A$55,$A42,Rev!$B$2:$B$55,$C42,Rev!$C$2:$C$55,$B42)</f>
        <v>901967.99999999977</v>
      </c>
      <c r="J42" s="3">
        <f>SUMIFS(Rev!J$2:J$55,Rev!$A$2:$A$55,$A42,Rev!$B$2:$B$55,$C42,Rev!$C$2:$C$55,$B42)</f>
        <v>742900</v>
      </c>
      <c r="K42" s="3">
        <f>SUMIFS(Rev!K$2:K$55,Rev!$A$2:$A$55,$A42,Rev!$B$2:$B$55,$C42,Rev!$C$2:$C$55,$B42)</f>
        <v>772800</v>
      </c>
      <c r="L42" s="3">
        <f>SUMIFS(Rev!L$2:L$55,Rev!$A$2:$A$55,$A42,Rev!$B$2:$B$55,$C42,Rev!$C$2:$C$55,$B42)</f>
        <v>777400</v>
      </c>
      <c r="M42" s="3">
        <f>SUMIFS(Rev!M$2:M$55,Rev!$A$2:$A$55,$A42,Rev!$B$2:$B$55,$C42,Rev!$C$2:$C$55,$B42)</f>
        <v>731400</v>
      </c>
      <c r="N42" s="3">
        <f>SUMIFS(Rev!N$2:N$55,Rev!$A$2:$A$55,$A42,Rev!$B$2:$B$55,$C42,Rev!$C$2:$C$55,$B42)</f>
        <v>752100</v>
      </c>
      <c r="O42" s="3">
        <f>SUMIFS(Rev!O$2:O$55,Rev!$A$2:$A$55,$A42,Rev!$B$2:$B$55,$C42,Rev!$C$2:$C$55,$B42)</f>
        <v>791199.99999999988</v>
      </c>
      <c r="P42" s="7">
        <f t="shared" ref="P42:P47" si="3">SUM(D42:O42)</f>
        <v>9189052</v>
      </c>
    </row>
    <row r="43" spans="1:17" x14ac:dyDescent="0.25">
      <c r="A43" s="51" t="s">
        <v>0</v>
      </c>
      <c r="B43" s="51" t="str">
        <f>Piv!$B$1</f>
        <v>QLD</v>
      </c>
      <c r="C43" s="51" t="s">
        <v>1</v>
      </c>
      <c r="D43" s="39">
        <f>SUMIFS(Rev!D$2:D$55,Rev!$A$2:$A$55,$A43,Rev!$B$2:$B$55,$C43,Rev!$C$2:$C$55,$B43)</f>
        <v>778601.04</v>
      </c>
      <c r="E43" s="39">
        <f>SUMIFS(Rev!E$2:E$55,Rev!$A$2:$A$55,$A43,Rev!$B$2:$B$55,$C43,Rev!$C$2:$C$55,$B43)</f>
        <v>796416.76799999992</v>
      </c>
      <c r="F43" s="39">
        <f>SUMIFS(Rev!F$2:F$55,Rev!$A$2:$A$55,$A43,Rev!$B$2:$B$55,$C43,Rev!$C$2:$C$55,$B43)</f>
        <v>697843.07299999997</v>
      </c>
      <c r="G43" s="3">
        <f>SUMIFS(Rev!G$2:G$55,Rev!$A$2:$A$55,$A43,Rev!$B$2:$B$55,$C43,Rev!$C$2:$C$55,$B43)</f>
        <v>631947.88500000001</v>
      </c>
      <c r="H43" s="3">
        <f>SUMIFS(Rev!H$2:H$55,Rev!$A$2:$A$55,$A43,Rev!$B$2:$B$55,$C43,Rev!$C$2:$C$55,$B43)</f>
        <v>771654.6</v>
      </c>
      <c r="I43" s="3">
        <f>SUMIFS(Rev!I$2:I$55,Rev!$A$2:$A$55,$A43,Rev!$B$2:$B$55,$C43,Rev!$C$2:$C$55,$B43)</f>
        <v>771182.63999999978</v>
      </c>
      <c r="J43" s="3">
        <f>SUMIFS(Rev!J$2:J$55,Rev!$A$2:$A$55,$A43,Rev!$B$2:$B$55,$C43,Rev!$C$2:$C$55,$B43)</f>
        <v>695179.5</v>
      </c>
      <c r="K43" s="3">
        <f>SUMIFS(Rev!K$2:K$55,Rev!$A$2:$A$55,$A43,Rev!$B$2:$B$55,$C43,Rev!$C$2:$C$55,$B43)</f>
        <v>704793.59999999998</v>
      </c>
      <c r="L43" s="3">
        <f>SUMIFS(Rev!L$2:L$55,Rev!$A$2:$A$55,$A43,Rev!$B$2:$B$55,$C43,Rev!$C$2:$C$55,$B43)</f>
        <v>790227.10000000009</v>
      </c>
      <c r="M43" s="3">
        <f>SUMIFS(Rev!M$2:M$55,Rev!$A$2:$A$55,$A43,Rev!$B$2:$B$55,$C43,Rev!$C$2:$C$55,$B43)</f>
        <v>743468.10000000009</v>
      </c>
      <c r="N43" s="3">
        <f>SUMIFS(Rev!N$2:N$55,Rev!$A$2:$A$55,$A43,Rev!$B$2:$B$55,$C43,Rev!$C$2:$C$55,$B43)</f>
        <v>643045.5</v>
      </c>
      <c r="O43" s="3">
        <f>SUMIFS(Rev!O$2:O$55,Rev!$A$2:$A$55,$A43,Rev!$B$2:$B$55,$C43,Rev!$C$2:$C$55,$B43)</f>
        <v>676475.99999999988</v>
      </c>
      <c r="P43" s="7">
        <f t="shared" si="3"/>
        <v>8700835.8059999999</v>
      </c>
    </row>
    <row r="44" spans="1:17" x14ac:dyDescent="0.25">
      <c r="A44" s="72" t="s">
        <v>15</v>
      </c>
      <c r="B44" s="51" t="str">
        <f>Piv!$B$1</f>
        <v>QLD</v>
      </c>
      <c r="C44" s="51" t="s">
        <v>2</v>
      </c>
      <c r="D44" s="39">
        <f>SUMIFS(Rev!D$2:D$55,Rev!$A$2:$A$55,$A44,Rev!$B$2:$B$55,$C44,Rev!$C$2:$C$55,$B44)</f>
        <v>318841.05361499998</v>
      </c>
      <c r="E44" s="39">
        <f>SUMIFS(Rev!E$2:E$55,Rev!$A$2:$A$55,$A44,Rev!$B$2:$B$55,$C44,Rev!$C$2:$C$55,$B44)</f>
        <v>471077.43479999993</v>
      </c>
      <c r="F44" s="39">
        <f>SUMIFS(Rev!F$2:F$55,Rev!$A$2:$A$55,$A44,Rev!$B$2:$B$55,$C44,Rev!$C$2:$C$55,$B44)</f>
        <v>431528.90336</v>
      </c>
      <c r="G44" s="3">
        <f>SUMIFS(Rev!G$2:G$55,Rev!$A$2:$A$55,$A44,Rev!$B$2:$B$55,$C44,Rev!$C$2:$C$55,$B44)</f>
        <v>266891.84613000002</v>
      </c>
      <c r="H44" s="3">
        <f>SUMIFS(Rev!H$2:H$55,Rev!$A$2:$A$55,$A44,Rev!$B$2:$B$55,$C44,Rev!$C$2:$C$55,$B44)</f>
        <v>401697.66294000001</v>
      </c>
      <c r="I44" s="3">
        <f>SUMIFS(Rev!I$2:I$55,Rev!$A$2:$A$55,$A44,Rev!$B$2:$B$55,$C44,Rev!$C$2:$C$55,$B44)</f>
        <v>532819.55663999985</v>
      </c>
      <c r="J44" s="3">
        <f>SUMIFS(Rev!J$2:J$55,Rev!$A$2:$A$55,$A44,Rev!$B$2:$B$55,$C44,Rev!$C$2:$C$55,$B44)</f>
        <v>565644.05999999994</v>
      </c>
      <c r="K44" s="3">
        <f>SUMIFS(Rev!K$2:K$55,Rev!$A$2:$A$55,$A44,Rev!$B$2:$B$55,$C44,Rev!$C$2:$C$55,$B44)</f>
        <v>706091.9040000001</v>
      </c>
      <c r="L44" s="3">
        <f>SUMIFS(Rev!L$2:L$55,Rev!$A$2:$A$55,$A44,Rev!$B$2:$B$55,$C44,Rev!$C$2:$C$55,$B44)</f>
        <v>610803.17999999993</v>
      </c>
      <c r="M44" s="3">
        <f>SUMIFS(Rev!M$2:M$55,Rev!$A$2:$A$55,$A44,Rev!$B$2:$B$55,$C44,Rev!$C$2:$C$55,$B44)</f>
        <v>533190.6</v>
      </c>
      <c r="N44" s="3">
        <f>SUMIFS(Rev!N$2:N$55,Rev!$A$2:$A$55,$A44,Rev!$B$2:$B$55,$C44,Rev!$C$2:$C$55,$B44)</f>
        <v>572648.93999999994</v>
      </c>
      <c r="O44" s="3">
        <f>SUMIFS(Rev!O$2:O$55,Rev!$A$2:$A$55,$A44,Rev!$B$2:$B$55,$C44,Rev!$C$2:$C$55,$B44)</f>
        <v>589673.44799999997</v>
      </c>
      <c r="P44" s="7">
        <f t="shared" si="3"/>
        <v>6000908.5894849999</v>
      </c>
    </row>
    <row r="45" spans="1:17" x14ac:dyDescent="0.25">
      <c r="A45" s="72" t="s">
        <v>15</v>
      </c>
      <c r="B45" s="51" t="str">
        <f>Piv!$B$1</f>
        <v>QLD</v>
      </c>
      <c r="C45" s="51" t="s">
        <v>1</v>
      </c>
      <c r="D45" s="39">
        <f>SUMIFS(Rev!D$2:D$55,Rev!$A$2:$A$55,$A45,Rev!$B$2:$B$55,$C45,Rev!$C$2:$C$55,$B45)</f>
        <v>402420.02456666715</v>
      </c>
      <c r="E45" s="39">
        <f>SUMIFS(Rev!E$2:E$55,Rev!$A$2:$A$55,$A45,Rev!$B$2:$B$55,$C45,Rev!$C$2:$C$55,$B45)</f>
        <v>619900.56911666703</v>
      </c>
      <c r="F45" s="39">
        <f>SUMIFS(Rev!F$2:F$55,Rev!$A$2:$A$55,$A45,Rev!$B$2:$B$55,$C45,Rev!$C$2:$C$55,$B45)</f>
        <v>606259.80991666706</v>
      </c>
      <c r="G45" s="3">
        <f>SUMIFS(Rev!G$2:G$55,Rev!$A$2:$A$55,$A45,Rev!$B$2:$B$55,$C45,Rev!$C$2:$C$55,$B45)</f>
        <v>328206.87101666717</v>
      </c>
      <c r="H45" s="3">
        <f>SUMIFS(Rev!H$2:H$55,Rev!$A$2:$A$55,$A45,Rev!$B$2:$B$55,$C45,Rev!$C$2:$C$55,$B45)</f>
        <v>520786.60931666713</v>
      </c>
      <c r="I45" s="3">
        <f>SUMIFS(Rev!I$2:I$55,Rev!$A$2:$A$55,$A45,Rev!$B$2:$B$55,$C45,Rev!$C$2:$C$55,$B45)</f>
        <v>708103.60031666688</v>
      </c>
      <c r="J45" s="3">
        <f>SUMIFS(Rev!J$2:J$55,Rev!$A$2:$A$55,$A45,Rev!$B$2:$B$55,$C45,Rev!$C$2:$C$55,$B45)</f>
        <v>588464.1001166671</v>
      </c>
      <c r="K45" s="3">
        <f>SUMIFS(Rev!K$2:K$55,Rev!$A$2:$A$55,$A45,Rev!$B$2:$B$55,$C45,Rev!$C$2:$C$55,$B45)</f>
        <v>587854.485116667</v>
      </c>
      <c r="L45" s="3">
        <f>SUMIFS(Rev!L$2:L$55,Rev!$A$2:$A$55,$A45,Rev!$B$2:$B$55,$C45,Rev!$C$2:$C$55,$B45)</f>
        <v>624903.3451166671</v>
      </c>
      <c r="M45" s="3">
        <f>SUMIFS(Rev!M$2:M$55,Rev!$A$2:$A$55,$A45,Rev!$B$2:$B$55,$C45,Rev!$C$2:$C$55,$B45)</f>
        <v>515998.57511666714</v>
      </c>
      <c r="N45" s="3">
        <f>SUMIFS(Rev!N$2:N$55,Rev!$A$2:$A$55,$A45,Rev!$B$2:$B$55,$C45,Rev!$C$2:$C$55,$B45)</f>
        <v>570686.94011666707</v>
      </c>
      <c r="O45" s="3">
        <f>SUMIFS(Rev!O$2:O$55,Rev!$A$2:$A$55,$A45,Rev!$B$2:$B$55,$C45,Rev!$C$2:$C$55,$B45)</f>
        <v>603114.52511666692</v>
      </c>
      <c r="P45" s="7">
        <f t="shared" si="3"/>
        <v>6676699.4549500057</v>
      </c>
    </row>
    <row r="46" spans="1:17" x14ac:dyDescent="0.25">
      <c r="A46" s="72" t="s">
        <v>76</v>
      </c>
      <c r="B46" s="51" t="str">
        <f>Piv!$B$1</f>
        <v>QLD</v>
      </c>
      <c r="C46" s="51" t="s">
        <v>2</v>
      </c>
      <c r="D46" s="39">
        <f>SUMIFS(Rev!D$2:D$55,Rev!$A$2:$A$55,$A46,Rev!$B$2:$B$55,$C46,Rev!$C$2:$C$55,$B46)</f>
        <v>513206.94638500013</v>
      </c>
      <c r="E46" s="39">
        <f>SUMIFS(Rev!E$2:E$55,Rev!$A$2:$A$55,$A46,Rev!$B$2:$B$55,$C46,Rev!$C$2:$C$55,$B46)</f>
        <v>402186.56519999995</v>
      </c>
      <c r="F46" s="39">
        <f>SUMIFS(Rev!F$2:F$55,Rev!$A$2:$A$55,$A46,Rev!$B$2:$B$55,$C46,Rev!$C$2:$C$55,$B46)</f>
        <v>58233.096640000003</v>
      </c>
      <c r="G46" s="3">
        <f>SUMIFS(Rev!G$2:G$55,Rev!$A$2:$A$55,$A46,Rev!$B$2:$B$55,$C46,Rev!$C$2:$C$55,$B46)</f>
        <v>354798.15386999998</v>
      </c>
      <c r="H46" s="3">
        <f>SUMIFS(Rev!H$2:H$55,Rev!$A$2:$A$55,$A46,Rev!$B$2:$B$55,$C46,Rev!$C$2:$C$55,$B46)</f>
        <v>500822.33705999999</v>
      </c>
      <c r="I46" s="3">
        <f>SUMIFS(Rev!I$2:I$55,Rev!$A$2:$A$55,$A46,Rev!$B$2:$B$55,$C46,Rev!$C$2:$C$55,$B46)</f>
        <v>369148.44335999992</v>
      </c>
      <c r="J46" s="3">
        <f>SUMIFS(Rev!J$2:J$55,Rev!$A$2:$A$55,$A46,Rev!$B$2:$B$55,$C46,Rev!$C$2:$C$55,$B46)</f>
        <v>177255.94000000006</v>
      </c>
      <c r="K46" s="3">
        <f>SUMIFS(Rev!K$2:K$55,Rev!$A$2:$A$55,$A46,Rev!$B$2:$B$55,$C46,Rev!$C$2:$C$55,$B46)</f>
        <v>66708.095999999903</v>
      </c>
      <c r="L46" s="3">
        <f>SUMIFS(Rev!L$2:L$55,Rev!$A$2:$A$55,$A46,Rev!$B$2:$B$55,$C46,Rev!$C$2:$C$55,$B46)</f>
        <v>166596.82000000007</v>
      </c>
      <c r="M46" s="3">
        <f>SUMIFS(Rev!M$2:M$55,Rev!$A$2:$A$55,$A46,Rev!$B$2:$B$55,$C46,Rev!$C$2:$C$55,$B46)</f>
        <v>198209.40000000002</v>
      </c>
      <c r="N46" s="3">
        <f>SUMIFS(Rev!N$2:N$55,Rev!$A$2:$A$55,$A46,Rev!$B$2:$B$55,$C46,Rev!$C$2:$C$55,$B46)</f>
        <v>179451.06000000006</v>
      </c>
      <c r="O46" s="3">
        <f>SUMIFS(Rev!O$2:O$55,Rev!$A$2:$A$55,$A46,Rev!$B$2:$B$55,$C46,Rev!$C$2:$C$55,$B46)</f>
        <v>201526.55199999991</v>
      </c>
      <c r="P46" s="7">
        <f t="shared" si="3"/>
        <v>3188143.4105150001</v>
      </c>
    </row>
    <row r="47" spans="1:17" x14ac:dyDescent="0.25">
      <c r="A47" s="72" t="s">
        <v>76</v>
      </c>
      <c r="B47" s="51" t="str">
        <f>Piv!$B$1</f>
        <v>QLD</v>
      </c>
      <c r="C47" s="51" t="s">
        <v>1</v>
      </c>
      <c r="D47" s="39">
        <f>SUMIFS(Rev!D$2:D$55,Rev!$A$2:$A$55,$A47,Rev!$B$2:$B$55,$C47,Rev!$C$2:$C$55,$B47)</f>
        <v>376181.01543333288</v>
      </c>
      <c r="E47" s="39">
        <f>SUMIFS(Rev!E$2:E$55,Rev!$A$2:$A$55,$A47,Rev!$B$2:$B$55,$C47,Rev!$C$2:$C$55,$B47)</f>
        <v>176516.19888333289</v>
      </c>
      <c r="F47" s="39">
        <f>SUMIFS(Rev!F$2:F$55,Rev!$A$2:$A$55,$A47,Rev!$B$2:$B$55,$C47,Rev!$C$2:$C$55,$B47)</f>
        <v>91583.263083332917</v>
      </c>
      <c r="G47" s="3">
        <f>SUMIFS(Rev!G$2:G$55,Rev!$A$2:$A$55,$A47,Rev!$B$2:$B$55,$C47,Rev!$C$2:$C$55,$B47)</f>
        <v>303741.01398333284</v>
      </c>
      <c r="H47" s="3">
        <f>SUMIFS(Rev!H$2:H$55,Rev!$A$2:$A$55,$A47,Rev!$B$2:$B$55,$C47,Rev!$C$2:$C$55,$B47)</f>
        <v>250867.99068333284</v>
      </c>
      <c r="I47" s="3">
        <f>SUMIFS(Rev!I$2:I$55,Rev!$A$2:$A$55,$A47,Rev!$B$2:$B$55,$C47,Rev!$C$2:$C$55,$B47)</f>
        <v>63079.0396833329</v>
      </c>
      <c r="J47" s="3">
        <f>SUMIFS(Rev!J$2:J$55,Rev!$A$2:$A$55,$A47,Rev!$B$2:$B$55,$C47,Rev!$C$2:$C$55,$B47)</f>
        <v>106715.3998833329</v>
      </c>
      <c r="K47" s="3">
        <f>SUMIFS(Rev!K$2:K$55,Rev!$A$2:$A$55,$A47,Rev!$B$2:$B$55,$C47,Rev!$C$2:$C$55,$B47)</f>
        <v>116939.11488333298</v>
      </c>
      <c r="L47" s="3">
        <f>SUMIFS(Rev!L$2:L$55,Rev!$A$2:$A$55,$A47,Rev!$B$2:$B$55,$C47,Rev!$C$2:$C$55,$B47)</f>
        <v>165323.75488333299</v>
      </c>
      <c r="M47" s="3">
        <f>SUMIFS(Rev!M$2:M$55,Rev!$A$2:$A$55,$A47,Rev!$B$2:$B$55,$C47,Rev!$C$2:$C$55,$B47)</f>
        <v>227469.52488333295</v>
      </c>
      <c r="N47" s="3">
        <f>SUMIFS(Rev!N$2:N$55,Rev!$A$2:$A$55,$A47,Rev!$B$2:$B$55,$C47,Rev!$C$2:$C$55,$B47)</f>
        <v>72358.559883332928</v>
      </c>
      <c r="O47" s="3">
        <f>SUMIFS(Rev!O$2:O$55,Rev!$A$2:$A$55,$A47,Rev!$B$2:$B$55,$C47,Rev!$C$2:$C$55,$B47)</f>
        <v>73361.474883332965</v>
      </c>
      <c r="P47" s="7">
        <f t="shared" si="3"/>
        <v>2024136.351049995</v>
      </c>
    </row>
    <row r="48" spans="1:17" x14ac:dyDescent="0.25">
      <c r="A48" s="72"/>
      <c r="B48" s="38"/>
      <c r="C48" s="38"/>
      <c r="D48" s="38"/>
      <c r="E48" s="38"/>
      <c r="F48" s="38"/>
      <c r="G48" s="52"/>
      <c r="H48" s="52"/>
      <c r="I48" s="52"/>
      <c r="J48" s="52"/>
      <c r="K48" s="52"/>
      <c r="L48" s="52"/>
      <c r="M48" s="52"/>
      <c r="N48" s="52"/>
      <c r="O48" s="52"/>
    </row>
    <row r="49" spans="1:17" x14ac:dyDescent="0.25">
      <c r="A49" s="51" t="s">
        <v>0</v>
      </c>
      <c r="B49" s="51" t="str">
        <f>Piv!$B$1</f>
        <v>QLD</v>
      </c>
      <c r="C49" s="51" t="s">
        <v>2</v>
      </c>
      <c r="D49" s="53">
        <f>SUMIFS(D$42:D$47,$A$42:$A$47,$A49,$B$42:$B$47,$B49,$C$42:$C$47,$C49)</f>
        <v>832048.00000000012</v>
      </c>
      <c r="E49" s="53">
        <f t="shared" ref="E49:O53" si="4">SUMIFS(E$42:E$47,$A$42:$A$47,$A49,$B$42:$B$47,$B49,$C$42:$C$47,$C49)</f>
        <v>873263.99999999988</v>
      </c>
      <c r="F49" s="53">
        <f t="shared" si="4"/>
        <v>489762</v>
      </c>
      <c r="G49" s="53">
        <f t="shared" si="4"/>
        <v>621690</v>
      </c>
      <c r="H49" s="53">
        <f t="shared" si="4"/>
        <v>902520</v>
      </c>
      <c r="I49" s="53">
        <f>SUMIFS(I$42:I$47,$A$42:$A$47,$A49,$B$42:$B$47,$B49,$C$42:$C$47,$C49)</f>
        <v>901967.99999999977</v>
      </c>
      <c r="J49" s="53">
        <f t="shared" si="4"/>
        <v>742900</v>
      </c>
      <c r="K49" s="53">
        <f t="shared" si="4"/>
        <v>772800</v>
      </c>
      <c r="L49" s="53">
        <f t="shared" si="4"/>
        <v>777400</v>
      </c>
      <c r="M49" s="53">
        <f t="shared" si="4"/>
        <v>731400</v>
      </c>
      <c r="N49" s="53">
        <f t="shared" si="4"/>
        <v>752100</v>
      </c>
      <c r="O49" s="53">
        <f t="shared" si="4"/>
        <v>791199.99999999988</v>
      </c>
      <c r="P49" s="7">
        <f>SUM(D49:O49)</f>
        <v>9189052</v>
      </c>
    </row>
    <row r="50" spans="1:17" x14ac:dyDescent="0.25">
      <c r="A50" s="51" t="s">
        <v>0</v>
      </c>
      <c r="B50" s="51" t="str">
        <f>Piv!$B$1</f>
        <v>QLD</v>
      </c>
      <c r="C50" s="51" t="s">
        <v>1</v>
      </c>
      <c r="D50" s="53">
        <f>SUMIFS(D$42:D$47,$A$42:$A$47,$A50,$B$42:$B$47,$B50,$C$42:$C$47,$C50)</f>
        <v>778601.04</v>
      </c>
      <c r="E50" s="53">
        <f t="shared" si="4"/>
        <v>796416.76799999992</v>
      </c>
      <c r="F50" s="53">
        <f t="shared" si="4"/>
        <v>697843.07299999997</v>
      </c>
      <c r="G50" s="53">
        <f t="shared" si="4"/>
        <v>631947.88500000001</v>
      </c>
      <c r="H50" s="53">
        <f t="shared" si="4"/>
        <v>771654.6</v>
      </c>
      <c r="I50" s="53">
        <f t="shared" si="4"/>
        <v>771182.63999999978</v>
      </c>
      <c r="J50" s="53">
        <f t="shared" si="4"/>
        <v>695179.5</v>
      </c>
      <c r="K50" s="53">
        <f t="shared" si="4"/>
        <v>704793.59999999998</v>
      </c>
      <c r="L50" s="53">
        <f t="shared" si="4"/>
        <v>790227.10000000009</v>
      </c>
      <c r="M50" s="53">
        <f t="shared" si="4"/>
        <v>743468.10000000009</v>
      </c>
      <c r="N50" s="53">
        <f t="shared" si="4"/>
        <v>643045.5</v>
      </c>
      <c r="O50" s="53">
        <f t="shared" si="4"/>
        <v>676475.99999999988</v>
      </c>
      <c r="P50" s="7">
        <f>SUM(D50:O50)</f>
        <v>8700835.8059999999</v>
      </c>
    </row>
    <row r="51" spans="1:17" x14ac:dyDescent="0.25">
      <c r="A51" s="1"/>
    </row>
    <row r="52" spans="1:17" x14ac:dyDescent="0.25">
      <c r="A52" s="72" t="s">
        <v>76</v>
      </c>
      <c r="B52" s="51" t="str">
        <f>Piv!$B$1</f>
        <v>QLD</v>
      </c>
      <c r="C52" s="51" t="s">
        <v>2</v>
      </c>
      <c r="D52" s="53">
        <f>SUMIFS(D$42:D$47,$A$42:$A$47,$A52,$B$42:$B$47,$B52,$C$42:$C$47,$C52)</f>
        <v>513206.94638500013</v>
      </c>
      <c r="E52" s="53">
        <f t="shared" si="4"/>
        <v>402186.56519999995</v>
      </c>
      <c r="F52" s="53">
        <f t="shared" si="4"/>
        <v>58233.096640000003</v>
      </c>
      <c r="G52" s="53">
        <f t="shared" si="4"/>
        <v>354798.15386999998</v>
      </c>
      <c r="H52" s="53">
        <f t="shared" si="4"/>
        <v>500822.33705999999</v>
      </c>
      <c r="I52" s="53">
        <f>SUMIFS(I$42:I$47,$A$42:$A$47,$A52,$B$42:$B$47,$B52,$C$42:$C$47,$C52)</f>
        <v>369148.44335999992</v>
      </c>
      <c r="J52" s="53">
        <f t="shared" si="4"/>
        <v>177255.94000000006</v>
      </c>
      <c r="K52" s="53">
        <f t="shared" si="4"/>
        <v>66708.095999999903</v>
      </c>
      <c r="L52" s="53">
        <f t="shared" si="4"/>
        <v>166596.82000000007</v>
      </c>
      <c r="M52" s="53">
        <f t="shared" si="4"/>
        <v>198209.40000000002</v>
      </c>
      <c r="N52" s="53">
        <f t="shared" si="4"/>
        <v>179451.06000000006</v>
      </c>
      <c r="O52" s="53">
        <f t="shared" si="4"/>
        <v>201526.55199999991</v>
      </c>
      <c r="P52" s="7">
        <f>SUM(D52:O52)</f>
        <v>3188143.4105150001</v>
      </c>
      <c r="Q52" s="71">
        <f>P52/1000000</f>
        <v>3.1881434105149999</v>
      </c>
    </row>
    <row r="53" spans="1:17" x14ac:dyDescent="0.25">
      <c r="A53" s="72" t="s">
        <v>76</v>
      </c>
      <c r="B53" s="51" t="str">
        <f>Piv!$B$1</f>
        <v>QLD</v>
      </c>
      <c r="C53" s="51" t="s">
        <v>1</v>
      </c>
      <c r="D53" s="53">
        <f>SUMIFS(D$42:D$47,$A$42:$A$47,$A53,$B$42:$B$47,$B53,$C$42:$C$47,$C53)</f>
        <v>376181.01543333288</v>
      </c>
      <c r="E53" s="53">
        <f t="shared" si="4"/>
        <v>176516.19888333289</v>
      </c>
      <c r="F53" s="53">
        <f t="shared" si="4"/>
        <v>91583.263083332917</v>
      </c>
      <c r="G53" s="53">
        <f t="shared" si="4"/>
        <v>303741.01398333284</v>
      </c>
      <c r="H53" s="53">
        <f t="shared" si="4"/>
        <v>250867.99068333284</v>
      </c>
      <c r="I53" s="53">
        <f t="shared" si="4"/>
        <v>63079.0396833329</v>
      </c>
      <c r="J53" s="53">
        <f t="shared" si="4"/>
        <v>106715.3998833329</v>
      </c>
      <c r="K53" s="53">
        <f t="shared" si="4"/>
        <v>116939.11488333298</v>
      </c>
      <c r="L53" s="53">
        <f t="shared" si="4"/>
        <v>165323.75488333299</v>
      </c>
      <c r="M53" s="53">
        <f t="shared" si="4"/>
        <v>227469.52488333295</v>
      </c>
      <c r="N53" s="53">
        <f t="shared" si="4"/>
        <v>72358.559883332928</v>
      </c>
      <c r="O53" s="53">
        <f t="shared" si="4"/>
        <v>73361.474883332965</v>
      </c>
      <c r="P53" s="7">
        <f>SUM(D53:O53)</f>
        <v>2024136.351049995</v>
      </c>
      <c r="Q53" s="71">
        <f>P53/1000000</f>
        <v>2.0241363510499952</v>
      </c>
    </row>
    <row r="54" spans="1:17" x14ac:dyDescent="0.25">
      <c r="A54" s="72"/>
      <c r="B54" s="51"/>
      <c r="C54" s="51"/>
      <c r="D54" s="53"/>
      <c r="E54" s="53"/>
      <c r="F54" s="53"/>
      <c r="G54" s="53"/>
      <c r="H54" s="53"/>
      <c r="I54" s="53"/>
      <c r="J54" s="53"/>
      <c r="K54" s="53"/>
      <c r="L54" s="53"/>
      <c r="M54" s="53"/>
      <c r="N54" s="53"/>
      <c r="O54" s="53"/>
      <c r="P54" s="7"/>
      <c r="Q54" s="71"/>
    </row>
    <row r="55" spans="1:17" x14ac:dyDescent="0.25">
      <c r="A55" s="72"/>
      <c r="B55" s="51"/>
      <c r="C55" s="51"/>
      <c r="D55" s="53"/>
      <c r="E55" s="53"/>
      <c r="F55" s="53"/>
      <c r="G55" s="53"/>
      <c r="H55" s="53"/>
      <c r="I55" s="53"/>
      <c r="J55" s="53"/>
      <c r="K55" s="53"/>
      <c r="L55" s="53"/>
      <c r="M55" s="53"/>
      <c r="N55" s="53"/>
      <c r="O55" s="53"/>
      <c r="P55" s="7"/>
      <c r="Q55" s="71"/>
    </row>
    <row r="56" spans="1:17" x14ac:dyDescent="0.25">
      <c r="A56" s="40" t="s">
        <v>103</v>
      </c>
      <c r="B56" s="77"/>
      <c r="C56" s="77"/>
      <c r="D56" s="50" t="s">
        <v>79</v>
      </c>
      <c r="E56" s="50" t="s">
        <v>80</v>
      </c>
      <c r="F56" s="50" t="s">
        <v>81</v>
      </c>
      <c r="G56" s="50" t="s">
        <v>82</v>
      </c>
      <c r="H56" s="50" t="s">
        <v>83</v>
      </c>
      <c r="I56" s="50" t="s">
        <v>84</v>
      </c>
      <c r="J56" s="50" t="s">
        <v>85</v>
      </c>
      <c r="K56" s="50" t="s">
        <v>86</v>
      </c>
      <c r="L56" s="50" t="s">
        <v>87</v>
      </c>
      <c r="M56" s="50" t="s">
        <v>88</v>
      </c>
      <c r="N56" s="50" t="s">
        <v>89</v>
      </c>
      <c r="O56" s="50" t="s">
        <v>90</v>
      </c>
      <c r="P56" s="50" t="s">
        <v>64</v>
      </c>
      <c r="Q56" s="71"/>
    </row>
    <row r="57" spans="1:17" x14ac:dyDescent="0.25">
      <c r="A57" t="str">
        <f>A56</f>
        <v>Volumes</v>
      </c>
      <c r="B57" s="51" t="str">
        <f>Piv!$B$1</f>
        <v>QLD</v>
      </c>
      <c r="C57" t="s">
        <v>2</v>
      </c>
      <c r="D57" s="53">
        <f>SUMIFS(Vol!C$2:C$7,Vol!$A$2:$A$7,$B57,Vol!$B$2:$B$7,$C57)</f>
        <v>2799.3421052631579</v>
      </c>
      <c r="E57" s="53">
        <f>SUMIFS(Vol!D$2:D$7,Vol!$A$2:$A$7,$B57,Vol!$B$2:$B$7,$C57)</f>
        <v>2738.8157894736842</v>
      </c>
      <c r="F57" s="53">
        <f>SUMIFS(Vol!E$2:E$7,Vol!$A$2:$A$7,$B57,Vol!$B$2:$B$7,$C57)</f>
        <v>2663.1578947368421</v>
      </c>
      <c r="G57" s="53">
        <f>SUMIFS(Vol!F$2:F$7,Vol!$A$2:$A$7,$B57,Vol!$B$2:$B$7,$C57)</f>
        <v>2799.3421052631579</v>
      </c>
      <c r="H57" s="53">
        <f>SUMIFS(Vol!G$2:G$7,Vol!$A$2:$A$7,$B57,Vol!$B$2:$B$7,$C57)</f>
        <v>2965.7894736842104</v>
      </c>
      <c r="I57" s="53">
        <f>SUMIFS(Vol!H$2:H$7,Vol!$A$2:$A$7,$B57,Vol!$B$2:$B$7,$C57)</f>
        <v>2723.6842105263158</v>
      </c>
      <c r="J57" s="53">
        <f>SUMIFS(Vol!I$2:I$7,Vol!$A$2:$A$7,$B57,Vol!$B$2:$B$7,$C57)</f>
        <v>2481.5789473684213</v>
      </c>
      <c r="K57" s="53">
        <f>SUMIFS(Vol!J$2:J$7,Vol!$A$2:$A$7,$B57,Vol!$B$2:$B$7,$C57)</f>
        <v>2405.9210526315787</v>
      </c>
      <c r="L57" s="53">
        <f>SUMIFS(Vol!K$2:K$7,Vol!$A$2:$A$7,$B57,Vol!$B$2:$B$7,$C57)</f>
        <v>2526.9736842105262</v>
      </c>
      <c r="M57" s="53">
        <f>SUMIFS(Vol!L$2:L$7,Vol!$A$2:$A$7,$B57,Vol!$B$2:$B$7,$C57)</f>
        <v>2784.2105263157896</v>
      </c>
      <c r="N57" s="53">
        <f>SUMIFS(Vol!M$2:M$7,Vol!$A$2:$A$7,$B57,Vol!$B$2:$B$7,$C57)</f>
        <v>2723.6842105263158</v>
      </c>
      <c r="O57" s="53">
        <f>SUMIFS(Vol!N$2:N$7,Vol!$A$2:$A$7,$B57,Vol!$B$2:$B$7,$C57)</f>
        <v>2859.8684210526317</v>
      </c>
      <c r="P57" s="7">
        <f>SUM(D57:O57)</f>
        <v>32472.368421052633</v>
      </c>
      <c r="Q57" s="71"/>
    </row>
    <row r="58" spans="1:17" x14ac:dyDescent="0.25">
      <c r="A58" t="str">
        <f>A57</f>
        <v>Volumes</v>
      </c>
      <c r="B58" s="51" t="str">
        <f>Piv!$B$1</f>
        <v>QLD</v>
      </c>
      <c r="C58" t="s">
        <v>1</v>
      </c>
      <c r="D58" s="53">
        <f>SUMIFS(Vol!C$2:C$7,Vol!$A$2:$A$7,$B58,Vol!$B$2:$B$7,$C58)</f>
        <v>2715.3618421052629</v>
      </c>
      <c r="E58" s="53">
        <f>SUMIFS(Vol!D$2:D$7,Vol!$A$2:$A$7,$B58,Vol!$B$2:$B$7,$C58)</f>
        <v>2464.9342105263158</v>
      </c>
      <c r="F58" s="53">
        <f>SUMIFS(Vol!E$2:E$7,Vol!$A$2:$A$7,$B58,Vol!$B$2:$B$7,$C58)</f>
        <v>2476.7368421052633</v>
      </c>
      <c r="G58" s="53">
        <f>SUMIFS(Vol!F$2:F$7,Vol!$A$2:$A$7,$B58,Vol!$B$2:$B$7,$C58)</f>
        <v>2603.3881578947371</v>
      </c>
      <c r="H58" s="53">
        <f>SUMIFS(Vol!G$2:G$7,Vol!$A$2:$A$7,$B58,Vol!$B$2:$B$7,$C58)</f>
        <v>2876.8157894736842</v>
      </c>
      <c r="I58" s="53">
        <f>SUMIFS(Vol!H$2:H$7,Vol!$A$2:$A$7,$B58,Vol!$B$2:$B$7,$C58)</f>
        <v>2478.5526315789475</v>
      </c>
      <c r="J58" s="53">
        <f>SUMIFS(Vol!I$2:I$7,Vol!$A$2:$A$7,$B58,Vol!$B$2:$B$7,$C58)</f>
        <v>2283.0526315789475</v>
      </c>
      <c r="K58" s="53">
        <f>SUMIFS(Vol!J$2:J$7,Vol!$A$2:$A$7,$B58,Vol!$B$2:$B$7,$C58)</f>
        <v>2261.5657894736837</v>
      </c>
      <c r="L58" s="53">
        <f>SUMIFS(Vol!K$2:K$7,Vol!$A$2:$A$7,$B58,Vol!$B$2:$B$7,$C58)</f>
        <v>2476.4342105263158</v>
      </c>
      <c r="M58" s="53">
        <f>SUMIFS(Vol!L$2:L$7,Vol!$A$2:$A$7,$B58,Vol!$B$2:$B$7,$C58)</f>
        <v>2672.8421052631579</v>
      </c>
      <c r="N58" s="53">
        <f>SUMIFS(Vol!M$2:M$7,Vol!$A$2:$A$7,$B58,Vol!$B$2:$B$7,$C58)</f>
        <v>2533.0263157894738</v>
      </c>
      <c r="O58" s="53">
        <f>SUMIFS(Vol!N$2:N$7,Vol!$A$2:$A$7,$B58,Vol!$B$2:$B$7,$C58)</f>
        <v>2831.2697368421054</v>
      </c>
      <c r="P58" s="7">
        <f>SUM(D58:O58)</f>
        <v>30673.980263157893</v>
      </c>
      <c r="Q58" s="71"/>
    </row>
    <row r="59" spans="1:17" x14ac:dyDescent="0.25">
      <c r="B59" s="51"/>
      <c r="D59" s="53"/>
      <c r="E59" s="53"/>
      <c r="F59" s="53"/>
      <c r="G59" s="53"/>
      <c r="H59" s="53"/>
      <c r="I59" s="53"/>
      <c r="J59" s="53"/>
      <c r="K59" s="53"/>
      <c r="L59" s="53"/>
      <c r="M59" s="53"/>
      <c r="N59" s="53"/>
      <c r="O59" s="53"/>
      <c r="P59" s="7"/>
      <c r="Q59" s="71"/>
    </row>
    <row r="60" spans="1:17" x14ac:dyDescent="0.25">
      <c r="B60" s="51"/>
      <c r="D60" s="53"/>
      <c r="E60" s="53"/>
      <c r="F60" s="53"/>
      <c r="G60" s="53"/>
      <c r="H60" s="53"/>
      <c r="I60" s="53"/>
      <c r="J60" s="53"/>
      <c r="K60" s="53"/>
      <c r="L60" s="53"/>
      <c r="M60" s="53"/>
      <c r="N60" s="53"/>
      <c r="O60" s="53"/>
      <c r="P60" s="7"/>
      <c r="Q60" s="71"/>
    </row>
    <row r="61" spans="1:17" x14ac:dyDescent="0.25">
      <c r="A61" s="40" t="s">
        <v>24</v>
      </c>
      <c r="B61" s="40" t="s">
        <v>108</v>
      </c>
      <c r="C61" s="40" t="s">
        <v>77</v>
      </c>
      <c r="D61" s="40" t="s">
        <v>105</v>
      </c>
      <c r="E61" s="53"/>
      <c r="F61" s="53"/>
      <c r="G61" s="53"/>
      <c r="H61" s="53"/>
      <c r="I61" s="53"/>
      <c r="J61" s="53"/>
      <c r="K61" s="53"/>
      <c r="L61" s="53"/>
      <c r="M61" s="53"/>
      <c r="N61" s="53"/>
      <c r="O61" s="53"/>
      <c r="P61" s="7"/>
      <c r="Q61" s="71"/>
    </row>
    <row r="62" spans="1:17" x14ac:dyDescent="0.25">
      <c r="A62" t="str">
        <f>Piv!$B$1</f>
        <v>QLD</v>
      </c>
      <c r="B62" s="59" t="s">
        <v>102</v>
      </c>
      <c r="C62" t="s">
        <v>147</v>
      </c>
      <c r="D62" s="9">
        <f>SUMIFS(Other!$E$2:$E$19,Other!$B$2:$B$19,A62,Other!$C$2:$C$19,B62,Other!$D$2:$D$19,$C62)</f>
        <v>40</v>
      </c>
      <c r="F62"/>
    </row>
    <row r="63" spans="1:17" x14ac:dyDescent="0.25">
      <c r="A63" t="str">
        <f>Piv!$B$1</f>
        <v>QLD</v>
      </c>
      <c r="B63" s="59" t="s">
        <v>100</v>
      </c>
      <c r="C63" t="s">
        <v>147</v>
      </c>
      <c r="D63" s="9">
        <f>SUMIFS(Other!$E$2:$E$19,Other!$B$2:$B$19,A63,Other!$C$2:$C$19,B63,Other!$D$2:$D$19,$C63)</f>
        <v>50</v>
      </c>
      <c r="F63"/>
    </row>
    <row r="64" spans="1:17" x14ac:dyDescent="0.25">
      <c r="A64" t="str">
        <f>Piv!$B$1</f>
        <v>QLD</v>
      </c>
      <c r="B64" s="59" t="s">
        <v>101</v>
      </c>
      <c r="C64" t="s">
        <v>147</v>
      </c>
      <c r="D64" s="9">
        <f>SUMIFS(Other!$E$2:$E$19,Other!$B$2:$B$19,A64,Other!$C$2:$C$19,B64,Other!$D$2:$D$19,$C64)</f>
        <v>10</v>
      </c>
      <c r="F64"/>
    </row>
    <row r="65" spans="1:7" x14ac:dyDescent="0.25">
      <c r="B65" s="9"/>
      <c r="D65" s="9"/>
      <c r="F65"/>
    </row>
    <row r="66" spans="1:7" x14ac:dyDescent="0.25">
      <c r="A66" t="str">
        <f>Piv!$B$1</f>
        <v>QLD</v>
      </c>
      <c r="B66" s="59" t="s">
        <v>102</v>
      </c>
      <c r="C66" t="s">
        <v>1</v>
      </c>
      <c r="D66" s="9">
        <f>SUMIFS(Other!$E$2:$E$19,Other!$B$2:$B$19,A66,Other!$C$2:$C$19,B66,Other!$D$2:$D$19,$C66)</f>
        <v>42</v>
      </c>
      <c r="F66"/>
    </row>
    <row r="67" spans="1:7" x14ac:dyDescent="0.25">
      <c r="A67" t="str">
        <f>Piv!$B$1</f>
        <v>QLD</v>
      </c>
      <c r="B67" s="59" t="s">
        <v>100</v>
      </c>
      <c r="C67" t="s">
        <v>1</v>
      </c>
      <c r="D67" s="9">
        <f>SUMIFS(Other!$E$2:$E$19,Other!$B$2:$B$19,A67,Other!$C$2:$C$19,B67,Other!$D$2:$D$19,$C67)</f>
        <v>39</v>
      </c>
      <c r="F67"/>
    </row>
    <row r="68" spans="1:7" x14ac:dyDescent="0.25">
      <c r="A68" t="str">
        <f>Piv!$B$1</f>
        <v>QLD</v>
      </c>
      <c r="B68" s="59" t="s">
        <v>101</v>
      </c>
      <c r="C68" t="s">
        <v>1</v>
      </c>
      <c r="D68" s="9">
        <f>SUMIFS(Other!$E$2:$E$19,Other!$B$2:$B$19,A68,Other!$C$2:$C$19,B68,Other!$D$2:$D$19,$C68)</f>
        <v>19</v>
      </c>
      <c r="F68"/>
    </row>
    <row r="69" spans="1:7" x14ac:dyDescent="0.25">
      <c r="B69" s="59"/>
      <c r="C69" s="9"/>
      <c r="F69"/>
    </row>
    <row r="70" spans="1:7" x14ac:dyDescent="0.25">
      <c r="B70" s="59"/>
      <c r="C70" s="9"/>
      <c r="F70"/>
    </row>
    <row r="71" spans="1:7" x14ac:dyDescent="0.25">
      <c r="A71" s="78" t="s">
        <v>106</v>
      </c>
      <c r="B71" s="40" t="s">
        <v>24</v>
      </c>
      <c r="C71" s="78" t="s">
        <v>2</v>
      </c>
      <c r="D71" s="78" t="s">
        <v>1</v>
      </c>
      <c r="F71"/>
    </row>
    <row r="72" spans="1:7" x14ac:dyDescent="0.25">
      <c r="A72" s="22" t="s">
        <v>17</v>
      </c>
      <c r="B72" t="str">
        <f>Piv!$B$1</f>
        <v>QLD</v>
      </c>
      <c r="C72" s="35">
        <f>SUMIFS(Other!D$23:D$43,Other!$B$23:$B$43,$A72,Other!$C$23:$C$43,$B72)</f>
        <v>4.5</v>
      </c>
      <c r="D72" s="35">
        <f>SUMIFS(Other!E$23:E$43,Other!$B$23:$B$43,$A72,Other!$C$23:$C$43,$B72)</f>
        <v>3.9</v>
      </c>
      <c r="F72"/>
    </row>
    <row r="73" spans="1:7" x14ac:dyDescent="0.25">
      <c r="A73" s="22" t="s">
        <v>19</v>
      </c>
      <c r="B73" t="str">
        <f>Piv!$B$1</f>
        <v>QLD</v>
      </c>
      <c r="C73" s="35">
        <f>SUMIFS(Other!D$23:D$43,Other!$B$23:$B$43,$A73,Other!$C$23:$C$43,$B73)</f>
        <v>6.2</v>
      </c>
      <c r="D73" s="35">
        <f>SUMIFS(Other!E$23:E$43,Other!$B$23:$B$43,$A73,Other!$C$23:$C$43,$B73)</f>
        <v>5.8</v>
      </c>
      <c r="F73"/>
    </row>
    <row r="74" spans="1:7" x14ac:dyDescent="0.25">
      <c r="A74" s="22" t="s">
        <v>18</v>
      </c>
      <c r="B74" t="str">
        <f>Piv!$B$1</f>
        <v>QLD</v>
      </c>
      <c r="C74" s="35">
        <f>SUMIFS(Other!D$23:D$43,Other!$B$23:$B$43,$A74,Other!$C$23:$C$43,$B74)</f>
        <v>4.9000000000000004</v>
      </c>
      <c r="D74" s="35">
        <f>SUMIFS(Other!E$23:E$43,Other!$B$23:$B$43,$A74,Other!$C$23:$C$43,$B74)</f>
        <v>4.7</v>
      </c>
      <c r="F74"/>
    </row>
    <row r="75" spans="1:7" x14ac:dyDescent="0.25">
      <c r="A75" s="22" t="s">
        <v>16</v>
      </c>
      <c r="B75" t="str">
        <f>Piv!$B$1</f>
        <v>QLD</v>
      </c>
      <c r="C75" s="35">
        <f>SUMIFS(Other!D$23:D$43,Other!$B$23:$B$43,$A75,Other!$C$23:$C$43,$B75)</f>
        <v>5.9</v>
      </c>
      <c r="D75" s="35">
        <f>SUMIFS(Other!E$23:E$43,Other!$B$23:$B$43,$A75,Other!$C$23:$C$43,$B75)</f>
        <v>5.5</v>
      </c>
      <c r="F75"/>
    </row>
    <row r="76" spans="1:7" x14ac:dyDescent="0.25">
      <c r="A76" s="22" t="s">
        <v>20</v>
      </c>
      <c r="B76" t="str">
        <f>Piv!$B$1</f>
        <v>QLD</v>
      </c>
      <c r="C76" s="35">
        <f>SUMIFS(Other!D$23:D$43,Other!$B$23:$B$43,$A76,Other!$C$23:$C$43,$B76)</f>
        <v>6.1</v>
      </c>
      <c r="D76" s="35">
        <f>SUMIFS(Other!E$23:E$43,Other!$B$23:$B$43,$A76,Other!$C$23:$C$43,$B76)</f>
        <v>6.6</v>
      </c>
      <c r="F76"/>
    </row>
    <row r="77" spans="1:7" x14ac:dyDescent="0.25">
      <c r="A77" s="22" t="s">
        <v>22</v>
      </c>
      <c r="B77" t="str">
        <f>Piv!$B$1</f>
        <v>QLD</v>
      </c>
      <c r="C77" s="35">
        <f>SUMIFS(Other!D$23:D$43,Other!$B$23:$B$43,$A77,Other!$C$23:$C$43,$B77)</f>
        <v>4.5</v>
      </c>
      <c r="D77" s="35">
        <f>SUMIFS(Other!E$23:E$43,Other!$B$23:$B$43,$A77,Other!$C$23:$C$43,$B77)</f>
        <v>3</v>
      </c>
      <c r="F77"/>
    </row>
    <row r="78" spans="1:7" x14ac:dyDescent="0.25">
      <c r="A78" s="22" t="s">
        <v>21</v>
      </c>
      <c r="B78" t="str">
        <f>Piv!$B$1</f>
        <v>QLD</v>
      </c>
      <c r="C78" s="35">
        <f>SUMIFS(Other!D$23:D$43,Other!$B$23:$B$43,$A78,Other!$C$23:$C$43,$B78)</f>
        <v>7</v>
      </c>
      <c r="D78" s="35">
        <f>SUMIFS(Other!E$23:E$43,Other!$B$23:$B$43,$A78,Other!$C$23:$C$43,$B78)</f>
        <v>6.3</v>
      </c>
      <c r="F78"/>
    </row>
    <row r="79" spans="1:7" x14ac:dyDescent="0.25">
      <c r="A79" s="79" t="s">
        <v>57</v>
      </c>
      <c r="C79" s="35">
        <f>SUM(C72:C78)</f>
        <v>39.1</v>
      </c>
      <c r="D79" s="35">
        <f>SUM(D72:D78)</f>
        <v>35.799999999999997</v>
      </c>
      <c r="F79"/>
    </row>
    <row r="80" spans="1:7" x14ac:dyDescent="0.25">
      <c r="A80" s="22"/>
      <c r="C80" s="35"/>
      <c r="D80" s="35"/>
      <c r="E80" s="9"/>
      <c r="F80"/>
      <c r="G80"/>
    </row>
    <row r="81" spans="1:8" x14ac:dyDescent="0.25">
      <c r="C81" s="59"/>
      <c r="D81" s="59"/>
      <c r="E81" s="9"/>
      <c r="F81"/>
    </row>
    <row r="82" spans="1:8" x14ac:dyDescent="0.25">
      <c r="A82" s="40" t="s">
        <v>96</v>
      </c>
      <c r="B82" s="40" t="s">
        <v>93</v>
      </c>
      <c r="C82" s="40" t="s">
        <v>94</v>
      </c>
      <c r="D82" s="40" t="s">
        <v>95</v>
      </c>
      <c r="F82"/>
      <c r="G82"/>
      <c r="H82"/>
    </row>
    <row r="83" spans="1:8" x14ac:dyDescent="0.25">
      <c r="A83">
        <v>1</v>
      </c>
      <c r="B83">
        <f>SUMPRODUCT((WaitT!$A$2:$A$10=Piv!$B$1)*(WaitT!$C$1:$BB$1=$A83)*(WaitT!$B$2:$B$10=B$82)*(WaitT!$C$2:$BB$10))</f>
        <v>57</v>
      </c>
      <c r="C83">
        <f>SUMPRODUCT((WaitT!$A$2:$A$10=Piv!$B$1)*(WaitT!$C$1:$BB$1=$A83)*(WaitT!$B$2:$B$10=C$82)*(WaitT!$C$2:$BB$10))</f>
        <v>31</v>
      </c>
      <c r="D83">
        <f>SUMPRODUCT((WaitT!$A$2:$A$10=Piv!$B$1)*(WaitT!$C$1:$BB$1=$A83)*(WaitT!$B$2:$B$10=D$82)*(WaitT!$C$2:$BB$10))</f>
        <v>57</v>
      </c>
      <c r="F83" s="22"/>
      <c r="G83" s="35"/>
      <c r="H83" s="35"/>
    </row>
    <row r="84" spans="1:8" x14ac:dyDescent="0.25">
      <c r="A84">
        <v>2</v>
      </c>
      <c r="B84">
        <f>SUMPRODUCT((WaitT!$A$2:$A$10=Piv!$B$1)*(WaitT!$C$1:$BB$1=$A84)*(WaitT!$B$2:$B$10=B$82)*(WaitT!$C$2:$BB$10))</f>
        <v>73</v>
      </c>
      <c r="C84">
        <f>SUMPRODUCT((WaitT!$A$2:$A$10=Piv!$B$1)*(WaitT!$C$1:$BB$1=$A84)*(WaitT!$B$2:$B$10=C$82)*(WaitT!$C$2:$BB$10))</f>
        <v>6</v>
      </c>
      <c r="D84">
        <f>SUMPRODUCT((WaitT!$A$2:$A$10=Piv!$B$1)*(WaitT!$C$1:$BB$1=$A84)*(WaitT!$B$2:$B$10=D$82)*(WaitT!$C$2:$BB$10))</f>
        <v>85</v>
      </c>
      <c r="F84" s="22"/>
      <c r="G84" s="35"/>
      <c r="H84" s="35"/>
    </row>
    <row r="85" spans="1:8" x14ac:dyDescent="0.25">
      <c r="A85">
        <v>3</v>
      </c>
      <c r="B85">
        <f>SUMPRODUCT((WaitT!$A$2:$A$10=Piv!$B$1)*(WaitT!$C$1:$BB$1=$A85)*(WaitT!$B$2:$B$10=B$82)*(WaitT!$C$2:$BB$10))</f>
        <v>81</v>
      </c>
      <c r="C85">
        <f>SUMPRODUCT((WaitT!$A$2:$A$10=Piv!$B$1)*(WaitT!$C$1:$BB$1=$A85)*(WaitT!$B$2:$B$10=C$82)*(WaitT!$C$2:$BB$10))</f>
        <v>72</v>
      </c>
      <c r="D85">
        <f>SUMPRODUCT((WaitT!$A$2:$A$10=Piv!$B$1)*(WaitT!$C$1:$BB$1=$A85)*(WaitT!$B$2:$B$10=D$82)*(WaitT!$C$2:$BB$10))</f>
        <v>96</v>
      </c>
      <c r="F85" s="22"/>
      <c r="G85" s="35"/>
      <c r="H85" s="35"/>
    </row>
    <row r="86" spans="1:8" x14ac:dyDescent="0.25">
      <c r="A86">
        <v>4</v>
      </c>
      <c r="B86">
        <f>SUMPRODUCT((WaitT!$A$2:$A$10=Piv!$B$1)*(WaitT!$C$1:$BB$1=$A86)*(WaitT!$B$2:$B$10=B$82)*(WaitT!$C$2:$BB$10))</f>
        <v>34</v>
      </c>
      <c r="C86">
        <f>SUMPRODUCT((WaitT!$A$2:$A$10=Piv!$B$1)*(WaitT!$C$1:$BB$1=$A86)*(WaitT!$B$2:$B$10=C$82)*(WaitT!$C$2:$BB$10))</f>
        <v>5</v>
      </c>
      <c r="D86">
        <f>SUMPRODUCT((WaitT!$A$2:$A$10=Piv!$B$1)*(WaitT!$C$1:$BB$1=$A86)*(WaitT!$B$2:$B$10=D$82)*(WaitT!$C$2:$BB$10))</f>
        <v>39</v>
      </c>
      <c r="F86" s="22"/>
      <c r="G86" s="35"/>
      <c r="H86" s="35"/>
    </row>
    <row r="87" spans="1:8" x14ac:dyDescent="0.25">
      <c r="A87">
        <v>5</v>
      </c>
      <c r="B87">
        <f>SUMPRODUCT((WaitT!$A$2:$A$10=Piv!$B$1)*(WaitT!$C$1:$BB$1=$A87)*(WaitT!$B$2:$B$10=B$82)*(WaitT!$C$2:$BB$10))</f>
        <v>54</v>
      </c>
      <c r="C87">
        <f>SUMPRODUCT((WaitT!$A$2:$A$10=Piv!$B$1)*(WaitT!$C$1:$BB$1=$A87)*(WaitT!$B$2:$B$10=C$82)*(WaitT!$C$2:$BB$10))</f>
        <v>27</v>
      </c>
      <c r="D87">
        <f>SUMPRODUCT((WaitT!$A$2:$A$10=Piv!$B$1)*(WaitT!$C$1:$BB$1=$A87)*(WaitT!$B$2:$B$10=D$82)*(WaitT!$C$2:$BB$10))</f>
        <v>78</v>
      </c>
      <c r="F87" s="22"/>
      <c r="G87" s="35"/>
      <c r="H87" s="35"/>
    </row>
    <row r="88" spans="1:8" x14ac:dyDescent="0.25">
      <c r="A88">
        <v>6</v>
      </c>
      <c r="B88">
        <f>SUMPRODUCT((WaitT!$A$2:$A$10=Piv!$B$1)*(WaitT!$C$1:$BB$1=$A88)*(WaitT!$B$2:$B$10=B$82)*(WaitT!$C$2:$BB$10))</f>
        <v>73</v>
      </c>
      <c r="C88">
        <f>SUMPRODUCT((WaitT!$A$2:$A$10=Piv!$B$1)*(WaitT!$C$1:$BB$1=$A88)*(WaitT!$B$2:$B$10=C$82)*(WaitT!$C$2:$BB$10))</f>
        <v>1</v>
      </c>
      <c r="D88">
        <f>SUMPRODUCT((WaitT!$A$2:$A$10=Piv!$B$1)*(WaitT!$C$1:$BB$1=$A88)*(WaitT!$B$2:$B$10=D$82)*(WaitT!$C$2:$BB$10))</f>
        <v>75</v>
      </c>
      <c r="F88" s="22"/>
      <c r="G88" s="35"/>
      <c r="H88" s="35"/>
    </row>
    <row r="89" spans="1:8" x14ac:dyDescent="0.25">
      <c r="A89">
        <v>7</v>
      </c>
      <c r="B89">
        <f>SUMPRODUCT((WaitT!$A$2:$A$10=Piv!$B$1)*(WaitT!$C$1:$BB$1=$A89)*(WaitT!$B$2:$B$10=B$82)*(WaitT!$C$2:$BB$10))</f>
        <v>53</v>
      </c>
      <c r="C89">
        <f>SUMPRODUCT((WaitT!$A$2:$A$10=Piv!$B$1)*(WaitT!$C$1:$BB$1=$A89)*(WaitT!$B$2:$B$10=C$82)*(WaitT!$C$2:$BB$10))</f>
        <v>13</v>
      </c>
      <c r="D89">
        <f>SUMPRODUCT((WaitT!$A$2:$A$10=Piv!$B$1)*(WaitT!$C$1:$BB$1=$A89)*(WaitT!$B$2:$B$10=D$82)*(WaitT!$C$2:$BB$10))</f>
        <v>59</v>
      </c>
      <c r="F89" s="22"/>
      <c r="G89" s="35"/>
      <c r="H89" s="35"/>
    </row>
    <row r="90" spans="1:8" x14ac:dyDescent="0.25">
      <c r="A90">
        <v>8</v>
      </c>
      <c r="B90">
        <f>SUMPRODUCT((WaitT!$A$2:$A$10=Piv!$B$1)*(WaitT!$C$1:$BB$1=$A90)*(WaitT!$B$2:$B$10=B$82)*(WaitT!$C$2:$BB$10))</f>
        <v>48</v>
      </c>
      <c r="C90">
        <f>SUMPRODUCT((WaitT!$A$2:$A$10=Piv!$B$1)*(WaitT!$C$1:$BB$1=$A90)*(WaitT!$B$2:$B$10=C$82)*(WaitT!$C$2:$BB$10))</f>
        <v>0</v>
      </c>
      <c r="D90">
        <f>SUMPRODUCT((WaitT!$A$2:$A$10=Piv!$B$1)*(WaitT!$C$1:$BB$1=$A90)*(WaitT!$B$2:$B$10=D$82)*(WaitT!$C$2:$BB$10))</f>
        <v>63</v>
      </c>
      <c r="F90" s="22"/>
      <c r="G90" s="35"/>
      <c r="H90" s="35"/>
    </row>
    <row r="91" spans="1:8" x14ac:dyDescent="0.25">
      <c r="A91">
        <v>9</v>
      </c>
      <c r="B91">
        <f>SUMPRODUCT((WaitT!$A$2:$A$10=Piv!$B$1)*(WaitT!$C$1:$BB$1=$A91)*(WaitT!$B$2:$B$10=B$82)*(WaitT!$C$2:$BB$10))</f>
        <v>42</v>
      </c>
      <c r="C91">
        <f>SUMPRODUCT((WaitT!$A$2:$A$10=Piv!$B$1)*(WaitT!$C$1:$BB$1=$A91)*(WaitT!$B$2:$B$10=C$82)*(WaitT!$C$2:$BB$10))</f>
        <v>29</v>
      </c>
      <c r="D91">
        <f>SUMPRODUCT((WaitT!$A$2:$A$10=Piv!$B$1)*(WaitT!$C$1:$BB$1=$A91)*(WaitT!$B$2:$B$10=D$82)*(WaitT!$C$2:$BB$10))</f>
        <v>49</v>
      </c>
      <c r="F91"/>
      <c r="G91"/>
      <c r="H91"/>
    </row>
    <row r="92" spans="1:8" x14ac:dyDescent="0.25">
      <c r="A92">
        <v>10</v>
      </c>
      <c r="B92">
        <f>SUMPRODUCT((WaitT!$A$2:$A$10=Piv!$B$1)*(WaitT!$C$1:$BB$1=$A92)*(WaitT!$B$2:$B$10=B$82)*(WaitT!$C$2:$BB$10))</f>
        <v>41</v>
      </c>
      <c r="C92">
        <f>SUMPRODUCT((WaitT!$A$2:$A$10=Piv!$B$1)*(WaitT!$C$1:$BB$1=$A92)*(WaitT!$B$2:$B$10=C$82)*(WaitT!$C$2:$BB$10))</f>
        <v>4</v>
      </c>
      <c r="D92">
        <f>SUMPRODUCT((WaitT!$A$2:$A$10=Piv!$B$1)*(WaitT!$C$1:$BB$1=$A92)*(WaitT!$B$2:$B$10=D$82)*(WaitT!$C$2:$BB$10))</f>
        <v>45</v>
      </c>
      <c r="F92"/>
      <c r="G92"/>
      <c r="H92"/>
    </row>
    <row r="93" spans="1:8" x14ac:dyDescent="0.25">
      <c r="A93">
        <v>11</v>
      </c>
      <c r="B93">
        <f>SUMPRODUCT((WaitT!$A$2:$A$10=Piv!$B$1)*(WaitT!$C$1:$BB$1=$A93)*(WaitT!$B$2:$B$10=B$82)*(WaitT!$C$2:$BB$10))</f>
        <v>62</v>
      </c>
      <c r="C93">
        <f>SUMPRODUCT((WaitT!$A$2:$A$10=Piv!$B$1)*(WaitT!$C$1:$BB$1=$A93)*(WaitT!$B$2:$B$10=C$82)*(WaitT!$C$2:$BB$10))</f>
        <v>46</v>
      </c>
      <c r="D93">
        <f>SUMPRODUCT((WaitT!$A$2:$A$10=Piv!$B$1)*(WaitT!$C$1:$BB$1=$A93)*(WaitT!$B$2:$B$10=D$82)*(WaitT!$C$2:$BB$10))</f>
        <v>77</v>
      </c>
      <c r="F93"/>
      <c r="G93"/>
      <c r="H93"/>
    </row>
    <row r="94" spans="1:8" x14ac:dyDescent="0.25">
      <c r="A94">
        <v>12</v>
      </c>
      <c r="B94">
        <f>SUMPRODUCT((WaitT!$A$2:$A$10=Piv!$B$1)*(WaitT!$C$1:$BB$1=$A94)*(WaitT!$B$2:$B$10=B$82)*(WaitT!$C$2:$BB$10))</f>
        <v>71</v>
      </c>
      <c r="C94">
        <f>SUMPRODUCT((WaitT!$A$2:$A$10=Piv!$B$1)*(WaitT!$C$1:$BB$1=$A94)*(WaitT!$B$2:$B$10=C$82)*(WaitT!$C$2:$BB$10))</f>
        <v>46</v>
      </c>
      <c r="D94">
        <f>SUMPRODUCT((WaitT!$A$2:$A$10=Piv!$B$1)*(WaitT!$C$1:$BB$1=$A94)*(WaitT!$B$2:$B$10=D$82)*(WaitT!$C$2:$BB$10))</f>
        <v>99</v>
      </c>
      <c r="F94"/>
      <c r="G94"/>
      <c r="H94"/>
    </row>
    <row r="95" spans="1:8" x14ac:dyDescent="0.25">
      <c r="A95">
        <v>13</v>
      </c>
      <c r="B95">
        <f>SUMPRODUCT((WaitT!$A$2:$A$10=Piv!$B$1)*(WaitT!$C$1:$BB$1=$A95)*(WaitT!$B$2:$B$10=B$82)*(WaitT!$C$2:$BB$10))</f>
        <v>69</v>
      </c>
      <c r="C95">
        <f>SUMPRODUCT((WaitT!$A$2:$A$10=Piv!$B$1)*(WaitT!$C$1:$BB$1=$A95)*(WaitT!$B$2:$B$10=C$82)*(WaitT!$C$2:$BB$10))</f>
        <v>14</v>
      </c>
      <c r="D95">
        <f>SUMPRODUCT((WaitT!$A$2:$A$10=Piv!$B$1)*(WaitT!$C$1:$BB$1=$A95)*(WaitT!$B$2:$B$10=D$82)*(WaitT!$C$2:$BB$10))</f>
        <v>93</v>
      </c>
      <c r="F95"/>
      <c r="G95"/>
      <c r="H95"/>
    </row>
    <row r="96" spans="1:8" x14ac:dyDescent="0.25">
      <c r="A96">
        <v>14</v>
      </c>
      <c r="B96">
        <f>SUMPRODUCT((WaitT!$A$2:$A$10=Piv!$B$1)*(WaitT!$C$1:$BB$1=$A96)*(WaitT!$B$2:$B$10=B$82)*(WaitT!$C$2:$BB$10))</f>
        <v>73</v>
      </c>
      <c r="C96">
        <f>SUMPRODUCT((WaitT!$A$2:$A$10=Piv!$B$1)*(WaitT!$C$1:$BB$1=$A96)*(WaitT!$B$2:$B$10=C$82)*(WaitT!$C$2:$BB$10))</f>
        <v>51</v>
      </c>
      <c r="D96">
        <f>SUMPRODUCT((WaitT!$A$2:$A$10=Piv!$B$1)*(WaitT!$C$1:$BB$1=$A96)*(WaitT!$B$2:$B$10=D$82)*(WaitT!$C$2:$BB$10))</f>
        <v>81</v>
      </c>
      <c r="F96"/>
      <c r="G96"/>
      <c r="H96"/>
    </row>
    <row r="97" spans="1:8" x14ac:dyDescent="0.25">
      <c r="A97">
        <v>15</v>
      </c>
      <c r="B97">
        <f>SUMPRODUCT((WaitT!$A$2:$A$10=Piv!$B$1)*(WaitT!$C$1:$BB$1=$A97)*(WaitT!$B$2:$B$10=B$82)*(WaitT!$C$2:$BB$10))</f>
        <v>73</v>
      </c>
      <c r="C97">
        <f>SUMPRODUCT((WaitT!$A$2:$A$10=Piv!$B$1)*(WaitT!$C$1:$BB$1=$A97)*(WaitT!$B$2:$B$10=C$82)*(WaitT!$C$2:$BB$10))</f>
        <v>39</v>
      </c>
      <c r="D97">
        <f>SUMPRODUCT((WaitT!$A$2:$A$10=Piv!$B$1)*(WaitT!$C$1:$BB$1=$A97)*(WaitT!$B$2:$B$10=D$82)*(WaitT!$C$2:$BB$10))</f>
        <v>86</v>
      </c>
      <c r="F97"/>
      <c r="G97"/>
      <c r="H97"/>
    </row>
    <row r="98" spans="1:8" x14ac:dyDescent="0.25">
      <c r="A98">
        <v>16</v>
      </c>
      <c r="B98">
        <f>SUMPRODUCT((WaitT!$A$2:$A$10=Piv!$B$1)*(WaitT!$C$1:$BB$1=$A98)*(WaitT!$B$2:$B$10=B$82)*(WaitT!$C$2:$BB$10))</f>
        <v>52</v>
      </c>
      <c r="C98">
        <f>SUMPRODUCT((WaitT!$A$2:$A$10=Piv!$B$1)*(WaitT!$C$1:$BB$1=$A98)*(WaitT!$B$2:$B$10=C$82)*(WaitT!$C$2:$BB$10))</f>
        <v>33</v>
      </c>
      <c r="D98">
        <f>SUMPRODUCT((WaitT!$A$2:$A$10=Piv!$B$1)*(WaitT!$C$1:$BB$1=$A98)*(WaitT!$B$2:$B$10=D$82)*(WaitT!$C$2:$BB$10))</f>
        <v>74</v>
      </c>
      <c r="F98"/>
      <c r="G98"/>
      <c r="H98"/>
    </row>
    <row r="99" spans="1:8" x14ac:dyDescent="0.25">
      <c r="A99">
        <v>17</v>
      </c>
      <c r="B99">
        <f>SUMPRODUCT((WaitT!$A$2:$A$10=Piv!$B$1)*(WaitT!$C$1:$BB$1=$A99)*(WaitT!$B$2:$B$10=B$82)*(WaitT!$C$2:$BB$10))</f>
        <v>42</v>
      </c>
      <c r="C99">
        <f>SUMPRODUCT((WaitT!$A$2:$A$10=Piv!$B$1)*(WaitT!$C$1:$BB$1=$A99)*(WaitT!$B$2:$B$10=C$82)*(WaitT!$C$2:$BB$10))</f>
        <v>1</v>
      </c>
      <c r="D99">
        <f>SUMPRODUCT((WaitT!$A$2:$A$10=Piv!$B$1)*(WaitT!$C$1:$BB$1=$A99)*(WaitT!$B$2:$B$10=D$82)*(WaitT!$C$2:$BB$10))</f>
        <v>48</v>
      </c>
      <c r="F99"/>
      <c r="G99"/>
      <c r="H99"/>
    </row>
    <row r="100" spans="1:8" x14ac:dyDescent="0.25">
      <c r="A100">
        <v>18</v>
      </c>
      <c r="B100">
        <f>SUMPRODUCT((WaitT!$A$2:$A$10=Piv!$B$1)*(WaitT!$C$1:$BB$1=$A100)*(WaitT!$B$2:$B$10=B$82)*(WaitT!$C$2:$BB$10))</f>
        <v>89</v>
      </c>
      <c r="C100">
        <f>SUMPRODUCT((WaitT!$A$2:$A$10=Piv!$B$1)*(WaitT!$C$1:$BB$1=$A100)*(WaitT!$B$2:$B$10=C$82)*(WaitT!$C$2:$BB$10))</f>
        <v>29</v>
      </c>
      <c r="D100">
        <f>SUMPRODUCT((WaitT!$A$2:$A$10=Piv!$B$1)*(WaitT!$C$1:$BB$1=$A100)*(WaitT!$B$2:$B$10=D$82)*(WaitT!$C$2:$BB$10))</f>
        <v>117</v>
      </c>
      <c r="F100"/>
      <c r="G100"/>
      <c r="H100"/>
    </row>
    <row r="101" spans="1:8" x14ac:dyDescent="0.25">
      <c r="A101">
        <v>19</v>
      </c>
      <c r="B101">
        <f>SUMPRODUCT((WaitT!$A$2:$A$10=Piv!$B$1)*(WaitT!$C$1:$BB$1=$A101)*(WaitT!$B$2:$B$10=B$82)*(WaitT!$C$2:$BB$10))</f>
        <v>34</v>
      </c>
      <c r="C101">
        <f>SUMPRODUCT((WaitT!$A$2:$A$10=Piv!$B$1)*(WaitT!$C$1:$BB$1=$A101)*(WaitT!$B$2:$B$10=C$82)*(WaitT!$C$2:$BB$10))</f>
        <v>17</v>
      </c>
      <c r="D101">
        <f>SUMPRODUCT((WaitT!$A$2:$A$10=Piv!$B$1)*(WaitT!$C$1:$BB$1=$A101)*(WaitT!$B$2:$B$10=D$82)*(WaitT!$C$2:$BB$10))</f>
        <v>34</v>
      </c>
      <c r="F101"/>
      <c r="G101"/>
      <c r="H101"/>
    </row>
    <row r="102" spans="1:8" x14ac:dyDescent="0.25">
      <c r="A102">
        <v>20</v>
      </c>
      <c r="B102">
        <f>SUMPRODUCT((WaitT!$A$2:$A$10=Piv!$B$1)*(WaitT!$C$1:$BB$1=$A102)*(WaitT!$B$2:$B$10=B$82)*(WaitT!$C$2:$BB$10))</f>
        <v>69</v>
      </c>
      <c r="C102">
        <f>SUMPRODUCT((WaitT!$A$2:$A$10=Piv!$B$1)*(WaitT!$C$1:$BB$1=$A102)*(WaitT!$B$2:$B$10=C$82)*(WaitT!$C$2:$BB$10))</f>
        <v>11</v>
      </c>
      <c r="D102">
        <f>SUMPRODUCT((WaitT!$A$2:$A$10=Piv!$B$1)*(WaitT!$C$1:$BB$1=$A102)*(WaitT!$B$2:$B$10=D$82)*(WaitT!$C$2:$BB$10))</f>
        <v>78</v>
      </c>
      <c r="F102"/>
      <c r="G102"/>
      <c r="H102"/>
    </row>
    <row r="103" spans="1:8" x14ac:dyDescent="0.25">
      <c r="A103">
        <v>21</v>
      </c>
      <c r="B103">
        <f>SUMPRODUCT((WaitT!$A$2:$A$10=Piv!$B$1)*(WaitT!$C$1:$BB$1=$A103)*(WaitT!$B$2:$B$10=B$82)*(WaitT!$C$2:$BB$10))</f>
        <v>33</v>
      </c>
      <c r="C103">
        <f>SUMPRODUCT((WaitT!$A$2:$A$10=Piv!$B$1)*(WaitT!$C$1:$BB$1=$A103)*(WaitT!$B$2:$B$10=C$82)*(WaitT!$C$2:$BB$10))</f>
        <v>29</v>
      </c>
      <c r="D103">
        <f>SUMPRODUCT((WaitT!$A$2:$A$10=Piv!$B$1)*(WaitT!$C$1:$BB$1=$A103)*(WaitT!$B$2:$B$10=D$82)*(WaitT!$C$2:$BB$10))</f>
        <v>40</v>
      </c>
      <c r="F103"/>
      <c r="G103"/>
      <c r="H103"/>
    </row>
    <row r="104" spans="1:8" x14ac:dyDescent="0.25">
      <c r="A104">
        <v>22</v>
      </c>
      <c r="B104">
        <f>SUMPRODUCT((WaitT!$A$2:$A$10=Piv!$B$1)*(WaitT!$C$1:$BB$1=$A104)*(WaitT!$B$2:$B$10=B$82)*(WaitT!$C$2:$BB$10))</f>
        <v>51</v>
      </c>
      <c r="C104">
        <f>SUMPRODUCT((WaitT!$A$2:$A$10=Piv!$B$1)*(WaitT!$C$1:$BB$1=$A104)*(WaitT!$B$2:$B$10=C$82)*(WaitT!$C$2:$BB$10))</f>
        <v>49</v>
      </c>
      <c r="D104">
        <f>SUMPRODUCT((WaitT!$A$2:$A$10=Piv!$B$1)*(WaitT!$C$1:$BB$1=$A104)*(WaitT!$B$2:$B$10=D$82)*(WaitT!$C$2:$BB$10))</f>
        <v>57</v>
      </c>
      <c r="F104"/>
      <c r="G104"/>
      <c r="H104"/>
    </row>
    <row r="105" spans="1:8" x14ac:dyDescent="0.25">
      <c r="A105">
        <v>23</v>
      </c>
      <c r="B105">
        <f>SUMPRODUCT((WaitT!$A$2:$A$10=Piv!$B$1)*(WaitT!$C$1:$BB$1=$A105)*(WaitT!$B$2:$B$10=B$82)*(WaitT!$C$2:$BB$10))</f>
        <v>84</v>
      </c>
      <c r="C105">
        <f>SUMPRODUCT((WaitT!$A$2:$A$10=Piv!$B$1)*(WaitT!$C$1:$BB$1=$A105)*(WaitT!$B$2:$B$10=C$82)*(WaitT!$C$2:$BB$10))</f>
        <v>64</v>
      </c>
      <c r="D105">
        <f>SUMPRODUCT((WaitT!$A$2:$A$10=Piv!$B$1)*(WaitT!$C$1:$BB$1=$A105)*(WaitT!$B$2:$B$10=D$82)*(WaitT!$C$2:$BB$10))</f>
        <v>109</v>
      </c>
      <c r="F105"/>
      <c r="G105"/>
      <c r="H105"/>
    </row>
    <row r="106" spans="1:8" x14ac:dyDescent="0.25">
      <c r="A106">
        <v>24</v>
      </c>
      <c r="B106">
        <f>SUMPRODUCT((WaitT!$A$2:$A$10=Piv!$B$1)*(WaitT!$C$1:$BB$1=$A106)*(WaitT!$B$2:$B$10=B$82)*(WaitT!$C$2:$BB$10))</f>
        <v>54</v>
      </c>
      <c r="C106">
        <f>SUMPRODUCT((WaitT!$A$2:$A$10=Piv!$B$1)*(WaitT!$C$1:$BB$1=$A106)*(WaitT!$B$2:$B$10=C$82)*(WaitT!$C$2:$BB$10))</f>
        <v>9</v>
      </c>
      <c r="D106">
        <f>SUMPRODUCT((WaitT!$A$2:$A$10=Piv!$B$1)*(WaitT!$C$1:$BB$1=$A106)*(WaitT!$B$2:$B$10=D$82)*(WaitT!$C$2:$BB$10))</f>
        <v>64</v>
      </c>
      <c r="F106"/>
      <c r="G106"/>
      <c r="H106"/>
    </row>
    <row r="107" spans="1:8" x14ac:dyDescent="0.25">
      <c r="A107">
        <v>25</v>
      </c>
      <c r="B107">
        <f>SUMPRODUCT((WaitT!$A$2:$A$10=Piv!$B$1)*(WaitT!$C$1:$BB$1=$A107)*(WaitT!$B$2:$B$10=B$82)*(WaitT!$C$2:$BB$10))</f>
        <v>77</v>
      </c>
      <c r="C107">
        <f>SUMPRODUCT((WaitT!$A$2:$A$10=Piv!$B$1)*(WaitT!$C$1:$BB$1=$A107)*(WaitT!$B$2:$B$10=C$82)*(WaitT!$C$2:$BB$10))</f>
        <v>74</v>
      </c>
      <c r="D107">
        <f>SUMPRODUCT((WaitT!$A$2:$A$10=Piv!$B$1)*(WaitT!$C$1:$BB$1=$A107)*(WaitT!$B$2:$B$10=D$82)*(WaitT!$C$2:$BB$10))</f>
        <v>94</v>
      </c>
      <c r="F107"/>
      <c r="G107"/>
      <c r="H107"/>
    </row>
    <row r="108" spans="1:8" x14ac:dyDescent="0.25">
      <c r="A108">
        <v>26</v>
      </c>
      <c r="B108">
        <f>SUMPRODUCT((WaitT!$A$2:$A$10=Piv!$B$1)*(WaitT!$C$1:$BB$1=$A108)*(WaitT!$B$2:$B$10=B$82)*(WaitT!$C$2:$BB$10))</f>
        <v>67</v>
      </c>
      <c r="C108">
        <f>SUMPRODUCT((WaitT!$A$2:$A$10=Piv!$B$1)*(WaitT!$C$1:$BB$1=$A108)*(WaitT!$B$2:$B$10=C$82)*(WaitT!$C$2:$BB$10))</f>
        <v>26</v>
      </c>
      <c r="D108">
        <f>SUMPRODUCT((WaitT!$A$2:$A$10=Piv!$B$1)*(WaitT!$C$1:$BB$1=$A108)*(WaitT!$B$2:$B$10=D$82)*(WaitT!$C$2:$BB$10))</f>
        <v>83</v>
      </c>
    </row>
    <row r="109" spans="1:8" x14ac:dyDescent="0.25">
      <c r="A109">
        <v>27</v>
      </c>
      <c r="B109">
        <f>SUMPRODUCT((WaitT!$A$2:$A$10=Piv!$B$1)*(WaitT!$C$1:$BB$1=$A109)*(WaitT!$B$2:$B$10=B$82)*(WaitT!$C$2:$BB$10))</f>
        <v>52</v>
      </c>
      <c r="C109">
        <f>SUMPRODUCT((WaitT!$A$2:$A$10=Piv!$B$1)*(WaitT!$C$1:$BB$1=$A109)*(WaitT!$B$2:$B$10=C$82)*(WaitT!$C$2:$BB$10))</f>
        <v>39</v>
      </c>
      <c r="D109">
        <f>SUMPRODUCT((WaitT!$A$2:$A$10=Piv!$B$1)*(WaitT!$C$1:$BB$1=$A109)*(WaitT!$B$2:$B$10=D$82)*(WaitT!$C$2:$BB$10))</f>
        <v>53</v>
      </c>
    </row>
    <row r="110" spans="1:8" x14ac:dyDescent="0.25">
      <c r="A110">
        <v>28</v>
      </c>
      <c r="B110">
        <f>SUMPRODUCT((WaitT!$A$2:$A$10=Piv!$B$1)*(WaitT!$C$1:$BB$1=$A110)*(WaitT!$B$2:$B$10=B$82)*(WaitT!$C$2:$BB$10))</f>
        <v>44</v>
      </c>
      <c r="C110">
        <f>SUMPRODUCT((WaitT!$A$2:$A$10=Piv!$B$1)*(WaitT!$C$1:$BB$1=$A110)*(WaitT!$B$2:$B$10=C$82)*(WaitT!$C$2:$BB$10))</f>
        <v>30</v>
      </c>
      <c r="D110">
        <f>SUMPRODUCT((WaitT!$A$2:$A$10=Piv!$B$1)*(WaitT!$C$1:$BB$1=$A110)*(WaitT!$B$2:$B$10=D$82)*(WaitT!$C$2:$BB$10))</f>
        <v>57</v>
      </c>
    </row>
    <row r="111" spans="1:8" x14ac:dyDescent="0.25">
      <c r="A111">
        <v>29</v>
      </c>
      <c r="B111">
        <f>SUMPRODUCT((WaitT!$A$2:$A$10=Piv!$B$1)*(WaitT!$C$1:$BB$1=$A111)*(WaitT!$B$2:$B$10=B$82)*(WaitT!$C$2:$BB$10))</f>
        <v>54</v>
      </c>
      <c r="C111">
        <f>SUMPRODUCT((WaitT!$A$2:$A$10=Piv!$B$1)*(WaitT!$C$1:$BB$1=$A111)*(WaitT!$B$2:$B$10=C$82)*(WaitT!$C$2:$BB$10))</f>
        <v>35</v>
      </c>
      <c r="D111">
        <f>SUMPRODUCT((WaitT!$A$2:$A$10=Piv!$B$1)*(WaitT!$C$1:$BB$1=$A111)*(WaitT!$B$2:$B$10=D$82)*(WaitT!$C$2:$BB$10))</f>
        <v>84</v>
      </c>
    </row>
    <row r="112" spans="1:8" x14ac:dyDescent="0.25">
      <c r="A112">
        <v>30</v>
      </c>
      <c r="B112">
        <f>SUMPRODUCT((WaitT!$A$2:$A$10=Piv!$B$1)*(WaitT!$C$1:$BB$1=$A112)*(WaitT!$B$2:$B$10=B$82)*(WaitT!$C$2:$BB$10))</f>
        <v>30</v>
      </c>
      <c r="C112">
        <f>SUMPRODUCT((WaitT!$A$2:$A$10=Piv!$B$1)*(WaitT!$C$1:$BB$1=$A112)*(WaitT!$B$2:$B$10=C$82)*(WaitT!$C$2:$BB$10))</f>
        <v>30</v>
      </c>
      <c r="D112">
        <f>SUMPRODUCT((WaitT!$A$2:$A$10=Piv!$B$1)*(WaitT!$C$1:$BB$1=$A112)*(WaitT!$B$2:$B$10=D$82)*(WaitT!$C$2:$BB$10))</f>
        <v>45</v>
      </c>
    </row>
    <row r="113" spans="1:4" x14ac:dyDescent="0.25">
      <c r="A113">
        <v>31</v>
      </c>
      <c r="B113">
        <f>SUMPRODUCT((WaitT!$A$2:$A$10=Piv!$B$1)*(WaitT!$C$1:$BB$1=$A113)*(WaitT!$B$2:$B$10=B$82)*(WaitT!$C$2:$BB$10))</f>
        <v>36</v>
      </c>
      <c r="C113">
        <f>SUMPRODUCT((WaitT!$A$2:$A$10=Piv!$B$1)*(WaitT!$C$1:$BB$1=$A113)*(WaitT!$B$2:$B$10=C$82)*(WaitT!$C$2:$BB$10))</f>
        <v>8</v>
      </c>
      <c r="D113">
        <f>SUMPRODUCT((WaitT!$A$2:$A$10=Piv!$B$1)*(WaitT!$C$1:$BB$1=$A113)*(WaitT!$B$2:$B$10=D$82)*(WaitT!$C$2:$BB$10))</f>
        <v>45</v>
      </c>
    </row>
    <row r="114" spans="1:4" x14ac:dyDescent="0.25">
      <c r="A114">
        <v>32</v>
      </c>
      <c r="B114">
        <f>SUMPRODUCT((WaitT!$A$2:$A$10=Piv!$B$1)*(WaitT!$C$1:$BB$1=$A114)*(WaitT!$B$2:$B$10=B$82)*(WaitT!$C$2:$BB$10))</f>
        <v>52</v>
      </c>
      <c r="C114">
        <f>SUMPRODUCT((WaitT!$A$2:$A$10=Piv!$B$1)*(WaitT!$C$1:$BB$1=$A114)*(WaitT!$B$2:$B$10=C$82)*(WaitT!$C$2:$BB$10))</f>
        <v>15</v>
      </c>
      <c r="D114">
        <f>SUMPRODUCT((WaitT!$A$2:$A$10=Piv!$B$1)*(WaitT!$C$1:$BB$1=$A114)*(WaitT!$B$2:$B$10=D$82)*(WaitT!$C$2:$BB$10))</f>
        <v>73</v>
      </c>
    </row>
    <row r="115" spans="1:4" x14ac:dyDescent="0.25">
      <c r="A115">
        <v>33</v>
      </c>
      <c r="B115">
        <f>SUMPRODUCT((WaitT!$A$2:$A$10=Piv!$B$1)*(WaitT!$C$1:$BB$1=$A115)*(WaitT!$B$2:$B$10=B$82)*(WaitT!$C$2:$BB$10))</f>
        <v>35</v>
      </c>
      <c r="C115">
        <f>SUMPRODUCT((WaitT!$A$2:$A$10=Piv!$B$1)*(WaitT!$C$1:$BB$1=$A115)*(WaitT!$B$2:$B$10=C$82)*(WaitT!$C$2:$BB$10))</f>
        <v>0</v>
      </c>
      <c r="D115">
        <f>SUMPRODUCT((WaitT!$A$2:$A$10=Piv!$B$1)*(WaitT!$C$1:$BB$1=$A115)*(WaitT!$B$2:$B$10=D$82)*(WaitT!$C$2:$BB$10))</f>
        <v>48</v>
      </c>
    </row>
    <row r="116" spans="1:4" x14ac:dyDescent="0.25">
      <c r="A116">
        <v>34</v>
      </c>
      <c r="B116">
        <f>SUMPRODUCT((WaitT!$A$2:$A$10=Piv!$B$1)*(WaitT!$C$1:$BB$1=$A116)*(WaitT!$B$2:$B$10=B$82)*(WaitT!$C$2:$BB$10))</f>
        <v>87</v>
      </c>
      <c r="C116">
        <f>SUMPRODUCT((WaitT!$A$2:$A$10=Piv!$B$1)*(WaitT!$C$1:$BB$1=$A116)*(WaitT!$B$2:$B$10=C$82)*(WaitT!$C$2:$BB$10))</f>
        <v>80</v>
      </c>
      <c r="D116">
        <f>SUMPRODUCT((WaitT!$A$2:$A$10=Piv!$B$1)*(WaitT!$C$1:$BB$1=$A116)*(WaitT!$B$2:$B$10=D$82)*(WaitT!$C$2:$BB$10))</f>
        <v>93</v>
      </c>
    </row>
    <row r="117" spans="1:4" x14ac:dyDescent="0.25">
      <c r="A117">
        <v>35</v>
      </c>
      <c r="B117">
        <f>SUMPRODUCT((WaitT!$A$2:$A$10=Piv!$B$1)*(WaitT!$C$1:$BB$1=$A117)*(WaitT!$B$2:$B$10=B$82)*(WaitT!$C$2:$BB$10))</f>
        <v>34</v>
      </c>
      <c r="C117">
        <f>SUMPRODUCT((WaitT!$A$2:$A$10=Piv!$B$1)*(WaitT!$C$1:$BB$1=$A117)*(WaitT!$B$2:$B$10=C$82)*(WaitT!$C$2:$BB$10))</f>
        <v>26</v>
      </c>
      <c r="D117">
        <f>SUMPRODUCT((WaitT!$A$2:$A$10=Piv!$B$1)*(WaitT!$C$1:$BB$1=$A117)*(WaitT!$B$2:$B$10=D$82)*(WaitT!$C$2:$BB$10))</f>
        <v>52</v>
      </c>
    </row>
    <row r="118" spans="1:4" x14ac:dyDescent="0.25">
      <c r="A118">
        <v>36</v>
      </c>
      <c r="B118">
        <f>SUMPRODUCT((WaitT!$A$2:$A$10=Piv!$B$1)*(WaitT!$C$1:$BB$1=$A118)*(WaitT!$B$2:$B$10=B$82)*(WaitT!$C$2:$BB$10))</f>
        <v>69</v>
      </c>
      <c r="C118">
        <f>SUMPRODUCT((WaitT!$A$2:$A$10=Piv!$B$1)*(WaitT!$C$1:$BB$1=$A118)*(WaitT!$B$2:$B$10=C$82)*(WaitT!$C$2:$BB$10))</f>
        <v>30</v>
      </c>
      <c r="D118">
        <f>SUMPRODUCT((WaitT!$A$2:$A$10=Piv!$B$1)*(WaitT!$C$1:$BB$1=$A118)*(WaitT!$B$2:$B$10=D$82)*(WaitT!$C$2:$BB$10))</f>
        <v>97</v>
      </c>
    </row>
    <row r="119" spans="1:4" x14ac:dyDescent="0.25">
      <c r="A119">
        <v>37</v>
      </c>
      <c r="B119">
        <f>SUMPRODUCT((WaitT!$A$2:$A$10=Piv!$B$1)*(WaitT!$C$1:$BB$1=$A119)*(WaitT!$B$2:$B$10=B$82)*(WaitT!$C$2:$BB$10))</f>
        <v>35</v>
      </c>
      <c r="C119">
        <f>SUMPRODUCT((WaitT!$A$2:$A$10=Piv!$B$1)*(WaitT!$C$1:$BB$1=$A119)*(WaitT!$B$2:$B$10=C$82)*(WaitT!$C$2:$BB$10))</f>
        <v>21</v>
      </c>
      <c r="D119">
        <f>SUMPRODUCT((WaitT!$A$2:$A$10=Piv!$B$1)*(WaitT!$C$1:$BB$1=$A119)*(WaitT!$B$2:$B$10=D$82)*(WaitT!$C$2:$BB$10))</f>
        <v>46</v>
      </c>
    </row>
    <row r="120" spans="1:4" x14ac:dyDescent="0.25">
      <c r="A120">
        <v>38</v>
      </c>
      <c r="B120">
        <f>SUMPRODUCT((WaitT!$A$2:$A$10=Piv!$B$1)*(WaitT!$C$1:$BB$1=$A120)*(WaitT!$B$2:$B$10=B$82)*(WaitT!$C$2:$BB$10))</f>
        <v>57</v>
      </c>
      <c r="C120">
        <f>SUMPRODUCT((WaitT!$A$2:$A$10=Piv!$B$1)*(WaitT!$C$1:$BB$1=$A120)*(WaitT!$B$2:$B$10=C$82)*(WaitT!$C$2:$BB$10))</f>
        <v>35</v>
      </c>
      <c r="D120">
        <f>SUMPRODUCT((WaitT!$A$2:$A$10=Piv!$B$1)*(WaitT!$C$1:$BB$1=$A120)*(WaitT!$B$2:$B$10=D$82)*(WaitT!$C$2:$BB$10))</f>
        <v>61</v>
      </c>
    </row>
    <row r="121" spans="1:4" x14ac:dyDescent="0.25">
      <c r="A121">
        <v>39</v>
      </c>
      <c r="B121">
        <f>SUMPRODUCT((WaitT!$A$2:$A$10=Piv!$B$1)*(WaitT!$C$1:$BB$1=$A121)*(WaitT!$B$2:$B$10=B$82)*(WaitT!$C$2:$BB$10))</f>
        <v>64</v>
      </c>
      <c r="C121">
        <f>SUMPRODUCT((WaitT!$A$2:$A$10=Piv!$B$1)*(WaitT!$C$1:$BB$1=$A121)*(WaitT!$B$2:$B$10=C$82)*(WaitT!$C$2:$BB$10))</f>
        <v>46</v>
      </c>
      <c r="D121">
        <f>SUMPRODUCT((WaitT!$A$2:$A$10=Piv!$B$1)*(WaitT!$C$1:$BB$1=$A121)*(WaitT!$B$2:$B$10=D$82)*(WaitT!$C$2:$BB$10))</f>
        <v>74</v>
      </c>
    </row>
    <row r="122" spans="1:4" x14ac:dyDescent="0.25">
      <c r="A122">
        <v>40</v>
      </c>
      <c r="B122">
        <f>SUMPRODUCT((WaitT!$A$2:$A$10=Piv!$B$1)*(WaitT!$C$1:$BB$1=$A122)*(WaitT!$B$2:$B$10=B$82)*(WaitT!$C$2:$BB$10))</f>
        <v>54</v>
      </c>
      <c r="C122">
        <f>SUMPRODUCT((WaitT!$A$2:$A$10=Piv!$B$1)*(WaitT!$C$1:$BB$1=$A122)*(WaitT!$B$2:$B$10=C$82)*(WaitT!$C$2:$BB$10))</f>
        <v>15</v>
      </c>
      <c r="D122">
        <f>SUMPRODUCT((WaitT!$A$2:$A$10=Piv!$B$1)*(WaitT!$C$1:$BB$1=$A122)*(WaitT!$B$2:$B$10=D$82)*(WaitT!$C$2:$BB$10))</f>
        <v>81</v>
      </c>
    </row>
    <row r="123" spans="1:4" x14ac:dyDescent="0.25">
      <c r="A123">
        <v>41</v>
      </c>
      <c r="B123">
        <f>SUMPRODUCT((WaitT!$A$2:$A$10=Piv!$B$1)*(WaitT!$C$1:$BB$1=$A123)*(WaitT!$B$2:$B$10=B$82)*(WaitT!$C$2:$BB$10))</f>
        <v>77</v>
      </c>
      <c r="C123">
        <f>SUMPRODUCT((WaitT!$A$2:$A$10=Piv!$B$1)*(WaitT!$C$1:$BB$1=$A123)*(WaitT!$B$2:$B$10=C$82)*(WaitT!$C$2:$BB$10))</f>
        <v>35</v>
      </c>
      <c r="D123">
        <f>SUMPRODUCT((WaitT!$A$2:$A$10=Piv!$B$1)*(WaitT!$C$1:$BB$1=$A123)*(WaitT!$B$2:$B$10=D$82)*(WaitT!$C$2:$BB$10))</f>
        <v>85</v>
      </c>
    </row>
    <row r="124" spans="1:4" x14ac:dyDescent="0.25">
      <c r="A124">
        <v>42</v>
      </c>
      <c r="B124">
        <f>SUMPRODUCT((WaitT!$A$2:$A$10=Piv!$B$1)*(WaitT!$C$1:$BB$1=$A124)*(WaitT!$B$2:$B$10=B$82)*(WaitT!$C$2:$BB$10))</f>
        <v>38</v>
      </c>
      <c r="C124">
        <f>SUMPRODUCT((WaitT!$A$2:$A$10=Piv!$B$1)*(WaitT!$C$1:$BB$1=$A124)*(WaitT!$B$2:$B$10=C$82)*(WaitT!$C$2:$BB$10))</f>
        <v>13</v>
      </c>
      <c r="D124">
        <f>SUMPRODUCT((WaitT!$A$2:$A$10=Piv!$B$1)*(WaitT!$C$1:$BB$1=$A124)*(WaitT!$B$2:$B$10=D$82)*(WaitT!$C$2:$BB$10))</f>
        <v>39</v>
      </c>
    </row>
    <row r="125" spans="1:4" x14ac:dyDescent="0.25">
      <c r="A125">
        <v>43</v>
      </c>
      <c r="B125">
        <f>SUMPRODUCT((WaitT!$A$2:$A$10=Piv!$B$1)*(WaitT!$C$1:$BB$1=$A125)*(WaitT!$B$2:$B$10=B$82)*(WaitT!$C$2:$BB$10))</f>
        <v>80</v>
      </c>
      <c r="C125">
        <f>SUMPRODUCT((WaitT!$A$2:$A$10=Piv!$B$1)*(WaitT!$C$1:$BB$1=$A125)*(WaitT!$B$2:$B$10=C$82)*(WaitT!$C$2:$BB$10))</f>
        <v>33</v>
      </c>
      <c r="D125">
        <f>SUMPRODUCT((WaitT!$A$2:$A$10=Piv!$B$1)*(WaitT!$C$1:$BB$1=$A125)*(WaitT!$B$2:$B$10=D$82)*(WaitT!$C$2:$BB$10))</f>
        <v>109</v>
      </c>
    </row>
    <row r="126" spans="1:4" x14ac:dyDescent="0.25">
      <c r="A126">
        <v>44</v>
      </c>
      <c r="B126">
        <f>SUMPRODUCT((WaitT!$A$2:$A$10=Piv!$B$1)*(WaitT!$C$1:$BB$1=$A126)*(WaitT!$B$2:$B$10=B$82)*(WaitT!$C$2:$BB$10))</f>
        <v>68</v>
      </c>
      <c r="C126">
        <f>SUMPRODUCT((WaitT!$A$2:$A$10=Piv!$B$1)*(WaitT!$C$1:$BB$1=$A126)*(WaitT!$B$2:$B$10=C$82)*(WaitT!$C$2:$BB$10))</f>
        <v>55</v>
      </c>
      <c r="D126">
        <f>SUMPRODUCT((WaitT!$A$2:$A$10=Piv!$B$1)*(WaitT!$C$1:$BB$1=$A126)*(WaitT!$B$2:$B$10=D$82)*(WaitT!$C$2:$BB$10))</f>
        <v>82</v>
      </c>
    </row>
    <row r="127" spans="1:4" x14ac:dyDescent="0.25">
      <c r="A127">
        <v>45</v>
      </c>
      <c r="B127">
        <f>SUMPRODUCT((WaitT!$A$2:$A$10=Piv!$B$1)*(WaitT!$C$1:$BB$1=$A127)*(WaitT!$B$2:$B$10=B$82)*(WaitT!$C$2:$BB$10))</f>
        <v>44</v>
      </c>
      <c r="C127">
        <f>SUMPRODUCT((WaitT!$A$2:$A$10=Piv!$B$1)*(WaitT!$C$1:$BB$1=$A127)*(WaitT!$B$2:$B$10=C$82)*(WaitT!$C$2:$BB$10))</f>
        <v>19</v>
      </c>
      <c r="D127">
        <f>SUMPRODUCT((WaitT!$A$2:$A$10=Piv!$B$1)*(WaitT!$C$1:$BB$1=$A127)*(WaitT!$B$2:$B$10=D$82)*(WaitT!$C$2:$BB$10))</f>
        <v>62</v>
      </c>
    </row>
    <row r="128" spans="1:4" x14ac:dyDescent="0.25">
      <c r="A128">
        <v>46</v>
      </c>
      <c r="B128">
        <f>SUMPRODUCT((WaitT!$A$2:$A$10=Piv!$B$1)*(WaitT!$C$1:$BB$1=$A128)*(WaitT!$B$2:$B$10=B$82)*(WaitT!$C$2:$BB$10))</f>
        <v>46</v>
      </c>
      <c r="C128">
        <f>SUMPRODUCT((WaitT!$A$2:$A$10=Piv!$B$1)*(WaitT!$C$1:$BB$1=$A128)*(WaitT!$B$2:$B$10=C$82)*(WaitT!$C$2:$BB$10))</f>
        <v>46</v>
      </c>
      <c r="D128">
        <f>SUMPRODUCT((WaitT!$A$2:$A$10=Piv!$B$1)*(WaitT!$C$1:$BB$1=$A128)*(WaitT!$B$2:$B$10=D$82)*(WaitT!$C$2:$BB$10))</f>
        <v>76</v>
      </c>
    </row>
    <row r="129" spans="1:4" x14ac:dyDescent="0.25">
      <c r="A129">
        <v>47</v>
      </c>
      <c r="B129">
        <f>SUMPRODUCT((WaitT!$A$2:$A$10=Piv!$B$1)*(WaitT!$C$1:$BB$1=$A129)*(WaitT!$B$2:$B$10=B$82)*(WaitT!$C$2:$BB$10))</f>
        <v>40</v>
      </c>
      <c r="C129">
        <f>SUMPRODUCT((WaitT!$A$2:$A$10=Piv!$B$1)*(WaitT!$C$1:$BB$1=$A129)*(WaitT!$B$2:$B$10=C$82)*(WaitT!$C$2:$BB$10))</f>
        <v>20</v>
      </c>
      <c r="D129">
        <f>SUMPRODUCT((WaitT!$A$2:$A$10=Piv!$B$1)*(WaitT!$C$1:$BB$1=$A129)*(WaitT!$B$2:$B$10=D$82)*(WaitT!$C$2:$BB$10))</f>
        <v>45</v>
      </c>
    </row>
    <row r="130" spans="1:4" x14ac:dyDescent="0.25">
      <c r="A130">
        <v>48</v>
      </c>
      <c r="B130">
        <f>SUMPRODUCT((WaitT!$A$2:$A$10=Piv!$B$1)*(WaitT!$C$1:$BB$1=$A130)*(WaitT!$B$2:$B$10=B$82)*(WaitT!$C$2:$BB$10))</f>
        <v>59</v>
      </c>
      <c r="C130">
        <f>SUMPRODUCT((WaitT!$A$2:$A$10=Piv!$B$1)*(WaitT!$C$1:$BB$1=$A130)*(WaitT!$B$2:$B$10=C$82)*(WaitT!$C$2:$BB$10))</f>
        <v>53</v>
      </c>
      <c r="D130">
        <f>SUMPRODUCT((WaitT!$A$2:$A$10=Piv!$B$1)*(WaitT!$C$1:$BB$1=$A130)*(WaitT!$B$2:$B$10=D$82)*(WaitT!$C$2:$BB$10))</f>
        <v>84</v>
      </c>
    </row>
    <row r="131" spans="1:4" x14ac:dyDescent="0.25">
      <c r="A131">
        <v>49</v>
      </c>
      <c r="B131">
        <f>SUMPRODUCT((WaitT!$A$2:$A$10=Piv!$B$1)*(WaitT!$C$1:$BB$1=$A131)*(WaitT!$B$2:$B$10=B$82)*(WaitT!$C$2:$BB$10))</f>
        <v>71</v>
      </c>
      <c r="C131">
        <f>SUMPRODUCT((WaitT!$A$2:$A$10=Piv!$B$1)*(WaitT!$C$1:$BB$1=$A131)*(WaitT!$B$2:$B$10=C$82)*(WaitT!$C$2:$BB$10))</f>
        <v>16</v>
      </c>
      <c r="D131">
        <f>SUMPRODUCT((WaitT!$A$2:$A$10=Piv!$B$1)*(WaitT!$C$1:$BB$1=$A131)*(WaitT!$B$2:$B$10=D$82)*(WaitT!$C$2:$BB$10))</f>
        <v>98</v>
      </c>
    </row>
    <row r="132" spans="1:4" x14ac:dyDescent="0.25">
      <c r="A132">
        <v>50</v>
      </c>
      <c r="B132">
        <f>SUMPRODUCT((WaitT!$A$2:$A$10=Piv!$B$1)*(WaitT!$C$1:$BB$1=$A132)*(WaitT!$B$2:$B$10=B$82)*(WaitT!$C$2:$BB$10))</f>
        <v>78</v>
      </c>
      <c r="C132">
        <f>SUMPRODUCT((WaitT!$A$2:$A$10=Piv!$B$1)*(WaitT!$C$1:$BB$1=$A132)*(WaitT!$B$2:$B$10=C$82)*(WaitT!$C$2:$BB$10))</f>
        <v>58</v>
      </c>
      <c r="D132">
        <f>SUMPRODUCT((WaitT!$A$2:$A$10=Piv!$B$1)*(WaitT!$C$1:$BB$1=$A132)*(WaitT!$B$2:$B$10=D$82)*(WaitT!$C$2:$BB$10))</f>
        <v>100</v>
      </c>
    </row>
    <row r="133" spans="1:4" x14ac:dyDescent="0.25">
      <c r="A133">
        <v>51</v>
      </c>
      <c r="B133">
        <f>SUMPRODUCT((WaitT!$A$2:$A$10=Piv!$B$1)*(WaitT!$C$1:$BB$1=$A133)*(WaitT!$B$2:$B$10=B$82)*(WaitT!$C$2:$BB$10))</f>
        <v>49</v>
      </c>
      <c r="C133">
        <f>SUMPRODUCT((WaitT!$A$2:$A$10=Piv!$B$1)*(WaitT!$C$1:$BB$1=$A133)*(WaitT!$B$2:$B$10=C$82)*(WaitT!$C$2:$BB$10))</f>
        <v>31</v>
      </c>
      <c r="D133">
        <f>SUMPRODUCT((WaitT!$A$2:$A$10=Piv!$B$1)*(WaitT!$C$1:$BB$1=$A133)*(WaitT!$B$2:$B$10=D$82)*(WaitT!$C$2:$BB$10))</f>
        <v>79</v>
      </c>
    </row>
    <row r="134" spans="1:4" x14ac:dyDescent="0.25">
      <c r="A134">
        <v>52</v>
      </c>
      <c r="B134">
        <f>SUMPRODUCT((WaitT!$A$2:$A$10=Piv!$B$1)*(WaitT!$C$1:$BB$1=$A134)*(WaitT!$B$2:$B$10=B$82)*(WaitT!$C$2:$BB$10))</f>
        <v>78</v>
      </c>
      <c r="C134">
        <f>SUMPRODUCT((WaitT!$A$2:$A$10=Piv!$B$1)*(WaitT!$C$1:$BB$1=$A134)*(WaitT!$B$2:$B$10=C$82)*(WaitT!$C$2:$BB$10))</f>
        <v>44</v>
      </c>
      <c r="D134">
        <f>SUMPRODUCT((WaitT!$A$2:$A$10=Piv!$B$1)*(WaitT!$C$1:$BB$1=$A134)*(WaitT!$B$2:$B$10=D$82)*(WaitT!$C$2:$BB$10))</f>
        <v>95</v>
      </c>
    </row>
  </sheetData>
  <sortState xmlns:xlrd2="http://schemas.microsoft.com/office/spreadsheetml/2017/richdata2" ref="A12:D20">
    <sortCondition descending="1" ref="C2:C10"/>
  </sortState>
  <pageMargins left="0.7" right="0.7" top="0.75" bottom="0.75" header="0.3" footer="0.3"/>
  <pageSetup paperSize="9" orientation="portrait" horizontalDpi="4294967293" verticalDpi="4294967293"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26F51CB-BAEF-4D93-A00E-B8A867C609F8}">
  <sheetPr codeName="Sheet13">
    <tabColor rgb="FF92D050"/>
  </sheetPr>
  <dimension ref="A1:C12"/>
  <sheetViews>
    <sheetView workbookViewId="0">
      <selection sqref="A1:C12"/>
    </sheetView>
  </sheetViews>
  <sheetFormatPr defaultRowHeight="15" x14ac:dyDescent="0.25"/>
  <sheetData>
    <row r="1" spans="1:3" x14ac:dyDescent="0.25">
      <c r="A1" s="21" t="s">
        <v>24</v>
      </c>
      <c r="B1" t="s">
        <v>26</v>
      </c>
    </row>
    <row r="3" spans="1:3" x14ac:dyDescent="0.25">
      <c r="A3" s="21" t="s">
        <v>56</v>
      </c>
      <c r="B3" t="s">
        <v>58</v>
      </c>
      <c r="C3" t="s">
        <v>59</v>
      </c>
    </row>
    <row r="4" spans="1:3" x14ac:dyDescent="0.25">
      <c r="A4" s="22" t="s">
        <v>36</v>
      </c>
      <c r="B4" s="7">
        <v>856016</v>
      </c>
      <c r="C4" s="7">
        <v>795842.8451200003</v>
      </c>
    </row>
    <row r="5" spans="1:3" x14ac:dyDescent="0.25">
      <c r="A5" s="22" t="s">
        <v>52</v>
      </c>
      <c r="B5" s="7">
        <v>189300</v>
      </c>
      <c r="C5" s="7">
        <v>184799.23440000002</v>
      </c>
    </row>
    <row r="6" spans="1:3" x14ac:dyDescent="0.25">
      <c r="A6" s="22" t="s">
        <v>53</v>
      </c>
      <c r="B6" s="7">
        <v>482460</v>
      </c>
      <c r="C6" s="7">
        <v>476369.15920000023</v>
      </c>
    </row>
    <row r="7" spans="1:3" x14ac:dyDescent="0.25">
      <c r="A7" s="22" t="s">
        <v>51</v>
      </c>
      <c r="B7" s="7">
        <v>1259585</v>
      </c>
      <c r="C7" s="7">
        <v>1213319.1776000005</v>
      </c>
    </row>
    <row r="8" spans="1:3" x14ac:dyDescent="0.25">
      <c r="A8" s="22" t="s">
        <v>38</v>
      </c>
      <c r="B8" s="7">
        <v>1084190</v>
      </c>
      <c r="C8" s="7">
        <v>1093113.8456000003</v>
      </c>
    </row>
    <row r="9" spans="1:3" x14ac:dyDescent="0.25">
      <c r="A9" s="22" t="s">
        <v>37</v>
      </c>
      <c r="B9" s="7">
        <v>242240</v>
      </c>
      <c r="C9" s="7">
        <v>236531.00160000005</v>
      </c>
    </row>
    <row r="10" spans="1:3" x14ac:dyDescent="0.25">
      <c r="A10" s="22" t="s">
        <v>39</v>
      </c>
      <c r="B10" s="7">
        <v>819780</v>
      </c>
      <c r="C10" s="7">
        <v>797578.12320000015</v>
      </c>
    </row>
    <row r="11" spans="1:3" x14ac:dyDescent="0.25">
      <c r="A11" s="22" t="s">
        <v>50</v>
      </c>
      <c r="B11" s="7">
        <v>714397.29</v>
      </c>
      <c r="C11" s="7">
        <v>692926.55920000025</v>
      </c>
    </row>
    <row r="12" spans="1:3" x14ac:dyDescent="0.25">
      <c r="A12" s="22" t="s">
        <v>57</v>
      </c>
      <c r="B12" s="7">
        <v>5647968.29</v>
      </c>
      <c r="C12" s="7">
        <v>5490479.9459200017</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465D2BC-6F28-46A0-892B-F4D9A3537BD8}">
  <sheetPr codeName="Sheet14">
    <tabColor theme="1"/>
  </sheetPr>
  <dimension ref="B1:G51"/>
  <sheetViews>
    <sheetView workbookViewId="0">
      <selection activeCell="G1" sqref="G1"/>
    </sheetView>
  </sheetViews>
  <sheetFormatPr defaultRowHeight="15" x14ac:dyDescent="0.25"/>
  <cols>
    <col min="1" max="1" width="4.28515625" customWidth="1"/>
    <col min="2" max="2" width="24.7109375" bestFit="1" customWidth="1"/>
    <col min="3" max="4" width="13.28515625" bestFit="1" customWidth="1"/>
    <col min="5" max="5" width="4.140625" customWidth="1"/>
  </cols>
  <sheetData>
    <row r="1" spans="2:7" x14ac:dyDescent="0.25">
      <c r="B1" s="63" t="s">
        <v>150</v>
      </c>
      <c r="C1" s="40" t="s">
        <v>2</v>
      </c>
      <c r="D1" s="40" t="s">
        <v>1</v>
      </c>
      <c r="F1" s="40" t="s">
        <v>132</v>
      </c>
    </row>
    <row r="2" spans="2:7" x14ac:dyDescent="0.25">
      <c r="B2" s="9" t="s">
        <v>12</v>
      </c>
      <c r="C2" s="14">
        <f>SUMIFS(Exp!C$2:C$29,Exp!$A$2:$A$29,$B2,Exp!$B$2:$B$29,Piv!$B$1)</f>
        <v>1407144.0682680598</v>
      </c>
      <c r="D2" s="14">
        <f>SUMIFS(Exp!D$2:D$29,Exp!$A$2:$A$29,$B2,Exp!$B$2:$B$29,Piv!$B$1)</f>
        <v>1670444.3093930299</v>
      </c>
    </row>
    <row r="3" spans="2:7" x14ac:dyDescent="0.25">
      <c r="B3" s="9" t="s">
        <v>11</v>
      </c>
      <c r="C3" s="14">
        <f>SUMIFS(Exp!C$2:C$29,Exp!$A$2:$A$29,$B3,Exp!$B$2:$B$29,Piv!$B$1)</f>
        <v>503039.03478808375</v>
      </c>
      <c r="D3" s="14">
        <f>SUMIFS(Exp!D$2:D$29,Exp!$A$2:$A$29,$B3,Exp!$B$2:$B$29,Piv!$B$1)</f>
        <v>568663.94226428994</v>
      </c>
    </row>
    <row r="4" spans="2:7" x14ac:dyDescent="0.25">
      <c r="B4" s="9" t="s">
        <v>10</v>
      </c>
      <c r="C4" s="14">
        <f>SUMIFS(Exp!C$2:C$29,Exp!$A$2:$A$29,$B4,Exp!$B$2:$B$29,Piv!$B$1)</f>
        <v>599746.75733520999</v>
      </c>
      <c r="D4" s="14">
        <f>SUMIFS(Exp!D$2:D$29,Exp!$A$2:$A$29,$B4,Exp!$B$2:$B$29,Piv!$B$1)</f>
        <v>697212.54890076001</v>
      </c>
    </row>
    <row r="5" spans="2:7" x14ac:dyDescent="0.25">
      <c r="B5" s="9" t="s">
        <v>9</v>
      </c>
      <c r="C5" s="14">
        <f>SUMIFS(Exp!C$2:C$29,Exp!$A$2:$A$29,$B5,Exp!$B$2:$B$29,Piv!$B$1)</f>
        <v>363821.58973603108</v>
      </c>
      <c r="D5" s="14">
        <f>SUMIFS(Exp!D$2:D$29,Exp!$A$2:$A$29,$B5,Exp!$B$2:$B$29,Piv!$B$1)</f>
        <v>383609.34569668199</v>
      </c>
    </row>
    <row r="6" spans="2:7" x14ac:dyDescent="0.25">
      <c r="B6" s="9" t="s">
        <v>8</v>
      </c>
      <c r="C6" s="14">
        <f>SUMIFS(Exp!C$2:C$29,Exp!$A$2:$A$29,$B6,Exp!$B$2:$B$29,Piv!$B$1)</f>
        <v>576803.32320082514</v>
      </c>
      <c r="D6" s="14">
        <f>SUMIFS(Exp!D$2:D$29,Exp!$A$2:$A$29,$B6,Exp!$B$2:$B$29,Piv!$B$1)</f>
        <v>666715.02076391899</v>
      </c>
    </row>
    <row r="7" spans="2:7" x14ac:dyDescent="0.25">
      <c r="B7" s="9" t="s">
        <v>7</v>
      </c>
      <c r="C7" s="14">
        <f>SUMIFS(Exp!C$2:C$29,Exp!$A$2:$A$29,$B7,Exp!$B$2:$B$29,Piv!$B$1)</f>
        <v>590381.76447235362</v>
      </c>
      <c r="D7" s="14">
        <f>SUMIFS(Exp!D$2:D$29,Exp!$A$2:$A$29,$B7,Exp!$B$2:$B$29,Piv!$B$1)</f>
        <v>484764.145071437</v>
      </c>
    </row>
    <row r="8" spans="2:7" x14ac:dyDescent="0.25">
      <c r="B8" s="9" t="s">
        <v>6</v>
      </c>
      <c r="C8" s="14">
        <f>SUMIFS(Exp!C$2:C$29,Exp!$A$2:$A$29,$B8,Exp!$B$2:$B$29,Piv!$B$1)</f>
        <v>781713.43877614976</v>
      </c>
      <c r="D8" s="14">
        <f>SUMIFS(Exp!D$2:D$29,Exp!$A$2:$A$29,$B8,Exp!$B$2:$B$29,Piv!$B$1)</f>
        <v>839091.50889897998</v>
      </c>
    </row>
    <row r="9" spans="2:7" x14ac:dyDescent="0.25">
      <c r="B9" s="9" t="s">
        <v>5</v>
      </c>
      <c r="C9" s="14">
        <f>SUMIFS(Exp!C$2:C$29,Exp!$A$2:$A$29,$B9,Exp!$B$2:$B$29,Piv!$B$1)</f>
        <v>728720.99194988445</v>
      </c>
      <c r="D9" s="14">
        <f>SUMIFS(Exp!D$2:D$29,Exp!$A$2:$A$29,$B9,Exp!$B$2:$B$29,Piv!$B$1)</f>
        <v>868651.37214098498</v>
      </c>
    </row>
    <row r="10" spans="2:7" x14ac:dyDescent="0.25">
      <c r="B10" s="9" t="s">
        <v>4</v>
      </c>
      <c r="C10" s="14">
        <f>SUMIFS(Exp!C$2:C$29,Exp!$A$2:$A$29,$B10,Exp!$B$2:$B$29,Piv!$B$1)</f>
        <v>449537.62095840246</v>
      </c>
      <c r="D10" s="14">
        <f>SUMIFS(Exp!D$2:D$29,Exp!$A$2:$A$29,$B10,Exp!$B$2:$B$29,Piv!$B$1)</f>
        <v>497547.26181992103</v>
      </c>
    </row>
    <row r="12" spans="2:7" x14ac:dyDescent="0.25">
      <c r="B12" s="89" t="s">
        <v>64</v>
      </c>
      <c r="C12" s="7">
        <f t="shared" ref="C12:D12" si="0">SUM(C2:C11)</f>
        <v>6000908.5894849999</v>
      </c>
      <c r="D12" s="7">
        <f t="shared" si="0"/>
        <v>6676699.4549500039</v>
      </c>
    </row>
    <row r="13" spans="2:7" x14ac:dyDescent="0.25">
      <c r="B13" s="89" t="s">
        <v>1</v>
      </c>
      <c r="C13" s="7">
        <f>C12-Calcs!C21</f>
        <v>0</v>
      </c>
      <c r="D13" s="7">
        <f>D12-Calcs!D21</f>
        <v>0</v>
      </c>
      <c r="E13" s="7"/>
      <c r="F13" s="7">
        <f>SUM(C13:E13)</f>
        <v>0</v>
      </c>
    </row>
    <row r="16" spans="2:7" x14ac:dyDescent="0.25">
      <c r="B16" s="63" t="s">
        <v>151</v>
      </c>
      <c r="C16" s="40" t="s">
        <v>2</v>
      </c>
      <c r="D16" s="40" t="s">
        <v>1</v>
      </c>
      <c r="F16" s="40" t="s">
        <v>132</v>
      </c>
    </row>
    <row r="17" spans="2:6" x14ac:dyDescent="0.25">
      <c r="B17" t="s">
        <v>16</v>
      </c>
      <c r="C17">
        <f>SUMIFS(FTE!C$2:C$23,FTE!$A$2:$A$23,$B17,FTE!$B$2:$B$23,Piv!$B$1)</f>
        <v>59</v>
      </c>
      <c r="D17">
        <f>SUMIFS(FTE!D$2:D$23,FTE!$A$2:$A$23,$B17,FTE!$B$2:$B$23,Piv!$B$1)</f>
        <v>55</v>
      </c>
    </row>
    <row r="18" spans="2:6" x14ac:dyDescent="0.25">
      <c r="B18" t="s">
        <v>17</v>
      </c>
      <c r="C18">
        <f>SUMIFS(FTE!C$2:C$23,FTE!$A$2:$A$23,$B18,FTE!$B$2:$B$23,Piv!$B$1)</f>
        <v>45</v>
      </c>
      <c r="D18">
        <f>SUMIFS(FTE!D$2:D$23,FTE!$A$2:$A$23,$B18,FTE!$B$2:$B$23,Piv!$B$1)</f>
        <v>39</v>
      </c>
    </row>
    <row r="19" spans="2:6" x14ac:dyDescent="0.25">
      <c r="B19" t="s">
        <v>18</v>
      </c>
      <c r="C19">
        <f>SUMIFS(FTE!C$2:C$23,FTE!$A$2:$A$23,$B19,FTE!$B$2:$B$23,Piv!$B$1)</f>
        <v>49</v>
      </c>
      <c r="D19">
        <f>SUMIFS(FTE!D$2:D$23,FTE!$A$2:$A$23,$B19,FTE!$B$2:$B$23,Piv!$B$1)</f>
        <v>47</v>
      </c>
    </row>
    <row r="20" spans="2:6" x14ac:dyDescent="0.25">
      <c r="B20" t="s">
        <v>19</v>
      </c>
      <c r="C20">
        <f>SUMIFS(FTE!C$2:C$23,FTE!$A$2:$A$23,$B20,FTE!$B$2:$B$23,Piv!$B$1)</f>
        <v>62</v>
      </c>
      <c r="D20">
        <f>SUMIFS(FTE!D$2:D$23,FTE!$A$2:$A$23,$B20,FTE!$B$2:$B$23,Piv!$B$1)</f>
        <v>58</v>
      </c>
    </row>
    <row r="21" spans="2:6" x14ac:dyDescent="0.25">
      <c r="B21" t="s">
        <v>20</v>
      </c>
      <c r="C21">
        <f>SUMIFS(FTE!C$2:C$23,FTE!$A$2:$A$23,$B21,FTE!$B$2:$B$23,Piv!$B$1)</f>
        <v>61</v>
      </c>
      <c r="D21">
        <f>SUMIFS(FTE!D$2:D$23,FTE!$A$2:$A$23,$B21,FTE!$B$2:$B$23,Piv!$B$1)</f>
        <v>66</v>
      </c>
    </row>
    <row r="22" spans="2:6" x14ac:dyDescent="0.25">
      <c r="B22" t="s">
        <v>21</v>
      </c>
      <c r="C22">
        <f>SUMIFS(FTE!C$2:C$23,FTE!$A$2:$A$23,$B22,FTE!$B$2:$B$23,Piv!$B$1)</f>
        <v>70</v>
      </c>
      <c r="D22">
        <f>SUMIFS(FTE!D$2:D$23,FTE!$A$2:$A$23,$B22,FTE!$B$2:$B$23,Piv!$B$1)</f>
        <v>63</v>
      </c>
    </row>
    <row r="23" spans="2:6" x14ac:dyDescent="0.25">
      <c r="B23" t="s">
        <v>22</v>
      </c>
      <c r="C23">
        <f>SUMIFS(FTE!C$2:C$23,FTE!$A$2:$A$23,$B23,FTE!$B$2:$B$23,Piv!$B$1)</f>
        <v>45</v>
      </c>
      <c r="D23">
        <f>SUMIFS(FTE!D$2:D$23,FTE!$A$2:$A$23,$B23,FTE!$B$2:$B$23,Piv!$B$1)</f>
        <v>30</v>
      </c>
    </row>
    <row r="25" spans="2:6" x14ac:dyDescent="0.25">
      <c r="B25" t="s">
        <v>64</v>
      </c>
      <c r="C25">
        <f t="shared" ref="C25:D25" si="1">SUM(C17:C24)</f>
        <v>391</v>
      </c>
      <c r="D25">
        <f t="shared" si="1"/>
        <v>358</v>
      </c>
    </row>
    <row r="26" spans="2:6" x14ac:dyDescent="0.25">
      <c r="B26" t="s">
        <v>132</v>
      </c>
      <c r="C26">
        <f>SUM(Calcs!C2:C9)-C25</f>
        <v>0</v>
      </c>
      <c r="D26">
        <f>SUM(Calcs!D2:D9)-D25</f>
        <v>0</v>
      </c>
      <c r="F26" s="7">
        <f>SUM(C26:E26)</f>
        <v>0</v>
      </c>
    </row>
    <row r="29" spans="2:6" x14ac:dyDescent="0.25">
      <c r="B29" s="63" t="s">
        <v>77</v>
      </c>
      <c r="C29" s="40" t="s">
        <v>2</v>
      </c>
      <c r="F29" s="40" t="s">
        <v>132</v>
      </c>
    </row>
    <row r="30" spans="2:6" x14ac:dyDescent="0.25">
      <c r="B30" t="s">
        <v>0</v>
      </c>
      <c r="C30" s="14">
        <f>SUMIFS(Rev!$P$2:$P$20,Rev!$A$2:$A$20,$B30,Rev!$B$2:$B$20,C$29,Rev!$C$2:$C$20,Piv!$B$1)</f>
        <v>9189052</v>
      </c>
      <c r="F30" s="7">
        <f>C30-Calcs!P42</f>
        <v>0</v>
      </c>
    </row>
    <row r="31" spans="2:6" x14ac:dyDescent="0.25">
      <c r="B31" t="s">
        <v>15</v>
      </c>
      <c r="C31" s="14">
        <f>SUMIFS(Rev!$P$2:$P$20,Rev!$A$2:$A$20,$B31,Rev!$B$2:$B$20,C$29,Rev!$C$2:$C$20,Piv!$B$1)</f>
        <v>6000908.5894849999</v>
      </c>
      <c r="F31" s="7">
        <f>C31-Calcs!P44</f>
        <v>0</v>
      </c>
    </row>
    <row r="32" spans="2:6" x14ac:dyDescent="0.25">
      <c r="B32" t="s">
        <v>76</v>
      </c>
      <c r="C32" s="14">
        <f>SUMIFS(Rev!$P$2:$P$20,Rev!$A$2:$A$20,$B32,Rev!$B$2:$B$20,C$29,Rev!$C$2:$C$20,Piv!$B$1)</f>
        <v>3188143.4105150001</v>
      </c>
      <c r="F32" s="7">
        <f>C32-Calcs!P46</f>
        <v>0</v>
      </c>
    </row>
    <row r="35" spans="2:6" x14ac:dyDescent="0.25">
      <c r="B35" s="68" t="s">
        <v>77</v>
      </c>
      <c r="C35" s="40" t="s">
        <v>1</v>
      </c>
      <c r="F35" s="40" t="s">
        <v>132</v>
      </c>
    </row>
    <row r="36" spans="2:6" x14ac:dyDescent="0.25">
      <c r="B36" t="s">
        <v>0</v>
      </c>
      <c r="C36" s="14">
        <f>SUMIFS(Rev!$P$2:$P$20,Rev!$A$2:$A$20,$B30,Rev!$B$2:$B$20,C$35,Rev!$C$2:$C$20,Piv!$B$1)</f>
        <v>8700835.8059999999</v>
      </c>
      <c r="F36" s="7">
        <f>C36-Calcs!P43</f>
        <v>0</v>
      </c>
    </row>
    <row r="37" spans="2:6" x14ac:dyDescent="0.25">
      <c r="B37" t="s">
        <v>15</v>
      </c>
      <c r="C37" s="14">
        <f>SUMIFS(Rev!$P$2:$P$20,Rev!$A$2:$A$20,$B31,Rev!$B$2:$B$20,C$35,Rev!$C$2:$C$20,Piv!$B$1)</f>
        <v>6676699.4549500057</v>
      </c>
      <c r="F37" s="7">
        <f>C37-Calcs!P45</f>
        <v>0</v>
      </c>
    </row>
    <row r="38" spans="2:6" x14ac:dyDescent="0.25">
      <c r="B38" t="s">
        <v>76</v>
      </c>
      <c r="C38" s="14">
        <f>SUMIFS(Rev!$P$2:$P$20,Rev!$A$2:$A$20,$B32,Rev!$B$2:$B$20,C$35,Rev!$C$2:$C$20,Piv!$B$1)</f>
        <v>2024136.351049995</v>
      </c>
      <c r="F38" s="7">
        <f>C38-Calcs!P47</f>
        <v>0</v>
      </c>
    </row>
    <row r="45" spans="2:6" x14ac:dyDescent="0.25">
      <c r="B45" s="68" t="s">
        <v>77</v>
      </c>
      <c r="C45" s="40" t="s">
        <v>2</v>
      </c>
      <c r="D45" s="40" t="s">
        <v>1</v>
      </c>
      <c r="F45" s="40" t="s">
        <v>132</v>
      </c>
    </row>
    <row r="46" spans="2:6" x14ac:dyDescent="0.25">
      <c r="B46" t="s">
        <v>103</v>
      </c>
      <c r="C46" s="14">
        <f>SUMIFS(Vol!$O$2:$O$8,Vol!$A$2:$A$8,Piv!$B$1,Vol!$B$2:$B$8,C$45)</f>
        <v>32472.368421052633</v>
      </c>
      <c r="D46" s="14">
        <f>SUMIFS(Vol!$O$2:$O$8,Vol!$A$2:$A$8,Piv!$B$1,Vol!$B$2:$B$8,D$45)</f>
        <v>30673.980263157893</v>
      </c>
    </row>
    <row r="48" spans="2:6" x14ac:dyDescent="0.25">
      <c r="B48" t="s">
        <v>132</v>
      </c>
      <c r="C48" s="7">
        <f>C46-Calcs!P57</f>
        <v>0</v>
      </c>
      <c r="D48" s="7">
        <f>D46-Calcs!P58</f>
        <v>0</v>
      </c>
      <c r="F48" s="7">
        <f>SUM(C48:E48)</f>
        <v>0</v>
      </c>
    </row>
    <row r="50" spans="2:6" x14ac:dyDescent="0.25">
      <c r="B50" t="s">
        <v>132</v>
      </c>
      <c r="C50" t="b">
        <f>F50=0</f>
        <v>1</v>
      </c>
      <c r="F50">
        <f>SUM(F2:F48)</f>
        <v>0</v>
      </c>
    </row>
    <row r="51" spans="2:6" x14ac:dyDescent="0.25">
      <c r="B51" t="s">
        <v>154</v>
      </c>
      <c r="C51" t="str">
        <f>IF(C50,List!E2,List!E3)</f>
        <v>Model OK</v>
      </c>
    </row>
  </sheetData>
  <pageMargins left="0.7" right="0.7" top="0.75" bottom="0.75" header="0.3" footer="0.3"/>
  <legacyDrawing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codeName="Sheet9">
    <tabColor rgb="FFC00000"/>
  </sheetPr>
  <dimension ref="B1:V40"/>
  <sheetViews>
    <sheetView showGridLines="0" showRowColHeaders="0" tabSelected="1" zoomScale="95" zoomScaleNormal="95" workbookViewId="0">
      <selection activeCell="X19" sqref="X19"/>
    </sheetView>
  </sheetViews>
  <sheetFormatPr defaultRowHeight="15" x14ac:dyDescent="0.25"/>
  <cols>
    <col min="1" max="1" width="6" style="9" customWidth="1"/>
    <col min="2" max="2" width="24.7109375" style="9" bestFit="1" customWidth="1"/>
    <col min="3" max="3" width="13.28515625" style="9" bestFit="1" customWidth="1"/>
    <col min="4" max="4" width="13.42578125" style="9" bestFit="1" customWidth="1"/>
    <col min="5" max="5" width="10.7109375" style="9" customWidth="1"/>
    <col min="6" max="6" width="26.28515625" style="9" customWidth="1"/>
    <col min="7" max="7" width="4.28515625" style="9" customWidth="1"/>
    <col min="8" max="12" width="9.140625" style="9"/>
    <col min="13" max="14" width="3.5703125" style="9" customWidth="1"/>
    <col min="15" max="16384" width="9.140625" style="9"/>
  </cols>
  <sheetData>
    <row r="1" spans="2:22" ht="11.25" customHeight="1" x14ac:dyDescent="0.25"/>
    <row r="2" spans="2:22" ht="20.25" customHeight="1" x14ac:dyDescent="0.25">
      <c r="Q2" s="27"/>
    </row>
    <row r="3" spans="2:22" ht="20.25" customHeight="1" x14ac:dyDescent="0.25">
      <c r="C3" s="25"/>
      <c r="D3" s="25"/>
    </row>
    <row r="4" spans="2:22" x14ac:dyDescent="0.25">
      <c r="B4" s="73" t="s">
        <v>15</v>
      </c>
      <c r="C4" s="74" t="s">
        <v>2</v>
      </c>
      <c r="D4" s="74" t="s">
        <v>14</v>
      </c>
      <c r="E4" s="73" t="s">
        <v>13</v>
      </c>
      <c r="F4" s="73" t="s">
        <v>61</v>
      </c>
      <c r="G4" s="76"/>
      <c r="H4" s="73" t="s">
        <v>23</v>
      </c>
      <c r="I4" s="73"/>
      <c r="J4" s="73"/>
      <c r="K4" s="73"/>
      <c r="L4" s="73"/>
      <c r="M4" s="75"/>
      <c r="N4" s="19"/>
      <c r="O4" s="73" t="s">
        <v>97</v>
      </c>
      <c r="P4" s="75"/>
      <c r="Q4" s="75"/>
      <c r="R4" s="75"/>
      <c r="S4" s="75"/>
      <c r="T4" s="75"/>
      <c r="U4" s="15"/>
      <c r="V4" s="15"/>
    </row>
    <row r="5" spans="2:22" ht="21.75" customHeight="1" x14ac:dyDescent="0.25">
      <c r="B5" s="9" t="str">
        <f>Calcs!A12</f>
        <v>Wages and Benfits</v>
      </c>
      <c r="C5" s="27">
        <f>Calcs!C12/1000</f>
        <v>1407.1440682680598</v>
      </c>
      <c r="D5" s="27">
        <f>Calcs!D12/1000</f>
        <v>1670.4443093930299</v>
      </c>
      <c r="E5" s="12">
        <f>-(C5-D5)/D5</f>
        <v>0.15762287892174182</v>
      </c>
      <c r="F5" s="11">
        <f t="shared" ref="F5:F13" si="0">C5</f>
        <v>1407.1440682680598</v>
      </c>
      <c r="O5" s="59"/>
      <c r="P5" s="59" t="s">
        <v>99</v>
      </c>
      <c r="R5" s="59" t="s">
        <v>98</v>
      </c>
    </row>
    <row r="6" spans="2:22" ht="21.75" customHeight="1" x14ac:dyDescent="0.25">
      <c r="B6" s="9" t="str">
        <f>Calcs!A13</f>
        <v>Telephone</v>
      </c>
      <c r="C6" s="27">
        <f>Calcs!C13/1000</f>
        <v>781.71343877614981</v>
      </c>
      <c r="D6" s="27">
        <f>Calcs!D13/1000</f>
        <v>839.09150889898001</v>
      </c>
      <c r="E6" s="12">
        <f t="shared" ref="E6:E12" si="1">-(C6-D6)/D6</f>
        <v>6.8381183118059727E-2</v>
      </c>
      <c r="F6" s="11">
        <f t="shared" si="0"/>
        <v>781.71343877614981</v>
      </c>
    </row>
    <row r="7" spans="2:22" ht="21.75" customHeight="1" x14ac:dyDescent="0.25">
      <c r="B7" s="9" t="str">
        <f>Calcs!A14</f>
        <v>Occupancy</v>
      </c>
      <c r="C7" s="27">
        <f>Calcs!C14/1000</f>
        <v>728.72099194988448</v>
      </c>
      <c r="D7" s="27">
        <f>Calcs!D14/1000</f>
        <v>868.65137214098502</v>
      </c>
      <c r="E7" s="12">
        <f t="shared" si="1"/>
        <v>0.16108922944104828</v>
      </c>
      <c r="F7" s="11">
        <f t="shared" si="0"/>
        <v>728.72099194988448</v>
      </c>
    </row>
    <row r="8" spans="2:22" ht="21.75" customHeight="1" x14ac:dyDescent="0.25">
      <c r="B8" s="9" t="str">
        <f>Calcs!A15</f>
        <v>Vehicle</v>
      </c>
      <c r="C8" s="27">
        <f>Calcs!C15/1000</f>
        <v>599.74675733520996</v>
      </c>
      <c r="D8" s="27">
        <f>Calcs!D15/1000</f>
        <v>697.21254890076</v>
      </c>
      <c r="E8" s="12">
        <f t="shared" si="1"/>
        <v>0.13979351306745219</v>
      </c>
      <c r="F8" s="11">
        <f t="shared" si="0"/>
        <v>599.74675733520996</v>
      </c>
    </row>
    <row r="9" spans="2:22" ht="21.75" customHeight="1" x14ac:dyDescent="0.25">
      <c r="B9" s="9" t="str">
        <f>Calcs!A16</f>
        <v>Professional fees</v>
      </c>
      <c r="C9" s="27">
        <f>Calcs!C16/1000</f>
        <v>590.38176447235367</v>
      </c>
      <c r="D9" s="27">
        <f>Calcs!D16/1000</f>
        <v>484.76414507143699</v>
      </c>
      <c r="E9" s="12">
        <f t="shared" si="1"/>
        <v>-0.21787423941049189</v>
      </c>
      <c r="F9" s="11">
        <f t="shared" si="0"/>
        <v>590.38176447235367</v>
      </c>
    </row>
    <row r="10" spans="2:22" ht="21.75" customHeight="1" x14ac:dyDescent="0.25">
      <c r="B10" s="9" t="str">
        <f>Calcs!A17</f>
        <v>Hiring and Training</v>
      </c>
      <c r="C10" s="27">
        <f>Calcs!C17/1000</f>
        <v>576.80332320082516</v>
      </c>
      <c r="D10" s="27">
        <f>Calcs!D17/1000</f>
        <v>666.71502076391903</v>
      </c>
      <c r="E10" s="12">
        <f t="shared" si="1"/>
        <v>0.13485776495641788</v>
      </c>
      <c r="F10" s="11">
        <f t="shared" si="0"/>
        <v>576.80332320082516</v>
      </c>
    </row>
    <row r="11" spans="2:22" ht="21.75" customHeight="1" x14ac:dyDescent="0.25">
      <c r="B11" s="9" t="str">
        <f>Calcs!A18</f>
        <v>Advertising and marketing</v>
      </c>
      <c r="C11" s="27">
        <f>Calcs!C18/1000</f>
        <v>503.03903478808377</v>
      </c>
      <c r="D11" s="27">
        <f>Calcs!D18/1000</f>
        <v>568.66394226428997</v>
      </c>
      <c r="E11" s="12">
        <f t="shared" si="1"/>
        <v>0.11540191420420083</v>
      </c>
      <c r="F11" s="11">
        <f t="shared" si="0"/>
        <v>503.03903478808377</v>
      </c>
    </row>
    <row r="12" spans="2:22" ht="21.75" customHeight="1" x14ac:dyDescent="0.25">
      <c r="B12" s="9" t="str">
        <f>Calcs!A19</f>
        <v>Insurance</v>
      </c>
      <c r="C12" s="27">
        <f>Calcs!C19/1000</f>
        <v>449.53762095840244</v>
      </c>
      <c r="D12" s="27">
        <f>Calcs!D19/1000</f>
        <v>497.547261819921</v>
      </c>
      <c r="E12" s="12">
        <f t="shared" si="1"/>
        <v>9.6492624009043099E-2</v>
      </c>
      <c r="F12" s="11">
        <f t="shared" si="0"/>
        <v>449.53762095840244</v>
      </c>
    </row>
    <row r="13" spans="2:22" ht="21.75" customHeight="1" x14ac:dyDescent="0.25">
      <c r="B13" s="9" t="str">
        <f>Calcs!A20</f>
        <v>Travel and Entertainment</v>
      </c>
      <c r="C13" s="27">
        <f>Calcs!C20/1000</f>
        <v>363.82158973603106</v>
      </c>
      <c r="D13" s="27">
        <f>Calcs!D20/1000</f>
        <v>383.609345696682</v>
      </c>
      <c r="E13" s="12">
        <f>-(C13-D13)/D13</f>
        <v>5.1583091451314692E-2</v>
      </c>
      <c r="F13" s="11">
        <f t="shared" si="0"/>
        <v>363.82158973603106</v>
      </c>
    </row>
    <row r="14" spans="2:22" x14ac:dyDescent="0.25">
      <c r="C14" s="26"/>
      <c r="D14" s="25"/>
    </row>
    <row r="15" spans="2:22" x14ac:dyDescent="0.25">
      <c r="B15" s="73" t="s">
        <v>107</v>
      </c>
      <c r="C15" s="74" t="s">
        <v>2</v>
      </c>
      <c r="D15" s="74" t="s">
        <v>14</v>
      </c>
      <c r="E15" s="74" t="s">
        <v>13</v>
      </c>
      <c r="F15" s="73" t="s">
        <v>60</v>
      </c>
      <c r="G15" s="19"/>
      <c r="H15" s="73" t="s">
        <v>63</v>
      </c>
      <c r="I15" s="73"/>
      <c r="J15" s="73"/>
      <c r="K15" s="73" t="s">
        <v>62</v>
      </c>
      <c r="L15" s="73"/>
      <c r="M15" s="73"/>
      <c r="N15" s="19"/>
      <c r="O15" s="73" t="s">
        <v>65</v>
      </c>
      <c r="P15" s="75"/>
      <c r="Q15" s="75"/>
      <c r="R15" s="75"/>
      <c r="S15" s="73"/>
      <c r="T15" s="75"/>
      <c r="U15" s="75"/>
      <c r="V15" s="75"/>
    </row>
    <row r="16" spans="2:22" ht="5.25" customHeight="1" x14ac:dyDescent="0.25">
      <c r="C16" s="25"/>
      <c r="D16" s="25"/>
    </row>
    <row r="17" spans="2:22" ht="18" customHeight="1" x14ac:dyDescent="0.3">
      <c r="B17" s="9" t="str">
        <f>Piv!A4</f>
        <v>Ben Brown</v>
      </c>
      <c r="C17" s="27">
        <f>Piv!B4/1000</f>
        <v>856.01599999999996</v>
      </c>
      <c r="D17" s="27">
        <f>Piv!C4/1000</f>
        <v>795.84284512000033</v>
      </c>
      <c r="E17" s="12">
        <f>(C17-D17)/D17</f>
        <v>7.5609343288028791E-2</v>
      </c>
      <c r="F17" s="11"/>
      <c r="H17" s="80" t="str">
        <f>IF(Calcs!D29&gt;0,"h","i")</f>
        <v>h</v>
      </c>
      <c r="I17" s="81" t="str">
        <f>IF(Calcs!D29&gt;0,TEXT(Calcs!D29,"0.0%"),TEXT(-Calcs!D29,"0.0%"))&amp;" on PY"</f>
        <v>3.3% on PY</v>
      </c>
      <c r="K17" s="80" t="str">
        <f>IF(Calcs!G29&gt;0,"h","i")</f>
        <v>i</v>
      </c>
      <c r="L17" s="81" t="str">
        <f>IF(Calcs!G29&gt;0,TEXT(Calcs!G29,"0.0%"),TEXT(-Calcs!G29,"0.0%"))&amp;" on PY"</f>
        <v>1.4% on PY</v>
      </c>
    </row>
    <row r="18" spans="2:22" ht="18" customHeight="1" x14ac:dyDescent="0.25">
      <c r="B18" s="9" t="str">
        <f>Piv!A5</f>
        <v>Bob Martin</v>
      </c>
      <c r="C18" s="27">
        <f>Piv!B5/1000</f>
        <v>189.3</v>
      </c>
      <c r="D18" s="27">
        <f>Piv!C5/1000</f>
        <v>184.79923440000002</v>
      </c>
      <c r="E18" s="12">
        <f t="shared" ref="E18:E24" si="2">(C18-D18)/D18</f>
        <v>2.4354893106635044E-2</v>
      </c>
      <c r="F18" s="11"/>
    </row>
    <row r="19" spans="2:22" ht="18" customHeight="1" x14ac:dyDescent="0.25">
      <c r="B19" s="9" t="str">
        <f>Piv!A6</f>
        <v>Brenda Jane</v>
      </c>
      <c r="C19" s="27">
        <f>Piv!B6/1000</f>
        <v>482.46</v>
      </c>
      <c r="D19" s="27">
        <f>Piv!C6/1000</f>
        <v>476.36915920000024</v>
      </c>
      <c r="E19" s="12">
        <f t="shared" si="2"/>
        <v>1.2785967946011683E-2</v>
      </c>
      <c r="F19" s="11"/>
    </row>
    <row r="20" spans="2:22" ht="18" customHeight="1" x14ac:dyDescent="0.25">
      <c r="B20" s="9" t="str">
        <f>Piv!A7</f>
        <v>Micky Ward</v>
      </c>
      <c r="C20" s="27">
        <f>Piv!B7/1000</f>
        <v>1259.585</v>
      </c>
      <c r="D20" s="27">
        <f>Piv!C7/1000</f>
        <v>1213.3191776000006</v>
      </c>
      <c r="E20" s="12">
        <f t="shared" si="2"/>
        <v>3.8131617182146034E-2</v>
      </c>
      <c r="F20" s="11"/>
    </row>
    <row r="21" spans="2:22" ht="18" customHeight="1" x14ac:dyDescent="0.25">
      <c r="B21" s="9" t="str">
        <f>Piv!A8</f>
        <v>Nancy Scoles</v>
      </c>
      <c r="C21" s="27">
        <f>Piv!B8/1000</f>
        <v>1084.19</v>
      </c>
      <c r="D21" s="27">
        <f>Piv!C8/1000</f>
        <v>1093.1138456000003</v>
      </c>
      <c r="E21" s="12">
        <f t="shared" si="2"/>
        <v>-8.1636927717277773E-3</v>
      </c>
      <c r="F21" s="11"/>
    </row>
    <row r="22" spans="2:22" ht="18" customHeight="1" x14ac:dyDescent="0.25">
      <c r="B22" s="9" t="str">
        <f>Piv!A9</f>
        <v>Nate Sire</v>
      </c>
      <c r="C22" s="27">
        <f>Piv!B9/1000</f>
        <v>242.24</v>
      </c>
      <c r="D22" s="27">
        <f>Piv!C9/1000</f>
        <v>236.53100160000005</v>
      </c>
      <c r="E22" s="12">
        <f t="shared" si="2"/>
        <v>2.413636420334659E-2</v>
      </c>
      <c r="F22" s="11"/>
    </row>
    <row r="23" spans="2:22" ht="18" customHeight="1" x14ac:dyDescent="0.25">
      <c r="B23" s="9" t="str">
        <f>Piv!A10</f>
        <v>Sarah Xie</v>
      </c>
      <c r="C23" s="27">
        <f>Piv!B10/1000</f>
        <v>819.78</v>
      </c>
      <c r="D23" s="27">
        <f>Piv!C10/1000</f>
        <v>797.57812320000016</v>
      </c>
      <c r="E23" s="12">
        <f t="shared" si="2"/>
        <v>2.783661707134422E-2</v>
      </c>
      <c r="F23" s="11"/>
    </row>
    <row r="24" spans="2:22" ht="18" customHeight="1" x14ac:dyDescent="0.25">
      <c r="B24" s="9" t="str">
        <f>Piv!A11</f>
        <v>Tom Reece</v>
      </c>
      <c r="C24" s="27">
        <f>Piv!B11/1000</f>
        <v>714.39729</v>
      </c>
      <c r="D24" s="27">
        <f>Piv!C11/1000</f>
        <v>692.92655920000027</v>
      </c>
      <c r="E24" s="12">
        <f t="shared" si="2"/>
        <v>3.098557922904295E-2</v>
      </c>
      <c r="F24" s="11"/>
    </row>
    <row r="25" spans="2:22" x14ac:dyDescent="0.25">
      <c r="B25" s="28" t="s">
        <v>64</v>
      </c>
      <c r="C25" s="29">
        <f>Piv!B12/1000</f>
        <v>5647.9682899999998</v>
      </c>
      <c r="D25" s="29">
        <f>Piv!C12/1000</f>
        <v>5490.4799459200021</v>
      </c>
      <c r="E25" s="12"/>
      <c r="F25" s="11"/>
    </row>
    <row r="26" spans="2:22" x14ac:dyDescent="0.25">
      <c r="B26" s="73" t="s">
        <v>109</v>
      </c>
      <c r="C26" s="75"/>
      <c r="D26" s="75"/>
      <c r="E26" s="75"/>
      <c r="F26" s="75"/>
      <c r="G26" s="75"/>
      <c r="H26" s="73" t="s">
        <v>63</v>
      </c>
      <c r="I26" s="75"/>
      <c r="J26" s="75"/>
      <c r="K26" s="75"/>
      <c r="L26" s="75"/>
      <c r="M26" s="75"/>
      <c r="N26" s="19"/>
      <c r="O26" s="73" t="s">
        <v>66</v>
      </c>
      <c r="P26" s="75"/>
      <c r="Q26" s="75"/>
      <c r="R26" s="75"/>
      <c r="S26" s="75"/>
      <c r="T26" s="75"/>
      <c r="U26" s="75"/>
      <c r="V26" s="75"/>
    </row>
    <row r="28" spans="2:22" x14ac:dyDescent="0.25">
      <c r="B28"/>
    </row>
    <row r="29" spans="2:22" x14ac:dyDescent="0.25">
      <c r="B29"/>
    </row>
    <row r="30" spans="2:22" x14ac:dyDescent="0.25">
      <c r="B30"/>
    </row>
    <row r="31" spans="2:22" x14ac:dyDescent="0.25">
      <c r="B31"/>
    </row>
    <row r="32" spans="2:22" x14ac:dyDescent="0.25">
      <c r="B32"/>
    </row>
    <row r="33" spans="2:22" x14ac:dyDescent="0.25">
      <c r="B33"/>
    </row>
    <row r="34" spans="2:22" x14ac:dyDescent="0.25">
      <c r="B34"/>
    </row>
    <row r="39" spans="2:22" x14ac:dyDescent="0.25">
      <c r="B39" s="15"/>
      <c r="C39" s="15"/>
      <c r="D39" s="15"/>
      <c r="E39" s="15"/>
      <c r="F39" s="15"/>
      <c r="G39" s="15"/>
      <c r="H39" s="15"/>
      <c r="I39" s="15"/>
      <c r="J39" s="15"/>
      <c r="K39" s="15"/>
      <c r="L39" s="15"/>
      <c r="M39" s="15"/>
      <c r="O39" s="15"/>
      <c r="P39" s="15"/>
      <c r="Q39" s="15"/>
      <c r="R39" s="15"/>
      <c r="S39" s="15"/>
      <c r="T39" s="15"/>
      <c r="U39" s="15"/>
      <c r="V39" s="15"/>
    </row>
    <row r="40" spans="2:22" x14ac:dyDescent="0.25">
      <c r="B40" s="90" t="s">
        <v>154</v>
      </c>
      <c r="C40" s="90" t="str">
        <f>Check!C51</f>
        <v>Model OK</v>
      </c>
      <c r="D40" s="90"/>
      <c r="E40" s="90"/>
      <c r="F40" s="90"/>
    </row>
  </sheetData>
  <sortState xmlns:xlrd2="http://schemas.microsoft.com/office/spreadsheetml/2017/richdata2" ref="B5:F13">
    <sortCondition descending="1" ref="F5"/>
  </sortState>
  <conditionalFormatting sqref="F5:F13">
    <cfRule type="dataBar" priority="10">
      <dataBar showValue="0">
        <cfvo type="min"/>
        <cfvo type="max"/>
        <color theme="4" tint="-0.249977111117893"/>
      </dataBar>
      <extLst>
        <ext xmlns:x14="http://schemas.microsoft.com/office/spreadsheetml/2009/9/main" uri="{B025F937-C7B1-47D3-B67F-A62EFF666E3E}">
          <x14:id>{DDA9067D-452C-4BEB-BC79-7E1AF2BBB368}</x14:id>
        </ext>
      </extLst>
    </cfRule>
  </conditionalFormatting>
  <conditionalFormatting sqref="F17:F25">
    <cfRule type="dataBar" priority="8">
      <dataBar showValue="0">
        <cfvo type="min"/>
        <cfvo type="max"/>
        <color theme="4" tint="-0.249977111117893"/>
      </dataBar>
      <extLst>
        <ext xmlns:x14="http://schemas.microsoft.com/office/spreadsheetml/2009/9/main" uri="{B025F937-C7B1-47D3-B67F-A62EFF666E3E}">
          <x14:id>{78B616DB-C7D6-49F6-B8B3-05FEBF5D6ACD}</x14:id>
        </ext>
      </extLst>
    </cfRule>
  </conditionalFormatting>
  <pageMargins left="0.7" right="0.7" top="0.75" bottom="0.75" header="0.3" footer="0.3"/>
  <pageSetup paperSize="9" orientation="portrait" r:id="rId1"/>
  <drawing r:id="rId2"/>
  <extLst>
    <ext xmlns:x14="http://schemas.microsoft.com/office/spreadsheetml/2009/9/main" uri="{78C0D931-6437-407d-A8EE-F0AAD7539E65}">
      <x14:conditionalFormattings>
        <x14:conditionalFormatting xmlns:xm="http://schemas.microsoft.com/office/excel/2006/main">
          <x14:cfRule type="dataBar" id="{DDA9067D-452C-4BEB-BC79-7E1AF2BBB368}">
            <x14:dataBar minLength="0" maxLength="100" gradient="0">
              <x14:cfvo type="autoMin"/>
              <x14:cfvo type="autoMax"/>
              <x14:negativeFillColor rgb="FFFF0000"/>
              <x14:axisColor rgb="FF000000"/>
            </x14:dataBar>
          </x14:cfRule>
          <xm:sqref>F5:F13</xm:sqref>
        </x14:conditionalFormatting>
        <x14:conditionalFormatting xmlns:xm="http://schemas.microsoft.com/office/excel/2006/main">
          <x14:cfRule type="dataBar" id="{78B616DB-C7D6-49F6-B8B3-05FEBF5D6ACD}">
            <x14:dataBar minLength="0" maxLength="100" gradient="0">
              <x14:cfvo type="autoMin"/>
              <x14:cfvo type="autoMax"/>
              <x14:negativeFillColor rgb="FFFF0000"/>
              <x14:axisColor rgb="FF000000"/>
            </x14:dataBar>
          </x14:cfRule>
          <xm:sqref>F17:F25</xm:sqref>
        </x14:conditionalFormatting>
        <x14:conditionalFormatting xmlns:xm="http://schemas.microsoft.com/office/excel/2006/main">
          <x14:cfRule type="iconSet" priority="11" id="{EF931EB4-6AE5-410D-8191-AD9B43F826A0}">
            <x14:iconSet iconSet="3Stars">
              <x14:cfvo type="percent">
                <xm:f>0</xm:f>
              </x14:cfvo>
              <x14:cfvo type="num">
                <xm:f>List!$C$3</xm:f>
              </x14:cfvo>
              <x14:cfvo type="num">
                <xm:f>List!$C$2</xm:f>
              </x14:cfvo>
            </x14:iconSet>
          </x14:cfRule>
          <xm:sqref>E5:E13</xm:sqref>
        </x14:conditionalFormatting>
        <x14:conditionalFormatting xmlns:xm="http://schemas.microsoft.com/office/excel/2006/main">
          <x14:cfRule type="iconSet" priority="9" id="{74F03704-880C-4D5F-B2A1-C695D5D9B6D4}">
            <x14:iconSet iconSet="3Stars">
              <x14:cfvo type="percent">
                <xm:f>0</xm:f>
              </x14:cfvo>
              <x14:cfvo type="num">
                <xm:f>0</xm:f>
              </x14:cfvo>
              <x14:cfvo type="num">
                <xm:f>0.03</xm:f>
              </x14:cfvo>
            </x14:iconSet>
          </x14:cfRule>
          <xm:sqref>E18:E25</xm:sqref>
        </x14:conditionalFormatting>
        <x14:conditionalFormatting xmlns:xm="http://schemas.microsoft.com/office/excel/2006/main">
          <x14:cfRule type="iconSet" priority="6" id="{A651E164-C0CE-4C4A-9AD8-AC724D15FAEA}">
            <x14:iconSet iconSet="3Triangles">
              <x14:cfvo type="percent">
                <xm:f>0</xm:f>
              </x14:cfvo>
              <x14:cfvo type="num">
                <xm:f>0</xm:f>
              </x14:cfvo>
              <x14:cfvo type="num">
                <xm:f>0.03</xm:f>
              </x14:cfvo>
            </x14:iconSet>
          </x14:cfRule>
          <xm:sqref>E17:E24</xm:sqref>
        </x14:conditionalFormatting>
        <x14:conditionalFormatting xmlns:xm="http://schemas.microsoft.com/office/excel/2006/main">
          <x14:cfRule type="expression" priority="4" id="{2B18FC16-A803-413E-BD3B-9280DBACB66E}">
            <xm:f>Calcs!$D$29&lt;0</xm:f>
            <x14:dxf>
              <font>
                <b/>
                <i val="0"/>
                <color rgb="FFFF0000"/>
              </font>
            </x14:dxf>
          </x14:cfRule>
          <x14:cfRule type="expression" priority="5" id="{75D88D73-7CAA-4361-8103-31E8E0E12166}">
            <xm:f>Calcs!$D$29&gt;0</xm:f>
            <x14:dxf>
              <font>
                <b/>
                <i val="0"/>
                <color theme="3" tint="0.39991454817346722"/>
              </font>
            </x14:dxf>
          </x14:cfRule>
          <xm:sqref>H17</xm:sqref>
        </x14:conditionalFormatting>
        <x14:conditionalFormatting xmlns:xm="http://schemas.microsoft.com/office/excel/2006/main">
          <x14:cfRule type="expression" priority="2" id="{0FED4F30-5419-44BC-89BB-C0598238677E}">
            <xm:f>Calcs!$G$29&lt;0</xm:f>
            <x14:dxf>
              <font>
                <b/>
                <i val="0"/>
                <color rgb="FFFF0000"/>
              </font>
            </x14:dxf>
          </x14:cfRule>
          <x14:cfRule type="expression" priority="3" id="{DC564D2B-58CB-4C08-A399-EB97B96C41EF}">
            <xm:f>Calcs!$G$29&gt;0</xm:f>
            <x14:dxf>
              <font>
                <b/>
                <i val="0"/>
                <color theme="3" tint="0.39991454817346722"/>
              </font>
            </x14:dxf>
          </x14:cfRule>
          <xm:sqref>K17</xm:sqref>
        </x14:conditionalFormatting>
        <x14:conditionalFormatting xmlns:xm="http://schemas.microsoft.com/office/excel/2006/main">
          <x14:cfRule type="expression" priority="1" id="{58AC64F8-222F-41B1-9BB4-1256B1F1AAEB}">
            <xm:f>$C$40=List!$E$3</xm:f>
            <x14:dxf>
              <font>
                <color theme="0"/>
              </font>
              <fill>
                <patternFill>
                  <bgColor rgb="FFFF0000"/>
                </patternFill>
              </fill>
            </x14:dxf>
          </x14:cfRule>
          <xm:sqref>B40:V40</xm:sqref>
        </x14:conditionalFormatting>
      </x14:conditionalFormattings>
    </ext>
    <ext xmlns:x14="http://schemas.microsoft.com/office/spreadsheetml/2009/9/main" uri="{A8765BA9-456A-4dab-B4F3-ACF838C121DE}">
      <x14:slicerList>
        <x14:slicer r:id="rId3"/>
      </x14:slicerList>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14</vt:i4>
      </vt:variant>
      <vt:variant>
        <vt:lpstr>Named Ranges</vt:lpstr>
      </vt:variant>
      <vt:variant>
        <vt:i4>1</vt:i4>
      </vt:variant>
    </vt:vector>
  </HeadingPairs>
  <TitlesOfParts>
    <vt:vector size="15" baseType="lpstr">
      <vt:lpstr>Model</vt:lpstr>
      <vt:lpstr>List</vt:lpstr>
      <vt:lpstr>Exp</vt:lpstr>
      <vt:lpstr>WaitT</vt:lpstr>
      <vt:lpstr>Satisfaction</vt:lpstr>
      <vt:lpstr>FTE</vt:lpstr>
      <vt:lpstr>Vol</vt:lpstr>
      <vt:lpstr>Rev</vt:lpstr>
      <vt:lpstr>SalesP</vt:lpstr>
      <vt:lpstr>Other</vt:lpstr>
      <vt:lpstr>Calcs</vt:lpstr>
      <vt:lpstr>Piv</vt:lpstr>
      <vt:lpstr>Check</vt:lpstr>
      <vt:lpstr>Summary</vt:lpstr>
      <vt:lpstr>Dep</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Smallman</dc:creator>
  <cp:lastModifiedBy>marcus small</cp:lastModifiedBy>
  <dcterms:created xsi:type="dcterms:W3CDTF">2012-05-04T18:36:17Z</dcterms:created>
  <dcterms:modified xsi:type="dcterms:W3CDTF">2020-06-17T04:28:36Z</dcterms:modified>
</cp:coreProperties>
</file>