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2.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3.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9.xml" ContentType="application/vnd.openxmlformats-officedocument.drawingml.chartshapes+xml"/>
  <Override PartName="/xl/drawings/drawing10.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C:\Users\storl\Documents\python\"/>
    </mc:Choice>
  </mc:AlternateContent>
  <xr:revisionPtr revIDLastSave="0" documentId="13_ncr:1_{71644C71-495D-430A-A811-06671862C135}" xr6:coauthVersionLast="47" xr6:coauthVersionMax="47" xr10:uidLastSave="{00000000-0000-0000-0000-000000000000}"/>
  <bookViews>
    <workbookView xWindow="-28920" yWindow="-120" windowWidth="29040" windowHeight="15720" xr2:uid="{4EE4672A-38DA-4603-9DCC-A4DF270B8E08}"/>
  </bookViews>
  <sheets>
    <sheet name="Future Value" sheetId="19" r:id="rId1"/>
    <sheet name="FVIF" sheetId="21" r:id="rId2"/>
    <sheet name="Saving For College" sheetId="22" r:id="rId3"/>
    <sheet name="FVIF Chart" sheetId="10" r:id="rId4"/>
    <sheet name="Present Value" sheetId="23" r:id="rId5"/>
    <sheet name="Multiple Cashflow" sheetId="24" r:id="rId6"/>
    <sheet name="Compounding and Amortization" sheetId="26" r:id="rId7"/>
    <sheet name="Mortgage Amortization" sheetId="28" r:id="rId8"/>
    <sheet name="Compounding Effect on Rates" sheetId="27" r:id="rId9"/>
    <sheet name="PVIF" sheetId="1" r:id="rId10"/>
    <sheet name="PVIFA" sheetId="6" r:id="rId11"/>
    <sheet name="FVIFA" sheetId="7" r:id="rId12"/>
    <sheet name="FVIFA Chart" sheetId="13" r:id="rId13"/>
    <sheet name="Retirement Problem-Unsolved (2)" sheetId="17" state="hidden" r:id="rId14"/>
    <sheet name="Retirement Problem-Solved" sheetId="14" state="hidden" r:id="rId15"/>
    <sheet name="Retirement Problem UnSolved" sheetId="16" state="hidden" r:id="rId16"/>
    <sheet name="Retirement Problem Solved" sheetId="11" state="hidden" r:id="rId17"/>
  </sheets>
  <definedNames>
    <definedName name="solver_adj" localSheetId="16" hidden="1">'Retirement Problem Solved'!$B$3</definedName>
    <definedName name="solver_adj" localSheetId="15" hidden="1">'Retirement Problem UnSolved'!$B$3</definedName>
    <definedName name="solver_adj" localSheetId="14" hidden="1">'Retirement Problem-Solved'!$B$3</definedName>
    <definedName name="solver_adj" localSheetId="13" hidden="1">'Retirement Problem-Unsolved (2)'!$B$3</definedName>
    <definedName name="solver_cvg" localSheetId="16" hidden="1">0.0001</definedName>
    <definedName name="solver_cvg" localSheetId="15" hidden="1">0.0001</definedName>
    <definedName name="solver_cvg" localSheetId="14" hidden="1">0.0001</definedName>
    <definedName name="solver_cvg" localSheetId="13" hidden="1">0.0001</definedName>
    <definedName name="solver_drv" localSheetId="16" hidden="1">1</definedName>
    <definedName name="solver_drv" localSheetId="15" hidden="1">1</definedName>
    <definedName name="solver_drv" localSheetId="14" hidden="1">1</definedName>
    <definedName name="solver_drv" localSheetId="13" hidden="1">1</definedName>
    <definedName name="solver_eng" localSheetId="16" hidden="1">1</definedName>
    <definedName name="solver_eng" localSheetId="15" hidden="1">1</definedName>
    <definedName name="solver_eng" localSheetId="14" hidden="1">1</definedName>
    <definedName name="solver_eng" localSheetId="13" hidden="1">1</definedName>
    <definedName name="solver_est" localSheetId="16" hidden="1">1</definedName>
    <definedName name="solver_est" localSheetId="15" hidden="1">1</definedName>
    <definedName name="solver_est" localSheetId="14" hidden="1">1</definedName>
    <definedName name="solver_est" localSheetId="13" hidden="1">1</definedName>
    <definedName name="solver_itr" localSheetId="16" hidden="1">2147483647</definedName>
    <definedName name="solver_itr" localSheetId="15" hidden="1">2147483647</definedName>
    <definedName name="solver_itr" localSheetId="14" hidden="1">2147483647</definedName>
    <definedName name="solver_itr" localSheetId="13" hidden="1">2147483647</definedName>
    <definedName name="solver_mip" localSheetId="16" hidden="1">2147483647</definedName>
    <definedName name="solver_mip" localSheetId="15" hidden="1">2147483647</definedName>
    <definedName name="solver_mip" localSheetId="14" hidden="1">2147483647</definedName>
    <definedName name="solver_mip" localSheetId="13" hidden="1">2147483647</definedName>
    <definedName name="solver_mni" localSheetId="16" hidden="1">30</definedName>
    <definedName name="solver_mni" localSheetId="15" hidden="1">30</definedName>
    <definedName name="solver_mni" localSheetId="14" hidden="1">30</definedName>
    <definedName name="solver_mni" localSheetId="13" hidden="1">30</definedName>
    <definedName name="solver_mrt" localSheetId="16" hidden="1">0.075</definedName>
    <definedName name="solver_mrt" localSheetId="15" hidden="1">0.075</definedName>
    <definedName name="solver_mrt" localSheetId="14" hidden="1">0.075</definedName>
    <definedName name="solver_mrt" localSheetId="13" hidden="1">0.075</definedName>
    <definedName name="solver_msl" localSheetId="16" hidden="1">2</definedName>
    <definedName name="solver_msl" localSheetId="15" hidden="1">2</definedName>
    <definedName name="solver_msl" localSheetId="14" hidden="1">2</definedName>
    <definedName name="solver_msl" localSheetId="13" hidden="1">2</definedName>
    <definedName name="solver_neg" localSheetId="16" hidden="1">1</definedName>
    <definedName name="solver_neg" localSheetId="15" hidden="1">1</definedName>
    <definedName name="solver_neg" localSheetId="14" hidden="1">1</definedName>
    <definedName name="solver_neg" localSheetId="13" hidden="1">1</definedName>
    <definedName name="solver_nod" localSheetId="16" hidden="1">2147483647</definedName>
    <definedName name="solver_nod" localSheetId="15" hidden="1">2147483647</definedName>
    <definedName name="solver_nod" localSheetId="14" hidden="1">2147483647</definedName>
    <definedName name="solver_nod" localSheetId="13" hidden="1">2147483647</definedName>
    <definedName name="solver_num" localSheetId="16" hidden="1">0</definedName>
    <definedName name="solver_num" localSheetId="15" hidden="1">0</definedName>
    <definedName name="solver_num" localSheetId="14" hidden="1">0</definedName>
    <definedName name="solver_num" localSheetId="13" hidden="1">0</definedName>
    <definedName name="solver_nwt" localSheetId="16" hidden="1">1</definedName>
    <definedName name="solver_nwt" localSheetId="15" hidden="1">1</definedName>
    <definedName name="solver_nwt" localSheetId="14" hidden="1">1</definedName>
    <definedName name="solver_nwt" localSheetId="13" hidden="1">1</definedName>
    <definedName name="solver_opt" localSheetId="16" hidden="1">'Retirement Problem Solved'!$E$19</definedName>
    <definedName name="solver_opt" localSheetId="15" hidden="1">'Retirement Problem UnSolved'!$E$19</definedName>
    <definedName name="solver_opt" localSheetId="14" hidden="1">'Retirement Problem-Solved'!$E$63</definedName>
    <definedName name="solver_opt" localSheetId="13" hidden="1">'Retirement Problem-Unsolved (2)'!$E$62</definedName>
    <definedName name="solver_pre" localSheetId="16" hidden="1">0.000001</definedName>
    <definedName name="solver_pre" localSheetId="15" hidden="1">0.000001</definedName>
    <definedName name="solver_pre" localSheetId="14" hidden="1">0.000001</definedName>
    <definedName name="solver_pre" localSheetId="13" hidden="1">0.000001</definedName>
    <definedName name="solver_rbv" localSheetId="16" hidden="1">1</definedName>
    <definedName name="solver_rbv" localSheetId="15" hidden="1">1</definedName>
    <definedName name="solver_rbv" localSheetId="14" hidden="1">1</definedName>
    <definedName name="solver_rbv" localSheetId="13" hidden="1">1</definedName>
    <definedName name="solver_rlx" localSheetId="16" hidden="1">2</definedName>
    <definedName name="solver_rlx" localSheetId="15" hidden="1">2</definedName>
    <definedName name="solver_rlx" localSheetId="14" hidden="1">2</definedName>
    <definedName name="solver_rlx" localSheetId="13" hidden="1">2</definedName>
    <definedName name="solver_rsd" localSheetId="16" hidden="1">0</definedName>
    <definedName name="solver_rsd" localSheetId="15" hidden="1">0</definedName>
    <definedName name="solver_rsd" localSheetId="14" hidden="1">0</definedName>
    <definedName name="solver_rsd" localSheetId="13" hidden="1">0</definedName>
    <definedName name="solver_scl" localSheetId="16" hidden="1">1</definedName>
    <definedName name="solver_scl" localSheetId="15" hidden="1">1</definedName>
    <definedName name="solver_scl" localSheetId="14" hidden="1">1</definedName>
    <definedName name="solver_scl" localSheetId="13" hidden="1">1</definedName>
    <definedName name="solver_sho" localSheetId="16" hidden="1">2</definedName>
    <definedName name="solver_sho" localSheetId="15" hidden="1">2</definedName>
    <definedName name="solver_sho" localSheetId="14" hidden="1">2</definedName>
    <definedName name="solver_sho" localSheetId="13" hidden="1">2</definedName>
    <definedName name="solver_ssz" localSheetId="16" hidden="1">100</definedName>
    <definedName name="solver_ssz" localSheetId="15" hidden="1">100</definedName>
    <definedName name="solver_ssz" localSheetId="14" hidden="1">100</definedName>
    <definedName name="solver_ssz" localSheetId="13" hidden="1">100</definedName>
    <definedName name="solver_tim" localSheetId="16" hidden="1">2147483647</definedName>
    <definedName name="solver_tim" localSheetId="15" hidden="1">2147483647</definedName>
    <definedName name="solver_tim" localSheetId="14" hidden="1">2147483647</definedName>
    <definedName name="solver_tim" localSheetId="13" hidden="1">2147483647</definedName>
    <definedName name="solver_tol" localSheetId="16" hidden="1">0.01</definedName>
    <definedName name="solver_tol" localSheetId="15" hidden="1">0.01</definedName>
    <definedName name="solver_tol" localSheetId="14" hidden="1">0.01</definedName>
    <definedName name="solver_tol" localSheetId="13" hidden="1">0.01</definedName>
    <definedName name="solver_typ" localSheetId="16" hidden="1">3</definedName>
    <definedName name="solver_typ" localSheetId="15" hidden="1">3</definedName>
    <definedName name="solver_typ" localSheetId="14" hidden="1">3</definedName>
    <definedName name="solver_typ" localSheetId="13" hidden="1">3</definedName>
    <definedName name="solver_val" localSheetId="16" hidden="1">0</definedName>
    <definedName name="solver_val" localSheetId="15" hidden="1">0</definedName>
    <definedName name="solver_val" localSheetId="14" hidden="1">0</definedName>
    <definedName name="solver_val" localSheetId="13" hidden="1">0</definedName>
    <definedName name="solver_ver" localSheetId="16" hidden="1">3</definedName>
    <definedName name="solver_ver" localSheetId="15" hidden="1">3</definedName>
    <definedName name="solver_ver" localSheetId="14" hidden="1">3</definedName>
    <definedName name="solver_ver" localSheetId="1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5" i="26" l="1"/>
  <c r="G66" i="26"/>
  <c r="I30" i="28"/>
  <c r="I29" i="26"/>
  <c r="H153" i="24"/>
  <c r="L80" i="24"/>
  <c r="E44" i="24"/>
  <c r="J39" i="28"/>
  <c r="H40" i="28"/>
  <c r="I40" i="28"/>
  <c r="J40" i="28"/>
  <c r="H41" i="28"/>
  <c r="I41" i="28"/>
  <c r="J41" i="28"/>
  <c r="H42" i="28"/>
  <c r="I42" i="28"/>
  <c r="J42" i="28"/>
  <c r="H43" i="28"/>
  <c r="H44" i="28"/>
  <c r="I44" i="28"/>
  <c r="J44" i="28"/>
  <c r="H45" i="28"/>
  <c r="H46" i="28"/>
  <c r="I46" i="28"/>
  <c r="J46" i="28"/>
  <c r="H47" i="28"/>
  <c r="I47" i="28"/>
  <c r="J47" i="28"/>
  <c r="H48" i="28"/>
  <c r="I48" i="28"/>
  <c r="J48" i="28"/>
  <c r="H49" i="28"/>
  <c r="I49" i="28"/>
  <c r="J49" i="28"/>
  <c r="H38" i="28"/>
  <c r="G38" i="28"/>
  <c r="G54" i="28"/>
  <c r="G33" i="28"/>
  <c r="G31" i="28"/>
  <c r="H39" i="28" s="1"/>
  <c r="I147" i="26"/>
  <c r="I144" i="26"/>
  <c r="K86" i="26"/>
  <c r="H92" i="26"/>
  <c r="G62" i="26"/>
  <c r="G61" i="26"/>
  <c r="G59" i="26"/>
  <c r="G29" i="26"/>
  <c r="L29" i="26" s="1"/>
  <c r="H152" i="24"/>
  <c r="J97" i="24"/>
  <c r="J92" i="24"/>
  <c r="I86" i="24"/>
  <c r="I87" i="24"/>
  <c r="I88" i="24"/>
  <c r="I81" i="24"/>
  <c r="I82" i="24"/>
  <c r="I83" i="24"/>
  <c r="I84" i="24"/>
  <c r="I85" i="24"/>
  <c r="I80" i="24"/>
  <c r="M80" i="24" s="1"/>
  <c r="G81" i="24" s="1"/>
  <c r="L81" i="24" s="1"/>
  <c r="D43" i="24"/>
  <c r="D45" i="24"/>
  <c r="I45" i="24"/>
  <c r="K45" i="24" s="1"/>
  <c r="J48" i="24"/>
  <c r="J49" i="24"/>
  <c r="J50" i="24"/>
  <c r="J51" i="24"/>
  <c r="J52" i="24"/>
  <c r="I48" i="24"/>
  <c r="I49" i="24"/>
  <c r="I50" i="24"/>
  <c r="I51" i="24"/>
  <c r="I52" i="24"/>
  <c r="K48" i="24"/>
  <c r="I77" i="23"/>
  <c r="G77" i="23"/>
  <c r="I67" i="23"/>
  <c r="J67" i="23" s="1"/>
  <c r="G70" i="23"/>
  <c r="I71" i="23"/>
  <c r="I72" i="23"/>
  <c r="I73" i="23"/>
  <c r="I74" i="23"/>
  <c r="I70" i="23"/>
  <c r="N38" i="22"/>
  <c r="L36" i="22"/>
  <c r="N35" i="22"/>
  <c r="M35" i="22"/>
  <c r="E4" i="22"/>
  <c r="E4" i="21"/>
  <c r="H68" i="19"/>
  <c r="H69" i="19"/>
  <c r="H70" i="19"/>
  <c r="H71" i="19"/>
  <c r="H67" i="19"/>
  <c r="K67" i="19"/>
  <c r="J67" i="19" s="1"/>
  <c r="I38" i="19"/>
  <c r="I39" i="19"/>
  <c r="I40" i="19"/>
  <c r="I41" i="19"/>
  <c r="I37" i="19"/>
  <c r="J37" i="19" s="1"/>
  <c r="G38" i="19" s="1"/>
  <c r="C62" i="17"/>
  <c r="C61" i="17"/>
  <c r="C60" i="17"/>
  <c r="C59" i="17"/>
  <c r="C58" i="17"/>
  <c r="C57" i="17"/>
  <c r="C56" i="17"/>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14" i="17"/>
  <c r="C13" i="17"/>
  <c r="C12" i="17"/>
  <c r="C11" i="17"/>
  <c r="C10" i="17"/>
  <c r="C9" i="17"/>
  <c r="C8" i="17"/>
  <c r="C7" i="17"/>
  <c r="D7" i="17" s="1"/>
  <c r="E7" i="17" s="1"/>
  <c r="B8" i="17" s="1"/>
  <c r="C8" i="16"/>
  <c r="C9" i="16"/>
  <c r="C10" i="16"/>
  <c r="C11" i="16"/>
  <c r="C7" i="16"/>
  <c r="D7" i="16" s="1"/>
  <c r="E7" i="16" s="1"/>
  <c r="B8" i="16" s="1"/>
  <c r="J23" i="11"/>
  <c r="J22" i="11"/>
  <c r="C63" i="14"/>
  <c r="C62" i="14"/>
  <c r="C61" i="14"/>
  <c r="C60" i="14"/>
  <c r="C59" i="14"/>
  <c r="C58" i="14"/>
  <c r="C57" i="1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D8" i="14" s="1"/>
  <c r="E8" i="14" s="1"/>
  <c r="B9" i="14" s="1"/>
  <c r="I45" i="28" l="1"/>
  <c r="I38" i="28"/>
  <c r="J43" i="28"/>
  <c r="J38" i="28"/>
  <c r="I43" i="28"/>
  <c r="I39" i="28"/>
  <c r="J45" i="28"/>
  <c r="K38" i="28"/>
  <c r="G39" i="28" s="1"/>
  <c r="K39" i="28" s="1"/>
  <c r="G40" i="28" s="1"/>
  <c r="K40" i="28" s="1"/>
  <c r="G41" i="28" s="1"/>
  <c r="K41" i="28" s="1"/>
  <c r="G42" i="28" s="1"/>
  <c r="K42" i="28" s="1"/>
  <c r="G43" i="28" s="1"/>
  <c r="K43" i="28" s="1"/>
  <c r="G44" i="28" s="1"/>
  <c r="K44" i="28" s="1"/>
  <c r="G45" i="28" s="1"/>
  <c r="K45" i="28" s="1"/>
  <c r="G46" i="28" s="1"/>
  <c r="K46" i="28" s="1"/>
  <c r="G47" i="28" s="1"/>
  <c r="K47" i="28" s="1"/>
  <c r="G48" i="28" s="1"/>
  <c r="K48" i="28" s="1"/>
  <c r="G49" i="28" s="1"/>
  <c r="K49" i="28" s="1"/>
  <c r="I54" i="28"/>
  <c r="G65" i="26"/>
  <c r="G68" i="26"/>
  <c r="K29" i="26"/>
  <c r="G30" i="26"/>
  <c r="M81" i="24"/>
  <c r="G82" i="24" s="1"/>
  <c r="L48" i="24"/>
  <c r="J77" i="23"/>
  <c r="J70" i="23"/>
  <c r="G71" i="23" s="1"/>
  <c r="J71" i="23" s="1"/>
  <c r="G72" i="23" s="1"/>
  <c r="J72" i="23" s="1"/>
  <c r="G73" i="23" s="1"/>
  <c r="J73" i="23" s="1"/>
  <c r="G74" i="23" s="1"/>
  <c r="J74" i="23" s="1"/>
  <c r="I67" i="19"/>
  <c r="H72" i="19"/>
  <c r="G68" i="19"/>
  <c r="J38" i="19"/>
  <c r="G39" i="19" s="1"/>
  <c r="J39" i="19" s="1"/>
  <c r="G40" i="19" s="1"/>
  <c r="J40" i="19" s="1"/>
  <c r="G41" i="19" s="1"/>
  <c r="J41" i="19" s="1"/>
  <c r="D8" i="17"/>
  <c r="E8" i="17" s="1"/>
  <c r="B9" i="17" s="1"/>
  <c r="D9" i="17" s="1"/>
  <c r="E9" i="17" s="1"/>
  <c r="B10" i="17" s="1"/>
  <c r="D10" i="17" s="1"/>
  <c r="E10" i="17" s="1"/>
  <c r="B11" i="17" s="1"/>
  <c r="D11" i="17" s="1"/>
  <c r="E11" i="17" s="1"/>
  <c r="B12" i="17" s="1"/>
  <c r="D12" i="17" s="1"/>
  <c r="E12" i="17" s="1"/>
  <c r="B13" i="17" s="1"/>
  <c r="D13" i="17" s="1"/>
  <c r="E13" i="17" s="1"/>
  <c r="B14" i="17" s="1"/>
  <c r="D14" i="17" s="1"/>
  <c r="E14" i="17" s="1"/>
  <c r="B15" i="17" s="1"/>
  <c r="D15" i="17" s="1"/>
  <c r="E15" i="17" s="1"/>
  <c r="B16" i="17" s="1"/>
  <c r="D16" i="17" s="1"/>
  <c r="E16" i="17" s="1"/>
  <c r="B17" i="17" s="1"/>
  <c r="D17" i="17" s="1"/>
  <c r="E17" i="17" s="1"/>
  <c r="B18" i="17" s="1"/>
  <c r="D18" i="17" s="1"/>
  <c r="E18" i="17" s="1"/>
  <c r="B19" i="17" s="1"/>
  <c r="D19" i="17" s="1"/>
  <c r="E19" i="17" s="1"/>
  <c r="B20" i="17" s="1"/>
  <c r="D20" i="17" s="1"/>
  <c r="E20" i="17" s="1"/>
  <c r="B21" i="17" s="1"/>
  <c r="D21" i="17" s="1"/>
  <c r="E21" i="17" s="1"/>
  <c r="B22" i="17" s="1"/>
  <c r="D22" i="17" s="1"/>
  <c r="E22" i="17" s="1"/>
  <c r="B23" i="17" s="1"/>
  <c r="D23" i="17" s="1"/>
  <c r="E23" i="17" s="1"/>
  <c r="B24" i="17" s="1"/>
  <c r="D24" i="17" s="1"/>
  <c r="E24" i="17" s="1"/>
  <c r="B25" i="17" s="1"/>
  <c r="D25" i="17" s="1"/>
  <c r="E25" i="17" s="1"/>
  <c r="B26" i="17" s="1"/>
  <c r="D26" i="17" s="1"/>
  <c r="E26" i="17" s="1"/>
  <c r="B27" i="17" s="1"/>
  <c r="D27" i="17" s="1"/>
  <c r="E27" i="17" s="1"/>
  <c r="B28" i="17" s="1"/>
  <c r="D28" i="17" s="1"/>
  <c r="E28" i="17" s="1"/>
  <c r="B29" i="17" s="1"/>
  <c r="D29" i="17" s="1"/>
  <c r="E29" i="17" s="1"/>
  <c r="B30" i="17" s="1"/>
  <c r="D30" i="17" s="1"/>
  <c r="E30" i="17" s="1"/>
  <c r="B31" i="17" s="1"/>
  <c r="D31" i="17" s="1"/>
  <c r="E31" i="17" s="1"/>
  <c r="B32" i="17" s="1"/>
  <c r="D32" i="17" s="1"/>
  <c r="E32" i="17" s="1"/>
  <c r="B33" i="17" s="1"/>
  <c r="D33" i="17" s="1"/>
  <c r="E33" i="17" s="1"/>
  <c r="B34" i="17" s="1"/>
  <c r="D34" i="17" s="1"/>
  <c r="E34" i="17" s="1"/>
  <c r="B35" i="17" s="1"/>
  <c r="D35" i="17" s="1"/>
  <c r="E35" i="17" s="1"/>
  <c r="B36" i="17" s="1"/>
  <c r="D36" i="17" s="1"/>
  <c r="E36" i="17" s="1"/>
  <c r="B37" i="17" s="1"/>
  <c r="D37" i="17" s="1"/>
  <c r="E37" i="17" s="1"/>
  <c r="B38" i="17" s="1"/>
  <c r="D38" i="17" s="1"/>
  <c r="E38" i="17" s="1"/>
  <c r="B39" i="17" s="1"/>
  <c r="D39" i="17" s="1"/>
  <c r="E39" i="17" s="1"/>
  <c r="B40" i="17" s="1"/>
  <c r="D40" i="17" s="1"/>
  <c r="E40" i="17" s="1"/>
  <c r="B41" i="17" s="1"/>
  <c r="D41" i="17" s="1"/>
  <c r="E41" i="17" s="1"/>
  <c r="B42" i="17" s="1"/>
  <c r="D42" i="17" s="1"/>
  <c r="E42" i="17" s="1"/>
  <c r="B43" i="17" s="1"/>
  <c r="D43" i="17" s="1"/>
  <c r="E43" i="17" s="1"/>
  <c r="B44" i="17" s="1"/>
  <c r="D44" i="17" s="1"/>
  <c r="E44" i="17" s="1"/>
  <c r="B45" i="17" s="1"/>
  <c r="D45" i="17" s="1"/>
  <c r="E45" i="17" s="1"/>
  <c r="B46" i="17" s="1"/>
  <c r="D46" i="17" s="1"/>
  <c r="E46" i="17" s="1"/>
  <c r="B47" i="17" s="1"/>
  <c r="D47" i="17" s="1"/>
  <c r="E47" i="17" s="1"/>
  <c r="B48" i="17" s="1"/>
  <c r="D48" i="17" s="1"/>
  <c r="E48" i="17" s="1"/>
  <c r="B49" i="17" s="1"/>
  <c r="D49" i="17" s="1"/>
  <c r="E49" i="17" s="1"/>
  <c r="B50" i="17" s="1"/>
  <c r="D50" i="17" s="1"/>
  <c r="E50" i="17" s="1"/>
  <c r="B51" i="17" s="1"/>
  <c r="D51" i="17" s="1"/>
  <c r="E51" i="17" s="1"/>
  <c r="B52" i="17" s="1"/>
  <c r="D52" i="17" s="1"/>
  <c r="E52" i="17" s="1"/>
  <c r="B53" i="17" s="1"/>
  <c r="D53" i="17" s="1"/>
  <c r="E53" i="17" s="1"/>
  <c r="B54" i="17" s="1"/>
  <c r="D54" i="17" s="1"/>
  <c r="E54" i="17" s="1"/>
  <c r="B55" i="17" s="1"/>
  <c r="D55" i="17" s="1"/>
  <c r="E55" i="17" s="1"/>
  <c r="B56" i="17" s="1"/>
  <c r="D56" i="17" s="1"/>
  <c r="E56" i="17" s="1"/>
  <c r="B57" i="17" s="1"/>
  <c r="D57" i="17" s="1"/>
  <c r="E57" i="17" s="1"/>
  <c r="B58" i="17" s="1"/>
  <c r="D58" i="17" s="1"/>
  <c r="E58" i="17" s="1"/>
  <c r="B59" i="17" s="1"/>
  <c r="D59" i="17" s="1"/>
  <c r="E59" i="17" s="1"/>
  <c r="B60" i="17" s="1"/>
  <c r="D60" i="17" s="1"/>
  <c r="E60" i="17" s="1"/>
  <c r="B61" i="17" s="1"/>
  <c r="D61" i="17" s="1"/>
  <c r="E61" i="17" s="1"/>
  <c r="B62" i="17" s="1"/>
  <c r="D62" i="17" s="1"/>
  <c r="E62" i="17" s="1"/>
  <c r="D8" i="16"/>
  <c r="E8" i="16" s="1"/>
  <c r="B9" i="16" s="1"/>
  <c r="D9" i="16" s="1"/>
  <c r="E9" i="16" s="1"/>
  <c r="B10" i="16" s="1"/>
  <c r="D10" i="16" s="1"/>
  <c r="E10" i="16" s="1"/>
  <c r="B11" i="16" s="1"/>
  <c r="D11" i="16" s="1"/>
  <c r="E11" i="16" s="1"/>
  <c r="B12" i="16" s="1"/>
  <c r="D12" i="16" s="1"/>
  <c r="E12" i="16" s="1"/>
  <c r="B13" i="16" s="1"/>
  <c r="D13" i="16" s="1"/>
  <c r="E13" i="16" s="1"/>
  <c r="B14" i="16" s="1"/>
  <c r="D14" i="16" s="1"/>
  <c r="E14" i="16" s="1"/>
  <c r="B15" i="16" s="1"/>
  <c r="D15" i="16" s="1"/>
  <c r="E15" i="16" s="1"/>
  <c r="B16" i="16" s="1"/>
  <c r="D16" i="16" s="1"/>
  <c r="E16" i="16" s="1"/>
  <c r="B17" i="16" s="1"/>
  <c r="D17" i="16" s="1"/>
  <c r="E17" i="16" s="1"/>
  <c r="B18" i="16" s="1"/>
  <c r="D18" i="16" s="1"/>
  <c r="E18" i="16" s="1"/>
  <c r="B19" i="16" s="1"/>
  <c r="D19" i="16" s="1"/>
  <c r="E19" i="16" s="1"/>
  <c r="D9" i="14"/>
  <c r="E9" i="14" s="1"/>
  <c r="B10" i="14" s="1"/>
  <c r="D10" i="14" s="1"/>
  <c r="E10" i="14" s="1"/>
  <c r="B11" i="14" s="1"/>
  <c r="D11" i="14" s="1"/>
  <c r="E11" i="14" s="1"/>
  <c r="B12" i="14" s="1"/>
  <c r="D12" i="14" s="1"/>
  <c r="E12" i="14" s="1"/>
  <c r="B13" i="14" s="1"/>
  <c r="D13" i="14" s="1"/>
  <c r="E13" i="14" s="1"/>
  <c r="B14" i="14" s="1"/>
  <c r="D14" i="14" s="1"/>
  <c r="E14" i="14" s="1"/>
  <c r="B15" i="14" s="1"/>
  <c r="D15" i="14" s="1"/>
  <c r="E15" i="14" s="1"/>
  <c r="B16" i="14" s="1"/>
  <c r="D16" i="14" s="1"/>
  <c r="E16" i="14" s="1"/>
  <c r="B17" i="14" s="1"/>
  <c r="D17" i="14" s="1"/>
  <c r="E17" i="14" s="1"/>
  <c r="B18" i="14" s="1"/>
  <c r="D18" i="14" s="1"/>
  <c r="E18" i="14" s="1"/>
  <c r="B19" i="14" s="1"/>
  <c r="D19" i="14" s="1"/>
  <c r="E19" i="14" s="1"/>
  <c r="B20" i="14" s="1"/>
  <c r="D20" i="14" s="1"/>
  <c r="E20" i="14" s="1"/>
  <c r="B21" i="14" s="1"/>
  <c r="D21" i="14" s="1"/>
  <c r="E21" i="14" s="1"/>
  <c r="B22" i="14" s="1"/>
  <c r="D22" i="14" s="1"/>
  <c r="E22" i="14" s="1"/>
  <c r="B23" i="14" s="1"/>
  <c r="D23" i="14" s="1"/>
  <c r="E23" i="14" s="1"/>
  <c r="B24" i="14" s="1"/>
  <c r="D24" i="14" s="1"/>
  <c r="E24" i="14" s="1"/>
  <c r="B25" i="14" s="1"/>
  <c r="D25" i="14" s="1"/>
  <c r="E25" i="14" s="1"/>
  <c r="B26" i="14" s="1"/>
  <c r="D26" i="14" s="1"/>
  <c r="E26" i="14" s="1"/>
  <c r="B27" i="14" s="1"/>
  <c r="D27" i="14" s="1"/>
  <c r="E27" i="14" s="1"/>
  <c r="B28" i="14" s="1"/>
  <c r="D28" i="14" s="1"/>
  <c r="E28" i="14" s="1"/>
  <c r="B29" i="14" s="1"/>
  <c r="D29" i="14" s="1"/>
  <c r="E29" i="14" s="1"/>
  <c r="B30" i="14" s="1"/>
  <c r="D30" i="14" s="1"/>
  <c r="E30" i="14" s="1"/>
  <c r="B31" i="14" s="1"/>
  <c r="D31" i="14" s="1"/>
  <c r="E31" i="14" s="1"/>
  <c r="B32" i="14" s="1"/>
  <c r="D32" i="14" s="1"/>
  <c r="E32" i="14" s="1"/>
  <c r="B33" i="14" s="1"/>
  <c r="D33" i="14" s="1"/>
  <c r="E33" i="14" s="1"/>
  <c r="B34" i="14" s="1"/>
  <c r="D34" i="14" s="1"/>
  <c r="E34" i="14" s="1"/>
  <c r="B35" i="14" s="1"/>
  <c r="D35" i="14" s="1"/>
  <c r="E35" i="14" s="1"/>
  <c r="B36" i="14" s="1"/>
  <c r="D36" i="14" s="1"/>
  <c r="E36" i="14" s="1"/>
  <c r="B37" i="14" s="1"/>
  <c r="D37" i="14" s="1"/>
  <c r="E37" i="14" s="1"/>
  <c r="B38" i="14" s="1"/>
  <c r="D38" i="14" s="1"/>
  <c r="E38" i="14" s="1"/>
  <c r="B39" i="14" s="1"/>
  <c r="D39" i="14" s="1"/>
  <c r="E39" i="14" s="1"/>
  <c r="B40" i="14" s="1"/>
  <c r="D40" i="14" s="1"/>
  <c r="E40" i="14" s="1"/>
  <c r="B41" i="14" s="1"/>
  <c r="D41" i="14" s="1"/>
  <c r="E41" i="14" s="1"/>
  <c r="B42" i="14" s="1"/>
  <c r="D42" i="14" s="1"/>
  <c r="E42" i="14" s="1"/>
  <c r="B43" i="14" s="1"/>
  <c r="D43" i="14" s="1"/>
  <c r="E43" i="14" s="1"/>
  <c r="B44" i="14" s="1"/>
  <c r="D44" i="14" s="1"/>
  <c r="E44" i="14" s="1"/>
  <c r="B45" i="14" s="1"/>
  <c r="D45" i="14" s="1"/>
  <c r="E45" i="14" s="1"/>
  <c r="B46" i="14" s="1"/>
  <c r="D46" i="14" s="1"/>
  <c r="E46" i="14" s="1"/>
  <c r="B47" i="14" s="1"/>
  <c r="D47" i="14" s="1"/>
  <c r="E47" i="14" s="1"/>
  <c r="B48" i="14" s="1"/>
  <c r="D48" i="14" s="1"/>
  <c r="E48" i="14" s="1"/>
  <c r="B49" i="14" s="1"/>
  <c r="D49" i="14" s="1"/>
  <c r="E49" i="14" s="1"/>
  <c r="B50" i="14" s="1"/>
  <c r="D50" i="14" s="1"/>
  <c r="E50" i="14" s="1"/>
  <c r="B51" i="14" s="1"/>
  <c r="D51" i="14" s="1"/>
  <c r="E51" i="14" s="1"/>
  <c r="B52" i="14" s="1"/>
  <c r="D52" i="14" s="1"/>
  <c r="E52" i="14" s="1"/>
  <c r="B53" i="14" s="1"/>
  <c r="D53" i="14" s="1"/>
  <c r="E53" i="14" s="1"/>
  <c r="B54" i="14" s="1"/>
  <c r="D54" i="14" s="1"/>
  <c r="E54" i="14" s="1"/>
  <c r="B55" i="14" s="1"/>
  <c r="D55" i="14" s="1"/>
  <c r="E55" i="14" s="1"/>
  <c r="B56" i="14" s="1"/>
  <c r="D56" i="14" s="1"/>
  <c r="E56" i="14" s="1"/>
  <c r="B57" i="14" s="1"/>
  <c r="D57" i="14" s="1"/>
  <c r="E57" i="14" s="1"/>
  <c r="B58" i="14" s="1"/>
  <c r="D58" i="14" s="1"/>
  <c r="E58" i="14" s="1"/>
  <c r="B59" i="14" s="1"/>
  <c r="D59" i="14" s="1"/>
  <c r="E59" i="14" s="1"/>
  <c r="B60" i="14" s="1"/>
  <c r="D60" i="14" s="1"/>
  <c r="E60" i="14" s="1"/>
  <c r="B61" i="14" s="1"/>
  <c r="D61" i="14" s="1"/>
  <c r="E61" i="14" s="1"/>
  <c r="B62" i="14" s="1"/>
  <c r="D62" i="14" s="1"/>
  <c r="E62" i="14" s="1"/>
  <c r="B63" i="14" s="1"/>
  <c r="D63" i="14" s="1"/>
  <c r="E63" i="14" s="1"/>
  <c r="M82" i="24" l="1"/>
  <c r="G83" i="24" s="1"/>
  <c r="L82" i="24"/>
  <c r="H135" i="28"/>
  <c r="H375" i="28"/>
  <c r="H76" i="28"/>
  <c r="H136" i="28"/>
  <c r="H176" i="28"/>
  <c r="H216" i="28"/>
  <c r="H256" i="28"/>
  <c r="H296" i="28"/>
  <c r="H336" i="28"/>
  <c r="H376" i="28"/>
  <c r="H99" i="28"/>
  <c r="H259" i="28"/>
  <c r="H319" i="28"/>
  <c r="H399" i="28"/>
  <c r="H60" i="28"/>
  <c r="H140" i="28"/>
  <c r="H200" i="28"/>
  <c r="H280" i="28"/>
  <c r="H360" i="28"/>
  <c r="H101" i="28"/>
  <c r="H261" i="28"/>
  <c r="H341" i="28"/>
  <c r="H172" i="28"/>
  <c r="H252" i="28"/>
  <c r="H372" i="28"/>
  <c r="H57" i="28"/>
  <c r="H77" i="28"/>
  <c r="H97" i="28"/>
  <c r="H117" i="28"/>
  <c r="H137" i="28"/>
  <c r="H157" i="28"/>
  <c r="H177" i="28"/>
  <c r="H197" i="28"/>
  <c r="H217" i="28"/>
  <c r="H237" i="28"/>
  <c r="H257" i="28"/>
  <c r="H277" i="28"/>
  <c r="H297" i="28"/>
  <c r="H317" i="28"/>
  <c r="H337" i="28"/>
  <c r="H357" i="28"/>
  <c r="H377" i="28"/>
  <c r="H397" i="28"/>
  <c r="H58" i="28"/>
  <c r="H78" i="28"/>
  <c r="H98" i="28"/>
  <c r="H118" i="28"/>
  <c r="H138" i="28"/>
  <c r="H158" i="28"/>
  <c r="H178" i="28"/>
  <c r="H198" i="28"/>
  <c r="H218" i="28"/>
  <c r="H238" i="28"/>
  <c r="H258" i="28"/>
  <c r="H278" i="28"/>
  <c r="H298" i="28"/>
  <c r="H318" i="28"/>
  <c r="H338" i="28"/>
  <c r="H358" i="28"/>
  <c r="H378" i="28"/>
  <c r="H398" i="28"/>
  <c r="H79" i="28"/>
  <c r="H179" i="28"/>
  <c r="H239" i="28"/>
  <c r="H299" i="28"/>
  <c r="H359" i="28"/>
  <c r="H80" i="28"/>
  <c r="H120" i="28"/>
  <c r="H160" i="28"/>
  <c r="H220" i="28"/>
  <c r="H260" i="28"/>
  <c r="H300" i="28"/>
  <c r="H340" i="28"/>
  <c r="H400" i="28"/>
  <c r="H61" i="28"/>
  <c r="H121" i="28"/>
  <c r="H141" i="28"/>
  <c r="H181" i="28"/>
  <c r="H221" i="28"/>
  <c r="H281" i="28"/>
  <c r="H321" i="28"/>
  <c r="H381" i="28"/>
  <c r="H132" i="28"/>
  <c r="H232" i="28"/>
  <c r="H332" i="28"/>
  <c r="H392" i="28"/>
  <c r="H62" i="28"/>
  <c r="H82" i="28"/>
  <c r="H102" i="28"/>
  <c r="H122" i="28"/>
  <c r="H142" i="28"/>
  <c r="H162" i="28"/>
  <c r="H182" i="28"/>
  <c r="H202" i="28"/>
  <c r="H222" i="28"/>
  <c r="H242" i="28"/>
  <c r="H262" i="28"/>
  <c r="H282" i="28"/>
  <c r="H302" i="28"/>
  <c r="H322" i="28"/>
  <c r="H342" i="28"/>
  <c r="H362" i="28"/>
  <c r="H382" i="28"/>
  <c r="H402" i="28"/>
  <c r="H107" i="28"/>
  <c r="H367" i="28"/>
  <c r="H68" i="28"/>
  <c r="H168" i="28"/>
  <c r="H228" i="28"/>
  <c r="H288" i="28"/>
  <c r="H348" i="28"/>
  <c r="H408" i="28"/>
  <c r="H69" i="28"/>
  <c r="H129" i="28"/>
  <c r="H149" i="28"/>
  <c r="H189" i="28"/>
  <c r="H249" i="28"/>
  <c r="H309" i="28"/>
  <c r="H369" i="28"/>
  <c r="H110" i="28"/>
  <c r="H230" i="28"/>
  <c r="H290" i="28"/>
  <c r="H350" i="28"/>
  <c r="H410" i="28"/>
  <c r="H91" i="28"/>
  <c r="H151" i="28"/>
  <c r="H231" i="28"/>
  <c r="H291" i="28"/>
  <c r="H351" i="28"/>
  <c r="H411" i="28"/>
  <c r="H112" i="28"/>
  <c r="H292" i="28"/>
  <c r="H412" i="28"/>
  <c r="H63" i="28"/>
  <c r="H83" i="28"/>
  <c r="H103" i="28"/>
  <c r="H123" i="28"/>
  <c r="H143" i="28"/>
  <c r="H163" i="28"/>
  <c r="H183" i="28"/>
  <c r="H203" i="28"/>
  <c r="H223" i="28"/>
  <c r="H243" i="28"/>
  <c r="H263" i="28"/>
  <c r="H283" i="28"/>
  <c r="H303" i="28"/>
  <c r="H323" i="28"/>
  <c r="H343" i="28"/>
  <c r="H363" i="28"/>
  <c r="H383" i="28"/>
  <c r="H403" i="28"/>
  <c r="H85" i="28"/>
  <c r="H245" i="28"/>
  <c r="H325" i="28"/>
  <c r="H365" i="28"/>
  <c r="H405" i="28"/>
  <c r="H86" i="28"/>
  <c r="H126" i="28"/>
  <c r="H166" i="28"/>
  <c r="H206" i="28"/>
  <c r="H246" i="28"/>
  <c r="H286" i="28"/>
  <c r="H326" i="28"/>
  <c r="H366" i="28"/>
  <c r="H406" i="28"/>
  <c r="H67" i="28"/>
  <c r="H147" i="28"/>
  <c r="H187" i="28"/>
  <c r="H227" i="28"/>
  <c r="H267" i="28"/>
  <c r="H307" i="28"/>
  <c r="H347" i="28"/>
  <c r="H387" i="28"/>
  <c r="H88" i="28"/>
  <c r="H148" i="28"/>
  <c r="H208" i="28"/>
  <c r="H268" i="28"/>
  <c r="H328" i="28"/>
  <c r="H388" i="28"/>
  <c r="H109" i="28"/>
  <c r="H209" i="28"/>
  <c r="H269" i="28"/>
  <c r="H329" i="28"/>
  <c r="H389" i="28"/>
  <c r="H70" i="28"/>
  <c r="H130" i="28"/>
  <c r="H150" i="28"/>
  <c r="H170" i="28"/>
  <c r="H210" i="28"/>
  <c r="H250" i="28"/>
  <c r="H310" i="28"/>
  <c r="H370" i="28"/>
  <c r="H111" i="28"/>
  <c r="H191" i="28"/>
  <c r="H251" i="28"/>
  <c r="H311" i="28"/>
  <c r="H371" i="28"/>
  <c r="H152" i="28"/>
  <c r="H212" i="28"/>
  <c r="H352" i="28"/>
  <c r="H64" i="28"/>
  <c r="H84" i="28"/>
  <c r="H104" i="28"/>
  <c r="H124" i="28"/>
  <c r="H144" i="28"/>
  <c r="H164" i="28"/>
  <c r="H184" i="28"/>
  <c r="H204" i="28"/>
  <c r="H224" i="28"/>
  <c r="H244" i="28"/>
  <c r="H264" i="28"/>
  <c r="H284" i="28"/>
  <c r="H304" i="28"/>
  <c r="H324" i="28"/>
  <c r="H344" i="28"/>
  <c r="H364" i="28"/>
  <c r="H384" i="28"/>
  <c r="H404" i="28"/>
  <c r="H65" i="28"/>
  <c r="H105" i="28"/>
  <c r="H125" i="28"/>
  <c r="H145" i="28"/>
  <c r="H165" i="28"/>
  <c r="H185" i="28"/>
  <c r="H205" i="28"/>
  <c r="H225" i="28"/>
  <c r="H265" i="28"/>
  <c r="H285" i="28"/>
  <c r="H305" i="28"/>
  <c r="H345" i="28"/>
  <c r="H385" i="28"/>
  <c r="H66" i="28"/>
  <c r="H106" i="28"/>
  <c r="H146" i="28"/>
  <c r="H186" i="28"/>
  <c r="H226" i="28"/>
  <c r="H266" i="28"/>
  <c r="H306" i="28"/>
  <c r="H346" i="28"/>
  <c r="H386" i="28"/>
  <c r="H87" i="28"/>
  <c r="H127" i="28"/>
  <c r="H167" i="28"/>
  <c r="H207" i="28"/>
  <c r="H247" i="28"/>
  <c r="H287" i="28"/>
  <c r="H327" i="28"/>
  <c r="H407" i="28"/>
  <c r="H108" i="28"/>
  <c r="H128" i="28"/>
  <c r="H188" i="28"/>
  <c r="H248" i="28"/>
  <c r="H308" i="28"/>
  <c r="H368" i="28"/>
  <c r="H89" i="28"/>
  <c r="H169" i="28"/>
  <c r="H229" i="28"/>
  <c r="H289" i="28"/>
  <c r="H349" i="28"/>
  <c r="H409" i="28"/>
  <c r="H90" i="28"/>
  <c r="H190" i="28"/>
  <c r="H270" i="28"/>
  <c r="H330" i="28"/>
  <c r="H390" i="28"/>
  <c r="H71" i="28"/>
  <c r="H131" i="28"/>
  <c r="H171" i="28"/>
  <c r="H211" i="28"/>
  <c r="H271" i="28"/>
  <c r="H331" i="28"/>
  <c r="H391" i="28"/>
  <c r="H192" i="28"/>
  <c r="H312" i="28"/>
  <c r="H72" i="28"/>
  <c r="H73" i="28"/>
  <c r="H93" i="28"/>
  <c r="H113" i="28"/>
  <c r="H133" i="28"/>
  <c r="H153" i="28"/>
  <c r="H173" i="28"/>
  <c r="H193" i="28"/>
  <c r="H213" i="28"/>
  <c r="H233" i="28"/>
  <c r="H253" i="28"/>
  <c r="H273" i="28"/>
  <c r="H293" i="28"/>
  <c r="H313" i="28"/>
  <c r="H333" i="28"/>
  <c r="H353" i="28"/>
  <c r="H373" i="28"/>
  <c r="H393" i="28"/>
  <c r="H413" i="28"/>
  <c r="H74" i="28"/>
  <c r="H94" i="28"/>
  <c r="H114" i="28"/>
  <c r="H134" i="28"/>
  <c r="H154" i="28"/>
  <c r="H174" i="28"/>
  <c r="H194" i="28"/>
  <c r="H214" i="28"/>
  <c r="H234" i="28"/>
  <c r="H254" i="28"/>
  <c r="H274" i="28"/>
  <c r="H294" i="28"/>
  <c r="H314" i="28"/>
  <c r="H334" i="28"/>
  <c r="H354" i="28"/>
  <c r="H374" i="28"/>
  <c r="H394" i="28"/>
  <c r="H54" i="28"/>
  <c r="J54" i="28" s="1"/>
  <c r="K54" i="28" s="1"/>
  <c r="G55" i="28" s="1"/>
  <c r="H55" i="28"/>
  <c r="H75" i="28"/>
  <c r="H95" i="28"/>
  <c r="H115" i="28"/>
  <c r="H155" i="28"/>
  <c r="H175" i="28"/>
  <c r="H195" i="28"/>
  <c r="H215" i="28"/>
  <c r="H235" i="28"/>
  <c r="H255" i="28"/>
  <c r="H275" i="28"/>
  <c r="H295" i="28"/>
  <c r="H315" i="28"/>
  <c r="H335" i="28"/>
  <c r="H355" i="28"/>
  <c r="H395" i="28"/>
  <c r="H56" i="28"/>
  <c r="H96" i="28"/>
  <c r="H116" i="28"/>
  <c r="H156" i="28"/>
  <c r="H196" i="28"/>
  <c r="H236" i="28"/>
  <c r="H276" i="28"/>
  <c r="H316" i="28"/>
  <c r="H356" i="28"/>
  <c r="H396" i="28"/>
  <c r="H59" i="28"/>
  <c r="H119" i="28"/>
  <c r="H139" i="28"/>
  <c r="H159" i="28"/>
  <c r="H199" i="28"/>
  <c r="H219" i="28"/>
  <c r="H279" i="28"/>
  <c r="H339" i="28"/>
  <c r="H379" i="28"/>
  <c r="H100" i="28"/>
  <c r="H180" i="28"/>
  <c r="H240" i="28"/>
  <c r="H320" i="28"/>
  <c r="H380" i="28"/>
  <c r="H81" i="28"/>
  <c r="H161" i="28"/>
  <c r="H201" i="28"/>
  <c r="H241" i="28"/>
  <c r="H301" i="28"/>
  <c r="H361" i="28"/>
  <c r="H401" i="28"/>
  <c r="H92" i="28"/>
  <c r="H272" i="28"/>
  <c r="I30" i="26"/>
  <c r="L30" i="26"/>
  <c r="G31" i="26" s="1"/>
  <c r="K30" i="26"/>
  <c r="G49" i="24"/>
  <c r="K49" i="24" s="1"/>
  <c r="K68" i="19"/>
  <c r="J68" i="19" s="1"/>
  <c r="C8" i="11"/>
  <c r="C9" i="11"/>
  <c r="C10" i="11"/>
  <c r="C11" i="11"/>
  <c r="C7" i="11"/>
  <c r="D7" i="11" s="1"/>
  <c r="E7" i="11" s="1"/>
  <c r="B8" i="11" s="1"/>
  <c r="E4" i="7"/>
  <c r="E4" i="6"/>
  <c r="E4" i="1"/>
  <c r="M83" i="24" l="1"/>
  <c r="G84" i="24" s="1"/>
  <c r="L83" i="24"/>
  <c r="I55" i="28"/>
  <c r="J55" i="28" s="1"/>
  <c r="K55" i="28" s="1"/>
  <c r="G56" i="28" s="1"/>
  <c r="I56" i="28" s="1"/>
  <c r="J56" i="28" s="1"/>
  <c r="K56" i="28" s="1"/>
  <c r="G57" i="28" s="1"/>
  <c r="I57" i="28" s="1"/>
  <c r="J57" i="28" s="1"/>
  <c r="K57" i="28" s="1"/>
  <c r="G58" i="28" s="1"/>
  <c r="I58" i="28" s="1"/>
  <c r="J58" i="28" s="1"/>
  <c r="K58" i="28" s="1"/>
  <c r="G59" i="28" s="1"/>
  <c r="I59" i="28" s="1"/>
  <c r="J59" i="28" s="1"/>
  <c r="K59" i="28" s="1"/>
  <c r="G60" i="28" s="1"/>
  <c r="I31" i="26"/>
  <c r="L31" i="26"/>
  <c r="G32" i="26" s="1"/>
  <c r="K31" i="26"/>
  <c r="L49" i="24"/>
  <c r="G50" i="24" s="1"/>
  <c r="I68" i="19"/>
  <c r="G69" i="19"/>
  <c r="K69" i="19" s="1"/>
  <c r="D8" i="11"/>
  <c r="E8" i="11" s="1"/>
  <c r="B9" i="11" s="1"/>
  <c r="D9" i="11" s="1"/>
  <c r="E9" i="11" s="1"/>
  <c r="B10" i="11" s="1"/>
  <c r="D10" i="11" s="1"/>
  <c r="E10" i="11" s="1"/>
  <c r="B11" i="11" s="1"/>
  <c r="D11" i="11" s="1"/>
  <c r="E11" i="11" s="1"/>
  <c r="B12" i="11" s="1"/>
  <c r="D12" i="11" s="1"/>
  <c r="E12" i="11" s="1"/>
  <c r="B13" i="11" s="1"/>
  <c r="D13" i="11" s="1"/>
  <c r="E13" i="11" s="1"/>
  <c r="B14" i="11" s="1"/>
  <c r="D14" i="11" s="1"/>
  <c r="E14" i="11" s="1"/>
  <c r="B15" i="11" s="1"/>
  <c r="D15" i="11" s="1"/>
  <c r="E15" i="11" s="1"/>
  <c r="B16" i="11" s="1"/>
  <c r="D16" i="11" s="1"/>
  <c r="E16" i="11" s="1"/>
  <c r="B17" i="11" s="1"/>
  <c r="D17" i="11" s="1"/>
  <c r="E17" i="11" s="1"/>
  <c r="B18" i="11" s="1"/>
  <c r="D18" i="11" s="1"/>
  <c r="E18" i="11" s="1"/>
  <c r="B19" i="11" s="1"/>
  <c r="D19" i="11" s="1"/>
  <c r="E19" i="11" s="1"/>
  <c r="M84" i="24" l="1"/>
  <c r="G85" i="24" s="1"/>
  <c r="L84" i="24"/>
  <c r="I60" i="28"/>
  <c r="J60" i="28" s="1"/>
  <c r="K60" i="28"/>
  <c r="G61" i="28" s="1"/>
  <c r="I32" i="26"/>
  <c r="L32" i="26"/>
  <c r="G33" i="26" s="1"/>
  <c r="K32" i="26"/>
  <c r="L50" i="24"/>
  <c r="G51" i="24" s="1"/>
  <c r="K51" i="24" s="1"/>
  <c r="K50" i="24"/>
  <c r="G70" i="19"/>
  <c r="K70" i="19" s="1"/>
  <c r="J69" i="19"/>
  <c r="M85" i="24" l="1"/>
  <c r="G86" i="24" s="1"/>
  <c r="L85" i="24"/>
  <c r="I61" i="28"/>
  <c r="J61" i="28" s="1"/>
  <c r="K61" i="28" s="1"/>
  <c r="G62" i="28" s="1"/>
  <c r="I62" i="28" s="1"/>
  <c r="J62" i="28" s="1"/>
  <c r="K62" i="28" s="1"/>
  <c r="G63" i="28" s="1"/>
  <c r="I63" i="28" s="1"/>
  <c r="J63" i="28" s="1"/>
  <c r="K63" i="28" s="1"/>
  <c r="G64" i="28" s="1"/>
  <c r="I64" i="28" s="1"/>
  <c r="J64" i="28" s="1"/>
  <c r="K64" i="28" s="1"/>
  <c r="G65" i="28" s="1"/>
  <c r="I33" i="26"/>
  <c r="L33" i="26"/>
  <c r="K33" i="26"/>
  <c r="L51" i="24"/>
  <c r="G52" i="24" s="1"/>
  <c r="L52" i="24" s="1"/>
  <c r="I69" i="19"/>
  <c r="G71" i="19"/>
  <c r="K71" i="19" s="1"/>
  <c r="J71" i="19" s="1"/>
  <c r="I71" i="19" s="1"/>
  <c r="J70" i="19"/>
  <c r="I70" i="19" s="1"/>
  <c r="M86" i="24" l="1"/>
  <c r="G87" i="24" s="1"/>
  <c r="L86" i="24"/>
  <c r="I65" i="28"/>
  <c r="J65" i="28" s="1"/>
  <c r="K65" i="28" s="1"/>
  <c r="G66" i="28" s="1"/>
  <c r="I66" i="28" s="1"/>
  <c r="J66" i="28" s="1"/>
  <c r="K66" i="28" s="1"/>
  <c r="G67" i="28" s="1"/>
  <c r="I67" i="28" s="1"/>
  <c r="J67" i="28" s="1"/>
  <c r="K67" i="28" s="1"/>
  <c r="G68" i="28" s="1"/>
  <c r="I68" i="28" s="1"/>
  <c r="J68" i="28" s="1"/>
  <c r="K68" i="28" s="1"/>
  <c r="G69" i="28" s="1"/>
  <c r="K52" i="24"/>
  <c r="I72" i="19"/>
  <c r="J72" i="19"/>
  <c r="M87" i="24" l="1"/>
  <c r="G88" i="24" s="1"/>
  <c r="L87" i="24"/>
  <c r="I69" i="28"/>
  <c r="J69" i="28" s="1"/>
  <c r="K69" i="28" s="1"/>
  <c r="G70" i="28" s="1"/>
  <c r="I70" i="28" s="1"/>
  <c r="J70" i="28" s="1"/>
  <c r="K70" i="28" s="1"/>
  <c r="G71" i="28" s="1"/>
  <c r="I71" i="28" s="1"/>
  <c r="J71" i="28" s="1"/>
  <c r="K71" i="28" s="1"/>
  <c r="G72" i="28" s="1"/>
  <c r="M88" i="24" l="1"/>
  <c r="H92" i="24" s="1"/>
  <c r="H93" i="24" s="1"/>
  <c r="L88" i="24"/>
  <c r="I72" i="28"/>
  <c r="J72" i="28" s="1"/>
  <c r="K72" i="28" s="1"/>
  <c r="G73" i="28" s="1"/>
  <c r="H97" i="24" l="1"/>
  <c r="H98" i="24" s="1"/>
  <c r="I73" i="28"/>
  <c r="J73" i="28" s="1"/>
  <c r="K73" i="28"/>
  <c r="G74" i="28" s="1"/>
  <c r="I74" i="28" l="1"/>
  <c r="J74" i="28" s="1"/>
  <c r="K74" i="28" s="1"/>
  <c r="G75" i="28" s="1"/>
  <c r="I75" i="28" s="1"/>
  <c r="J75" i="28" s="1"/>
  <c r="K75" i="28" s="1"/>
  <c r="G76" i="28" s="1"/>
  <c r="I76" i="28" s="1"/>
  <c r="J76" i="28" s="1"/>
  <c r="K76" i="28" s="1"/>
  <c r="G77" i="28" s="1"/>
  <c r="I77" i="28" s="1"/>
  <c r="J77" i="28" s="1"/>
  <c r="K77" i="28" s="1"/>
  <c r="G78" i="28" s="1"/>
  <c r="I78" i="28" l="1"/>
  <c r="J78" i="28" s="1"/>
  <c r="K78" i="28" s="1"/>
  <c r="G79" i="28" s="1"/>
  <c r="I79" i="28" l="1"/>
  <c r="J79" i="28" s="1"/>
  <c r="K79" i="28" s="1"/>
  <c r="G80" i="28" s="1"/>
  <c r="I80" i="28" s="1"/>
  <c r="J80" i="28" s="1"/>
  <c r="K80" i="28" s="1"/>
  <c r="G81" i="28" s="1"/>
  <c r="I81" i="28" l="1"/>
  <c r="J81" i="28" s="1"/>
  <c r="K81" i="28" s="1"/>
  <c r="G82" i="28" s="1"/>
  <c r="I82" i="28" l="1"/>
  <c r="J82" i="28" s="1"/>
  <c r="K82" i="28"/>
  <c r="G83" i="28" s="1"/>
  <c r="I83" i="28" l="1"/>
  <c r="J83" i="28" s="1"/>
  <c r="K83" i="28" s="1"/>
  <c r="G84" i="28" s="1"/>
  <c r="I84" i="28" l="1"/>
  <c r="J84" i="28" s="1"/>
  <c r="K84" i="28" s="1"/>
  <c r="G85" i="28" s="1"/>
  <c r="I85" i="28" l="1"/>
  <c r="J85" i="28" s="1"/>
  <c r="K85" i="28" s="1"/>
  <c r="G86" i="28" s="1"/>
  <c r="I86" i="28" s="1"/>
  <c r="J86" i="28" s="1"/>
  <c r="K86" i="28" s="1"/>
  <c r="G87" i="28" s="1"/>
  <c r="I87" i="28" l="1"/>
  <c r="J87" i="28" s="1"/>
  <c r="K87" i="28" s="1"/>
  <c r="G88" i="28" s="1"/>
  <c r="I88" i="28" l="1"/>
  <c r="J88" i="28" s="1"/>
  <c r="K88" i="28" s="1"/>
  <c r="G89" i="28" s="1"/>
  <c r="I89" i="28" l="1"/>
  <c r="J89" i="28" s="1"/>
  <c r="K89" i="28"/>
  <c r="G90" i="28" s="1"/>
  <c r="I90" i="28" l="1"/>
  <c r="J90" i="28" s="1"/>
  <c r="K90" i="28"/>
  <c r="G91" i="28" s="1"/>
  <c r="I91" i="28" l="1"/>
  <c r="J91" i="28" s="1"/>
  <c r="K91" i="28" s="1"/>
  <c r="G92" i="28" s="1"/>
  <c r="I92" i="28" s="1"/>
  <c r="J92" i="28" s="1"/>
  <c r="K92" i="28" s="1"/>
  <c r="G93" i="28" s="1"/>
  <c r="I93" i="28" l="1"/>
  <c r="J93" i="28" s="1"/>
  <c r="K93" i="28"/>
  <c r="G94" i="28" s="1"/>
  <c r="I94" i="28" l="1"/>
  <c r="J94" i="28" s="1"/>
  <c r="K94" i="28" s="1"/>
  <c r="G95" i="28" s="1"/>
  <c r="I95" i="28" s="1"/>
  <c r="J95" i="28" s="1"/>
  <c r="K95" i="28" s="1"/>
  <c r="G96" i="28" s="1"/>
  <c r="I96" i="28" s="1"/>
  <c r="J96" i="28" s="1"/>
  <c r="K96" i="28" s="1"/>
  <c r="G97" i="28" s="1"/>
  <c r="I97" i="28" l="1"/>
  <c r="J97" i="28" s="1"/>
  <c r="K97" i="28"/>
  <c r="G98" i="28" s="1"/>
  <c r="I98" i="28" l="1"/>
  <c r="J98" i="28" s="1"/>
  <c r="K98" i="28"/>
  <c r="G99" i="28" s="1"/>
  <c r="I99" i="28" s="1"/>
  <c r="J99" i="28" s="1"/>
  <c r="K99" i="28" s="1"/>
  <c r="G100" i="28" s="1"/>
  <c r="I100" i="28" l="1"/>
  <c r="J100" i="28" s="1"/>
  <c r="K100" i="28"/>
  <c r="G101" i="28" s="1"/>
  <c r="I101" i="28" l="1"/>
  <c r="J101" i="28" s="1"/>
  <c r="K101" i="28" s="1"/>
  <c r="G102" i="28" s="1"/>
  <c r="I102" i="28" l="1"/>
  <c r="J102" i="28" s="1"/>
  <c r="K102" i="28" s="1"/>
  <c r="G103" i="28" s="1"/>
  <c r="I103" i="28" l="1"/>
  <c r="J103" i="28" s="1"/>
  <c r="K103" i="28" s="1"/>
  <c r="G104" i="28" s="1"/>
  <c r="I104" i="28" s="1"/>
  <c r="J104" i="28" s="1"/>
  <c r="K104" i="28" s="1"/>
  <c r="G105" i="28" s="1"/>
  <c r="I105" i="28" l="1"/>
  <c r="J105" i="28" s="1"/>
  <c r="K105" i="28" s="1"/>
  <c r="G106" i="28" s="1"/>
  <c r="I106" i="28" l="1"/>
  <c r="J106" i="28" s="1"/>
  <c r="K106" i="28"/>
  <c r="G107" i="28" s="1"/>
  <c r="I107" i="28" l="1"/>
  <c r="J107" i="28" s="1"/>
  <c r="K107" i="28"/>
  <c r="G108" i="28" s="1"/>
  <c r="I108" i="28" s="1"/>
  <c r="J108" i="28" s="1"/>
  <c r="K108" i="28" s="1"/>
  <c r="G109" i="28" s="1"/>
  <c r="I109" i="28" l="1"/>
  <c r="J109" i="28" s="1"/>
  <c r="K109" i="28" s="1"/>
  <c r="G110" i="28" s="1"/>
  <c r="I110" i="28" l="1"/>
  <c r="J110" i="28" s="1"/>
  <c r="K110" i="28"/>
  <c r="G111" i="28" s="1"/>
  <c r="I111" i="28" s="1"/>
  <c r="J111" i="28" s="1"/>
  <c r="K111" i="28" s="1"/>
  <c r="G112" i="28" s="1"/>
  <c r="I112" i="28" l="1"/>
  <c r="J112" i="28" s="1"/>
  <c r="K112" i="28"/>
  <c r="G113" i="28" s="1"/>
  <c r="I113" i="28" l="1"/>
  <c r="J113" i="28" s="1"/>
  <c r="K113" i="28" s="1"/>
  <c r="G114" i="28" s="1"/>
  <c r="I114" i="28" s="1"/>
  <c r="J114" i="28" s="1"/>
  <c r="K114" i="28" s="1"/>
  <c r="G115" i="28" s="1"/>
  <c r="I115" i="28" s="1"/>
  <c r="J115" i="28" s="1"/>
  <c r="K115" i="28" s="1"/>
  <c r="G116" i="28" s="1"/>
  <c r="I116" i="28" s="1"/>
  <c r="J116" i="28" s="1"/>
  <c r="K116" i="28" s="1"/>
  <c r="G117" i="28" s="1"/>
  <c r="I117" i="28" l="1"/>
  <c r="J117" i="28" s="1"/>
  <c r="K117" i="28"/>
  <c r="G118" i="28" s="1"/>
  <c r="I118" i="28" s="1"/>
  <c r="J118" i="28" s="1"/>
  <c r="K118" i="28" s="1"/>
  <c r="G119" i="28" s="1"/>
  <c r="I119" i="28" l="1"/>
  <c r="J119" i="28" s="1"/>
  <c r="K119" i="28" s="1"/>
  <c r="G120" i="28" s="1"/>
  <c r="I120" i="28" s="1"/>
  <c r="J120" i="28" s="1"/>
  <c r="K120" i="28" s="1"/>
  <c r="G121" i="28" s="1"/>
  <c r="I121" i="28" l="1"/>
  <c r="J121" i="28" s="1"/>
  <c r="K121" i="28" s="1"/>
  <c r="G122" i="28" s="1"/>
  <c r="I122" i="28" l="1"/>
  <c r="J122" i="28" s="1"/>
  <c r="K122" i="28" s="1"/>
  <c r="G123" i="28" s="1"/>
  <c r="I123" i="28" s="1"/>
  <c r="J123" i="28" s="1"/>
  <c r="K123" i="28" s="1"/>
  <c r="G124" i="28" s="1"/>
  <c r="I124" i="28" s="1"/>
  <c r="J124" i="28" s="1"/>
  <c r="K124" i="28" s="1"/>
  <c r="G125" i="28" s="1"/>
  <c r="I125" i="28" l="1"/>
  <c r="J125" i="28" s="1"/>
  <c r="K125" i="28"/>
  <c r="G126" i="28" s="1"/>
  <c r="I126" i="28" l="1"/>
  <c r="J126" i="28" s="1"/>
  <c r="K126" i="28" s="1"/>
  <c r="G127" i="28" s="1"/>
  <c r="I127" i="28" s="1"/>
  <c r="J127" i="28" s="1"/>
  <c r="K127" i="28" s="1"/>
  <c r="G128" i="28" s="1"/>
  <c r="I128" i="28" s="1"/>
  <c r="J128" i="28" s="1"/>
  <c r="K128" i="28" s="1"/>
  <c r="G129" i="28" s="1"/>
  <c r="I129" i="28" s="1"/>
  <c r="J129" i="28" s="1"/>
  <c r="K129" i="28" s="1"/>
  <c r="G130" i="28" s="1"/>
  <c r="I130" i="28" s="1"/>
  <c r="J130" i="28" s="1"/>
  <c r="K130" i="28" s="1"/>
  <c r="G131" i="28" s="1"/>
  <c r="I131" i="28" s="1"/>
  <c r="J131" i="28" s="1"/>
  <c r="K131" i="28" s="1"/>
  <c r="G132" i="28" s="1"/>
  <c r="I132" i="28" s="1"/>
  <c r="J132" i="28" s="1"/>
  <c r="K132" i="28" s="1"/>
  <c r="G133" i="28" s="1"/>
  <c r="I133" i="28" l="1"/>
  <c r="J133" i="28" s="1"/>
  <c r="K133" i="28" s="1"/>
  <c r="G134" i="28" s="1"/>
  <c r="I134" i="28" l="1"/>
  <c r="J134" i="28" s="1"/>
  <c r="K134" i="28" s="1"/>
  <c r="G135" i="28" s="1"/>
  <c r="I135" i="28" s="1"/>
  <c r="J135" i="28" s="1"/>
  <c r="K135" i="28" s="1"/>
  <c r="G136" i="28" s="1"/>
  <c r="I136" i="28" s="1"/>
  <c r="J136" i="28" s="1"/>
  <c r="K136" i="28" s="1"/>
  <c r="G137" i="28" s="1"/>
  <c r="I137" i="28" l="1"/>
  <c r="J137" i="28" s="1"/>
  <c r="K137" i="28"/>
  <c r="G138" i="28" s="1"/>
  <c r="I138" i="28" l="1"/>
  <c r="J138" i="28" s="1"/>
  <c r="K138" i="28"/>
  <c r="G139" i="28" s="1"/>
  <c r="I139" i="28" l="1"/>
  <c r="J139" i="28" s="1"/>
  <c r="K139" i="28" s="1"/>
  <c r="G140" i="28" s="1"/>
  <c r="I140" i="28" l="1"/>
  <c r="J140" i="28" s="1"/>
  <c r="K140" i="28" s="1"/>
  <c r="G141" i="28" s="1"/>
  <c r="I141" i="28" l="1"/>
  <c r="J141" i="28" s="1"/>
  <c r="K141" i="28"/>
  <c r="G142" i="28" s="1"/>
  <c r="I142" i="28" s="1"/>
  <c r="J142" i="28" s="1"/>
  <c r="K142" i="28" s="1"/>
  <c r="G143" i="28" s="1"/>
  <c r="I143" i="28" s="1"/>
  <c r="J143" i="28" s="1"/>
  <c r="K143" i="28" s="1"/>
  <c r="G144" i="28" s="1"/>
  <c r="I144" i="28" l="1"/>
  <c r="J144" i="28" s="1"/>
  <c r="K144" i="28" s="1"/>
  <c r="G145" i="28" s="1"/>
  <c r="I145" i="28" l="1"/>
  <c r="J145" i="28" s="1"/>
  <c r="K145" i="28"/>
  <c r="G146" i="28" s="1"/>
  <c r="I146" i="28" s="1"/>
  <c r="J146" i="28" s="1"/>
  <c r="K146" i="28" s="1"/>
  <c r="G147" i="28" s="1"/>
  <c r="I147" i="28" s="1"/>
  <c r="J147" i="28" s="1"/>
  <c r="K147" i="28" s="1"/>
  <c r="G148" i="28" s="1"/>
  <c r="I148" i="28" l="1"/>
  <c r="J148" i="28" s="1"/>
  <c r="K148" i="28"/>
  <c r="G149" i="28" s="1"/>
  <c r="I149" i="28" l="1"/>
  <c r="J149" i="28" s="1"/>
  <c r="K149" i="28"/>
  <c r="G150" i="28" s="1"/>
  <c r="I150" i="28" s="1"/>
  <c r="J150" i="28" s="1"/>
  <c r="K150" i="28" s="1"/>
  <c r="G151" i="28" s="1"/>
  <c r="I151" i="28" s="1"/>
  <c r="J151" i="28" s="1"/>
  <c r="K151" i="28" s="1"/>
  <c r="G152" i="28" s="1"/>
  <c r="I152" i="28" l="1"/>
  <c r="J152" i="28" s="1"/>
  <c r="K152" i="28" s="1"/>
  <c r="G153" i="28" s="1"/>
  <c r="I153" i="28" l="1"/>
  <c r="J153" i="28" s="1"/>
  <c r="K153" i="28"/>
  <c r="G154" i="28" s="1"/>
  <c r="I154" i="28" l="1"/>
  <c r="J154" i="28" s="1"/>
  <c r="K154" i="28"/>
  <c r="G155" i="28" s="1"/>
  <c r="I155" i="28" s="1"/>
  <c r="J155" i="28" s="1"/>
  <c r="K155" i="28" s="1"/>
  <c r="G156" i="28" s="1"/>
  <c r="I156" i="28" s="1"/>
  <c r="J156" i="28" s="1"/>
  <c r="K156" i="28" s="1"/>
  <c r="G157" i="28" s="1"/>
  <c r="I157" i="28" l="1"/>
  <c r="J157" i="28" s="1"/>
  <c r="K157" i="28"/>
  <c r="G158" i="28" s="1"/>
  <c r="I158" i="28" s="1"/>
  <c r="J158" i="28" s="1"/>
  <c r="K158" i="28" s="1"/>
  <c r="G159" i="28" s="1"/>
  <c r="I159" i="28" l="1"/>
  <c r="J159" i="28" s="1"/>
  <c r="K159" i="28"/>
  <c r="G160" i="28" s="1"/>
  <c r="I160" i="28" s="1"/>
  <c r="J160" i="28" s="1"/>
  <c r="K160" i="28" s="1"/>
  <c r="G161" i="28" s="1"/>
  <c r="I161" i="28" l="1"/>
  <c r="J161" i="28" s="1"/>
  <c r="K161" i="28"/>
  <c r="G162" i="28" s="1"/>
  <c r="I162" i="28" l="1"/>
  <c r="J162" i="28" s="1"/>
  <c r="K162" i="28" s="1"/>
  <c r="G163" i="28" s="1"/>
  <c r="I163" i="28" l="1"/>
  <c r="J163" i="28" s="1"/>
  <c r="K163" i="28" s="1"/>
  <c r="G164" i="28" s="1"/>
  <c r="I164" i="28" l="1"/>
  <c r="J164" i="28" s="1"/>
  <c r="K164" i="28" s="1"/>
  <c r="G165" i="28" s="1"/>
  <c r="I165" i="28" l="1"/>
  <c r="J165" i="28" s="1"/>
  <c r="K165" i="28"/>
  <c r="G166" i="28" s="1"/>
  <c r="I166" i="28" s="1"/>
  <c r="J166" i="28" s="1"/>
  <c r="K166" i="28" s="1"/>
  <c r="G167" i="28" s="1"/>
  <c r="I167" i="28" l="1"/>
  <c r="J167" i="28" s="1"/>
  <c r="K167" i="28"/>
  <c r="G168" i="28" s="1"/>
  <c r="I168" i="28" l="1"/>
  <c r="J168" i="28" s="1"/>
  <c r="K168" i="28"/>
  <c r="G169" i="28" s="1"/>
  <c r="I169" i="28" l="1"/>
  <c r="J169" i="28" s="1"/>
  <c r="K169" i="28"/>
  <c r="G170" i="28" s="1"/>
  <c r="I170" i="28" l="1"/>
  <c r="J170" i="28" s="1"/>
  <c r="K170" i="28"/>
  <c r="G171" i="28" s="1"/>
  <c r="I171" i="28" l="1"/>
  <c r="J171" i="28" s="1"/>
  <c r="K171" i="28" s="1"/>
  <c r="G172" i="28" s="1"/>
  <c r="I172" i="28" s="1"/>
  <c r="J172" i="28" s="1"/>
  <c r="K172" i="28" s="1"/>
  <c r="G173" i="28" s="1"/>
  <c r="I173" i="28" l="1"/>
  <c r="J173" i="28" s="1"/>
  <c r="K173" i="28"/>
  <c r="G174" i="28" s="1"/>
  <c r="I174" i="28" l="1"/>
  <c r="J174" i="28" s="1"/>
  <c r="K174" i="28"/>
  <c r="G175" i="28" s="1"/>
  <c r="I175" i="28" s="1"/>
  <c r="J175" i="28" s="1"/>
  <c r="K175" i="28" s="1"/>
  <c r="G176" i="28" s="1"/>
  <c r="I176" i="28" s="1"/>
  <c r="J176" i="28" s="1"/>
  <c r="K176" i="28" s="1"/>
  <c r="G177" i="28" s="1"/>
  <c r="I177" i="28" s="1"/>
  <c r="J177" i="28" s="1"/>
  <c r="K177" i="28" s="1"/>
  <c r="G178" i="28" s="1"/>
  <c r="I178" i="28" s="1"/>
  <c r="J178" i="28" s="1"/>
  <c r="K178" i="28" s="1"/>
  <c r="G179" i="28" s="1"/>
  <c r="I179" i="28" s="1"/>
  <c r="J179" i="28" s="1"/>
  <c r="K179" i="28" s="1"/>
  <c r="G180" i="28" s="1"/>
  <c r="I180" i="28" l="1"/>
  <c r="J180" i="28" s="1"/>
  <c r="K180" i="28" s="1"/>
  <c r="G181" i="28" s="1"/>
  <c r="I181" i="28" l="1"/>
  <c r="J181" i="28" s="1"/>
  <c r="K181" i="28"/>
  <c r="G182" i="28" s="1"/>
  <c r="I182" i="28" l="1"/>
  <c r="J182" i="28" s="1"/>
  <c r="K182" i="28" s="1"/>
  <c r="G183" i="28" s="1"/>
  <c r="I183" i="28" l="1"/>
  <c r="J183" i="28" s="1"/>
  <c r="K183" i="28" s="1"/>
  <c r="G184" i="28" s="1"/>
  <c r="I184" i="28" s="1"/>
  <c r="J184" i="28" s="1"/>
  <c r="K184" i="28" s="1"/>
  <c r="G185" i="28" s="1"/>
  <c r="I185" i="28" l="1"/>
  <c r="J185" i="28" s="1"/>
  <c r="K185" i="28" s="1"/>
  <c r="G186" i="28" s="1"/>
  <c r="I186" i="28" l="1"/>
  <c r="J186" i="28" s="1"/>
  <c r="K186" i="28" s="1"/>
  <c r="G187" i="28" s="1"/>
  <c r="I187" i="28" l="1"/>
  <c r="J187" i="28" s="1"/>
  <c r="K187" i="28"/>
  <c r="G188" i="28" s="1"/>
  <c r="I188" i="28" s="1"/>
  <c r="J188" i="28" s="1"/>
  <c r="K188" i="28" s="1"/>
  <c r="G189" i="28" s="1"/>
  <c r="I189" i="28" l="1"/>
  <c r="J189" i="28" s="1"/>
  <c r="K189" i="28" s="1"/>
  <c r="G190" i="28" s="1"/>
  <c r="I190" i="28" l="1"/>
  <c r="J190" i="28" s="1"/>
  <c r="K190" i="28" s="1"/>
  <c r="G191" i="28" s="1"/>
  <c r="I191" i="28" s="1"/>
  <c r="J191" i="28" s="1"/>
  <c r="K191" i="28" s="1"/>
  <c r="G192" i="28" s="1"/>
  <c r="I192" i="28" l="1"/>
  <c r="J192" i="28" s="1"/>
  <c r="K192" i="28" s="1"/>
  <c r="G193" i="28" s="1"/>
  <c r="I193" i="28" l="1"/>
  <c r="J193" i="28" s="1"/>
  <c r="K193" i="28" s="1"/>
  <c r="G194" i="28" s="1"/>
  <c r="I194" i="28" s="1"/>
  <c r="J194" i="28" s="1"/>
  <c r="K194" i="28" s="1"/>
  <c r="G195" i="28" s="1"/>
  <c r="I195" i="28" s="1"/>
  <c r="J195" i="28" s="1"/>
  <c r="K195" i="28" s="1"/>
  <c r="G196" i="28" s="1"/>
  <c r="I196" i="28" s="1"/>
  <c r="J196" i="28" s="1"/>
  <c r="K196" i="28" s="1"/>
  <c r="G197" i="28" s="1"/>
  <c r="I197" i="28" l="1"/>
  <c r="J197" i="28" s="1"/>
  <c r="K197" i="28" s="1"/>
  <c r="G198" i="28" s="1"/>
  <c r="I198" i="28" s="1"/>
  <c r="J198" i="28" s="1"/>
  <c r="K198" i="28" s="1"/>
  <c r="G199" i="28" s="1"/>
  <c r="I199" i="28" l="1"/>
  <c r="J199" i="28" s="1"/>
  <c r="K199" i="28" s="1"/>
  <c r="G200" i="28" s="1"/>
  <c r="I200" i="28" l="1"/>
  <c r="J200" i="28" s="1"/>
  <c r="K200" i="28"/>
  <c r="G201" i="28" s="1"/>
  <c r="I201" i="28" l="1"/>
  <c r="J201" i="28" s="1"/>
  <c r="K201" i="28" s="1"/>
  <c r="G202" i="28" s="1"/>
  <c r="I202" i="28" s="1"/>
  <c r="J202" i="28" s="1"/>
  <c r="K202" i="28" s="1"/>
  <c r="G203" i="28" s="1"/>
  <c r="I203" i="28" s="1"/>
  <c r="J203" i="28" s="1"/>
  <c r="K203" i="28" s="1"/>
  <c r="G204" i="28" s="1"/>
  <c r="I204" i="28" s="1"/>
  <c r="J204" i="28" s="1"/>
  <c r="K204" i="28" s="1"/>
  <c r="G205" i="28" s="1"/>
  <c r="I205" i="28" l="1"/>
  <c r="J205" i="28" s="1"/>
  <c r="K205" i="28"/>
  <c r="G206" i="28" s="1"/>
  <c r="I206" i="28" l="1"/>
  <c r="J206" i="28" s="1"/>
  <c r="K206" i="28"/>
  <c r="G207" i="28" s="1"/>
  <c r="I207" i="28" s="1"/>
  <c r="J207" i="28" s="1"/>
  <c r="K207" i="28" s="1"/>
  <c r="G208" i="28" s="1"/>
  <c r="I208" i="28" s="1"/>
  <c r="J208" i="28" s="1"/>
  <c r="K208" i="28" s="1"/>
  <c r="G209" i="28" s="1"/>
  <c r="I209" i="28" s="1"/>
  <c r="J209" i="28" s="1"/>
  <c r="K209" i="28" s="1"/>
  <c r="G210" i="28" s="1"/>
  <c r="I210" i="28" l="1"/>
  <c r="J210" i="28" s="1"/>
  <c r="K210" i="28"/>
  <c r="G211" i="28" s="1"/>
  <c r="I211" i="28" l="1"/>
  <c r="J211" i="28" s="1"/>
  <c r="K211" i="28"/>
  <c r="G212" i="28" s="1"/>
  <c r="I212" i="28" s="1"/>
  <c r="J212" i="28" s="1"/>
  <c r="K212" i="28" s="1"/>
  <c r="G213" i="28" s="1"/>
  <c r="I213" i="28" l="1"/>
  <c r="J213" i="28" s="1"/>
  <c r="K213" i="28"/>
  <c r="G214" i="28" s="1"/>
  <c r="I214" i="28" l="1"/>
  <c r="J214" i="28" s="1"/>
  <c r="K214" i="28"/>
  <c r="G215" i="28" s="1"/>
  <c r="I215" i="28" s="1"/>
  <c r="J215" i="28" s="1"/>
  <c r="K215" i="28" s="1"/>
  <c r="G216" i="28" s="1"/>
  <c r="I216" i="28" l="1"/>
  <c r="J216" i="28" s="1"/>
  <c r="K216" i="28"/>
  <c r="G217" i="28" s="1"/>
  <c r="I217" i="28" l="1"/>
  <c r="J217" i="28" s="1"/>
  <c r="K217" i="28"/>
  <c r="G218" i="28" s="1"/>
  <c r="I218" i="28" l="1"/>
  <c r="J218" i="28" s="1"/>
  <c r="K218" i="28"/>
  <c r="G219" i="28" s="1"/>
  <c r="I219" i="28" l="1"/>
  <c r="J219" i="28" s="1"/>
  <c r="K219" i="28"/>
  <c r="G220" i="28" s="1"/>
  <c r="I220" i="28" l="1"/>
  <c r="J220" i="28" s="1"/>
  <c r="K220" i="28"/>
  <c r="G221" i="28" s="1"/>
  <c r="I221" i="28" l="1"/>
  <c r="J221" i="28" s="1"/>
  <c r="K221" i="28"/>
  <c r="G222" i="28" s="1"/>
  <c r="I222" i="28" s="1"/>
  <c r="J222" i="28" s="1"/>
  <c r="K222" i="28" s="1"/>
  <c r="G223" i="28" s="1"/>
  <c r="I223" i="28" s="1"/>
  <c r="J223" i="28" s="1"/>
  <c r="K223" i="28" s="1"/>
  <c r="G224" i="28" s="1"/>
  <c r="I224" i="28" l="1"/>
  <c r="J224" i="28" s="1"/>
  <c r="K224" i="28" s="1"/>
  <c r="G225" i="28" s="1"/>
  <c r="I225" i="28" l="1"/>
  <c r="J225" i="28" s="1"/>
  <c r="K225" i="28"/>
  <c r="G226" i="28" s="1"/>
  <c r="I226" i="28" s="1"/>
  <c r="J226" i="28" s="1"/>
  <c r="K226" i="28" s="1"/>
  <c r="G227" i="28" s="1"/>
  <c r="I227" i="28" s="1"/>
  <c r="J227" i="28" s="1"/>
  <c r="K227" i="28" s="1"/>
  <c r="G228" i="28" s="1"/>
  <c r="I228" i="28" l="1"/>
  <c r="J228" i="28" s="1"/>
  <c r="K228" i="28"/>
  <c r="G229" i="28" s="1"/>
  <c r="I229" i="28" l="1"/>
  <c r="J229" i="28" s="1"/>
  <c r="K229" i="28" s="1"/>
  <c r="G230" i="28" s="1"/>
  <c r="I230" i="28" s="1"/>
  <c r="J230" i="28" s="1"/>
  <c r="K230" i="28" s="1"/>
  <c r="G231" i="28" s="1"/>
  <c r="I231" i="28" s="1"/>
  <c r="J231" i="28" s="1"/>
  <c r="K231" i="28" s="1"/>
  <c r="G232" i="28" s="1"/>
  <c r="I232" i="28" l="1"/>
  <c r="J232" i="28" s="1"/>
  <c r="K232" i="28" s="1"/>
  <c r="G233" i="28" s="1"/>
  <c r="I233" i="28" l="1"/>
  <c r="J233" i="28" s="1"/>
  <c r="K233" i="28"/>
  <c r="G234" i="28" s="1"/>
  <c r="I234" i="28" l="1"/>
  <c r="J234" i="28" s="1"/>
  <c r="K234" i="28"/>
  <c r="G235" i="28" s="1"/>
  <c r="I235" i="28" s="1"/>
  <c r="J235" i="28" s="1"/>
  <c r="K235" i="28" s="1"/>
  <c r="G236" i="28" s="1"/>
  <c r="I236" i="28" s="1"/>
  <c r="J236" i="28" s="1"/>
  <c r="K236" i="28" s="1"/>
  <c r="G237" i="28" s="1"/>
  <c r="I237" i="28" s="1"/>
  <c r="J237" i="28" s="1"/>
  <c r="K237" i="28" s="1"/>
  <c r="G238" i="28" s="1"/>
  <c r="I238" i="28" l="1"/>
  <c r="J238" i="28" s="1"/>
  <c r="K238" i="28"/>
  <c r="G239" i="28" s="1"/>
  <c r="I239" i="28" l="1"/>
  <c r="J239" i="28" s="1"/>
  <c r="K239" i="28" s="1"/>
  <c r="G240" i="28" s="1"/>
  <c r="I240" i="28" s="1"/>
  <c r="J240" i="28" s="1"/>
  <c r="K240" i="28" s="1"/>
  <c r="G241" i="28" s="1"/>
  <c r="I241" i="28" l="1"/>
  <c r="J241" i="28" s="1"/>
  <c r="K241" i="28"/>
  <c r="G242" i="28" s="1"/>
  <c r="I242" i="28" s="1"/>
  <c r="J242" i="28" s="1"/>
  <c r="K242" i="28" s="1"/>
  <c r="G243" i="28" s="1"/>
  <c r="I243" i="28" l="1"/>
  <c r="J243" i="28" s="1"/>
  <c r="K243" i="28"/>
  <c r="G244" i="28" s="1"/>
  <c r="I244" i="28" l="1"/>
  <c r="J244" i="28" s="1"/>
  <c r="K244" i="28"/>
  <c r="G245" i="28" s="1"/>
  <c r="I245" i="28" l="1"/>
  <c r="J245" i="28" s="1"/>
  <c r="K245" i="28"/>
  <c r="G246" i="28" s="1"/>
  <c r="I246" i="28" s="1"/>
  <c r="J246" i="28" s="1"/>
  <c r="K246" i="28" s="1"/>
  <c r="G247" i="28" s="1"/>
  <c r="I247" i="28" s="1"/>
  <c r="J247" i="28" s="1"/>
  <c r="K247" i="28" s="1"/>
  <c r="G248" i="28" s="1"/>
  <c r="I248" i="28" l="1"/>
  <c r="J248" i="28" s="1"/>
  <c r="K248" i="28"/>
  <c r="G249" i="28" s="1"/>
  <c r="I249" i="28" l="1"/>
  <c r="J249" i="28" s="1"/>
  <c r="K249" i="28"/>
  <c r="G250" i="28" s="1"/>
  <c r="I250" i="28" l="1"/>
  <c r="J250" i="28" s="1"/>
  <c r="K250" i="28" s="1"/>
  <c r="G251" i="28" s="1"/>
  <c r="I251" i="28" l="1"/>
  <c r="J251" i="28" s="1"/>
  <c r="K251" i="28" s="1"/>
  <c r="G252" i="28" s="1"/>
  <c r="I252" i="28" s="1"/>
  <c r="J252" i="28" s="1"/>
  <c r="K252" i="28" s="1"/>
  <c r="G253" i="28" s="1"/>
  <c r="I253" i="28" l="1"/>
  <c r="J253" i="28" s="1"/>
  <c r="K253" i="28"/>
  <c r="G254" i="28" s="1"/>
  <c r="I254" i="28" s="1"/>
  <c r="J254" i="28" s="1"/>
  <c r="K254" i="28" s="1"/>
  <c r="G255" i="28" s="1"/>
  <c r="I255" i="28" s="1"/>
  <c r="J255" i="28" s="1"/>
  <c r="K255" i="28" s="1"/>
  <c r="G256" i="28" s="1"/>
  <c r="I256" i="28" s="1"/>
  <c r="J256" i="28" s="1"/>
  <c r="K256" i="28" s="1"/>
  <c r="G257" i="28" s="1"/>
  <c r="I257" i="28" l="1"/>
  <c r="J257" i="28" s="1"/>
  <c r="K257" i="28"/>
  <c r="G258" i="28" s="1"/>
  <c r="I258" i="28" l="1"/>
  <c r="J258" i="28" s="1"/>
  <c r="K258" i="28"/>
  <c r="G259" i="28" s="1"/>
  <c r="I259" i="28" s="1"/>
  <c r="J259" i="28" s="1"/>
  <c r="K259" i="28" s="1"/>
  <c r="G260" i="28" s="1"/>
  <c r="I260" i="28" l="1"/>
  <c r="J260" i="28" s="1"/>
  <c r="K260" i="28"/>
  <c r="G261" i="28" s="1"/>
  <c r="I261" i="28" l="1"/>
  <c r="J261" i="28" s="1"/>
  <c r="K261" i="28"/>
  <c r="G262" i="28" s="1"/>
  <c r="I262" i="28" l="1"/>
  <c r="J262" i="28" s="1"/>
  <c r="K262" i="28"/>
  <c r="G263" i="28" s="1"/>
  <c r="I263" i="28" l="1"/>
  <c r="J263" i="28" s="1"/>
  <c r="K263" i="28"/>
  <c r="G264" i="28" s="1"/>
  <c r="I264" i="28" s="1"/>
  <c r="J264" i="28" s="1"/>
  <c r="K264" i="28" s="1"/>
  <c r="G265" i="28" s="1"/>
  <c r="I265" i="28" l="1"/>
  <c r="J265" i="28" s="1"/>
  <c r="K265" i="28"/>
  <c r="G266" i="28" s="1"/>
  <c r="I266" i="28" l="1"/>
  <c r="J266" i="28" s="1"/>
  <c r="K266" i="28" s="1"/>
  <c r="G267" i="28" s="1"/>
  <c r="I267" i="28" l="1"/>
  <c r="J267" i="28" s="1"/>
  <c r="K267" i="28"/>
  <c r="G268" i="28" s="1"/>
  <c r="I268" i="28" s="1"/>
  <c r="J268" i="28" s="1"/>
  <c r="K268" i="28" s="1"/>
  <c r="G269" i="28" s="1"/>
  <c r="I269" i="28" l="1"/>
  <c r="J269" i="28" s="1"/>
  <c r="K269" i="28"/>
  <c r="G270" i="28" s="1"/>
  <c r="I270" i="28" l="1"/>
  <c r="J270" i="28" s="1"/>
  <c r="K270" i="28" s="1"/>
  <c r="G271" i="28" s="1"/>
  <c r="I271" i="28" s="1"/>
  <c r="J271" i="28" s="1"/>
  <c r="K271" i="28" s="1"/>
  <c r="G272" i="28" s="1"/>
  <c r="I272" i="28" s="1"/>
  <c r="J272" i="28" s="1"/>
  <c r="K272" i="28" s="1"/>
  <c r="G273" i="28" s="1"/>
  <c r="I273" i="28" l="1"/>
  <c r="J273" i="28" s="1"/>
  <c r="K273" i="28"/>
  <c r="G274" i="28" s="1"/>
  <c r="I274" i="28" l="1"/>
  <c r="J274" i="28" s="1"/>
  <c r="K274" i="28" s="1"/>
  <c r="G275" i="28" s="1"/>
  <c r="I275" i="28" s="1"/>
  <c r="J275" i="28" s="1"/>
  <c r="K275" i="28" s="1"/>
  <c r="G276" i="28" s="1"/>
  <c r="I276" i="28" l="1"/>
  <c r="J276" i="28" s="1"/>
  <c r="K276" i="28"/>
  <c r="G277" i="28" s="1"/>
  <c r="I277" i="28" l="1"/>
  <c r="J277" i="28" s="1"/>
  <c r="K277" i="28"/>
  <c r="G278" i="28" s="1"/>
  <c r="I278" i="28" s="1"/>
  <c r="J278" i="28" s="1"/>
  <c r="K278" i="28" s="1"/>
  <c r="G279" i="28" s="1"/>
  <c r="I279" i="28" s="1"/>
  <c r="J279" i="28" s="1"/>
  <c r="K279" i="28" s="1"/>
  <c r="G280" i="28" s="1"/>
  <c r="I280" i="28" l="1"/>
  <c r="J280" i="28" s="1"/>
  <c r="K280" i="28"/>
  <c r="G281" i="28" s="1"/>
  <c r="I281" i="28" l="1"/>
  <c r="J281" i="28" s="1"/>
  <c r="K281" i="28" s="1"/>
  <c r="G282" i="28" s="1"/>
  <c r="I282" i="28" l="1"/>
  <c r="J282" i="28" s="1"/>
  <c r="K282" i="28" s="1"/>
  <c r="G283" i="28" s="1"/>
  <c r="I283" i="28" l="1"/>
  <c r="J283" i="28" s="1"/>
  <c r="K283" i="28"/>
  <c r="G284" i="28" s="1"/>
  <c r="I284" i="28" l="1"/>
  <c r="J284" i="28" s="1"/>
  <c r="K284" i="28"/>
  <c r="G285" i="28" s="1"/>
  <c r="I285" i="28" l="1"/>
  <c r="J285" i="28" s="1"/>
  <c r="K285" i="28"/>
  <c r="G286" i="28" s="1"/>
  <c r="I286" i="28" l="1"/>
  <c r="J286" i="28" s="1"/>
  <c r="K286" i="28" s="1"/>
  <c r="G287" i="28" s="1"/>
  <c r="I287" i="28" s="1"/>
  <c r="J287" i="28" s="1"/>
  <c r="K287" i="28" s="1"/>
  <c r="G288" i="28" s="1"/>
  <c r="I288" i="28" s="1"/>
  <c r="J288" i="28" s="1"/>
  <c r="K288" i="28" s="1"/>
  <c r="G289" i="28" s="1"/>
  <c r="I289" i="28" l="1"/>
  <c r="J289" i="28" s="1"/>
  <c r="K289" i="28"/>
  <c r="G290" i="28" s="1"/>
  <c r="I290" i="28" l="1"/>
  <c r="J290" i="28" s="1"/>
  <c r="K290" i="28"/>
  <c r="G291" i="28" s="1"/>
  <c r="I291" i="28" s="1"/>
  <c r="J291" i="28" s="1"/>
  <c r="K291" i="28" s="1"/>
  <c r="G292" i="28" s="1"/>
  <c r="I292" i="28" l="1"/>
  <c r="J292" i="28" s="1"/>
  <c r="K292" i="28" s="1"/>
  <c r="G293" i="28" s="1"/>
  <c r="I293" i="28" l="1"/>
  <c r="J293" i="28" s="1"/>
  <c r="K293" i="28"/>
  <c r="G294" i="28" s="1"/>
  <c r="I294" i="28" s="1"/>
  <c r="J294" i="28" s="1"/>
  <c r="K294" i="28" s="1"/>
  <c r="G295" i="28" s="1"/>
  <c r="I295" i="28" s="1"/>
  <c r="J295" i="28" s="1"/>
  <c r="K295" i="28" s="1"/>
  <c r="G296" i="28" s="1"/>
  <c r="I296" i="28" s="1"/>
  <c r="J296" i="28" s="1"/>
  <c r="K296" i="28" s="1"/>
  <c r="G297" i="28" s="1"/>
  <c r="I297" i="28" l="1"/>
  <c r="J297" i="28" s="1"/>
  <c r="K297" i="28"/>
  <c r="G298" i="28" s="1"/>
  <c r="I298" i="28" s="1"/>
  <c r="J298" i="28" s="1"/>
  <c r="K298" i="28" s="1"/>
  <c r="G299" i="28" s="1"/>
  <c r="I299" i="28" l="1"/>
  <c r="J299" i="28" s="1"/>
  <c r="K299" i="28"/>
  <c r="G300" i="28" s="1"/>
  <c r="I300" i="28" s="1"/>
  <c r="J300" i="28" s="1"/>
  <c r="K300" i="28" s="1"/>
  <c r="G301" i="28" s="1"/>
  <c r="I301" i="28" l="1"/>
  <c r="J301" i="28" s="1"/>
  <c r="K301" i="28"/>
  <c r="G302" i="28" s="1"/>
  <c r="I302" i="28" s="1"/>
  <c r="J302" i="28" s="1"/>
  <c r="K302" i="28" s="1"/>
  <c r="G303" i="28" s="1"/>
  <c r="I303" i="28" l="1"/>
  <c r="J303" i="28" s="1"/>
  <c r="K303" i="28"/>
  <c r="G304" i="28" s="1"/>
  <c r="I304" i="28" s="1"/>
  <c r="J304" i="28" s="1"/>
  <c r="K304" i="28" s="1"/>
  <c r="G305" i="28" s="1"/>
  <c r="I305" i="28" l="1"/>
  <c r="J305" i="28" s="1"/>
  <c r="K305" i="28"/>
  <c r="G306" i="28" s="1"/>
  <c r="I306" i="28" s="1"/>
  <c r="J306" i="28" s="1"/>
  <c r="K306" i="28" s="1"/>
  <c r="G307" i="28" s="1"/>
  <c r="I307" i="28" s="1"/>
  <c r="J307" i="28" s="1"/>
  <c r="K307" i="28" s="1"/>
  <c r="G308" i="28" s="1"/>
  <c r="I308" i="28" s="1"/>
  <c r="J308" i="28" s="1"/>
  <c r="K308" i="28" s="1"/>
  <c r="G309" i="28" s="1"/>
  <c r="I309" i="28" l="1"/>
  <c r="J309" i="28" s="1"/>
  <c r="K309" i="28"/>
  <c r="G310" i="28" s="1"/>
  <c r="I310" i="28" s="1"/>
  <c r="J310" i="28" s="1"/>
  <c r="K310" i="28" s="1"/>
  <c r="G311" i="28" s="1"/>
  <c r="I311" i="28" s="1"/>
  <c r="J311" i="28" s="1"/>
  <c r="K311" i="28" s="1"/>
  <c r="G312" i="28" s="1"/>
  <c r="I312" i="28" l="1"/>
  <c r="J312" i="28" s="1"/>
  <c r="K312" i="28"/>
  <c r="G313" i="28" s="1"/>
  <c r="I313" i="28" l="1"/>
  <c r="J313" i="28" s="1"/>
  <c r="K313" i="28"/>
  <c r="G314" i="28" s="1"/>
  <c r="I314" i="28" l="1"/>
  <c r="J314" i="28" s="1"/>
  <c r="K314" i="28"/>
  <c r="G315" i="28" s="1"/>
  <c r="I315" i="28" s="1"/>
  <c r="J315" i="28" s="1"/>
  <c r="K315" i="28" s="1"/>
  <c r="G316" i="28" s="1"/>
  <c r="I316" i="28" l="1"/>
  <c r="J316" i="28" s="1"/>
  <c r="K316" i="28"/>
  <c r="G317" i="28" s="1"/>
  <c r="I317" i="28" l="1"/>
  <c r="J317" i="28" s="1"/>
  <c r="K317" i="28"/>
  <c r="G318" i="28" s="1"/>
  <c r="I318" i="28" s="1"/>
  <c r="J318" i="28" s="1"/>
  <c r="K318" i="28" s="1"/>
  <c r="G319" i="28" s="1"/>
  <c r="I319" i="28" s="1"/>
  <c r="J319" i="28" s="1"/>
  <c r="K319" i="28" s="1"/>
  <c r="G320" i="28" s="1"/>
  <c r="I320" i="28" s="1"/>
  <c r="J320" i="28" s="1"/>
  <c r="K320" i="28" s="1"/>
  <c r="G321" i="28" s="1"/>
  <c r="I321" i="28" l="1"/>
  <c r="J321" i="28" s="1"/>
  <c r="K321" i="28"/>
  <c r="G322" i="28" s="1"/>
  <c r="I322" i="28" l="1"/>
  <c r="J322" i="28" s="1"/>
  <c r="K322" i="28" s="1"/>
  <c r="G323" i="28" s="1"/>
  <c r="I323" i="28" l="1"/>
  <c r="J323" i="28" s="1"/>
  <c r="K323" i="28" s="1"/>
  <c r="G324" i="28" s="1"/>
  <c r="I324" i="28" l="1"/>
  <c r="J324" i="28" s="1"/>
  <c r="K324" i="28" s="1"/>
  <c r="G325" i="28" s="1"/>
  <c r="I325" i="28" l="1"/>
  <c r="J325" i="28" s="1"/>
  <c r="K325" i="28"/>
  <c r="G326" i="28" s="1"/>
  <c r="I326" i="28" l="1"/>
  <c r="J326" i="28" s="1"/>
  <c r="K326" i="28"/>
  <c r="G327" i="28" s="1"/>
  <c r="I327" i="28" s="1"/>
  <c r="J327" i="28" s="1"/>
  <c r="K327" i="28" s="1"/>
  <c r="G328" i="28" s="1"/>
  <c r="I328" i="28" s="1"/>
  <c r="J328" i="28" s="1"/>
  <c r="K328" i="28" s="1"/>
  <c r="G329" i="28" s="1"/>
  <c r="I329" i="28" s="1"/>
  <c r="J329" i="28" s="1"/>
  <c r="K329" i="28" s="1"/>
  <c r="G330" i="28" s="1"/>
  <c r="I330" i="28" l="1"/>
  <c r="J330" i="28" s="1"/>
  <c r="K330" i="28"/>
  <c r="G331" i="28" s="1"/>
  <c r="I331" i="28" s="1"/>
  <c r="J331" i="28" s="1"/>
  <c r="K331" i="28" s="1"/>
  <c r="G332" i="28" s="1"/>
  <c r="I332" i="28" s="1"/>
  <c r="J332" i="28" s="1"/>
  <c r="K332" i="28" s="1"/>
  <c r="G333" i="28" s="1"/>
  <c r="I333" i="28" l="1"/>
  <c r="J333" i="28" s="1"/>
  <c r="K333" i="28"/>
  <c r="G334" i="28" s="1"/>
  <c r="I334" i="28" s="1"/>
  <c r="J334" i="28" s="1"/>
  <c r="K334" i="28" s="1"/>
  <c r="G335" i="28" s="1"/>
  <c r="I335" i="28" s="1"/>
  <c r="J335" i="28" s="1"/>
  <c r="K335" i="28" s="1"/>
  <c r="G336" i="28" s="1"/>
  <c r="I336" i="28" s="1"/>
  <c r="J336" i="28" s="1"/>
  <c r="K336" i="28" s="1"/>
  <c r="G337" i="28" s="1"/>
  <c r="I337" i="28" l="1"/>
  <c r="J337" i="28" s="1"/>
  <c r="K337" i="28"/>
  <c r="G338" i="28" s="1"/>
  <c r="I338" i="28" s="1"/>
  <c r="J338" i="28" s="1"/>
  <c r="K338" i="28" s="1"/>
  <c r="G339" i="28" s="1"/>
  <c r="I339" i="28" l="1"/>
  <c r="J339" i="28" s="1"/>
  <c r="K339" i="28" s="1"/>
  <c r="G340" i="28" s="1"/>
  <c r="I340" i="28" s="1"/>
  <c r="J340" i="28" s="1"/>
  <c r="K340" i="28" s="1"/>
  <c r="G341" i="28" s="1"/>
  <c r="I341" i="28" l="1"/>
  <c r="J341" i="28" s="1"/>
  <c r="K341" i="28" s="1"/>
  <c r="G342" i="28" s="1"/>
  <c r="I342" i="28" s="1"/>
  <c r="J342" i="28" s="1"/>
  <c r="K342" i="28" s="1"/>
  <c r="G343" i="28" s="1"/>
  <c r="I343" i="28" l="1"/>
  <c r="J343" i="28" s="1"/>
  <c r="K343" i="28"/>
  <c r="G344" i="28" s="1"/>
  <c r="I344" i="28" s="1"/>
  <c r="J344" i="28" s="1"/>
  <c r="K344" i="28" s="1"/>
  <c r="G345" i="28" s="1"/>
  <c r="I345" i="28" l="1"/>
  <c r="J345" i="28" s="1"/>
  <c r="K345" i="28"/>
  <c r="G346" i="28" s="1"/>
  <c r="I346" i="28" s="1"/>
  <c r="J346" i="28" s="1"/>
  <c r="K346" i="28" s="1"/>
  <c r="G347" i="28" s="1"/>
  <c r="I347" i="28" s="1"/>
  <c r="J347" i="28" s="1"/>
  <c r="K347" i="28" s="1"/>
  <c r="G348" i="28" s="1"/>
  <c r="I348" i="28" l="1"/>
  <c r="J348" i="28" s="1"/>
  <c r="K348" i="28"/>
  <c r="G349" i="28" s="1"/>
  <c r="I349" i="28" l="1"/>
  <c r="J349" i="28" s="1"/>
  <c r="K349" i="28"/>
  <c r="G350" i="28" s="1"/>
  <c r="I350" i="28" s="1"/>
  <c r="J350" i="28" s="1"/>
  <c r="K350" i="28" s="1"/>
  <c r="G351" i="28" s="1"/>
  <c r="I351" i="28" s="1"/>
  <c r="J351" i="28" s="1"/>
  <c r="K351" i="28" s="1"/>
  <c r="G352" i="28" s="1"/>
  <c r="I352" i="28" l="1"/>
  <c r="J352" i="28" s="1"/>
  <c r="K352" i="28"/>
  <c r="G353" i="28" s="1"/>
  <c r="I353" i="28" l="1"/>
  <c r="J353" i="28" s="1"/>
  <c r="K353" i="28"/>
  <c r="G354" i="28" s="1"/>
  <c r="I354" i="28" l="1"/>
  <c r="J354" i="28" s="1"/>
  <c r="K354" i="28"/>
  <c r="G355" i="28" s="1"/>
  <c r="I355" i="28" s="1"/>
  <c r="J355" i="28" s="1"/>
  <c r="K355" i="28" s="1"/>
  <c r="G356" i="28" s="1"/>
  <c r="I356" i="28" l="1"/>
  <c r="J356" i="28" s="1"/>
  <c r="K356" i="28"/>
  <c r="G357" i="28" s="1"/>
  <c r="I357" i="28" l="1"/>
  <c r="J357" i="28" s="1"/>
  <c r="K357" i="28"/>
  <c r="G358" i="28" s="1"/>
  <c r="I358" i="28" s="1"/>
  <c r="J358" i="28" s="1"/>
  <c r="K358" i="28" s="1"/>
  <c r="G359" i="28" s="1"/>
  <c r="I359" i="28" s="1"/>
  <c r="J359" i="28" s="1"/>
  <c r="K359" i="28" s="1"/>
  <c r="G360" i="28" s="1"/>
  <c r="I360" i="28" s="1"/>
  <c r="J360" i="28" s="1"/>
  <c r="K360" i="28" s="1"/>
  <c r="G361" i="28" s="1"/>
  <c r="I361" i="28" l="1"/>
  <c r="J361" i="28" s="1"/>
  <c r="K361" i="28"/>
  <c r="G362" i="28" s="1"/>
  <c r="I362" i="28" l="1"/>
  <c r="J362" i="28" s="1"/>
  <c r="K362" i="28"/>
  <c r="G363" i="28" s="1"/>
  <c r="I363" i="28" l="1"/>
  <c r="J363" i="28" s="1"/>
  <c r="K363" i="28" s="1"/>
  <c r="G364" i="28" s="1"/>
  <c r="I364" i="28" l="1"/>
  <c r="J364" i="28" s="1"/>
  <c r="K364" i="28"/>
  <c r="G365" i="28" s="1"/>
  <c r="I365" i="28" l="1"/>
  <c r="J365" i="28" s="1"/>
  <c r="K365" i="28"/>
  <c r="G366" i="28" s="1"/>
  <c r="I366" i="28" s="1"/>
  <c r="J366" i="28" s="1"/>
  <c r="K366" i="28" s="1"/>
  <c r="G367" i="28" s="1"/>
  <c r="I367" i="28" s="1"/>
  <c r="J367" i="28" s="1"/>
  <c r="K367" i="28" s="1"/>
  <c r="G368" i="28" s="1"/>
  <c r="I368" i="28" s="1"/>
  <c r="J368" i="28" s="1"/>
  <c r="K368" i="28" s="1"/>
  <c r="G369" i="28" s="1"/>
  <c r="I369" i="28" l="1"/>
  <c r="J369" i="28" s="1"/>
  <c r="K369" i="28" s="1"/>
  <c r="G370" i="28" s="1"/>
  <c r="I370" i="28" l="1"/>
  <c r="J370" i="28" s="1"/>
  <c r="K370" i="28"/>
  <c r="G371" i="28" s="1"/>
  <c r="I371" i="28" s="1"/>
  <c r="J371" i="28" s="1"/>
  <c r="K371" i="28" s="1"/>
  <c r="G372" i="28" s="1"/>
  <c r="I372" i="28" s="1"/>
  <c r="J372" i="28" s="1"/>
  <c r="K372" i="28" s="1"/>
  <c r="G373" i="28" s="1"/>
  <c r="I373" i="28" l="1"/>
  <c r="J373" i="28" s="1"/>
  <c r="K373" i="28"/>
  <c r="G374" i="28" s="1"/>
  <c r="I374" i="28" l="1"/>
  <c r="J374" i="28" s="1"/>
  <c r="K374" i="28"/>
  <c r="G375" i="28" s="1"/>
  <c r="I375" i="28" s="1"/>
  <c r="J375" i="28" s="1"/>
  <c r="K375" i="28" s="1"/>
  <c r="G376" i="28" s="1"/>
  <c r="I376" i="28" s="1"/>
  <c r="J376" i="28" s="1"/>
  <c r="K376" i="28" s="1"/>
  <c r="G377" i="28" s="1"/>
  <c r="I377" i="28" s="1"/>
  <c r="J377" i="28" s="1"/>
  <c r="K377" i="28" s="1"/>
  <c r="G378" i="28" s="1"/>
  <c r="I378" i="28" l="1"/>
  <c r="J378" i="28" s="1"/>
  <c r="K378" i="28"/>
  <c r="G379" i="28" s="1"/>
  <c r="I379" i="28" l="1"/>
  <c r="J379" i="28" s="1"/>
  <c r="K379" i="28"/>
  <c r="G380" i="28" s="1"/>
  <c r="I380" i="28" s="1"/>
  <c r="J380" i="28" s="1"/>
  <c r="K380" i="28" s="1"/>
  <c r="G381" i="28" s="1"/>
  <c r="I381" i="28" l="1"/>
  <c r="J381" i="28" s="1"/>
  <c r="K381" i="28"/>
  <c r="G382" i="28" s="1"/>
  <c r="I382" i="28" s="1"/>
  <c r="J382" i="28" s="1"/>
  <c r="K382" i="28" s="1"/>
  <c r="G383" i="28" s="1"/>
  <c r="I383" i="28" l="1"/>
  <c r="J383" i="28" s="1"/>
  <c r="K383" i="28"/>
  <c r="G384" i="28" s="1"/>
  <c r="I384" i="28" s="1"/>
  <c r="J384" i="28" s="1"/>
  <c r="K384" i="28" s="1"/>
  <c r="G385" i="28" s="1"/>
  <c r="I385" i="28" l="1"/>
  <c r="J385" i="28" s="1"/>
  <c r="K385" i="28" s="1"/>
  <c r="G386" i="28" s="1"/>
  <c r="I386" i="28" l="1"/>
  <c r="J386" i="28" s="1"/>
  <c r="K386" i="28"/>
  <c r="G387" i="28" s="1"/>
  <c r="I387" i="28" s="1"/>
  <c r="J387" i="28" s="1"/>
  <c r="K387" i="28" s="1"/>
  <c r="G388" i="28" s="1"/>
  <c r="I388" i="28" l="1"/>
  <c r="J388" i="28" s="1"/>
  <c r="K388" i="28"/>
  <c r="G389" i="28" s="1"/>
  <c r="I389" i="28" l="1"/>
  <c r="J389" i="28" s="1"/>
  <c r="K389" i="28"/>
  <c r="G390" i="28" s="1"/>
  <c r="I390" i="28" s="1"/>
  <c r="J390" i="28" s="1"/>
  <c r="K390" i="28" s="1"/>
  <c r="G391" i="28" s="1"/>
  <c r="I391" i="28" s="1"/>
  <c r="J391" i="28" s="1"/>
  <c r="K391" i="28" s="1"/>
  <c r="G392" i="28" s="1"/>
  <c r="I392" i="28" l="1"/>
  <c r="J392" i="28" s="1"/>
  <c r="K392" i="28"/>
  <c r="G393" i="28" s="1"/>
  <c r="I393" i="28" l="1"/>
  <c r="J393" i="28" s="1"/>
  <c r="K393" i="28"/>
  <c r="G394" i="28" s="1"/>
  <c r="I394" i="28" s="1"/>
  <c r="J394" i="28" s="1"/>
  <c r="K394" i="28" s="1"/>
  <c r="G395" i="28" s="1"/>
  <c r="I395" i="28" s="1"/>
  <c r="J395" i="28" s="1"/>
  <c r="K395" i="28" s="1"/>
  <c r="G396" i="28" s="1"/>
  <c r="I396" i="28" l="1"/>
  <c r="J396" i="28" s="1"/>
  <c r="K396" i="28"/>
  <c r="G397" i="28" s="1"/>
  <c r="I397" i="28" s="1"/>
  <c r="J397" i="28" s="1"/>
  <c r="K397" i="28" s="1"/>
  <c r="G398" i="28" s="1"/>
  <c r="I398" i="28" s="1"/>
  <c r="J398" i="28" s="1"/>
  <c r="K398" i="28" s="1"/>
  <c r="G399" i="28" s="1"/>
  <c r="I399" i="28" s="1"/>
  <c r="J399" i="28" s="1"/>
  <c r="K399" i="28" s="1"/>
  <c r="G400" i="28" s="1"/>
  <c r="I400" i="28" s="1"/>
  <c r="J400" i="28" s="1"/>
  <c r="K400" i="28" s="1"/>
  <c r="G401" i="28" s="1"/>
  <c r="I401" i="28" l="1"/>
  <c r="J401" i="28" s="1"/>
  <c r="K401" i="28" s="1"/>
  <c r="G402" i="28" s="1"/>
  <c r="I402" i="28" s="1"/>
  <c r="J402" i="28" s="1"/>
  <c r="K402" i="28" s="1"/>
  <c r="G403" i="28" s="1"/>
  <c r="I403" i="28" s="1"/>
  <c r="J403" i="28" s="1"/>
  <c r="K403" i="28" s="1"/>
  <c r="G404" i="28" s="1"/>
  <c r="I404" i="28" s="1"/>
  <c r="J404" i="28" s="1"/>
  <c r="K404" i="28" s="1"/>
  <c r="G405" i="28" s="1"/>
  <c r="I405" i="28" l="1"/>
  <c r="J405" i="28" s="1"/>
  <c r="K405" i="28"/>
  <c r="G406" i="28" s="1"/>
  <c r="I406" i="28" s="1"/>
  <c r="J406" i="28" s="1"/>
  <c r="K406" i="28" s="1"/>
  <c r="G407" i="28" s="1"/>
  <c r="I407" i="28" s="1"/>
  <c r="J407" i="28" s="1"/>
  <c r="K407" i="28" s="1"/>
  <c r="G408" i="28" s="1"/>
  <c r="I408" i="28" s="1"/>
  <c r="J408" i="28" s="1"/>
  <c r="K408" i="28" s="1"/>
  <c r="G409" i="28" s="1"/>
  <c r="I409" i="28" l="1"/>
  <c r="J409" i="28" s="1"/>
  <c r="K409" i="28" s="1"/>
  <c r="G410" i="28" s="1"/>
  <c r="I410" i="28" s="1"/>
  <c r="J410" i="28" s="1"/>
  <c r="K410" i="28" s="1"/>
  <c r="G411" i="28" s="1"/>
  <c r="I411" i="28" s="1"/>
  <c r="J411" i="28" s="1"/>
  <c r="K411" i="28" s="1"/>
  <c r="G412" i="28" s="1"/>
  <c r="I412" i="28" s="1"/>
  <c r="J412" i="28" s="1"/>
  <c r="K412" i="28" s="1"/>
  <c r="G413" i="28" s="1"/>
  <c r="I413" i="28" l="1"/>
  <c r="J413" i="28" s="1"/>
  <c r="K413" i="28"/>
</calcChain>
</file>

<file path=xl/sharedStrings.xml><?xml version="1.0" encoding="utf-8"?>
<sst xmlns="http://schemas.openxmlformats.org/spreadsheetml/2006/main" count="214" uniqueCount="96">
  <si>
    <t>Rate:</t>
  </si>
  <si>
    <t>Periods:</t>
  </si>
  <si>
    <t>Interest</t>
  </si>
  <si>
    <t>Annual Deposit</t>
  </si>
  <si>
    <t>Annual Retirement Withdrawal</t>
  </si>
  <si>
    <t>Year</t>
  </si>
  <si>
    <t>Account Balance, beginning of year</t>
  </si>
  <si>
    <t>Deposit at beginning of year</t>
  </si>
  <si>
    <t>Interest earned during the year</t>
  </si>
  <si>
    <t>Total in Account at the end of the year</t>
  </si>
  <si>
    <t>You are now 25 years old</t>
  </si>
  <si>
    <t>You want to withdraw 45000 a year starting January 1, when you are 65</t>
  </si>
  <si>
    <t>Period</t>
  </si>
  <si>
    <t>You wish to retire in 2063  at age 65</t>
  </si>
  <si>
    <t>Your Age</t>
  </si>
  <si>
    <t>Withdrawal Number</t>
  </si>
  <si>
    <t>Deposit Number</t>
  </si>
  <si>
    <t>PV of All withdrawals as of the beginning of period 6</t>
  </si>
  <si>
    <t>Annual Payment Period 1 through 5</t>
  </si>
  <si>
    <t>You want to withdraw 45000 a year starting January 1, when you are 65 till you are 80</t>
  </si>
  <si>
    <t>How much must you deposit at the beginning of each year (1-40) to achieve your retirement goal?</t>
  </si>
  <si>
    <t xml:space="preserve">Assume you are getting an 8% Annual Interest Rate </t>
  </si>
  <si>
    <t>X</t>
  </si>
  <si>
    <t>Ending Balance</t>
  </si>
  <si>
    <t>Investment</t>
  </si>
  <si>
    <t>Rate</t>
  </si>
  <si>
    <t xml:space="preserve">Interest earned on </t>
  </si>
  <si>
    <t>Beginning Balance</t>
  </si>
  <si>
    <t>Simple Interest</t>
  </si>
  <si>
    <t>1+Rate</t>
  </si>
  <si>
    <t>Compound Interest</t>
  </si>
  <si>
    <t>Total Interest</t>
  </si>
  <si>
    <t>Interest Rate:</t>
  </si>
  <si>
    <t>1/(1+Rate)</t>
  </si>
  <si>
    <t>x</t>
  </si>
  <si>
    <t>/</t>
  </si>
  <si>
    <t>FVIF(6%,5years)</t>
  </si>
  <si>
    <t>OR:</t>
  </si>
  <si>
    <t>PVIF = 1/ FVIF</t>
  </si>
  <si>
    <t>PVIF = 1/ 1.3382</t>
  </si>
  <si>
    <t>PVIF = 0.7473</t>
  </si>
  <si>
    <t>Payment per Year</t>
  </si>
  <si>
    <t>Payment</t>
  </si>
  <si>
    <t>(1+Rate)</t>
  </si>
  <si>
    <t>FVIFA(8%,5years)</t>
  </si>
  <si>
    <t>FV(0.08,5,-1500,0,0)</t>
  </si>
  <si>
    <t>Formula =</t>
  </si>
  <si>
    <t>Deposit</t>
  </si>
  <si>
    <t>Withdrawal</t>
  </si>
  <si>
    <t>Interest Rate</t>
  </si>
  <si>
    <t xml:space="preserve">   </t>
  </si>
  <si>
    <t>Present Value =</t>
  </si>
  <si>
    <t>FVIF(r=9%,n=8)</t>
  </si>
  <si>
    <t>(**Rounded)</t>
  </si>
  <si>
    <t>PVIF(r=9%,n=8)</t>
  </si>
  <si>
    <t>calculated at the beginning of the period</t>
  </si>
  <si>
    <t>Total Lease Payment</t>
  </si>
  <si>
    <t xml:space="preserve">Monthly Rate </t>
  </si>
  <si>
    <t>Annual Percentage Rate (APR)</t>
  </si>
  <si>
    <t>Monthly Lease Payment</t>
  </si>
  <si>
    <t>Loan Amount</t>
  </si>
  <si>
    <t>Total Payment</t>
  </si>
  <si>
    <t>Principal Paid</t>
  </si>
  <si>
    <t>Interest Paid</t>
  </si>
  <si>
    <t>Month</t>
  </si>
  <si>
    <t>Interest Rate (APR)</t>
  </si>
  <si>
    <t>Monthly Rate</t>
  </si>
  <si>
    <t>Periods</t>
  </si>
  <si>
    <t>Loan Balance at the end of Year 5</t>
  </si>
  <si>
    <t xml:space="preserve">Balloon Payment = </t>
  </si>
  <si>
    <t>Years</t>
  </si>
  <si>
    <t>5 year Ballon payment period</t>
  </si>
  <si>
    <t>rate</t>
  </si>
  <si>
    <t>period</t>
  </si>
  <si>
    <t>Continuously Compounded Rate</t>
  </si>
  <si>
    <t>Compound Period</t>
  </si>
  <si>
    <t>Quarter</t>
  </si>
  <si>
    <t>Week</t>
  </si>
  <si>
    <t>Hour</t>
  </si>
  <si>
    <t>Minute</t>
  </si>
  <si>
    <t>Effective Annual rate (EAR)</t>
  </si>
  <si>
    <t>Periods per year</t>
  </si>
  <si>
    <t>This is the rate you actually pay:</t>
  </si>
  <si>
    <t>Mortgage Amortization Schedule</t>
  </si>
  <si>
    <t>Annual Interest Rate (APR)</t>
  </si>
  <si>
    <t>Monthly Interest Rate (APR)</t>
  </si>
  <si>
    <t>Term of Loan (Years)</t>
  </si>
  <si>
    <t>Loan Periods</t>
  </si>
  <si>
    <t>Mortgage Payment</t>
  </si>
  <si>
    <t>Mortgage Payment Formula</t>
  </si>
  <si>
    <t>End of Month Balance</t>
  </si>
  <si>
    <t>Using Excel Functions (Example - First 12 months)</t>
  </si>
  <si>
    <t>PMT</t>
  </si>
  <si>
    <t>IPMT</t>
  </si>
  <si>
    <t>PPMT</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</si>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</sst>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8" formatCode="&quot;$&quot;#,##0.00_);[Red]\(&quot;$&quot;#,##0.00\)"/>
    <numFmt numFmtId="44" formatCode="_(&quot;$&quot;* #,##0.00_);_(&quot;$&quot;* \(#,##0.00\);_(&quot;$&quot;* &quot;-&quot;??_);_(@_)"/>
    <numFmt numFmtId="43" formatCode="_(* #,##0.00_);_(* \(#,##0.00\);_(* &quot;-&quot;??_);_(@_)"/>
    <numFmt numFmtId="164" formatCode="0.0000"/>
    <numFmt numFmtId="165" formatCode=";;;"/>
    <numFmt numFmtId="166" formatCode="0.000"/>
    <numFmt numFmtId="167" formatCode="_(* #,##0_);_(* \(#,##0\);_(* &quot;-&quot;??_);_(@_)"/>
    <numFmt numFmtId="168" formatCode="0.000%"/>
    <numFmt numFmtId="169" formatCode="0.00000%"/>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b/>
      <sz val="20"/>
      <color theme="1"/>
      <name val="Calibri"/>
      <family val="2"/>
      <scheme val="minor"/>
    </font>
    <font>
      <sz val="16"/>
      <color rgb="FFFFFFFF"/>
      <name val="Calibri"/>
      <family val="2"/>
      <scheme val="minor"/>
    </font>
    <font>
      <b/>
      <sz val="16"/>
      <color theme="1"/>
      <name val="Calibri"/>
      <family val="2"/>
      <scheme val="minor"/>
    </font>
    <font>
      <b/>
      <sz val="18"/>
      <color theme="1"/>
      <name val="Calibri"/>
      <family val="2"/>
      <scheme val="minor"/>
    </font>
    <font>
      <b/>
      <sz val="14"/>
      <color theme="1"/>
      <name val="Calibri"/>
      <family val="2"/>
      <scheme val="minor"/>
    </font>
    <font>
      <b/>
      <sz val="18"/>
      <color rgb="FF0000FF"/>
      <name val="Calibri"/>
      <family val="2"/>
      <scheme val="minor"/>
    </font>
    <font>
      <b/>
      <sz val="18"/>
      <color rgb="FFFF0000"/>
      <name val="Calibri"/>
      <family val="2"/>
      <scheme val="minor"/>
    </font>
    <font>
      <sz val="8"/>
      <name val="Calibri"/>
      <family val="2"/>
      <scheme val="minor"/>
    </font>
    <font>
      <b/>
      <sz val="24"/>
      <color theme="1"/>
      <name val="Calibri"/>
      <family val="2"/>
      <scheme val="minor"/>
    </font>
    <font>
      <b/>
      <sz val="28"/>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92">
    <xf numFmtId="0" fontId="0" fillId="0" borderId="0" xfId="0"/>
    <xf numFmtId="9" fontId="0" fillId="0" borderId="0" xfId="2" applyFont="1"/>
    <xf numFmtId="164" fontId="0" fillId="0" borderId="0" xfId="0" applyNumberFormat="1"/>
    <xf numFmtId="165" fontId="0" fillId="0" borderId="0" xfId="1" applyNumberFormat="1" applyFont="1"/>
    <xf numFmtId="164" fontId="0" fillId="0" borderId="0" xfId="1" applyNumberFormat="1" applyFont="1"/>
    <xf numFmtId="166" fontId="0" fillId="0" borderId="0" xfId="0" applyNumberFormat="1"/>
    <xf numFmtId="0" fontId="0" fillId="0" borderId="0" xfId="0" applyAlignment="1">
      <alignment horizontal="center"/>
    </xf>
    <xf numFmtId="167" fontId="0" fillId="0" borderId="0" xfId="1" applyNumberFormat="1" applyFont="1"/>
    <xf numFmtId="0" fontId="2" fillId="0" borderId="0" xfId="0" applyFont="1" applyAlignment="1">
      <alignment horizontal="center" wrapText="1"/>
    </xf>
    <xf numFmtId="0" fontId="2" fillId="0" borderId="0" xfId="0" applyFont="1" applyAlignment="1">
      <alignment horizontal="center"/>
    </xf>
    <xf numFmtId="2" fontId="0" fillId="0" borderId="0" xfId="0" applyNumberFormat="1"/>
    <xf numFmtId="2" fontId="0" fillId="2" borderId="0" xfId="0" applyNumberFormat="1" applyFill="1"/>
    <xf numFmtId="0" fontId="2" fillId="2" borderId="0" xfId="0" applyFont="1" applyFill="1" applyAlignment="1">
      <alignment horizontal="center"/>
    </xf>
    <xf numFmtId="2" fontId="2" fillId="2" borderId="0" xfId="0" applyNumberFormat="1" applyFont="1" applyFill="1"/>
    <xf numFmtId="0" fontId="2" fillId="0" borderId="0" xfId="0" applyFont="1"/>
    <xf numFmtId="43" fontId="2" fillId="2" borderId="0" xfId="1" applyFont="1" applyFill="1"/>
    <xf numFmtId="8" fontId="2" fillId="0" borderId="0" xfId="0" applyNumberFormat="1" applyFont="1" applyAlignment="1">
      <alignment horizontal="center"/>
    </xf>
    <xf numFmtId="40" fontId="0" fillId="0" borderId="0" xfId="1" applyNumberFormat="1" applyFont="1"/>
    <xf numFmtId="40" fontId="2" fillId="0" borderId="0" xfId="1" applyNumberFormat="1" applyFont="1"/>
    <xf numFmtId="43" fontId="2" fillId="0" borderId="0" xfId="1" applyFont="1"/>
    <xf numFmtId="0" fontId="3" fillId="0" borderId="0" xfId="0" applyFont="1"/>
    <xf numFmtId="2" fontId="4" fillId="0" borderId="0" xfId="0" applyNumberFormat="1" applyFont="1" applyAlignment="1">
      <alignment horizontal="left"/>
    </xf>
    <xf numFmtId="0" fontId="4" fillId="0" borderId="0" xfId="0" applyFont="1" applyAlignment="1">
      <alignment horizontal="right"/>
    </xf>
    <xf numFmtId="0" fontId="4" fillId="0" borderId="0" xfId="0" applyFont="1" applyAlignment="1">
      <alignment horizontal="center"/>
    </xf>
    <xf numFmtId="6" fontId="4" fillId="0" borderId="0" xfId="0" applyNumberFormat="1" applyFont="1" applyAlignment="1">
      <alignment horizontal="center"/>
    </xf>
    <xf numFmtId="8" fontId="4" fillId="0" borderId="0" xfId="0" applyNumberFormat="1" applyFont="1"/>
    <xf numFmtId="8" fontId="4" fillId="0" borderId="0" xfId="0" applyNumberFormat="1" applyFont="1" applyAlignment="1">
      <alignment horizontal="center"/>
    </xf>
    <xf numFmtId="9" fontId="4" fillId="0" borderId="0" xfId="2" applyFont="1" applyBorder="1" applyAlignment="1">
      <alignment horizontal="center"/>
    </xf>
    <xf numFmtId="0" fontId="5" fillId="0" borderId="0" xfId="0" applyFont="1"/>
    <xf numFmtId="0" fontId="4" fillId="0" borderId="0" xfId="0" applyFont="1" applyAlignment="1">
      <alignment horizontal="center" wrapText="1"/>
    </xf>
    <xf numFmtId="0" fontId="4" fillId="0" borderId="0" xfId="0" applyFont="1" applyAlignment="1">
      <alignment vertical="center"/>
    </xf>
    <xf numFmtId="0" fontId="4" fillId="0" borderId="0" xfId="0" applyFont="1" applyAlignment="1">
      <alignment horizontal="center" vertical="center" wrapText="1"/>
    </xf>
    <xf numFmtId="0" fontId="4" fillId="0" borderId="0" xfId="0" applyFont="1" applyAlignment="1">
      <alignment horizontal="right" vertical="center"/>
    </xf>
    <xf numFmtId="8" fontId="4" fillId="2" borderId="0" xfId="0" applyNumberFormat="1" applyFont="1" applyFill="1" applyAlignment="1">
      <alignment horizontal="center"/>
    </xf>
    <xf numFmtId="8" fontId="4" fillId="3" borderId="0" xfId="0" applyNumberFormat="1" applyFont="1" applyFill="1"/>
    <xf numFmtId="10" fontId="0" fillId="0" borderId="0" xfId="0" applyNumberFormat="1"/>
    <xf numFmtId="8" fontId="0" fillId="0" borderId="0" xfId="0" applyNumberFormat="1"/>
    <xf numFmtId="9" fontId="0" fillId="4" borderId="0" xfId="2" applyFont="1" applyFill="1"/>
    <xf numFmtId="0" fontId="0" fillId="4" borderId="0" xfId="0" applyFill="1"/>
    <xf numFmtId="164" fontId="6" fillId="0" borderId="0" xfId="1" applyNumberFormat="1" applyFont="1"/>
    <xf numFmtId="44" fontId="3" fillId="0" borderId="0" xfId="3" applyFont="1"/>
    <xf numFmtId="10" fontId="7" fillId="2" borderId="0" xfId="0" applyNumberFormat="1" applyFont="1" applyFill="1"/>
    <xf numFmtId="164" fontId="4" fillId="0" borderId="0" xfId="0" applyNumberFormat="1" applyFont="1" applyAlignment="1">
      <alignment horizontal="left"/>
    </xf>
    <xf numFmtId="0" fontId="8" fillId="0" borderId="0" xfId="0" applyFont="1"/>
    <xf numFmtId="0" fontId="6" fillId="5" borderId="0" xfId="0" applyFont="1" applyFill="1"/>
    <xf numFmtId="0" fontId="7" fillId="0" borderId="0" xfId="0" applyFont="1" applyAlignment="1">
      <alignment horizontal="right"/>
    </xf>
    <xf numFmtId="0" fontId="4" fillId="0" borderId="0" xfId="0" applyFont="1" applyAlignment="1">
      <alignment horizontal="right" vertical="top"/>
    </xf>
    <xf numFmtId="9" fontId="4" fillId="0" borderId="0" xfId="2" applyFont="1" applyBorder="1" applyAlignment="1">
      <alignment horizontal="center" vertical="top"/>
    </xf>
    <xf numFmtId="8" fontId="9" fillId="2" borderId="0" xfId="0" applyNumberFormat="1" applyFont="1" applyFill="1" applyAlignment="1">
      <alignment vertical="top"/>
    </xf>
    <xf numFmtId="164" fontId="4" fillId="0" borderId="0" xfId="0" applyNumberFormat="1" applyFont="1" applyAlignment="1">
      <alignment horizontal="right"/>
    </xf>
    <xf numFmtId="8" fontId="4" fillId="7" borderId="0" xfId="0" applyNumberFormat="1" applyFont="1" applyFill="1" applyAlignment="1">
      <alignment horizontal="center"/>
    </xf>
    <xf numFmtId="0" fontId="4" fillId="3" borderId="0" xfId="0" applyFont="1" applyFill="1" applyAlignment="1">
      <alignment horizontal="center"/>
    </xf>
    <xf numFmtId="0" fontId="10" fillId="0" borderId="0" xfId="0" applyFont="1"/>
    <xf numFmtId="164" fontId="4" fillId="0" borderId="0" xfId="0" applyNumberFormat="1" applyFont="1" applyAlignment="1">
      <alignment horizontal="center"/>
    </xf>
    <xf numFmtId="43" fontId="0" fillId="0" borderId="0" xfId="0" applyNumberFormat="1"/>
    <xf numFmtId="10" fontId="4" fillId="0" borderId="0" xfId="2" applyNumberFormat="1" applyFont="1" applyAlignment="1">
      <alignment horizontal="center"/>
    </xf>
    <xf numFmtId="0" fontId="4" fillId="0" borderId="0" xfId="0" applyFont="1" applyAlignment="1">
      <alignment horizontal="center" vertical="center"/>
    </xf>
    <xf numFmtId="8" fontId="4" fillId="2" borderId="0" xfId="0" applyNumberFormat="1" applyFont="1" applyFill="1" applyAlignment="1">
      <alignment horizontal="center" wrapText="1"/>
    </xf>
    <xf numFmtId="10" fontId="4" fillId="0" borderId="0" xfId="2" applyNumberFormat="1" applyFont="1" applyBorder="1" applyAlignment="1">
      <alignment horizontal="center" vertical="top"/>
    </xf>
    <xf numFmtId="10" fontId="4" fillId="0" borderId="0" xfId="2" applyNumberFormat="1" applyFont="1"/>
    <xf numFmtId="10" fontId="4" fillId="2" borderId="0" xfId="2" applyNumberFormat="1" applyFont="1" applyFill="1"/>
    <xf numFmtId="9" fontId="4" fillId="2" borderId="0" xfId="2" applyFont="1" applyFill="1" applyAlignment="1">
      <alignment horizontal="center"/>
    </xf>
    <xf numFmtId="10" fontId="7" fillId="0" borderId="0" xfId="2" applyNumberFormat="1" applyFont="1"/>
    <xf numFmtId="169" fontId="4" fillId="0" borderId="0" xfId="2" applyNumberFormat="1" applyFont="1" applyAlignment="1">
      <alignment horizontal="center"/>
    </xf>
    <xf numFmtId="167" fontId="4" fillId="3" borderId="0" xfId="1" applyNumberFormat="1" applyFont="1" applyFill="1" applyAlignment="1">
      <alignment horizontal="center"/>
    </xf>
    <xf numFmtId="169" fontId="4" fillId="6" borderId="0" xfId="2" applyNumberFormat="1" applyFont="1" applyFill="1"/>
    <xf numFmtId="169" fontId="7" fillId="6" borderId="0" xfId="2" applyNumberFormat="1" applyFont="1" applyFill="1"/>
    <xf numFmtId="168" fontId="12" fillId="2" borderId="0" xfId="2" applyNumberFormat="1" applyFont="1" applyFill="1" applyAlignment="1">
      <alignment horizontal="center"/>
    </xf>
    <xf numFmtId="168" fontId="4" fillId="8" borderId="0" xfId="2" applyNumberFormat="1" applyFont="1" applyFill="1" applyAlignment="1">
      <alignment horizontal="center"/>
    </xf>
    <xf numFmtId="168" fontId="4" fillId="0" borderId="0" xfId="2" applyNumberFormat="1" applyFont="1" applyBorder="1" applyAlignment="1">
      <alignment horizontal="center" vertical="top"/>
    </xf>
    <xf numFmtId="0" fontId="4" fillId="0" borderId="0" xfId="0" applyFont="1" applyAlignment="1">
      <alignment horizontal="center" vertical="top"/>
    </xf>
    <xf numFmtId="0" fontId="4" fillId="2" borderId="0" xfId="0" applyFont="1" applyFill="1" applyAlignment="1">
      <alignment horizontal="center" vertical="top"/>
    </xf>
    <xf numFmtId="6" fontId="4" fillId="0" borderId="0" xfId="0" applyNumberFormat="1" applyFont="1" applyAlignment="1">
      <alignment horizontal="center" wrapText="1"/>
    </xf>
    <xf numFmtId="8" fontId="4" fillId="0" borderId="0" xfId="0" applyNumberFormat="1" applyFont="1" applyAlignment="1">
      <alignment horizontal="center" wrapText="1"/>
    </xf>
    <xf numFmtId="0" fontId="4" fillId="2" borderId="0" xfId="0" applyFont="1" applyFill="1" applyAlignment="1">
      <alignment horizontal="center"/>
    </xf>
    <xf numFmtId="0" fontId="4" fillId="2" borderId="0" xfId="0" applyFont="1" applyFill="1" applyAlignment="1">
      <alignment horizontal="center" vertical="center"/>
    </xf>
    <xf numFmtId="0" fontId="0" fillId="2" borderId="0" xfId="0" applyFill="1"/>
    <xf numFmtId="9" fontId="0" fillId="2" borderId="0" xfId="2" applyFont="1" applyFill="1"/>
    <xf numFmtId="166" fontId="0" fillId="2" borderId="0" xfId="0" applyNumberFormat="1" applyFill="1"/>
    <xf numFmtId="0" fontId="4" fillId="0" borderId="0" xfId="0" applyFont="1" applyAlignment="1">
      <alignment horizontal="right"/>
    </xf>
    <xf numFmtId="0" fontId="4" fillId="0" borderId="0" xfId="0" applyFont="1" applyAlignment="1">
      <alignment horizontal="right" vertical="top"/>
    </xf>
    <xf numFmtId="0" fontId="4" fillId="0" borderId="0" xfId="0" applyFont="1" applyAlignment="1">
      <alignment horizontal="center"/>
    </xf>
    <xf numFmtId="8" fontId="4" fillId="5" borderId="0" xfId="0" applyNumberFormat="1" applyFont="1" applyFill="1" applyAlignment="1">
      <alignment horizontal="center" vertical="center"/>
    </xf>
    <xf numFmtId="8" fontId="4" fillId="9" borderId="0" xfId="0" applyNumberFormat="1" applyFont="1" applyFill="1" applyAlignment="1">
      <alignment horizontal="center"/>
    </xf>
    <xf numFmtId="0" fontId="4" fillId="0" borderId="0" xfId="0" applyFont="1" applyAlignment="1">
      <alignment horizontal="center" vertical="top" wrapText="1"/>
    </xf>
    <xf numFmtId="0" fontId="4" fillId="0" borderId="0" xfId="0" applyFont="1" applyAlignment="1">
      <alignment horizontal="center" wrapText="1"/>
    </xf>
    <xf numFmtId="0" fontId="4" fillId="0" borderId="0" xfId="0" applyFont="1" applyAlignment="1">
      <alignment horizontal="center" vertical="top"/>
    </xf>
    <xf numFmtId="8" fontId="4" fillId="2" borderId="0" xfId="0" applyNumberFormat="1" applyFont="1" applyFill="1" applyAlignment="1">
      <alignment horizontal="center"/>
    </xf>
    <xf numFmtId="164" fontId="4" fillId="0" borderId="0" xfId="0" applyNumberFormat="1" applyFont="1" applyAlignment="1">
      <alignment horizontal="center"/>
    </xf>
    <xf numFmtId="0" fontId="4" fillId="2" borderId="0" xfId="0" applyFont="1" applyFill="1" applyAlignment="1">
      <alignment horizontal="center" vertical="top"/>
    </xf>
    <xf numFmtId="0" fontId="13" fillId="0" borderId="0" xfId="0" applyFont="1" applyAlignment="1">
      <alignment horizontal="center"/>
    </xf>
    <xf numFmtId="0" fontId="0" fillId="0" borderId="0" xfId="0" applyAlignment="1">
      <alignment horizontal="right"/>
    </xf>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hartsheet" Target="chartsheets/sheet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6.xml"/><Relationship Id="rId12" Type="http://schemas.openxmlformats.org/officeDocument/2006/relationships/worksheet" Target="worksheets/sheet10.xml"/><Relationship Id="rId17" Type="http://schemas.openxmlformats.org/officeDocument/2006/relationships/worksheet" Target="worksheets/sheet14.xml"/><Relationship Id="rId2" Type="http://schemas.openxmlformats.org/officeDocument/2006/relationships/worksheet" Target="worksheets/sheet2.xml"/><Relationship Id="rId16" Type="http://schemas.openxmlformats.org/officeDocument/2006/relationships/worksheet" Target="worksheets/sheet1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9.xml"/><Relationship Id="rId5" Type="http://schemas.openxmlformats.org/officeDocument/2006/relationships/worksheet" Target="worksheets/sheet4.xml"/><Relationship Id="rId15" Type="http://schemas.openxmlformats.org/officeDocument/2006/relationships/worksheet" Target="worksheets/sheet12.xml"/><Relationship Id="rId10" Type="http://schemas.openxmlformats.org/officeDocument/2006/relationships/worksheet" Target="worksheets/sheet8.xml"/><Relationship Id="rId19" Type="http://schemas.openxmlformats.org/officeDocument/2006/relationships/styles" Target="styles.xml"/><Relationship Id="rId4" Type="http://schemas.openxmlformats.org/officeDocument/2006/relationships/chartsheet" Target="chartsheets/sheet1.xml"/><Relationship Id="rId9" Type="http://schemas.openxmlformats.org/officeDocument/2006/relationships/chartsheet" Target="chartsheets/sheet2.xml"/><Relationship Id="rId14" Type="http://schemas.openxmlformats.org/officeDocument/2006/relationships/worksheet" Target="worksheets/sheet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solidFill>
                  <a:sysClr val="windowText" lastClr="000000"/>
                </a:solidFill>
              </a:rPr>
              <a:t>Future Value of a $100 investment,</a:t>
            </a:r>
            <a:r>
              <a:rPr lang="en-US" baseline="0">
                <a:solidFill>
                  <a:sysClr val="windowText" lastClr="000000"/>
                </a:solidFill>
              </a:rPr>
              <a:t> 8% interest rate, over 5 Years</a:t>
            </a:r>
            <a:endParaRPr lang="en-US">
              <a:solidFill>
                <a:sysClr val="windowText" lastClr="000000"/>
              </a:solidFill>
            </a:endParaRPr>
          </a:p>
        </c:rich>
      </c:tx>
      <c:overlay val="0"/>
      <c:spPr>
        <a:solidFill>
          <a:schemeClr val="accent2">
            <a:lumMod val="40000"/>
            <a:lumOff val="60000"/>
          </a:schemeClr>
        </a:solid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stacked"/>
        <c:varyColors val="0"/>
        <c:ser>
          <c:idx val="1"/>
          <c:order val="0"/>
          <c:spPr>
            <a:solidFill>
              <a:schemeClr val="accent2">
                <a:lumMod val="50000"/>
              </a:schemeClr>
            </a:solidFill>
            <a:ln>
              <a:solidFill>
                <a:schemeClr val="bg1"/>
              </a:solidFill>
            </a:ln>
            <a:effectLst/>
          </c:spPr>
          <c:invertIfNegative val="0"/>
          <c:dLbls>
            <c:numFmt formatCode="&quot;$&quot;#,##0.00" sourceLinked="0"/>
            <c:spPr>
              <a:solidFill>
                <a:schemeClr val="accent2">
                  <a:lumMod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f>'Future Value'!$G$67:$G$71</c:f>
              <c:numCache>
                <c:formatCode>"$"#,##0_);[Red]\("$"#,##0\)</c:formatCode>
                <c:ptCount val="5"/>
                <c:pt idx="0">
                  <c:v>100</c:v>
                </c:pt>
                <c:pt idx="1">
                  <c:v>108</c:v>
                </c:pt>
                <c:pt idx="2">
                  <c:v>116.64000000000001</c:v>
                </c:pt>
                <c:pt idx="3">
                  <c:v>125.97120000000002</c:v>
                </c:pt>
                <c:pt idx="4">
                  <c:v>136.04889600000004</c:v>
                </c:pt>
              </c:numCache>
            </c:numRef>
          </c:val>
          <c:extLst>
            <c:ext xmlns:c16="http://schemas.microsoft.com/office/drawing/2014/chart" uri="{C3380CC4-5D6E-409C-BE32-E72D297353CC}">
              <c16:uniqueId val="{00000000-65D7-477F-BE38-F73BA7E53993}"/>
            </c:ext>
          </c:extLst>
        </c:ser>
        <c:ser>
          <c:idx val="2"/>
          <c:order val="1"/>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f>'Future Value'!$H$67:$H$71</c:f>
              <c:numCache>
                <c:formatCode>"$"#,##0_);[Red]\("$"#,##0\)</c:formatCode>
                <c:ptCount val="5"/>
                <c:pt idx="0">
                  <c:v>8</c:v>
                </c:pt>
                <c:pt idx="1">
                  <c:v>8</c:v>
                </c:pt>
                <c:pt idx="2">
                  <c:v>8</c:v>
                </c:pt>
                <c:pt idx="3">
                  <c:v>8</c:v>
                </c:pt>
                <c:pt idx="4">
                  <c:v>8</c:v>
                </c:pt>
              </c:numCache>
            </c:numRef>
          </c:val>
          <c:extLst>
            <c:ext xmlns:c16="http://schemas.microsoft.com/office/drawing/2014/chart" uri="{C3380CC4-5D6E-409C-BE32-E72D297353CC}">
              <c16:uniqueId val="{00000001-65D7-477F-BE38-F73BA7E53993}"/>
            </c:ext>
          </c:extLst>
        </c:ser>
        <c:ser>
          <c:idx val="3"/>
          <c:order val="2"/>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val>
            <c:numRef>
              <c:f>'Future Value'!$I$67:$I$71</c:f>
              <c:numCache>
                <c:formatCode>"$"#,##0.00_);[Red]\("$"#,##0.00\)</c:formatCode>
                <c:ptCount val="5"/>
                <c:pt idx="0">
                  <c:v>0</c:v>
                </c:pt>
                <c:pt idx="1">
                  <c:v>0.64000000000001478</c:v>
                </c:pt>
                <c:pt idx="2">
                  <c:v>1.3312000000000097</c:v>
                </c:pt>
                <c:pt idx="3">
                  <c:v>2.0776960000000173</c:v>
                </c:pt>
                <c:pt idx="4">
                  <c:v>2.8839116800000113</c:v>
                </c:pt>
              </c:numCache>
            </c:numRef>
          </c:val>
          <c:extLst>
            <c:ext xmlns:c16="http://schemas.microsoft.com/office/drawing/2014/chart" uri="{C3380CC4-5D6E-409C-BE32-E72D297353CC}">
              <c16:uniqueId val="{00000002-65D7-477F-BE38-F73BA7E53993}"/>
            </c:ext>
          </c:extLst>
        </c:ser>
        <c:dLbls>
          <c:dLblPos val="ctr"/>
          <c:showLegendKey val="0"/>
          <c:showVal val="1"/>
          <c:showCatName val="0"/>
          <c:showSerName val="0"/>
          <c:showPercent val="0"/>
          <c:showBubbleSize val="0"/>
        </c:dLbls>
        <c:gapWidth val="150"/>
        <c:overlap val="100"/>
        <c:axId val="583522160"/>
        <c:axId val="583517840"/>
      </c:barChart>
      <c:catAx>
        <c:axId val="583522160"/>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dk1">
                        <a:lumMod val="65000"/>
                        <a:lumOff val="35000"/>
                      </a:schemeClr>
                    </a:solidFill>
                    <a:latin typeface="+mn-lt"/>
                    <a:ea typeface="+mn-ea"/>
                    <a:cs typeface="+mn-cs"/>
                  </a:defRPr>
                </a:pPr>
                <a:r>
                  <a:rPr lang="en-US" sz="1200"/>
                  <a:t>Periods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583517840"/>
        <c:crosses val="autoZero"/>
        <c:auto val="1"/>
        <c:lblAlgn val="ctr"/>
        <c:lblOffset val="100"/>
        <c:noMultiLvlLbl val="0"/>
      </c:catAx>
      <c:valAx>
        <c:axId val="583517840"/>
        <c:scaling>
          <c:orientation val="minMax"/>
        </c:scaling>
        <c:delete val="0"/>
        <c:axPos val="l"/>
        <c:majorGridlines>
          <c:spPr>
            <a:ln w="9525" cap="flat" cmpd="sng" algn="ctr">
              <a:solidFill>
                <a:schemeClr val="dk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58352216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FV of $1 - 1% to 15% Growth Rate</a:t>
            </a:r>
            <a:r>
              <a:rPr lang="en-US" baseline="0"/>
              <a: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1"/>
          <c:order val="0"/>
          <c:tx>
            <c:v>2%</c:v>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FVIF!$G$5:$G$19</c:f>
              <c:numCache>
                <c:formatCode>0.0000</c:formatCode>
                <c:ptCount val="15"/>
                <c:pt idx="0">
                  <c:v>1.02</c:v>
                </c:pt>
                <c:pt idx="1">
                  <c:v>1.0404</c:v>
                </c:pt>
                <c:pt idx="2">
                  <c:v>1.0612079999999999</c:v>
                </c:pt>
                <c:pt idx="3">
                  <c:v>1.08243216</c:v>
                </c:pt>
                <c:pt idx="4">
                  <c:v>1.1040808032</c:v>
                </c:pt>
                <c:pt idx="5">
                  <c:v>1.1261624192640001</c:v>
                </c:pt>
                <c:pt idx="6">
                  <c:v>1.1486856676492798</c:v>
                </c:pt>
                <c:pt idx="7">
                  <c:v>1.1716593810022655</c:v>
                </c:pt>
                <c:pt idx="8">
                  <c:v>1.1950925686223108</c:v>
                </c:pt>
                <c:pt idx="9">
                  <c:v>1.2189944199947571</c:v>
                </c:pt>
                <c:pt idx="10">
                  <c:v>1.243374308394652</c:v>
                </c:pt>
                <c:pt idx="11">
                  <c:v>1.2682417945625453</c:v>
                </c:pt>
                <c:pt idx="12">
                  <c:v>1.2936066304537961</c:v>
                </c:pt>
                <c:pt idx="13">
                  <c:v>1.3194787630628722</c:v>
                </c:pt>
                <c:pt idx="14">
                  <c:v>1.3458683383241292</c:v>
                </c:pt>
              </c:numCache>
            </c:numRef>
          </c:val>
          <c:smooth val="0"/>
          <c:extLst>
            <c:ext xmlns:c16="http://schemas.microsoft.com/office/drawing/2014/chart" uri="{C3380CC4-5D6E-409C-BE32-E72D297353CC}">
              <c16:uniqueId val="{00000001-2143-4D2B-B5E1-861AC0D52951}"/>
            </c:ext>
          </c:extLst>
        </c:ser>
        <c:ser>
          <c:idx val="2"/>
          <c:order val="1"/>
          <c:tx>
            <c:v>6%</c:v>
          </c:tx>
          <c:spPr>
            <a:ln w="34925" cap="rnd">
              <a:solidFill>
                <a:schemeClr val="accent3"/>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FVIF!$K$5:$K$19</c:f>
              <c:numCache>
                <c:formatCode>0.0000</c:formatCode>
                <c:ptCount val="15"/>
                <c:pt idx="0">
                  <c:v>1.06</c:v>
                </c:pt>
                <c:pt idx="1">
                  <c:v>1.1236000000000002</c:v>
                </c:pt>
                <c:pt idx="2">
                  <c:v>1.1910160000000003</c:v>
                </c:pt>
                <c:pt idx="3">
                  <c:v>1.2624769600000003</c:v>
                </c:pt>
                <c:pt idx="4">
                  <c:v>1.3382255776000005</c:v>
                </c:pt>
                <c:pt idx="5">
                  <c:v>1.4185191122560006</c:v>
                </c:pt>
                <c:pt idx="6">
                  <c:v>1.5036302589913608</c:v>
                </c:pt>
                <c:pt idx="7">
                  <c:v>1.5938480745308423</c:v>
                </c:pt>
                <c:pt idx="8">
                  <c:v>1.6894789590026928</c:v>
                </c:pt>
                <c:pt idx="9">
                  <c:v>1.7908476965428546</c:v>
                </c:pt>
                <c:pt idx="10">
                  <c:v>1.8982985583354262</c:v>
                </c:pt>
                <c:pt idx="11">
                  <c:v>2.0121964718355518</c:v>
                </c:pt>
                <c:pt idx="12">
                  <c:v>2.1329282601456852</c:v>
                </c:pt>
                <c:pt idx="13">
                  <c:v>2.2609039557544262</c:v>
                </c:pt>
                <c:pt idx="14">
                  <c:v>2.3965581930996924</c:v>
                </c:pt>
              </c:numCache>
            </c:numRef>
          </c:val>
          <c:smooth val="0"/>
          <c:extLst>
            <c:ext xmlns:c16="http://schemas.microsoft.com/office/drawing/2014/chart" uri="{C3380CC4-5D6E-409C-BE32-E72D297353CC}">
              <c16:uniqueId val="{00000002-2143-4D2B-B5E1-861AC0D52951}"/>
            </c:ext>
          </c:extLst>
        </c:ser>
        <c:ser>
          <c:idx val="3"/>
          <c:order val="2"/>
          <c:tx>
            <c:v>10%</c:v>
          </c:tx>
          <c:spPr>
            <a:ln w="34925" cap="rnd">
              <a:solidFill>
                <a:schemeClr val="accent4"/>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FVIF!$O$5:$O$19</c:f>
              <c:numCache>
                <c:formatCode>0.0000</c:formatCode>
                <c:ptCount val="15"/>
                <c:pt idx="0">
                  <c:v>1.1000000000000001</c:v>
                </c:pt>
                <c:pt idx="1">
                  <c:v>1.2100000000000002</c:v>
                </c:pt>
                <c:pt idx="2">
                  <c:v>1.3310000000000004</c:v>
                </c:pt>
                <c:pt idx="3">
                  <c:v>1.4641000000000004</c:v>
                </c:pt>
                <c:pt idx="4">
                  <c:v>1.6105100000000006</c:v>
                </c:pt>
                <c:pt idx="5">
                  <c:v>1.7715610000000008</c:v>
                </c:pt>
                <c:pt idx="6">
                  <c:v>1.9487171000000012</c:v>
                </c:pt>
                <c:pt idx="7">
                  <c:v>2.1435888100000011</c:v>
                </c:pt>
                <c:pt idx="8">
                  <c:v>2.3579476910000015</c:v>
                </c:pt>
                <c:pt idx="9">
                  <c:v>2.5937424601000019</c:v>
                </c:pt>
                <c:pt idx="10">
                  <c:v>2.8531167061100025</c:v>
                </c:pt>
                <c:pt idx="11">
                  <c:v>3.1384283767210026</c:v>
                </c:pt>
                <c:pt idx="12">
                  <c:v>3.4522712143931029</c:v>
                </c:pt>
                <c:pt idx="13">
                  <c:v>3.7974983358324139</c:v>
                </c:pt>
                <c:pt idx="14">
                  <c:v>4.1772481694156554</c:v>
                </c:pt>
              </c:numCache>
            </c:numRef>
          </c:val>
          <c:smooth val="0"/>
          <c:extLst>
            <c:ext xmlns:c16="http://schemas.microsoft.com/office/drawing/2014/chart" uri="{C3380CC4-5D6E-409C-BE32-E72D297353CC}">
              <c16:uniqueId val="{00000003-2143-4D2B-B5E1-861AC0D52951}"/>
            </c:ext>
          </c:extLst>
        </c:ser>
        <c:ser>
          <c:idx val="4"/>
          <c:order val="3"/>
          <c:tx>
            <c:v>15%</c:v>
          </c:tx>
          <c:spPr>
            <a:ln w="34925" cap="rnd">
              <a:solidFill>
                <a:schemeClr val="accent5"/>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FVIF!$T$5:$T$19</c:f>
              <c:numCache>
                <c:formatCode>0.0000</c:formatCode>
                <c:ptCount val="15"/>
                <c:pt idx="0">
                  <c:v>1.1499999999999999</c:v>
                </c:pt>
                <c:pt idx="1">
                  <c:v>1.3224999999999998</c:v>
                </c:pt>
                <c:pt idx="2">
                  <c:v>1.5208749999999995</c:v>
                </c:pt>
                <c:pt idx="3">
                  <c:v>1.7490062499999994</c:v>
                </c:pt>
                <c:pt idx="4">
                  <c:v>2.0113571874999994</c:v>
                </c:pt>
                <c:pt idx="5">
                  <c:v>2.3130607656249991</c:v>
                </c:pt>
                <c:pt idx="6">
                  <c:v>2.6600198804687483</c:v>
                </c:pt>
                <c:pt idx="7">
                  <c:v>3.0590228625390603</c:v>
                </c:pt>
                <c:pt idx="8">
                  <c:v>3.5178762919199191</c:v>
                </c:pt>
                <c:pt idx="9">
                  <c:v>4.0455577357079067</c:v>
                </c:pt>
                <c:pt idx="10">
                  <c:v>4.6523913960640924</c:v>
                </c:pt>
                <c:pt idx="11">
                  <c:v>5.3502501054737053</c:v>
                </c:pt>
                <c:pt idx="12">
                  <c:v>6.1527876212947614</c:v>
                </c:pt>
                <c:pt idx="13">
                  <c:v>7.0757057644889754</c:v>
                </c:pt>
                <c:pt idx="14">
                  <c:v>8.1370616291623197</c:v>
                </c:pt>
              </c:numCache>
            </c:numRef>
          </c:val>
          <c:smooth val="0"/>
          <c:extLst>
            <c:ext xmlns:c16="http://schemas.microsoft.com/office/drawing/2014/chart" uri="{C3380CC4-5D6E-409C-BE32-E72D297353CC}">
              <c16:uniqueId val="{00000004-2143-4D2B-B5E1-861AC0D52951}"/>
            </c:ext>
          </c:extLst>
        </c:ser>
        <c:dLbls>
          <c:dLblPos val="ctr"/>
          <c:showLegendKey val="0"/>
          <c:showVal val="1"/>
          <c:showCatName val="0"/>
          <c:showSerName val="0"/>
          <c:showPercent val="0"/>
          <c:showBubbleSize val="0"/>
        </c:dLbls>
        <c:smooth val="0"/>
        <c:axId val="1425947456"/>
        <c:axId val="1425947936"/>
      </c:lineChart>
      <c:catAx>
        <c:axId val="1425947456"/>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Periods</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5947936"/>
        <c:crosses val="autoZero"/>
        <c:auto val="1"/>
        <c:lblAlgn val="ctr"/>
        <c:lblOffset val="100"/>
        <c:noMultiLvlLbl val="0"/>
      </c:catAx>
      <c:valAx>
        <c:axId val="14259479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Dollars</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2594745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Compunding Effect  - 8% APR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cked"/>
        <c:varyColors val="0"/>
        <c:ser>
          <c:idx val="1"/>
          <c:order val="0"/>
          <c:tx>
            <c:v>Rates</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b" anchorCtr="1">
                <a:spAutoFit/>
              </a:bodyPr>
              <a:lstStyle/>
              <a:p>
                <a:pPr>
                  <a:defRPr sz="1200" b="1" i="0" u="none" strike="noStrike" kern="1200" baseline="0">
                    <a:solidFill>
                      <a:srgbClr val="FFFF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'Compounding and Amortization'!$G$93:$H$99</c:f>
              <c:multiLvlStrCache>
                <c:ptCount val="7"/>
                <c:lvl>
                  <c:pt idx="0">
                    <c:v> 1 </c:v>
                  </c:pt>
                  <c:pt idx="1">
                    <c:v> 4 </c:v>
                  </c:pt>
                  <c:pt idx="2">
                    <c:v> 12 </c:v>
                  </c:pt>
                  <c:pt idx="3">
                    <c:v> 52 </c:v>
                  </c:pt>
                  <c:pt idx="4">
                    <c:v> 365 </c:v>
                  </c:pt>
                  <c:pt idx="5">
                    <c:v> 8,760 </c:v>
                  </c:pt>
                  <c:pt idx="6">
                    <c:v> 525,600 </c:v>
                  </c:pt>
                </c:lvl>
                <c:lvl>
                  <c:pt idx="0">
                    <c:v>Year</c:v>
                  </c:pt>
                  <c:pt idx="1">
                    <c:v>Quarter</c:v>
                  </c:pt>
                  <c:pt idx="2">
                    <c:v>Month</c:v>
                  </c:pt>
                  <c:pt idx="3">
                    <c:v>Week</c:v>
                  </c:pt>
                  <c:pt idx="4">
                    <c:v>Day</c:v>
                  </c:pt>
                  <c:pt idx="5">
                    <c:v>Hour</c:v>
                  </c:pt>
                  <c:pt idx="6">
                    <c:v>Minute</c:v>
                  </c:pt>
                </c:lvl>
              </c:multiLvlStrCache>
            </c:multiLvlStrRef>
          </c:cat>
          <c:val>
            <c:numRef>
              <c:f>'Compounding and Amortization'!$L$93:$L$99</c:f>
              <c:numCache>
                <c:formatCode>0.00000%</c:formatCode>
                <c:ptCount val="7"/>
                <c:pt idx="0">
                  <c:v>8.0000000000000071E-2</c:v>
                </c:pt>
                <c:pt idx="1">
                  <c:v>8.2432159999999977E-2</c:v>
                </c:pt>
                <c:pt idx="2">
                  <c:v>8.2999506807510004E-2</c:v>
                </c:pt>
                <c:pt idx="3">
                  <c:v>8.3220474196711303E-2</c:v>
                </c:pt>
                <c:pt idx="4">
                  <c:v>8.3277571792814031E-2</c:v>
                </c:pt>
                <c:pt idx="5">
                  <c:v>8.3286671955187463E-2</c:v>
                </c:pt>
                <c:pt idx="6">
                  <c:v>8.328706099605987E-2</c:v>
                </c:pt>
              </c:numCache>
            </c:numRef>
          </c:val>
          <c:smooth val="0"/>
          <c:extLst>
            <c:ext xmlns:c16="http://schemas.microsoft.com/office/drawing/2014/chart" uri="{C3380CC4-5D6E-409C-BE32-E72D297353CC}">
              <c16:uniqueId val="{00000003-672A-4F46-9AB9-2C3019094E23}"/>
            </c:ext>
          </c:extLst>
        </c:ser>
        <c:dLbls>
          <c:showLegendKey val="0"/>
          <c:showVal val="1"/>
          <c:showCatName val="0"/>
          <c:showSerName val="0"/>
          <c:showPercent val="0"/>
          <c:showBubbleSize val="0"/>
        </c:dLbls>
        <c:marker val="1"/>
        <c:smooth val="0"/>
        <c:axId val="136036448"/>
        <c:axId val="136066688"/>
      </c:lineChart>
      <c:catAx>
        <c:axId val="136036448"/>
        <c:scaling>
          <c:orientation val="minMax"/>
        </c:scaling>
        <c:delete val="0"/>
        <c:axPos val="b"/>
        <c:title>
          <c:tx>
            <c:rich>
              <a:bodyPr rot="0" spcFirstLastPara="1" vertOverflow="ellipsis" vert="horz" wrap="square" anchor="ctr" anchorCtr="1"/>
              <a:lstStyle/>
              <a:p>
                <a:pPr>
                  <a:defRPr sz="1400" b="1" i="0" u="none" strike="noStrike" kern="1200" cap="all" baseline="0">
                    <a:solidFill>
                      <a:schemeClr val="lt1">
                        <a:lumMod val="85000"/>
                      </a:schemeClr>
                    </a:solidFill>
                    <a:latin typeface="+mn-lt"/>
                    <a:ea typeface="+mn-ea"/>
                    <a:cs typeface="+mn-cs"/>
                  </a:defRPr>
                </a:pPr>
                <a:r>
                  <a:rPr lang="en-US" sz="1400"/>
                  <a:t>Compounding Period</a:t>
                </a:r>
              </a:p>
            </c:rich>
          </c:tx>
          <c:overlay val="0"/>
          <c:spPr>
            <a:noFill/>
            <a:ln>
              <a:noFill/>
            </a:ln>
            <a:effectLst/>
          </c:spPr>
          <c:txPr>
            <a:bodyPr rot="0" spcFirstLastPara="1" vertOverflow="ellipsis" vert="horz" wrap="square" anchor="ctr" anchorCtr="1"/>
            <a:lstStyle/>
            <a:p>
              <a:pPr>
                <a:defRPr sz="14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066688"/>
        <c:crosses val="autoZero"/>
        <c:auto val="1"/>
        <c:lblAlgn val="ctr"/>
        <c:lblOffset val="100"/>
        <c:noMultiLvlLbl val="0"/>
      </c:catAx>
      <c:valAx>
        <c:axId val="136066688"/>
        <c:scaling>
          <c:orientation val="minMax"/>
          <c:min val="8.0000000000000016E-2"/>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400" b="1" i="0" u="none" strike="noStrike" kern="1200" cap="all" baseline="0">
                    <a:solidFill>
                      <a:schemeClr val="lt1">
                        <a:lumMod val="85000"/>
                      </a:schemeClr>
                    </a:solidFill>
                    <a:latin typeface="+mn-lt"/>
                    <a:ea typeface="+mn-ea"/>
                    <a:cs typeface="+mn-cs"/>
                  </a:defRPr>
                </a:pPr>
                <a:r>
                  <a:rPr lang="en-US" sz="1400"/>
                  <a:t>Interest Rate</a:t>
                </a:r>
              </a:p>
            </c:rich>
          </c:tx>
          <c:overlay val="0"/>
          <c:spPr>
            <a:noFill/>
            <a:ln>
              <a:noFill/>
            </a:ln>
            <a:effectLst/>
          </c:spPr>
          <c:txPr>
            <a:bodyPr rot="-5400000" spcFirstLastPara="1" vertOverflow="ellipsis" vert="horz" wrap="square" anchor="ctr" anchorCtr="1"/>
            <a:lstStyle/>
            <a:p>
              <a:pPr>
                <a:defRPr sz="1400" b="1" i="0" u="none" strike="noStrike" kern="1200" cap="all" baseline="0">
                  <a:solidFill>
                    <a:schemeClr val="lt1">
                      <a:lumMod val="85000"/>
                    </a:schemeClr>
                  </a:solidFill>
                  <a:latin typeface="+mn-lt"/>
                  <a:ea typeface="+mn-ea"/>
                  <a:cs typeface="+mn-cs"/>
                </a:defRPr>
              </a:pPr>
              <a:endParaRPr lang="en-US"/>
            </a:p>
          </c:txPr>
        </c:title>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036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FV of $1 Annuity - 1% to 15% Growth Rate </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FVIFA!$F$5:$F$19</c:f>
              <c:numCache>
                <c:formatCode>0.000</c:formatCode>
                <c:ptCount val="15"/>
                <c:pt idx="0">
                  <c:v>1.0000000000000009</c:v>
                </c:pt>
                <c:pt idx="1">
                  <c:v>2.0100000000000007</c:v>
                </c:pt>
                <c:pt idx="2">
                  <c:v>3.0300999999999911</c:v>
                </c:pt>
                <c:pt idx="3">
                  <c:v>4.0604010000000024</c:v>
                </c:pt>
                <c:pt idx="4">
                  <c:v>5.1010050099999926</c:v>
                </c:pt>
                <c:pt idx="5">
                  <c:v>6.1520150601000134</c:v>
                </c:pt>
                <c:pt idx="6">
                  <c:v>7.2135352107009831</c:v>
                </c:pt>
                <c:pt idx="7">
                  <c:v>8.2856705628080221</c:v>
                </c:pt>
                <c:pt idx="8">
                  <c:v>9.3685272684361109</c:v>
                </c:pt>
                <c:pt idx="9">
                  <c:v>10.462212541120474</c:v>
                </c:pt>
                <c:pt idx="10">
                  <c:v>11.566834666531655</c:v>
                </c:pt>
                <c:pt idx="11">
                  <c:v>12.682503013196976</c:v>
                </c:pt>
                <c:pt idx="12">
                  <c:v>13.80932804332895</c:v>
                </c:pt>
                <c:pt idx="13">
                  <c:v>14.947421323762255</c:v>
                </c:pt>
                <c:pt idx="14">
                  <c:v>16.096895536999845</c:v>
                </c:pt>
              </c:numCache>
            </c:numRef>
          </c:val>
          <c:smooth val="0"/>
          <c:extLst>
            <c:ext xmlns:c16="http://schemas.microsoft.com/office/drawing/2014/chart" uri="{C3380CC4-5D6E-409C-BE32-E72D297353CC}">
              <c16:uniqueId val="{00000000-3BFE-4E19-AB0E-10CBF169A061}"/>
            </c:ext>
          </c:extLst>
        </c:ser>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FVIFA!$G$5:$G$19</c:f>
              <c:numCache>
                <c:formatCode>0.000</c:formatCode>
                <c:ptCount val="15"/>
                <c:pt idx="0">
                  <c:v>1.0000000000000009</c:v>
                </c:pt>
                <c:pt idx="1">
                  <c:v>2.0199999999999996</c:v>
                </c:pt>
                <c:pt idx="2">
                  <c:v>3.0603999999999965</c:v>
                </c:pt>
                <c:pt idx="3">
                  <c:v>4.1216079999999984</c:v>
                </c:pt>
                <c:pt idx="4">
                  <c:v>5.2040401600000008</c:v>
                </c:pt>
                <c:pt idx="5">
                  <c:v>6.308120963200003</c:v>
                </c:pt>
                <c:pt idx="6">
                  <c:v>7.4342833824639909</c:v>
                </c:pt>
                <c:pt idx="7">
                  <c:v>8.5829690501132756</c:v>
                </c:pt>
                <c:pt idx="8">
                  <c:v>9.7546284311155418</c:v>
                </c:pt>
                <c:pt idx="9">
                  <c:v>10.949720999737854</c:v>
                </c:pt>
                <c:pt idx="10">
                  <c:v>12.168715419732601</c:v>
                </c:pt>
                <c:pt idx="11">
                  <c:v>13.412089728127263</c:v>
                </c:pt>
                <c:pt idx="12">
                  <c:v>14.680331522689805</c:v>
                </c:pt>
                <c:pt idx="13">
                  <c:v>15.973938153143607</c:v>
                </c:pt>
                <c:pt idx="14">
                  <c:v>17.293416916206461</c:v>
                </c:pt>
              </c:numCache>
            </c:numRef>
          </c:val>
          <c:smooth val="0"/>
          <c:extLst>
            <c:ext xmlns:c16="http://schemas.microsoft.com/office/drawing/2014/chart" uri="{C3380CC4-5D6E-409C-BE32-E72D297353CC}">
              <c16:uniqueId val="{00000001-3BFE-4E19-AB0E-10CBF169A061}"/>
            </c:ext>
          </c:extLst>
        </c:ser>
        <c:ser>
          <c:idx val="2"/>
          <c:order val="2"/>
          <c:spPr>
            <a:ln w="34925" cap="rnd">
              <a:solidFill>
                <a:schemeClr val="accent3"/>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FVIFA!$H$5:$H$19</c:f>
              <c:numCache>
                <c:formatCode>0.000</c:formatCode>
                <c:ptCount val="15"/>
                <c:pt idx="0">
                  <c:v>1.0000000000000009</c:v>
                </c:pt>
                <c:pt idx="1">
                  <c:v>2.0299999999999985</c:v>
                </c:pt>
                <c:pt idx="2">
                  <c:v>3.0909000000000004</c:v>
                </c:pt>
                <c:pt idx="3">
                  <c:v>4.1836269999999978</c:v>
                </c:pt>
                <c:pt idx="4">
                  <c:v>5.3091358099999955</c:v>
                </c:pt>
                <c:pt idx="5">
                  <c:v>6.4684098842999971</c:v>
                </c:pt>
                <c:pt idx="6">
                  <c:v>7.6624621808289994</c:v>
                </c:pt>
                <c:pt idx="7">
                  <c:v>8.892336046253865</c:v>
                </c:pt>
                <c:pt idx="8">
                  <c:v>10.159106127641483</c:v>
                </c:pt>
                <c:pt idx="9">
                  <c:v>11.463879311470727</c:v>
                </c:pt>
                <c:pt idx="10">
                  <c:v>12.807795690814849</c:v>
                </c:pt>
                <c:pt idx="11">
                  <c:v>14.192029561539288</c:v>
                </c:pt>
                <c:pt idx="12">
                  <c:v>15.617790448385465</c:v>
                </c:pt>
                <c:pt idx="13">
                  <c:v>17.086324161837034</c:v>
                </c:pt>
                <c:pt idx="14">
                  <c:v>18.598913886692149</c:v>
                </c:pt>
              </c:numCache>
            </c:numRef>
          </c:val>
          <c:smooth val="0"/>
          <c:extLst>
            <c:ext xmlns:c16="http://schemas.microsoft.com/office/drawing/2014/chart" uri="{C3380CC4-5D6E-409C-BE32-E72D297353CC}">
              <c16:uniqueId val="{00000002-3BFE-4E19-AB0E-10CBF169A061}"/>
            </c:ext>
          </c:extLst>
        </c:ser>
        <c:ser>
          <c:idx val="3"/>
          <c:order val="3"/>
          <c:spPr>
            <a:ln w="34925" cap="rnd">
              <a:solidFill>
                <a:schemeClr val="accent4"/>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FVIFA!$I$5:$I$19</c:f>
              <c:numCache>
                <c:formatCode>0.000</c:formatCode>
                <c:ptCount val="15"/>
                <c:pt idx="0">
                  <c:v>1.0000000000000009</c:v>
                </c:pt>
                <c:pt idx="1">
                  <c:v>2.0400000000000027</c:v>
                </c:pt>
                <c:pt idx="2">
                  <c:v>3.1216000000000022</c:v>
                </c:pt>
                <c:pt idx="3">
                  <c:v>4.2464640000000049</c:v>
                </c:pt>
                <c:pt idx="4">
                  <c:v>5.4163225600000082</c:v>
                </c:pt>
                <c:pt idx="5">
                  <c:v>6.632975462400009</c:v>
                </c:pt>
                <c:pt idx="6">
                  <c:v>7.8982944808960065</c:v>
                </c:pt>
                <c:pt idx="7">
                  <c:v>9.2142262601318521</c:v>
                </c:pt>
                <c:pt idx="8">
                  <c:v>10.582795310537129</c:v>
                </c:pt>
                <c:pt idx="9">
                  <c:v>12.006107122958614</c:v>
                </c:pt>
                <c:pt idx="10">
                  <c:v>13.486351407876956</c:v>
                </c:pt>
                <c:pt idx="11">
                  <c:v>15.025805464192043</c:v>
                </c:pt>
                <c:pt idx="12">
                  <c:v>16.626837682759724</c:v>
                </c:pt>
                <c:pt idx="13">
                  <c:v>18.291911190070113</c:v>
                </c:pt>
                <c:pt idx="14">
                  <c:v>20.023587637672918</c:v>
                </c:pt>
              </c:numCache>
            </c:numRef>
          </c:val>
          <c:smooth val="0"/>
          <c:extLst>
            <c:ext xmlns:c16="http://schemas.microsoft.com/office/drawing/2014/chart" uri="{C3380CC4-5D6E-409C-BE32-E72D297353CC}">
              <c16:uniqueId val="{00000003-3BFE-4E19-AB0E-10CBF169A061}"/>
            </c:ext>
          </c:extLst>
        </c:ser>
        <c:ser>
          <c:idx val="4"/>
          <c:order val="4"/>
          <c:spPr>
            <a:ln w="34925" cap="rnd">
              <a:solidFill>
                <a:schemeClr val="accent5"/>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FVIFA!$J$5:$J$19</c:f>
              <c:numCache>
                <c:formatCode>0.000</c:formatCode>
                <c:ptCount val="15"/>
                <c:pt idx="0">
                  <c:v>1.0000000000000009</c:v>
                </c:pt>
                <c:pt idx="1">
                  <c:v>2.0500000000000007</c:v>
                </c:pt>
                <c:pt idx="2">
                  <c:v>3.1525000000000025</c:v>
                </c:pt>
                <c:pt idx="3">
                  <c:v>4.3101250000000002</c:v>
                </c:pt>
                <c:pt idx="4">
                  <c:v>5.5256312500000027</c:v>
                </c:pt>
                <c:pt idx="5">
                  <c:v>6.8019128124999995</c:v>
                </c:pt>
                <c:pt idx="6">
                  <c:v>8.1420084531250048</c:v>
                </c:pt>
                <c:pt idx="7">
                  <c:v>9.5491088757812506</c:v>
                </c:pt>
                <c:pt idx="8">
                  <c:v>11.026564319570316</c:v>
                </c:pt>
                <c:pt idx="9">
                  <c:v>12.57789253554883</c:v>
                </c:pt>
                <c:pt idx="10">
                  <c:v>14.206787162326275</c:v>
                </c:pt>
                <c:pt idx="11">
                  <c:v>15.917126520442583</c:v>
                </c:pt>
                <c:pt idx="12">
                  <c:v>17.712982846464719</c:v>
                </c:pt>
                <c:pt idx="13">
                  <c:v>19.598631988787947</c:v>
                </c:pt>
                <c:pt idx="14">
                  <c:v>21.578563588227357</c:v>
                </c:pt>
              </c:numCache>
            </c:numRef>
          </c:val>
          <c:smooth val="0"/>
          <c:extLst>
            <c:ext xmlns:c16="http://schemas.microsoft.com/office/drawing/2014/chart" uri="{C3380CC4-5D6E-409C-BE32-E72D297353CC}">
              <c16:uniqueId val="{00000004-3BFE-4E19-AB0E-10CBF169A061}"/>
            </c:ext>
          </c:extLst>
        </c:ser>
        <c:ser>
          <c:idx val="5"/>
          <c:order val="5"/>
          <c:spPr>
            <a:ln w="34925" cap="rnd">
              <a:solidFill>
                <a:schemeClr val="accent6"/>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FVIFA!$K$5:$K$19</c:f>
              <c:numCache>
                <c:formatCode>0.000</c:formatCode>
                <c:ptCount val="15"/>
                <c:pt idx="0">
                  <c:v>1.0000000000000009</c:v>
                </c:pt>
                <c:pt idx="1">
                  <c:v>2.0600000000000023</c:v>
                </c:pt>
                <c:pt idx="2">
                  <c:v>3.1836000000000046</c:v>
                </c:pt>
                <c:pt idx="3">
                  <c:v>4.3746160000000049</c:v>
                </c:pt>
                <c:pt idx="4">
                  <c:v>5.6370929600000075</c:v>
                </c:pt>
                <c:pt idx="5">
                  <c:v>6.9753185376000095</c:v>
                </c:pt>
                <c:pt idx="6">
                  <c:v>8.3938376498560139</c:v>
                </c:pt>
                <c:pt idx="7">
                  <c:v>9.8974679088473714</c:v>
                </c:pt>
                <c:pt idx="8">
                  <c:v>11.491315983378213</c:v>
                </c:pt>
                <c:pt idx="9">
                  <c:v>13.180794942380908</c:v>
                </c:pt>
                <c:pt idx="10">
                  <c:v>14.971642638923768</c:v>
                </c:pt>
                <c:pt idx="11">
                  <c:v>16.869941197259195</c:v>
                </c:pt>
                <c:pt idx="12">
                  <c:v>18.88213766909475</c:v>
                </c:pt>
                <c:pt idx="13">
                  <c:v>21.015065929240436</c:v>
                </c:pt>
                <c:pt idx="14">
                  <c:v>23.275969884994872</c:v>
                </c:pt>
              </c:numCache>
            </c:numRef>
          </c:val>
          <c:smooth val="0"/>
          <c:extLst>
            <c:ext xmlns:c16="http://schemas.microsoft.com/office/drawing/2014/chart" uri="{C3380CC4-5D6E-409C-BE32-E72D297353CC}">
              <c16:uniqueId val="{00000005-3BFE-4E19-AB0E-10CBF169A061}"/>
            </c:ext>
          </c:extLst>
        </c:ser>
        <c:ser>
          <c:idx val="6"/>
          <c:order val="6"/>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FVIFA!$L$5:$L$19</c:f>
              <c:numCache>
                <c:formatCode>0.000</c:formatCode>
                <c:ptCount val="15"/>
                <c:pt idx="0">
                  <c:v>1.0000000000000009</c:v>
                </c:pt>
                <c:pt idx="1">
                  <c:v>2.0700000000000007</c:v>
                </c:pt>
                <c:pt idx="2">
                  <c:v>3.2149000000000019</c:v>
                </c:pt>
                <c:pt idx="3">
                  <c:v>4.4399430000000004</c:v>
                </c:pt>
                <c:pt idx="4">
                  <c:v>5.7507390100000029</c:v>
                </c:pt>
                <c:pt idx="5">
                  <c:v>7.1532907407000019</c:v>
                </c:pt>
                <c:pt idx="6">
                  <c:v>8.6540210925490033</c:v>
                </c:pt>
                <c:pt idx="7">
                  <c:v>10.259802569027434</c:v>
                </c:pt>
                <c:pt idx="8">
                  <c:v>11.977988748859357</c:v>
                </c:pt>
                <c:pt idx="9">
                  <c:v>13.816447961279509</c:v>
                </c:pt>
                <c:pt idx="10">
                  <c:v>15.783599318569079</c:v>
                </c:pt>
                <c:pt idx="11">
                  <c:v>17.888451270868909</c:v>
                </c:pt>
                <c:pt idx="12">
                  <c:v>20.140642859829736</c:v>
                </c:pt>
                <c:pt idx="13">
                  <c:v>22.550487860017814</c:v>
                </c:pt>
                <c:pt idx="14">
                  <c:v>25.129022010219067</c:v>
                </c:pt>
              </c:numCache>
            </c:numRef>
          </c:val>
          <c:smooth val="0"/>
          <c:extLst>
            <c:ext xmlns:c16="http://schemas.microsoft.com/office/drawing/2014/chart" uri="{C3380CC4-5D6E-409C-BE32-E72D297353CC}">
              <c16:uniqueId val="{00000006-3BFE-4E19-AB0E-10CBF169A061}"/>
            </c:ext>
          </c:extLst>
        </c:ser>
        <c:ser>
          <c:idx val="7"/>
          <c:order val="7"/>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FVIFA!$M$5:$M$19</c:f>
              <c:numCache>
                <c:formatCode>0.000</c:formatCode>
                <c:ptCount val="15"/>
                <c:pt idx="0">
                  <c:v>1.0000000000000009</c:v>
                </c:pt>
                <c:pt idx="1">
                  <c:v>2.0800000000000014</c:v>
                </c:pt>
                <c:pt idx="2">
                  <c:v>3.2464000000000022</c:v>
                </c:pt>
                <c:pt idx="3">
                  <c:v>4.5061120000000034</c:v>
                </c:pt>
                <c:pt idx="4">
                  <c:v>5.866600960000004</c:v>
                </c:pt>
                <c:pt idx="5">
                  <c:v>7.3359290368000067</c:v>
                </c:pt>
                <c:pt idx="6">
                  <c:v>8.9228033597440088</c:v>
                </c:pt>
                <c:pt idx="7">
                  <c:v>10.636627628523529</c:v>
                </c:pt>
                <c:pt idx="8">
                  <c:v>12.487557838805413</c:v>
                </c:pt>
                <c:pt idx="9">
                  <c:v>14.486562465909847</c:v>
                </c:pt>
                <c:pt idx="10">
                  <c:v>16.645487463182633</c:v>
                </c:pt>
                <c:pt idx="11">
                  <c:v>18.977126460237248</c:v>
                </c:pt>
                <c:pt idx="12">
                  <c:v>21.495296577056227</c:v>
                </c:pt>
                <c:pt idx="13">
                  <c:v>24.214920303220733</c:v>
                </c:pt>
                <c:pt idx="14">
                  <c:v>27.152113927478393</c:v>
                </c:pt>
              </c:numCache>
            </c:numRef>
          </c:val>
          <c:smooth val="0"/>
          <c:extLst>
            <c:ext xmlns:c16="http://schemas.microsoft.com/office/drawing/2014/chart" uri="{C3380CC4-5D6E-409C-BE32-E72D297353CC}">
              <c16:uniqueId val="{00000007-3BFE-4E19-AB0E-10CBF169A061}"/>
            </c:ext>
          </c:extLst>
        </c:ser>
        <c:ser>
          <c:idx val="8"/>
          <c:order val="8"/>
          <c:spPr>
            <a:ln w="34925" cap="rnd">
              <a:solidFill>
                <a:schemeClr val="accent3">
                  <a:lumMod val="6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FVIFA!$N$5:$N$19</c:f>
              <c:numCache>
                <c:formatCode>0.000</c:formatCode>
                <c:ptCount val="15"/>
                <c:pt idx="0">
                  <c:v>1.0000000000000009</c:v>
                </c:pt>
                <c:pt idx="1">
                  <c:v>2.0900000000000016</c:v>
                </c:pt>
                <c:pt idx="2">
                  <c:v>3.2781000000000025</c:v>
                </c:pt>
                <c:pt idx="3">
                  <c:v>4.5731290000000033</c:v>
                </c:pt>
                <c:pt idx="4">
                  <c:v>5.9847106100000058</c:v>
                </c:pt>
                <c:pt idx="5">
                  <c:v>7.523334564900007</c:v>
                </c:pt>
                <c:pt idx="6">
                  <c:v>9.2004346757410076</c:v>
                </c:pt>
                <c:pt idx="7">
                  <c:v>11.0284737965577</c:v>
                </c:pt>
                <c:pt idx="8">
                  <c:v>13.021036438247895</c:v>
                </c:pt>
                <c:pt idx="9">
                  <c:v>15.192929717690209</c:v>
                </c:pt>
                <c:pt idx="10">
                  <c:v>17.560293392282325</c:v>
                </c:pt>
                <c:pt idx="11">
                  <c:v>20.140719797587735</c:v>
                </c:pt>
                <c:pt idx="12">
                  <c:v>22.953384579370638</c:v>
                </c:pt>
                <c:pt idx="13">
                  <c:v>26.019189191513995</c:v>
                </c:pt>
                <c:pt idx="14">
                  <c:v>29.360916218750255</c:v>
                </c:pt>
              </c:numCache>
            </c:numRef>
          </c:val>
          <c:smooth val="0"/>
          <c:extLst>
            <c:ext xmlns:c16="http://schemas.microsoft.com/office/drawing/2014/chart" uri="{C3380CC4-5D6E-409C-BE32-E72D297353CC}">
              <c16:uniqueId val="{00000008-3BFE-4E19-AB0E-10CBF169A061}"/>
            </c:ext>
          </c:extLst>
        </c:ser>
        <c:ser>
          <c:idx val="9"/>
          <c:order val="9"/>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FVIFA!$O$5:$O$19</c:f>
              <c:numCache>
                <c:formatCode>0.000</c:formatCode>
                <c:ptCount val="15"/>
                <c:pt idx="0">
                  <c:v>1.0000000000000009</c:v>
                </c:pt>
                <c:pt idx="1">
                  <c:v>2.1000000000000019</c:v>
                </c:pt>
                <c:pt idx="2">
                  <c:v>3.3100000000000045</c:v>
                </c:pt>
                <c:pt idx="3">
                  <c:v>4.6410000000000045</c:v>
                </c:pt>
                <c:pt idx="4">
                  <c:v>6.1051000000000064</c:v>
                </c:pt>
                <c:pt idx="5">
                  <c:v>7.7156100000000087</c:v>
                </c:pt>
                <c:pt idx="6">
                  <c:v>9.4871710000000125</c:v>
                </c:pt>
                <c:pt idx="7">
                  <c:v>11.435888100000012</c:v>
                </c:pt>
                <c:pt idx="8">
                  <c:v>13.579476910000016</c:v>
                </c:pt>
                <c:pt idx="9">
                  <c:v>15.93742460100002</c:v>
                </c:pt>
                <c:pt idx="10">
                  <c:v>18.531167061100025</c:v>
                </c:pt>
                <c:pt idx="11">
                  <c:v>21.384283767210029</c:v>
                </c:pt>
                <c:pt idx="12">
                  <c:v>24.522712143931031</c:v>
                </c:pt>
                <c:pt idx="13">
                  <c:v>27.974983358324142</c:v>
                </c:pt>
                <c:pt idx="14">
                  <c:v>31.772481694156557</c:v>
                </c:pt>
              </c:numCache>
            </c:numRef>
          </c:val>
          <c:smooth val="0"/>
          <c:extLst>
            <c:ext xmlns:c16="http://schemas.microsoft.com/office/drawing/2014/chart" uri="{C3380CC4-5D6E-409C-BE32-E72D297353CC}">
              <c16:uniqueId val="{00000009-3BFE-4E19-AB0E-10CBF169A061}"/>
            </c:ext>
          </c:extLst>
        </c:ser>
        <c:ser>
          <c:idx val="10"/>
          <c:order val="10"/>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FVIFA!$P$5:$P$19</c:f>
              <c:numCache>
                <c:formatCode>0.000</c:formatCode>
                <c:ptCount val="15"/>
                <c:pt idx="0">
                  <c:v>1.0000000000000009</c:v>
                </c:pt>
                <c:pt idx="1">
                  <c:v>2.1100000000000017</c:v>
                </c:pt>
                <c:pt idx="2">
                  <c:v>3.3421000000000025</c:v>
                </c:pt>
                <c:pt idx="3">
                  <c:v>4.7097310000000041</c:v>
                </c:pt>
                <c:pt idx="4">
                  <c:v>6.227801410000005</c:v>
                </c:pt>
                <c:pt idx="5">
                  <c:v>7.9128595651000069</c:v>
                </c:pt>
                <c:pt idx="6">
                  <c:v>9.7832741172610067</c:v>
                </c:pt>
                <c:pt idx="7">
                  <c:v>11.859434270159722</c:v>
                </c:pt>
                <c:pt idx="8">
                  <c:v>14.163972039877295</c:v>
                </c:pt>
                <c:pt idx="9">
                  <c:v>16.7220089642638</c:v>
                </c:pt>
                <c:pt idx="10">
                  <c:v>19.561429950332819</c:v>
                </c:pt>
                <c:pt idx="11">
                  <c:v>22.713187244869431</c:v>
                </c:pt>
                <c:pt idx="12">
                  <c:v>26.211637841805072</c:v>
                </c:pt>
                <c:pt idx="13">
                  <c:v>30.094918004403631</c:v>
                </c:pt>
                <c:pt idx="14">
                  <c:v>34.405358984888025</c:v>
                </c:pt>
              </c:numCache>
            </c:numRef>
          </c:val>
          <c:smooth val="0"/>
          <c:extLst>
            <c:ext xmlns:c16="http://schemas.microsoft.com/office/drawing/2014/chart" uri="{C3380CC4-5D6E-409C-BE32-E72D297353CC}">
              <c16:uniqueId val="{0000000A-3BFE-4E19-AB0E-10CBF169A061}"/>
            </c:ext>
          </c:extLst>
        </c:ser>
        <c:ser>
          <c:idx val="11"/>
          <c:order val="11"/>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FVIFA!$Q$5:$Q$19</c:f>
              <c:numCache>
                <c:formatCode>0.000</c:formatCode>
                <c:ptCount val="15"/>
                <c:pt idx="0">
                  <c:v>1.0000000000000009</c:v>
                </c:pt>
                <c:pt idx="1">
                  <c:v>2.1200000000000014</c:v>
                </c:pt>
                <c:pt idx="2">
                  <c:v>3.3744000000000036</c:v>
                </c:pt>
                <c:pt idx="3">
                  <c:v>4.7793280000000031</c:v>
                </c:pt>
                <c:pt idx="4">
                  <c:v>6.3528473600000046</c:v>
                </c:pt>
                <c:pt idx="5">
                  <c:v>8.115189043200008</c:v>
                </c:pt>
                <c:pt idx="6">
                  <c:v>10.089011728384008</c:v>
                </c:pt>
                <c:pt idx="7">
                  <c:v>12.299693135790092</c:v>
                </c:pt>
                <c:pt idx="8">
                  <c:v>14.775656312084903</c:v>
                </c:pt>
                <c:pt idx="9">
                  <c:v>17.548735069535095</c:v>
                </c:pt>
                <c:pt idx="10">
                  <c:v>20.654583277879311</c:v>
                </c:pt>
                <c:pt idx="11">
                  <c:v>24.133133271224825</c:v>
                </c:pt>
                <c:pt idx="12">
                  <c:v>28.029109263771808</c:v>
                </c:pt>
                <c:pt idx="13">
                  <c:v>32.392602375424431</c:v>
                </c:pt>
                <c:pt idx="14">
                  <c:v>37.279714660475356</c:v>
                </c:pt>
              </c:numCache>
            </c:numRef>
          </c:val>
          <c:smooth val="0"/>
          <c:extLst>
            <c:ext xmlns:c16="http://schemas.microsoft.com/office/drawing/2014/chart" uri="{C3380CC4-5D6E-409C-BE32-E72D297353CC}">
              <c16:uniqueId val="{0000000B-3BFE-4E19-AB0E-10CBF169A061}"/>
            </c:ext>
          </c:extLst>
        </c:ser>
        <c:ser>
          <c:idx val="12"/>
          <c:order val="12"/>
          <c:spPr>
            <a:ln w="34925" cap="rnd">
              <a:solidFill>
                <a:schemeClr val="accent1">
                  <a:lumMod val="80000"/>
                  <a:lumOff val="2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FVIFA!$R$5:$R$19</c:f>
              <c:numCache>
                <c:formatCode>0.000</c:formatCode>
                <c:ptCount val="15"/>
                <c:pt idx="0">
                  <c:v>0.99999999999999911</c:v>
                </c:pt>
                <c:pt idx="1">
                  <c:v>2.1299999999999977</c:v>
                </c:pt>
                <c:pt idx="2">
                  <c:v>3.4068999999999954</c:v>
                </c:pt>
                <c:pt idx="3">
                  <c:v>4.8497969999999944</c:v>
                </c:pt>
                <c:pt idx="4">
                  <c:v>6.4802706099999909</c:v>
                </c:pt>
                <c:pt idx="5">
                  <c:v>8.3227057892999863</c:v>
                </c:pt>
                <c:pt idx="6">
                  <c:v>10.404657541908984</c:v>
                </c:pt>
                <c:pt idx="7">
                  <c:v>12.757263022357151</c:v>
                </c:pt>
                <c:pt idx="8">
                  <c:v>15.415707215263579</c:v>
                </c:pt>
                <c:pt idx="9">
                  <c:v>18.419749153247839</c:v>
                </c:pt>
                <c:pt idx="10">
                  <c:v>21.814316543170055</c:v>
                </c:pt>
                <c:pt idx="11">
                  <c:v>25.650177693782158</c:v>
                </c:pt>
                <c:pt idx="12">
                  <c:v>29.98470079397384</c:v>
                </c:pt>
                <c:pt idx="13">
                  <c:v>34.882711897190426</c:v>
                </c:pt>
                <c:pt idx="14">
                  <c:v>40.417464443825182</c:v>
                </c:pt>
              </c:numCache>
            </c:numRef>
          </c:val>
          <c:smooth val="0"/>
          <c:extLst>
            <c:ext xmlns:c16="http://schemas.microsoft.com/office/drawing/2014/chart" uri="{C3380CC4-5D6E-409C-BE32-E72D297353CC}">
              <c16:uniqueId val="{0000000C-3BFE-4E19-AB0E-10CBF169A061}"/>
            </c:ext>
          </c:extLst>
        </c:ser>
        <c:ser>
          <c:idx val="13"/>
          <c:order val="13"/>
          <c:spPr>
            <a:ln w="34925" cap="rnd">
              <a:solidFill>
                <a:schemeClr val="accent2">
                  <a:lumMod val="80000"/>
                  <a:lumOff val="2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FVIFA!$S$5:$S$19</c:f>
              <c:numCache>
                <c:formatCode>0.000</c:formatCode>
                <c:ptCount val="15"/>
                <c:pt idx="0">
                  <c:v>1.0000000000000009</c:v>
                </c:pt>
                <c:pt idx="1">
                  <c:v>2.1400000000000019</c:v>
                </c:pt>
                <c:pt idx="2">
                  <c:v>3.4396000000000027</c:v>
                </c:pt>
                <c:pt idx="3">
                  <c:v>4.9211440000000053</c:v>
                </c:pt>
                <c:pt idx="4">
                  <c:v>6.6101041600000068</c:v>
                </c:pt>
                <c:pt idx="5">
                  <c:v>8.5355187424000096</c:v>
                </c:pt>
                <c:pt idx="6">
                  <c:v>10.730491366336013</c:v>
                </c:pt>
                <c:pt idx="7">
                  <c:v>13.232760157623058</c:v>
                </c:pt>
                <c:pt idx="8">
                  <c:v>16.085346579690288</c:v>
                </c:pt>
                <c:pt idx="9">
                  <c:v>19.337295100846934</c:v>
                </c:pt>
                <c:pt idx="10">
                  <c:v>23.044516414965507</c:v>
                </c:pt>
                <c:pt idx="11">
                  <c:v>27.270748713060684</c:v>
                </c:pt>
                <c:pt idx="12">
                  <c:v>32.088653532889182</c:v>
                </c:pt>
                <c:pt idx="13">
                  <c:v>37.581065027493672</c:v>
                </c:pt>
                <c:pt idx="14">
                  <c:v>43.842414131342792</c:v>
                </c:pt>
              </c:numCache>
            </c:numRef>
          </c:val>
          <c:smooth val="0"/>
          <c:extLst>
            <c:ext xmlns:c16="http://schemas.microsoft.com/office/drawing/2014/chart" uri="{C3380CC4-5D6E-409C-BE32-E72D297353CC}">
              <c16:uniqueId val="{0000000D-3BFE-4E19-AB0E-10CBF169A061}"/>
            </c:ext>
          </c:extLst>
        </c:ser>
        <c:ser>
          <c:idx val="14"/>
          <c:order val="14"/>
          <c:spPr>
            <a:ln w="34925" cap="rnd">
              <a:solidFill>
                <a:schemeClr val="accent3">
                  <a:lumMod val="80000"/>
                  <a:lumOff val="20000"/>
                </a:schemeClr>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FVIFA!$E$5:$E$19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FVIFA!$T$5:$T$19</c:f>
              <c:numCache>
                <c:formatCode>0.000</c:formatCode>
                <c:ptCount val="15"/>
                <c:pt idx="0">
                  <c:v>0.99999999999999922</c:v>
                </c:pt>
                <c:pt idx="1">
                  <c:v>2.1499999999999981</c:v>
                </c:pt>
                <c:pt idx="2">
                  <c:v>3.4724999999999966</c:v>
                </c:pt>
                <c:pt idx="3">
                  <c:v>4.9933749999999959</c:v>
                </c:pt>
                <c:pt idx="4">
                  <c:v>6.7423812499999949</c:v>
                </c:pt>
                <c:pt idx="5">
                  <c:v>8.753738437499992</c:v>
                </c:pt>
                <c:pt idx="6">
                  <c:v>11.066799203124987</c:v>
                </c:pt>
                <c:pt idx="7">
                  <c:v>13.726819083593734</c:v>
                </c:pt>
                <c:pt idx="8">
                  <c:v>16.785841946132791</c:v>
                </c:pt>
                <c:pt idx="9">
                  <c:v>20.303718238052706</c:v>
                </c:pt>
                <c:pt idx="10">
                  <c:v>24.349275973760612</c:v>
                </c:pt>
                <c:pt idx="11">
                  <c:v>29.001667369824698</c:v>
                </c:pt>
                <c:pt idx="12">
                  <c:v>34.351917475298407</c:v>
                </c:pt>
                <c:pt idx="13">
                  <c:v>40.504705096593163</c:v>
                </c:pt>
                <c:pt idx="14">
                  <c:v>47.580410861082122</c:v>
                </c:pt>
              </c:numCache>
            </c:numRef>
          </c:val>
          <c:smooth val="0"/>
          <c:extLst>
            <c:ext xmlns:c16="http://schemas.microsoft.com/office/drawing/2014/chart" uri="{C3380CC4-5D6E-409C-BE32-E72D297353CC}">
              <c16:uniqueId val="{0000000E-3BFE-4E19-AB0E-10CBF169A061}"/>
            </c:ext>
          </c:extLst>
        </c:ser>
        <c:dLbls>
          <c:dLblPos val="ctr"/>
          <c:showLegendKey val="0"/>
          <c:showVal val="1"/>
          <c:showCatName val="0"/>
          <c:showSerName val="0"/>
          <c:showPercent val="0"/>
          <c:showBubbleSize val="0"/>
        </c:dLbls>
        <c:smooth val="0"/>
        <c:axId val="1913888224"/>
        <c:axId val="1913886784"/>
      </c:lineChart>
      <c:catAx>
        <c:axId val="1913888224"/>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Periods</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3886784"/>
        <c:crosses val="autoZero"/>
        <c:auto val="1"/>
        <c:lblAlgn val="ctr"/>
        <c:lblOffset val="100"/>
        <c:noMultiLvlLbl val="0"/>
      </c:catAx>
      <c:valAx>
        <c:axId val="19138867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Dollars</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13888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10.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7E97392-66F3-440C-8B44-92295F5060F9}">
  <sheetPr codeName="Chart5"/>
  <sheetViews>
    <sheetView zoomScale="12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250F3E5-5B59-4D21-B81A-BF195864FEDE}">
  <sheetPr/>
  <sheetViews>
    <sheetView zoomScale="12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876CC73-3800-4C1D-B991-BEA8F6217376}">
  <sheetPr codeName="Chart6"/>
  <sheetViews>
    <sheetView zoomScale="128" workbookViewId="0" zoomToFit="1"/>
  </sheetViews>
  <pageMargins left="0.7" right="0.7" top="0.75" bottom="0.75" header="0.3" footer="0.3"/>
  <drawing r:id="rId1"/>
</chartsheet>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53700B8-F2C1-4C21-A441-C4C198C6BB5C}" type="doc">
      <dgm:prSet loTypeId="urn:microsoft.com/office/officeart/2011/layout/CircleProcess" loCatId="process" qsTypeId="urn:microsoft.com/office/officeart/2005/8/quickstyle/simple1" qsCatId="simple" csTypeId="urn:microsoft.com/office/officeart/2005/8/colors/accent1_2" csCatId="accent1" phldr="1"/>
      <dgm:spPr/>
      <dgm:t>
        <a:bodyPr/>
        <a:lstStyle/>
        <a:p>
          <a:endParaRPr lang="en-US"/>
        </a:p>
      </dgm:t>
    </dgm:pt>
    <dgm:pt modelId="{CD61A3C6-EC20-4960-B2F8-C1A0BD6BD5EF}">
      <dgm:prSet phldrT="[Text]" custT="1"/>
      <dgm:spPr>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gm:spPr>
      <dgm:t>
        <a:bodyPr spcFirstLastPara="0" vert="horz" wrap="square" lIns="71120" tIns="71120" rIns="71120" bIns="71120" numCol="1" spcCol="1270" anchor="ctr" anchorCtr="0"/>
        <a:lstStyle/>
        <a:p>
          <a:pPr marL="0" lvl="0" algn="ctr" defTabSz="444500">
            <a:lnSpc>
              <a:spcPct val="90000"/>
            </a:lnSpc>
            <a:spcBef>
              <a:spcPct val="0"/>
            </a:spcBef>
            <a:spcAft>
              <a:spcPct val="35000"/>
            </a:spcAft>
          </a:pPr>
          <a:r>
            <a:rPr lang="en-US" sz="1200" b="1" kern="1200">
              <a:solidFill>
                <a:srgbClr val="0000FF"/>
              </a:solidFill>
            </a:rPr>
            <a:t>Year 2</a:t>
          </a:r>
        </a:p>
        <a:p>
          <a:pPr marL="0" lvl="0" algn="ctr" defTabSz="444500">
            <a:lnSpc>
              <a:spcPct val="90000"/>
            </a:lnSpc>
            <a:spcBef>
              <a:spcPct val="0"/>
            </a:spcBef>
            <a:spcAft>
              <a:spcPct val="35000"/>
            </a:spcAft>
          </a:pPr>
          <a:endParaRPr lang="en-US" sz="1200" b="1" kern="1200"/>
        </a:p>
        <a:p>
          <a:pPr marL="0" lvl="0" algn="ctr" defTabSz="444500">
            <a:lnSpc>
              <a:spcPct val="90000"/>
            </a:lnSpc>
            <a:spcBef>
              <a:spcPct val="0"/>
            </a:spcBef>
            <a:spcAft>
              <a:spcPct val="35000"/>
            </a:spcAft>
          </a:pPr>
          <a:r>
            <a:rPr lang="en-US" sz="1200" b="1" kern="1200"/>
            <a:t>$1,5</a:t>
          </a:r>
          <a:r>
            <a:rPr lang="en-US" sz="1200" b="1" kern="1200">
              <a:solidFill>
                <a:sysClr val="windowText" lastClr="000000">
                  <a:hueOff val="0"/>
                  <a:satOff val="0"/>
                  <a:lumOff val="0"/>
                  <a:alphaOff val="0"/>
                </a:sysClr>
              </a:solidFill>
              <a:latin typeface="Calibri" panose="020F0502020204030204"/>
              <a:ea typeface="+mn-ea"/>
              <a:cs typeface="+mn-cs"/>
            </a:rPr>
            <a:t>00 x 1.08</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+ 1,500</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$3,120</a:t>
          </a:r>
        </a:p>
      </dgm:t>
    </dgm:pt>
    <dgm:pt modelId="{171B99AA-E0D8-42A4-9BE6-6FE601BE3EEB}" type="parTrans" cxnId="{27A1B6BF-2925-4A55-9BE5-B35EDB7AD5FB}">
      <dgm:prSet/>
      <dgm:spPr/>
      <dgm:t>
        <a:bodyPr/>
        <a:lstStyle/>
        <a:p>
          <a:endParaRPr lang="en-US"/>
        </a:p>
      </dgm:t>
    </dgm:pt>
    <dgm:pt modelId="{14F1791A-8F5B-4991-B82C-02EE7520A3D0}" type="sibTrans" cxnId="{27A1B6BF-2925-4A55-9BE5-B35EDB7AD5FB}">
      <dgm:prSet/>
      <dgm:spPr/>
      <dgm:t>
        <a:bodyPr/>
        <a:lstStyle/>
        <a:p>
          <a:endParaRPr lang="en-US"/>
        </a:p>
      </dgm:t>
    </dgm:pt>
    <dgm:pt modelId="{2B0E4AC8-2C54-4A0C-AE44-5F919080B00D}">
      <dgm:prSet phldrT="[Text]" custT="1"/>
      <dgm:spPr>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gm:spPr>
      <dgm:t>
        <a:bodyPr spcFirstLastPara="0" vert="horz" wrap="square" lIns="71120" tIns="71120" rIns="71120" bIns="71120" numCol="1" spcCol="1270" anchor="ctr" anchorCtr="0"/>
        <a:lstStyle/>
        <a:p>
          <a:pPr marL="0" lvl="0" algn="ctr" defTabSz="444500">
            <a:lnSpc>
              <a:spcPct val="90000"/>
            </a:lnSpc>
            <a:spcBef>
              <a:spcPct val="0"/>
            </a:spcBef>
            <a:spcAft>
              <a:spcPct val="35000"/>
            </a:spcAft>
          </a:pPr>
          <a:r>
            <a:rPr lang="en-US" sz="1200" b="1" kern="1200">
              <a:solidFill>
                <a:srgbClr val="0000FF"/>
              </a:solidFill>
            </a:rPr>
            <a:t>Year 3</a:t>
          </a:r>
        </a:p>
        <a:p>
          <a:pPr marL="0" lvl="0" algn="ctr" defTabSz="444500">
            <a:lnSpc>
              <a:spcPct val="90000"/>
            </a:lnSpc>
            <a:spcBef>
              <a:spcPct val="0"/>
            </a:spcBef>
            <a:spcAft>
              <a:spcPct val="35000"/>
            </a:spcAft>
          </a:pPr>
          <a:endParaRPr lang="en-US" sz="1200" b="1" kern="1200"/>
        </a:p>
        <a:p>
          <a:pPr marL="0" lvl="0" algn="ctr" defTabSz="444500">
            <a:lnSpc>
              <a:spcPct val="90000"/>
            </a:lnSpc>
            <a:spcBef>
              <a:spcPct val="0"/>
            </a:spcBef>
            <a:spcAft>
              <a:spcPct val="35000"/>
            </a:spcAft>
          </a:pPr>
          <a:r>
            <a:rPr lang="en-US" sz="1200" b="1" kern="1200">
              <a:solidFill>
                <a:sysClr val="windowText" lastClr="000000">
                  <a:hueOff val="0"/>
                  <a:satOff val="0"/>
                  <a:lumOff val="0"/>
                  <a:alphaOff val="0"/>
                </a:sysClr>
              </a:solidFill>
              <a:latin typeface="Calibri" panose="020F0502020204030204"/>
              <a:ea typeface="+mn-ea"/>
              <a:cs typeface="+mn-cs"/>
            </a:rPr>
            <a:t>$3,120 x 1.08</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+ 1,500</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$4,869.60</a:t>
          </a:r>
        </a:p>
      </dgm:t>
    </dgm:pt>
    <dgm:pt modelId="{88191D59-FBA9-4122-B5B4-2A22D410A601}" type="parTrans" cxnId="{73605EB9-9EB9-4799-BC44-308826E47A54}">
      <dgm:prSet/>
      <dgm:spPr/>
      <dgm:t>
        <a:bodyPr/>
        <a:lstStyle/>
        <a:p>
          <a:endParaRPr lang="en-US"/>
        </a:p>
      </dgm:t>
    </dgm:pt>
    <dgm:pt modelId="{090E6B9C-FA4A-4680-990B-6DB85A00052F}" type="sibTrans" cxnId="{73605EB9-9EB9-4799-BC44-308826E47A54}">
      <dgm:prSet/>
      <dgm:spPr/>
      <dgm:t>
        <a:bodyPr/>
        <a:lstStyle/>
        <a:p>
          <a:endParaRPr lang="en-US"/>
        </a:p>
      </dgm:t>
    </dgm:pt>
    <dgm:pt modelId="{F418F1C3-ED34-40B9-8912-CC6D72199A9C}">
      <dgm:prSet phldrT="[Text]" custT="1"/>
      <dgm:spPr>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gm:spPr>
      <dgm:t>
        <a:bodyPr spcFirstLastPara="0" vert="horz" wrap="square" lIns="71120" tIns="71120" rIns="71120" bIns="71120" numCol="1" spcCol="1270" anchor="ctr" anchorCtr="0"/>
        <a:lstStyle/>
        <a:p>
          <a:pPr marL="0" lvl="0" algn="ctr" defTabSz="444500">
            <a:lnSpc>
              <a:spcPct val="90000"/>
            </a:lnSpc>
            <a:spcBef>
              <a:spcPct val="0"/>
            </a:spcBef>
            <a:spcAft>
              <a:spcPct val="35000"/>
            </a:spcAft>
          </a:pPr>
          <a:r>
            <a:rPr lang="en-US" sz="1200" b="1" kern="1200">
              <a:solidFill>
                <a:srgbClr val="0000FF"/>
              </a:solidFill>
            </a:rPr>
            <a:t>Year 4</a:t>
          </a:r>
        </a:p>
        <a:p>
          <a:pPr marL="0" lvl="0" algn="ctr" defTabSz="444500">
            <a:lnSpc>
              <a:spcPct val="90000"/>
            </a:lnSpc>
            <a:spcBef>
              <a:spcPct val="0"/>
            </a:spcBef>
            <a:spcAft>
              <a:spcPct val="35000"/>
            </a:spcAft>
          </a:pPr>
          <a:endParaRPr lang="en-US" sz="1200" b="1" kern="1200"/>
        </a:p>
        <a:p>
          <a:pPr marL="0" lvl="0" algn="ctr" defTabSz="444500">
            <a:lnSpc>
              <a:spcPct val="90000"/>
            </a:lnSpc>
            <a:spcBef>
              <a:spcPct val="0"/>
            </a:spcBef>
            <a:spcAft>
              <a:spcPct val="35000"/>
            </a:spcAft>
          </a:pPr>
          <a:r>
            <a:rPr lang="en-US" sz="1200" b="1" kern="1200"/>
            <a:t>$4,869.60 x 1.08</a:t>
          </a:r>
          <a:endParaRPr lang="en-US" sz="1200" b="1" kern="1200">
            <a:solidFill>
              <a:sysClr val="windowText" lastClr="000000">
                <a:hueOff val="0"/>
                <a:satOff val="0"/>
                <a:lumOff val="0"/>
                <a:alphaOff val="0"/>
              </a:sysClr>
            </a:solidFill>
            <a:latin typeface="Calibri" panose="020F0502020204030204"/>
            <a:ea typeface="+mn-ea"/>
            <a:cs typeface="+mn-cs"/>
          </a:endParaRP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+ 1,500</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$6,759.17   x  1.08</a:t>
          </a:r>
        </a:p>
      </dgm:t>
    </dgm:pt>
    <dgm:pt modelId="{F3F1201E-1EC8-4317-B110-4D38721D9CE0}" type="parTrans" cxnId="{D2717313-1F50-44B4-A99E-5E0EF4B4C966}">
      <dgm:prSet/>
      <dgm:spPr/>
      <dgm:t>
        <a:bodyPr/>
        <a:lstStyle/>
        <a:p>
          <a:endParaRPr lang="en-US"/>
        </a:p>
      </dgm:t>
    </dgm:pt>
    <dgm:pt modelId="{88C4654A-48A3-41D3-BE37-2C886274DEAC}" type="sibTrans" cxnId="{D2717313-1F50-44B4-A99E-5E0EF4B4C966}">
      <dgm:prSet/>
      <dgm:spPr/>
      <dgm:t>
        <a:bodyPr/>
        <a:lstStyle/>
        <a:p>
          <a:endParaRPr lang="en-US"/>
        </a:p>
      </dgm:t>
    </dgm:pt>
    <dgm:pt modelId="{4F9FF881-439B-429F-8C01-77B77FBB77B6}">
      <dgm:prSet phldrT="[Text]" custT="1"/>
      <dgm:spPr>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gm:spPr>
      <dgm:t>
        <a:bodyPr spcFirstLastPara="0" vert="horz" wrap="square" lIns="71120" tIns="71120" rIns="71120" bIns="71120" numCol="1" spcCol="1270" anchor="ctr" anchorCtr="0"/>
        <a:lstStyle/>
        <a:p>
          <a:pPr marL="0" lvl="0" algn="ctr" defTabSz="444500">
            <a:lnSpc>
              <a:spcPct val="90000"/>
            </a:lnSpc>
            <a:spcBef>
              <a:spcPct val="0"/>
            </a:spcBef>
            <a:spcAft>
              <a:spcPct val="35000"/>
            </a:spcAft>
          </a:pPr>
          <a:r>
            <a:rPr lang="en-US" sz="1200" b="1" kern="1200">
              <a:solidFill>
                <a:srgbClr val="0000FF"/>
              </a:solidFill>
            </a:rPr>
            <a:t>Year 1</a:t>
          </a:r>
        </a:p>
        <a:p>
          <a:pPr marL="0" lvl="0" algn="ctr" defTabSz="444500">
            <a:lnSpc>
              <a:spcPct val="90000"/>
            </a:lnSpc>
            <a:spcBef>
              <a:spcPct val="0"/>
            </a:spcBef>
            <a:spcAft>
              <a:spcPct val="35000"/>
            </a:spcAft>
          </a:pPr>
          <a:endParaRPr lang="en-US" sz="1200" b="1" kern="1200"/>
        </a:p>
        <a:p>
          <a:pPr marL="0" lvl="0" algn="ctr" defTabSz="444500">
            <a:lnSpc>
              <a:spcPct val="90000"/>
            </a:lnSpc>
            <a:spcBef>
              <a:spcPct val="0"/>
            </a:spcBef>
            <a:spcAft>
              <a:spcPct val="35000"/>
            </a:spcAft>
          </a:pPr>
          <a:r>
            <a:rPr lang="en-US" sz="1200" b="1" kern="1200">
              <a:solidFill>
                <a:sysClr val="windowText" lastClr="000000">
                  <a:hueOff val="0"/>
                  <a:satOff val="0"/>
                  <a:lumOff val="0"/>
                  <a:alphaOff val="0"/>
                </a:sysClr>
              </a:solidFill>
              <a:latin typeface="Calibri" panose="020F0502020204030204"/>
              <a:ea typeface="+mn-ea"/>
              <a:cs typeface="+mn-cs"/>
            </a:rPr>
            <a:t>$0 x 1.08</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+ 1,500</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$1,500</a:t>
          </a:r>
        </a:p>
      </dgm:t>
    </dgm:pt>
    <dgm:pt modelId="{0FA09CCA-2A0B-442D-B8D3-897C21D729CD}" type="parTrans" cxnId="{0BE20182-8929-4A7B-9EAA-13013CF264EB}">
      <dgm:prSet/>
      <dgm:spPr/>
      <dgm:t>
        <a:bodyPr/>
        <a:lstStyle/>
        <a:p>
          <a:endParaRPr lang="en-US"/>
        </a:p>
      </dgm:t>
    </dgm:pt>
    <dgm:pt modelId="{F93B640F-39AA-4C16-8CA0-1742AAC76043}" type="sibTrans" cxnId="{0BE20182-8929-4A7B-9EAA-13013CF264EB}">
      <dgm:prSet/>
      <dgm:spPr/>
      <dgm:t>
        <a:bodyPr/>
        <a:lstStyle/>
        <a:p>
          <a:endParaRPr lang="en-US"/>
        </a:p>
      </dgm:t>
    </dgm:pt>
    <dgm:pt modelId="{BC7B7A8D-4C93-40ED-90A0-3AE92F2F0158}">
      <dgm:prSet phldrT="[Text]" custT="1"/>
      <dgm:spPr>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gm:spPr>
      <dgm:t>
        <a:bodyPr spcFirstLastPara="0" vert="horz" wrap="square" lIns="71120" tIns="71120" rIns="71120" bIns="71120" numCol="1" spcCol="1270" anchor="ctr" anchorCtr="0"/>
        <a:lstStyle/>
        <a:p>
          <a:pPr marL="0" lvl="0" algn="ctr" defTabSz="444500">
            <a:lnSpc>
              <a:spcPct val="90000"/>
            </a:lnSpc>
            <a:spcBef>
              <a:spcPct val="0"/>
            </a:spcBef>
            <a:spcAft>
              <a:spcPct val="35000"/>
            </a:spcAft>
            <a:buNone/>
          </a:pPr>
          <a:r>
            <a:rPr lang="en-US" sz="1200" b="1" kern="1200">
              <a:solidFill>
                <a:srgbClr val="0000FF"/>
              </a:solidFill>
            </a:rPr>
            <a:t>Year 5</a:t>
          </a:r>
        </a:p>
        <a:p>
          <a:pPr marL="0" lvl="0" algn="ctr" defTabSz="444500">
            <a:lnSpc>
              <a:spcPct val="90000"/>
            </a:lnSpc>
            <a:spcBef>
              <a:spcPct val="0"/>
            </a:spcBef>
            <a:spcAft>
              <a:spcPct val="35000"/>
            </a:spcAft>
            <a:buNone/>
          </a:pPr>
          <a:endParaRPr lang="en-US" sz="1200" b="1" kern="1200"/>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$6,759.17 x 1.08</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+ 1,500</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$8,799.90</a:t>
          </a:r>
        </a:p>
      </dgm:t>
    </dgm:pt>
    <dgm:pt modelId="{7E5CA040-9B44-4CED-8538-5CDCE618EC6F}" type="parTrans" cxnId="{757783A4-F550-4DCA-8FA2-A41D3329E177}">
      <dgm:prSet/>
      <dgm:spPr/>
      <dgm:t>
        <a:bodyPr/>
        <a:lstStyle/>
        <a:p>
          <a:endParaRPr lang="en-US"/>
        </a:p>
      </dgm:t>
    </dgm:pt>
    <dgm:pt modelId="{DC73D643-B0B2-41FB-8C86-C0EEDB3E6A94}" type="sibTrans" cxnId="{757783A4-F550-4DCA-8FA2-A41D3329E177}">
      <dgm:prSet/>
      <dgm:spPr/>
      <dgm:t>
        <a:bodyPr/>
        <a:lstStyle/>
        <a:p>
          <a:endParaRPr lang="en-US"/>
        </a:p>
      </dgm:t>
    </dgm:pt>
    <dgm:pt modelId="{C09A8BE4-3A6D-4642-9C31-564AB793FBD4}" type="pres">
      <dgm:prSet presAssocID="{353700B8-F2C1-4C21-A441-C4C198C6BB5C}" presName="Name0" presStyleCnt="0">
        <dgm:presLayoutVars>
          <dgm:chMax val="11"/>
          <dgm:chPref val="11"/>
          <dgm:dir/>
          <dgm:resizeHandles/>
        </dgm:presLayoutVars>
      </dgm:prSet>
      <dgm:spPr/>
    </dgm:pt>
    <dgm:pt modelId="{26B7A275-19D2-4A5E-B274-568DD9BF3A53}" type="pres">
      <dgm:prSet presAssocID="{BC7B7A8D-4C93-40ED-90A0-3AE92F2F0158}" presName="Accent5" presStyleCnt="0"/>
      <dgm:spPr/>
    </dgm:pt>
    <dgm:pt modelId="{F75FB049-E06E-4FE8-9E96-4D150073CD6E}" type="pres">
      <dgm:prSet presAssocID="{BC7B7A8D-4C93-40ED-90A0-3AE92F2F0158}" presName="Accent" presStyleLbl="node1" presStyleIdx="0" presStyleCnt="5"/>
      <dgm:spPr/>
    </dgm:pt>
    <dgm:pt modelId="{FDAAD810-94E0-4F0C-8BD5-ABC4C163AC97}" type="pres">
      <dgm:prSet presAssocID="{BC7B7A8D-4C93-40ED-90A0-3AE92F2F0158}" presName="ParentBackground5" presStyleCnt="0"/>
      <dgm:spPr/>
    </dgm:pt>
    <dgm:pt modelId="{F4F4C612-F077-4C7A-BEC9-7B3F01231158}" type="pres">
      <dgm:prSet presAssocID="{BC7B7A8D-4C93-40ED-90A0-3AE92F2F0158}" presName="ParentBackground" presStyleLbl="fgAcc1" presStyleIdx="0" presStyleCnt="5"/>
      <dgm:spPr/>
    </dgm:pt>
    <dgm:pt modelId="{EC462DA3-19BE-4120-90C9-E1C720C09C04}" type="pres">
      <dgm:prSet presAssocID="{BC7B7A8D-4C93-40ED-90A0-3AE92F2F0158}" presName="Parent5" presStyleLbl="revTx" presStyleIdx="0" presStyleCnt="0">
        <dgm:presLayoutVars>
          <dgm:chMax val="1"/>
          <dgm:chPref val="1"/>
          <dgm:bulletEnabled val="1"/>
        </dgm:presLayoutVars>
      </dgm:prSet>
      <dgm:spPr/>
    </dgm:pt>
    <dgm:pt modelId="{33DAB29F-882B-4670-8BE7-06CE21C58CE2}" type="pres">
      <dgm:prSet presAssocID="{F418F1C3-ED34-40B9-8912-CC6D72199A9C}" presName="Accent4" presStyleCnt="0"/>
      <dgm:spPr/>
    </dgm:pt>
    <dgm:pt modelId="{81B5F8E6-9C65-4CA8-AD59-9DE0CAE55700}" type="pres">
      <dgm:prSet presAssocID="{F418F1C3-ED34-40B9-8912-CC6D72199A9C}" presName="Accent" presStyleLbl="node1" presStyleIdx="1" presStyleCnt="5"/>
      <dgm:spPr/>
    </dgm:pt>
    <dgm:pt modelId="{1AF232E6-E477-4765-ACAD-0AB4D16DD7D0}" type="pres">
      <dgm:prSet presAssocID="{F418F1C3-ED34-40B9-8912-CC6D72199A9C}" presName="ParentBackground4" presStyleCnt="0"/>
      <dgm:spPr/>
    </dgm:pt>
    <dgm:pt modelId="{A9693E4D-676D-45BF-AAD1-84D9AAA66405}" type="pres">
      <dgm:prSet presAssocID="{F418F1C3-ED34-40B9-8912-CC6D72199A9C}" presName="ParentBackground" presStyleLbl="fgAcc1" presStyleIdx="1" presStyleCnt="5"/>
      <dgm:spPr/>
    </dgm:pt>
    <dgm:pt modelId="{C2AC6D8E-9AD9-4FBE-BEC9-753DEE4A7453}" type="pres">
      <dgm:prSet presAssocID="{F418F1C3-ED34-40B9-8912-CC6D72199A9C}" presName="Parent4" presStyleLbl="revTx" presStyleIdx="0" presStyleCnt="0">
        <dgm:presLayoutVars>
          <dgm:chMax val="1"/>
          <dgm:chPref val="1"/>
          <dgm:bulletEnabled val="1"/>
        </dgm:presLayoutVars>
      </dgm:prSet>
      <dgm:spPr/>
    </dgm:pt>
    <dgm:pt modelId="{4C4FB895-0759-4834-8A04-E49D96431A40}" type="pres">
      <dgm:prSet presAssocID="{2B0E4AC8-2C54-4A0C-AE44-5F919080B00D}" presName="Accent3" presStyleCnt="0"/>
      <dgm:spPr/>
    </dgm:pt>
    <dgm:pt modelId="{A1419F79-2594-4BF6-901B-BF3C9B18EA75}" type="pres">
      <dgm:prSet presAssocID="{2B0E4AC8-2C54-4A0C-AE44-5F919080B00D}" presName="Accent" presStyleLbl="node1" presStyleIdx="2" presStyleCnt="5"/>
      <dgm:spPr/>
    </dgm:pt>
    <dgm:pt modelId="{E3F0EF61-E12A-43AB-B940-E334E0DC7173}" type="pres">
      <dgm:prSet presAssocID="{2B0E4AC8-2C54-4A0C-AE44-5F919080B00D}" presName="ParentBackground3" presStyleCnt="0"/>
      <dgm:spPr/>
    </dgm:pt>
    <dgm:pt modelId="{2840FCB1-7A45-42D9-9A20-B79DCD5BBAA1}" type="pres">
      <dgm:prSet presAssocID="{2B0E4AC8-2C54-4A0C-AE44-5F919080B00D}" presName="ParentBackground" presStyleLbl="fgAcc1" presStyleIdx="2" presStyleCnt="5" custLinFactNeighborX="-2823" custLinFactNeighborY="941"/>
      <dgm:spPr/>
    </dgm:pt>
    <dgm:pt modelId="{DE33D2BA-46B2-4EDD-A731-5847826BE9EA}" type="pres">
      <dgm:prSet presAssocID="{2B0E4AC8-2C54-4A0C-AE44-5F919080B00D}" presName="Parent3" presStyleLbl="revTx" presStyleIdx="0" presStyleCnt="0">
        <dgm:presLayoutVars>
          <dgm:chMax val="1"/>
          <dgm:chPref val="1"/>
          <dgm:bulletEnabled val="1"/>
        </dgm:presLayoutVars>
      </dgm:prSet>
      <dgm:spPr/>
    </dgm:pt>
    <dgm:pt modelId="{07350DD5-EE09-40D8-A389-82704FCB19B3}" type="pres">
      <dgm:prSet presAssocID="{CD61A3C6-EC20-4960-B2F8-C1A0BD6BD5EF}" presName="Accent2" presStyleCnt="0"/>
      <dgm:spPr/>
    </dgm:pt>
    <dgm:pt modelId="{615B461C-03A0-48AD-89E0-B24181FF17B5}" type="pres">
      <dgm:prSet presAssocID="{CD61A3C6-EC20-4960-B2F8-C1A0BD6BD5EF}" presName="Accent" presStyleLbl="node1" presStyleIdx="3" presStyleCnt="5"/>
      <dgm:spPr/>
    </dgm:pt>
    <dgm:pt modelId="{3B258AEC-E1F8-45ED-B4BD-EDBDA1E2EB9A}" type="pres">
      <dgm:prSet presAssocID="{CD61A3C6-EC20-4960-B2F8-C1A0BD6BD5EF}" presName="ParentBackground2" presStyleCnt="0"/>
      <dgm:spPr/>
    </dgm:pt>
    <dgm:pt modelId="{C15F2326-138B-4520-9F12-1628BA944396}" type="pres">
      <dgm:prSet presAssocID="{CD61A3C6-EC20-4960-B2F8-C1A0BD6BD5EF}" presName="ParentBackground" presStyleLbl="fgAcc1" presStyleIdx="3" presStyleCnt="5"/>
      <dgm:spPr/>
    </dgm:pt>
    <dgm:pt modelId="{AA9EBB84-742A-4706-80A2-94BB1C572CDB}" type="pres">
      <dgm:prSet presAssocID="{CD61A3C6-EC20-4960-B2F8-C1A0BD6BD5EF}" presName="Parent2" presStyleLbl="revTx" presStyleIdx="0" presStyleCnt="0">
        <dgm:presLayoutVars>
          <dgm:chMax val="1"/>
          <dgm:chPref val="1"/>
          <dgm:bulletEnabled val="1"/>
        </dgm:presLayoutVars>
      </dgm:prSet>
      <dgm:spPr/>
    </dgm:pt>
    <dgm:pt modelId="{061567DE-2380-47CF-95F4-43049D53A4FB}" type="pres">
      <dgm:prSet presAssocID="{4F9FF881-439B-429F-8C01-77B77FBB77B6}" presName="Accent1" presStyleCnt="0"/>
      <dgm:spPr/>
    </dgm:pt>
    <dgm:pt modelId="{EE5D9492-7925-470F-BD78-9A737274DA81}" type="pres">
      <dgm:prSet presAssocID="{4F9FF881-439B-429F-8C01-77B77FBB77B6}" presName="Accent" presStyleLbl="node1" presStyleIdx="4" presStyleCnt="5"/>
      <dgm:spPr/>
    </dgm:pt>
    <dgm:pt modelId="{C1161CA8-815E-4AEB-BE07-E6C535E0FEEB}" type="pres">
      <dgm:prSet presAssocID="{4F9FF881-439B-429F-8C01-77B77FBB77B6}" presName="ParentBackground1" presStyleCnt="0"/>
      <dgm:spPr/>
    </dgm:pt>
    <dgm:pt modelId="{2E60D426-3F9D-44D5-9DB9-D3F8B154395D}" type="pres">
      <dgm:prSet presAssocID="{4F9FF881-439B-429F-8C01-77B77FBB77B6}" presName="ParentBackground" presStyleLbl="fgAcc1" presStyleIdx="4" presStyleCnt="5" custLinFactNeighborX="2377"/>
      <dgm:spPr/>
    </dgm:pt>
    <dgm:pt modelId="{BF5B7552-D427-4A7A-86E2-CC1AD1ACB43B}" type="pres">
      <dgm:prSet presAssocID="{4F9FF881-439B-429F-8C01-77B77FBB77B6}" presName="Parent1" presStyleLbl="revTx" presStyleIdx="0" presStyleCnt="0">
        <dgm:presLayoutVars>
          <dgm:chMax val="1"/>
          <dgm:chPref val="1"/>
          <dgm:bulletEnabled val="1"/>
        </dgm:presLayoutVars>
      </dgm:prSet>
      <dgm:spPr/>
    </dgm:pt>
  </dgm:ptLst>
  <dgm:cxnLst>
    <dgm:cxn modelId="{F9B7BF0C-00B3-4D25-92B3-61F4B01E5181}" type="presOf" srcId="{4F9FF881-439B-429F-8C01-77B77FBB77B6}" destId="{2E60D426-3F9D-44D5-9DB9-D3F8B154395D}" srcOrd="0" destOrd="0" presId="urn:microsoft.com/office/officeart/2011/layout/CircleProcess"/>
    <dgm:cxn modelId="{D2717313-1F50-44B4-A99E-5E0EF4B4C966}" srcId="{353700B8-F2C1-4C21-A441-C4C198C6BB5C}" destId="{F418F1C3-ED34-40B9-8912-CC6D72199A9C}" srcOrd="3" destOrd="0" parTransId="{F3F1201E-1EC8-4317-B110-4D38721D9CE0}" sibTransId="{88C4654A-48A3-41D3-BE37-2C886274DEAC}"/>
    <dgm:cxn modelId="{0BE20182-8929-4A7B-9EAA-13013CF264EB}" srcId="{353700B8-F2C1-4C21-A441-C4C198C6BB5C}" destId="{4F9FF881-439B-429F-8C01-77B77FBB77B6}" srcOrd="0" destOrd="0" parTransId="{0FA09CCA-2A0B-442D-B8D3-897C21D729CD}" sibTransId="{F93B640F-39AA-4C16-8CA0-1742AAC76043}"/>
    <dgm:cxn modelId="{C9B4D792-D788-47BF-911D-4A72946920DD}" type="presOf" srcId="{BC7B7A8D-4C93-40ED-90A0-3AE92F2F0158}" destId="{F4F4C612-F077-4C7A-BEC9-7B3F01231158}" srcOrd="0" destOrd="0" presId="urn:microsoft.com/office/officeart/2011/layout/CircleProcess"/>
    <dgm:cxn modelId="{56E1BD97-809B-4FF9-A1F9-D94F4F2AB55D}" type="presOf" srcId="{CD61A3C6-EC20-4960-B2F8-C1A0BD6BD5EF}" destId="{C15F2326-138B-4520-9F12-1628BA944396}" srcOrd="0" destOrd="0" presId="urn:microsoft.com/office/officeart/2011/layout/CircleProcess"/>
    <dgm:cxn modelId="{757783A4-F550-4DCA-8FA2-A41D3329E177}" srcId="{353700B8-F2C1-4C21-A441-C4C198C6BB5C}" destId="{BC7B7A8D-4C93-40ED-90A0-3AE92F2F0158}" srcOrd="4" destOrd="0" parTransId="{7E5CA040-9B44-4CED-8538-5CDCE618EC6F}" sibTransId="{DC73D643-B0B2-41FB-8C86-C0EEDB3E6A94}"/>
    <dgm:cxn modelId="{965DBFAB-6FD0-45A9-B981-3EBA114964D0}" type="presOf" srcId="{BC7B7A8D-4C93-40ED-90A0-3AE92F2F0158}" destId="{EC462DA3-19BE-4120-90C9-E1C720C09C04}" srcOrd="1" destOrd="0" presId="urn:microsoft.com/office/officeart/2011/layout/CircleProcess"/>
    <dgm:cxn modelId="{F006ABAE-09A0-4E49-9B34-18D03A0159BE}" type="presOf" srcId="{353700B8-F2C1-4C21-A441-C4C198C6BB5C}" destId="{C09A8BE4-3A6D-4642-9C31-564AB793FBD4}" srcOrd="0" destOrd="0" presId="urn:microsoft.com/office/officeart/2011/layout/CircleProcess"/>
    <dgm:cxn modelId="{79A62DB3-8AAD-4A2B-8BD7-6674380A8A7E}" type="presOf" srcId="{4F9FF881-439B-429F-8C01-77B77FBB77B6}" destId="{BF5B7552-D427-4A7A-86E2-CC1AD1ACB43B}" srcOrd="1" destOrd="0" presId="urn:microsoft.com/office/officeart/2011/layout/CircleProcess"/>
    <dgm:cxn modelId="{73605EB9-9EB9-4799-BC44-308826E47A54}" srcId="{353700B8-F2C1-4C21-A441-C4C198C6BB5C}" destId="{2B0E4AC8-2C54-4A0C-AE44-5F919080B00D}" srcOrd="2" destOrd="0" parTransId="{88191D59-FBA9-4122-B5B4-2A22D410A601}" sibTransId="{090E6B9C-FA4A-4680-990B-6DB85A00052F}"/>
    <dgm:cxn modelId="{C3F800BA-222E-4A9E-855F-0DA9A65242A7}" type="presOf" srcId="{2B0E4AC8-2C54-4A0C-AE44-5F919080B00D}" destId="{2840FCB1-7A45-42D9-9A20-B79DCD5BBAA1}" srcOrd="0" destOrd="0" presId="urn:microsoft.com/office/officeart/2011/layout/CircleProcess"/>
    <dgm:cxn modelId="{27A1B6BF-2925-4A55-9BE5-B35EDB7AD5FB}" srcId="{353700B8-F2C1-4C21-A441-C4C198C6BB5C}" destId="{CD61A3C6-EC20-4960-B2F8-C1A0BD6BD5EF}" srcOrd="1" destOrd="0" parTransId="{171B99AA-E0D8-42A4-9BE6-6FE601BE3EEB}" sibTransId="{14F1791A-8F5B-4991-B82C-02EE7520A3D0}"/>
    <dgm:cxn modelId="{9BD735CD-694D-428E-905A-BA292B736204}" type="presOf" srcId="{2B0E4AC8-2C54-4A0C-AE44-5F919080B00D}" destId="{DE33D2BA-46B2-4EDD-A731-5847826BE9EA}" srcOrd="1" destOrd="0" presId="urn:microsoft.com/office/officeart/2011/layout/CircleProcess"/>
    <dgm:cxn modelId="{1F07C7DB-D112-47B0-A4FD-5C30C705AB0D}" type="presOf" srcId="{F418F1C3-ED34-40B9-8912-CC6D72199A9C}" destId="{A9693E4D-676D-45BF-AAD1-84D9AAA66405}" srcOrd="0" destOrd="0" presId="urn:microsoft.com/office/officeart/2011/layout/CircleProcess"/>
    <dgm:cxn modelId="{BC012CF2-E1EE-46EF-A4D1-BCA949CEE62E}" type="presOf" srcId="{CD61A3C6-EC20-4960-B2F8-C1A0BD6BD5EF}" destId="{AA9EBB84-742A-4706-80A2-94BB1C572CDB}" srcOrd="1" destOrd="0" presId="urn:microsoft.com/office/officeart/2011/layout/CircleProcess"/>
    <dgm:cxn modelId="{EB50E8F8-D790-4DB7-A339-C186773CF5F4}" type="presOf" srcId="{F418F1C3-ED34-40B9-8912-CC6D72199A9C}" destId="{C2AC6D8E-9AD9-4FBE-BEC9-753DEE4A7453}" srcOrd="1" destOrd="0" presId="urn:microsoft.com/office/officeart/2011/layout/CircleProcess"/>
    <dgm:cxn modelId="{E2F49C90-1429-4AE9-8E85-719B49837088}" type="presParOf" srcId="{C09A8BE4-3A6D-4642-9C31-564AB793FBD4}" destId="{26B7A275-19D2-4A5E-B274-568DD9BF3A53}" srcOrd="0" destOrd="0" presId="urn:microsoft.com/office/officeart/2011/layout/CircleProcess"/>
    <dgm:cxn modelId="{69B7F245-DB00-49D3-BC19-BD6B8119D5EB}" type="presParOf" srcId="{26B7A275-19D2-4A5E-B274-568DD9BF3A53}" destId="{F75FB049-E06E-4FE8-9E96-4D150073CD6E}" srcOrd="0" destOrd="0" presId="urn:microsoft.com/office/officeart/2011/layout/CircleProcess"/>
    <dgm:cxn modelId="{FEE2CF97-26CB-439E-A2C6-9CB464A119FE}" type="presParOf" srcId="{C09A8BE4-3A6D-4642-9C31-564AB793FBD4}" destId="{FDAAD810-94E0-4F0C-8BD5-ABC4C163AC97}" srcOrd="1" destOrd="0" presId="urn:microsoft.com/office/officeart/2011/layout/CircleProcess"/>
    <dgm:cxn modelId="{E618DA1E-E78E-4944-80BF-6E5F8FC5DD81}" type="presParOf" srcId="{FDAAD810-94E0-4F0C-8BD5-ABC4C163AC97}" destId="{F4F4C612-F077-4C7A-BEC9-7B3F01231158}" srcOrd="0" destOrd="0" presId="urn:microsoft.com/office/officeart/2011/layout/CircleProcess"/>
    <dgm:cxn modelId="{05B47D56-014B-4797-BE11-AC3DBC41C21F}" type="presParOf" srcId="{C09A8BE4-3A6D-4642-9C31-564AB793FBD4}" destId="{EC462DA3-19BE-4120-90C9-E1C720C09C04}" srcOrd="2" destOrd="0" presId="urn:microsoft.com/office/officeart/2011/layout/CircleProcess"/>
    <dgm:cxn modelId="{8CDED284-CE58-453E-B3B7-431F6379F19A}" type="presParOf" srcId="{C09A8BE4-3A6D-4642-9C31-564AB793FBD4}" destId="{33DAB29F-882B-4670-8BE7-06CE21C58CE2}" srcOrd="3" destOrd="0" presId="urn:microsoft.com/office/officeart/2011/layout/CircleProcess"/>
    <dgm:cxn modelId="{59FF6166-5133-4F2B-9142-0A0437FAB339}" type="presParOf" srcId="{33DAB29F-882B-4670-8BE7-06CE21C58CE2}" destId="{81B5F8E6-9C65-4CA8-AD59-9DE0CAE55700}" srcOrd="0" destOrd="0" presId="urn:microsoft.com/office/officeart/2011/layout/CircleProcess"/>
    <dgm:cxn modelId="{80607147-F515-4178-9394-7DB5AF41C256}" type="presParOf" srcId="{C09A8BE4-3A6D-4642-9C31-564AB793FBD4}" destId="{1AF232E6-E477-4765-ACAD-0AB4D16DD7D0}" srcOrd="4" destOrd="0" presId="urn:microsoft.com/office/officeart/2011/layout/CircleProcess"/>
    <dgm:cxn modelId="{ED9320FE-253E-42A1-9195-16CE7B26B42B}" type="presParOf" srcId="{1AF232E6-E477-4765-ACAD-0AB4D16DD7D0}" destId="{A9693E4D-676D-45BF-AAD1-84D9AAA66405}" srcOrd="0" destOrd="0" presId="urn:microsoft.com/office/officeart/2011/layout/CircleProcess"/>
    <dgm:cxn modelId="{977077D1-758A-4581-B331-15E74F1F75CC}" type="presParOf" srcId="{C09A8BE4-3A6D-4642-9C31-564AB793FBD4}" destId="{C2AC6D8E-9AD9-4FBE-BEC9-753DEE4A7453}" srcOrd="5" destOrd="0" presId="urn:microsoft.com/office/officeart/2011/layout/CircleProcess"/>
    <dgm:cxn modelId="{2694008D-7D67-40F0-8C45-38711EBFD0DF}" type="presParOf" srcId="{C09A8BE4-3A6D-4642-9C31-564AB793FBD4}" destId="{4C4FB895-0759-4834-8A04-E49D96431A40}" srcOrd="6" destOrd="0" presId="urn:microsoft.com/office/officeart/2011/layout/CircleProcess"/>
    <dgm:cxn modelId="{29227CC5-977D-4752-A4E0-6B1C0E9E6A73}" type="presParOf" srcId="{4C4FB895-0759-4834-8A04-E49D96431A40}" destId="{A1419F79-2594-4BF6-901B-BF3C9B18EA75}" srcOrd="0" destOrd="0" presId="urn:microsoft.com/office/officeart/2011/layout/CircleProcess"/>
    <dgm:cxn modelId="{116A6CFD-A30D-4043-9138-929A6BF3D7D8}" type="presParOf" srcId="{C09A8BE4-3A6D-4642-9C31-564AB793FBD4}" destId="{E3F0EF61-E12A-43AB-B940-E334E0DC7173}" srcOrd="7" destOrd="0" presId="urn:microsoft.com/office/officeart/2011/layout/CircleProcess"/>
    <dgm:cxn modelId="{17D47398-AA8F-4387-9BF9-9BB8EA54D52A}" type="presParOf" srcId="{E3F0EF61-E12A-43AB-B940-E334E0DC7173}" destId="{2840FCB1-7A45-42D9-9A20-B79DCD5BBAA1}" srcOrd="0" destOrd="0" presId="urn:microsoft.com/office/officeart/2011/layout/CircleProcess"/>
    <dgm:cxn modelId="{5F936204-6D31-43AC-B3F0-015E8809B974}" type="presParOf" srcId="{C09A8BE4-3A6D-4642-9C31-564AB793FBD4}" destId="{DE33D2BA-46B2-4EDD-A731-5847826BE9EA}" srcOrd="8" destOrd="0" presId="urn:microsoft.com/office/officeart/2011/layout/CircleProcess"/>
    <dgm:cxn modelId="{C1DB6035-6EF7-468E-97CA-7170EE14E797}" type="presParOf" srcId="{C09A8BE4-3A6D-4642-9C31-564AB793FBD4}" destId="{07350DD5-EE09-40D8-A389-82704FCB19B3}" srcOrd="9" destOrd="0" presId="urn:microsoft.com/office/officeart/2011/layout/CircleProcess"/>
    <dgm:cxn modelId="{C16F4A05-D929-4479-B9A8-4A97293BD67D}" type="presParOf" srcId="{07350DD5-EE09-40D8-A389-82704FCB19B3}" destId="{615B461C-03A0-48AD-89E0-B24181FF17B5}" srcOrd="0" destOrd="0" presId="urn:microsoft.com/office/officeart/2011/layout/CircleProcess"/>
    <dgm:cxn modelId="{E6C86AEA-73F8-4697-B0BF-EC7D1C3BDAD1}" type="presParOf" srcId="{C09A8BE4-3A6D-4642-9C31-564AB793FBD4}" destId="{3B258AEC-E1F8-45ED-B4BD-EDBDA1E2EB9A}" srcOrd="10" destOrd="0" presId="urn:microsoft.com/office/officeart/2011/layout/CircleProcess"/>
    <dgm:cxn modelId="{995463BE-BE41-4620-8170-BC091255C53D}" type="presParOf" srcId="{3B258AEC-E1F8-45ED-B4BD-EDBDA1E2EB9A}" destId="{C15F2326-138B-4520-9F12-1628BA944396}" srcOrd="0" destOrd="0" presId="urn:microsoft.com/office/officeart/2011/layout/CircleProcess"/>
    <dgm:cxn modelId="{AA08D94A-E697-4939-93F7-90A088CC7DEE}" type="presParOf" srcId="{C09A8BE4-3A6D-4642-9C31-564AB793FBD4}" destId="{AA9EBB84-742A-4706-80A2-94BB1C572CDB}" srcOrd="11" destOrd="0" presId="urn:microsoft.com/office/officeart/2011/layout/CircleProcess"/>
    <dgm:cxn modelId="{078588FC-A29E-4918-BA7E-07C0049C5F96}" type="presParOf" srcId="{C09A8BE4-3A6D-4642-9C31-564AB793FBD4}" destId="{061567DE-2380-47CF-95F4-43049D53A4FB}" srcOrd="12" destOrd="0" presId="urn:microsoft.com/office/officeart/2011/layout/CircleProcess"/>
    <dgm:cxn modelId="{8DF7497C-B06E-4927-AD38-1EE12272B471}" type="presParOf" srcId="{061567DE-2380-47CF-95F4-43049D53A4FB}" destId="{EE5D9492-7925-470F-BD78-9A737274DA81}" srcOrd="0" destOrd="0" presId="urn:microsoft.com/office/officeart/2011/layout/CircleProcess"/>
    <dgm:cxn modelId="{6C62361F-4EAD-4C0F-A83F-9446CDF194B9}" type="presParOf" srcId="{C09A8BE4-3A6D-4642-9C31-564AB793FBD4}" destId="{C1161CA8-815E-4AEB-BE07-E6C535E0FEEB}" srcOrd="13" destOrd="0" presId="urn:microsoft.com/office/officeart/2011/layout/CircleProcess"/>
    <dgm:cxn modelId="{CB3CA520-CE9D-47A8-B0E9-E1112AA820F3}" type="presParOf" srcId="{C1161CA8-815E-4AEB-BE07-E6C535E0FEEB}" destId="{2E60D426-3F9D-44D5-9DB9-D3F8B154395D}" srcOrd="0" destOrd="0" presId="urn:microsoft.com/office/officeart/2011/layout/CircleProcess"/>
    <dgm:cxn modelId="{52617B7A-DF26-4E1D-B4BB-BF0231CF92AD}" type="presParOf" srcId="{C09A8BE4-3A6D-4642-9C31-564AB793FBD4}" destId="{BF5B7552-D427-4A7A-86E2-CC1AD1ACB43B}" srcOrd="14" destOrd="0" presId="urn:microsoft.com/office/officeart/2011/layout/Circle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75FB049-E06E-4FE8-9E96-4D150073CD6E}">
      <dsp:nvSpPr>
        <dsp:cNvPr id="0" name=""/>
        <dsp:cNvSpPr/>
      </dsp:nvSpPr>
      <dsp:spPr>
        <a:xfrm>
          <a:off x="11965530" y="750345"/>
          <a:ext cx="1971194" cy="1971517"/>
        </a:xfrm>
        <a:prstGeom prst="ellipse">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F4F4C612-F077-4C7A-BEC9-7B3F01231158}">
      <dsp:nvSpPr>
        <dsp:cNvPr id="0" name=""/>
        <dsp:cNvSpPr/>
      </dsp:nvSpPr>
      <dsp:spPr>
        <a:xfrm>
          <a:off x="12030572" y="816074"/>
          <a:ext cx="1840061" cy="1840059"/>
        </a:xfrm>
        <a:prstGeom prst="ellipse">
          <a:avLst/>
        </a:prstGeom>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71120" rIns="71120" bIns="71120" numCol="1" spcCol="1270" anchor="ctr" anchorCtr="0">
          <a:noAutofit/>
        </a:bodyPr>
        <a:lstStyle/>
        <a:p>
          <a:pPr marL="0" lvl="0" indent="0" algn="ctr" defTabSz="444500">
            <a:lnSpc>
              <a:spcPct val="90000"/>
            </a:lnSpc>
            <a:spcBef>
              <a:spcPct val="0"/>
            </a:spcBef>
            <a:spcAft>
              <a:spcPct val="35000"/>
            </a:spcAft>
            <a:buNone/>
          </a:pPr>
          <a:r>
            <a:rPr lang="en-US" sz="1200" b="1" kern="1200">
              <a:solidFill>
                <a:srgbClr val="0000FF"/>
              </a:solidFill>
            </a:rPr>
            <a:t>Year 5</a:t>
          </a:r>
        </a:p>
        <a:p>
          <a:pPr marL="0" lvl="0" indent="0" algn="ctr" defTabSz="444500">
            <a:lnSpc>
              <a:spcPct val="90000"/>
            </a:lnSpc>
            <a:spcBef>
              <a:spcPct val="0"/>
            </a:spcBef>
            <a:spcAft>
              <a:spcPct val="35000"/>
            </a:spcAft>
            <a:buNone/>
          </a:pPr>
          <a:endParaRPr lang="en-US" sz="1200" b="1" kern="1200"/>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$6,759.17 x 1.08</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+ 1,500</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$8,799.90</a:t>
          </a:r>
        </a:p>
      </dsp:txBody>
      <dsp:txXfrm>
        <a:off x="12293888" y="1078989"/>
        <a:ext cx="1314479" cy="1314229"/>
      </dsp:txXfrm>
    </dsp:sp>
    <dsp:sp modelId="{81B5F8E6-9C65-4CA8-AD59-9DE0CAE55700}">
      <dsp:nvSpPr>
        <dsp:cNvPr id="0" name=""/>
        <dsp:cNvSpPr/>
      </dsp:nvSpPr>
      <dsp:spPr>
        <a:xfrm rot="2700000">
          <a:off x="9927309" y="750448"/>
          <a:ext cx="1970966" cy="1970966"/>
        </a:xfrm>
        <a:prstGeom prst="teardrop">
          <a:avLst>
            <a:gd name="adj" fmla="val 10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A9693E4D-676D-45BF-AAD1-84D9AAA66405}">
      <dsp:nvSpPr>
        <dsp:cNvPr id="0" name=""/>
        <dsp:cNvSpPr/>
      </dsp:nvSpPr>
      <dsp:spPr>
        <a:xfrm>
          <a:off x="9994335" y="816074"/>
          <a:ext cx="1840061" cy="1840059"/>
        </a:xfrm>
        <a:prstGeom prst="ellipse">
          <a:avLst/>
        </a:prstGeom>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71120" rIns="71120" bIns="71120" numCol="1" spcCol="1270" anchor="ctr" anchorCtr="0">
          <a:noAutofit/>
        </a:bodyPr>
        <a:lstStyle/>
        <a:p>
          <a:pPr marL="0" lvl="0" indent="0" algn="ctr" defTabSz="444500">
            <a:lnSpc>
              <a:spcPct val="90000"/>
            </a:lnSpc>
            <a:spcBef>
              <a:spcPct val="0"/>
            </a:spcBef>
            <a:spcAft>
              <a:spcPct val="35000"/>
            </a:spcAft>
            <a:buNone/>
          </a:pPr>
          <a:r>
            <a:rPr lang="en-US" sz="1200" b="1" kern="1200">
              <a:solidFill>
                <a:srgbClr val="0000FF"/>
              </a:solidFill>
            </a:rPr>
            <a:t>Year 4</a:t>
          </a:r>
        </a:p>
        <a:p>
          <a:pPr marL="0" lvl="0" indent="0" algn="ctr" defTabSz="444500">
            <a:lnSpc>
              <a:spcPct val="90000"/>
            </a:lnSpc>
            <a:spcBef>
              <a:spcPct val="0"/>
            </a:spcBef>
            <a:spcAft>
              <a:spcPct val="35000"/>
            </a:spcAft>
            <a:buNone/>
          </a:pPr>
          <a:endParaRPr lang="en-US" sz="1200" b="1" kern="1200"/>
        </a:p>
        <a:p>
          <a:pPr marL="0" lvl="0" indent="0" algn="ctr" defTabSz="444500">
            <a:lnSpc>
              <a:spcPct val="90000"/>
            </a:lnSpc>
            <a:spcBef>
              <a:spcPct val="0"/>
            </a:spcBef>
            <a:spcAft>
              <a:spcPct val="35000"/>
            </a:spcAft>
            <a:buNone/>
          </a:pPr>
          <a:r>
            <a:rPr lang="en-US" sz="1200" b="1" kern="1200"/>
            <a:t>$4,869.60 x 1.08</a:t>
          </a:r>
          <a:endParaRPr lang="en-US" sz="1200" b="1" kern="1200">
            <a:solidFill>
              <a:sysClr val="windowText" lastClr="000000">
                <a:hueOff val="0"/>
                <a:satOff val="0"/>
                <a:lumOff val="0"/>
                <a:alphaOff val="0"/>
              </a:sysClr>
            </a:solidFill>
            <a:latin typeface="Calibri" panose="020F0502020204030204"/>
            <a:ea typeface="+mn-ea"/>
            <a:cs typeface="+mn-cs"/>
          </a:endParaRP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+ 1,500</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$6,759.17   x  1.08</a:t>
          </a:r>
        </a:p>
      </dsp:txBody>
      <dsp:txXfrm>
        <a:off x="10256602" y="1078989"/>
        <a:ext cx="1314479" cy="1314229"/>
      </dsp:txXfrm>
    </dsp:sp>
    <dsp:sp modelId="{A1419F79-2594-4BF6-901B-BF3C9B18EA75}">
      <dsp:nvSpPr>
        <dsp:cNvPr id="0" name=""/>
        <dsp:cNvSpPr/>
      </dsp:nvSpPr>
      <dsp:spPr>
        <a:xfrm rot="2700000">
          <a:off x="7891072" y="750448"/>
          <a:ext cx="1970966" cy="1970966"/>
        </a:xfrm>
        <a:prstGeom prst="teardrop">
          <a:avLst>
            <a:gd name="adj" fmla="val 10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840FCB1-7A45-42D9-9A20-B79DCD5BBAA1}">
      <dsp:nvSpPr>
        <dsp:cNvPr id="0" name=""/>
        <dsp:cNvSpPr/>
      </dsp:nvSpPr>
      <dsp:spPr>
        <a:xfrm>
          <a:off x="7905105" y="833389"/>
          <a:ext cx="1840061" cy="1840059"/>
        </a:xfrm>
        <a:prstGeom prst="ellipse">
          <a:avLst/>
        </a:prstGeom>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71120" rIns="71120" bIns="71120" numCol="1" spcCol="1270" anchor="ctr" anchorCtr="0">
          <a:noAutofit/>
        </a:bodyPr>
        <a:lstStyle/>
        <a:p>
          <a:pPr marL="0" lvl="0" indent="0" algn="ctr" defTabSz="444500">
            <a:lnSpc>
              <a:spcPct val="90000"/>
            </a:lnSpc>
            <a:spcBef>
              <a:spcPct val="0"/>
            </a:spcBef>
            <a:spcAft>
              <a:spcPct val="35000"/>
            </a:spcAft>
            <a:buNone/>
          </a:pPr>
          <a:r>
            <a:rPr lang="en-US" sz="1200" b="1" kern="1200">
              <a:solidFill>
                <a:srgbClr val="0000FF"/>
              </a:solidFill>
            </a:rPr>
            <a:t>Year 3</a:t>
          </a:r>
        </a:p>
        <a:p>
          <a:pPr marL="0" lvl="0" indent="0" algn="ctr" defTabSz="444500">
            <a:lnSpc>
              <a:spcPct val="90000"/>
            </a:lnSpc>
            <a:spcBef>
              <a:spcPct val="0"/>
            </a:spcBef>
            <a:spcAft>
              <a:spcPct val="35000"/>
            </a:spcAft>
            <a:buNone/>
          </a:pPr>
          <a:endParaRPr lang="en-US" sz="1200" b="1" kern="1200"/>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$3,120 x 1.08</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+ 1,500</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$4,869.60</a:t>
          </a:r>
        </a:p>
      </dsp:txBody>
      <dsp:txXfrm>
        <a:off x="8167371" y="1096304"/>
        <a:ext cx="1314479" cy="1314229"/>
      </dsp:txXfrm>
    </dsp:sp>
    <dsp:sp modelId="{615B461C-03A0-48AD-89E0-B24181FF17B5}">
      <dsp:nvSpPr>
        <dsp:cNvPr id="0" name=""/>
        <dsp:cNvSpPr/>
      </dsp:nvSpPr>
      <dsp:spPr>
        <a:xfrm rot="2700000">
          <a:off x="5853787" y="750448"/>
          <a:ext cx="1970966" cy="1970966"/>
        </a:xfrm>
        <a:prstGeom prst="teardrop">
          <a:avLst>
            <a:gd name="adj" fmla="val 10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C15F2326-138B-4520-9F12-1628BA944396}">
      <dsp:nvSpPr>
        <dsp:cNvPr id="0" name=""/>
        <dsp:cNvSpPr/>
      </dsp:nvSpPr>
      <dsp:spPr>
        <a:xfrm>
          <a:off x="5919764" y="816074"/>
          <a:ext cx="1840061" cy="1840059"/>
        </a:xfrm>
        <a:prstGeom prst="ellipse">
          <a:avLst/>
        </a:prstGeom>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71120" rIns="71120" bIns="71120" numCol="1" spcCol="1270" anchor="ctr" anchorCtr="0">
          <a:noAutofit/>
        </a:bodyPr>
        <a:lstStyle/>
        <a:p>
          <a:pPr marL="0" lvl="0" indent="0" algn="ctr" defTabSz="444500">
            <a:lnSpc>
              <a:spcPct val="90000"/>
            </a:lnSpc>
            <a:spcBef>
              <a:spcPct val="0"/>
            </a:spcBef>
            <a:spcAft>
              <a:spcPct val="35000"/>
            </a:spcAft>
            <a:buNone/>
          </a:pPr>
          <a:r>
            <a:rPr lang="en-US" sz="1200" b="1" kern="1200">
              <a:solidFill>
                <a:srgbClr val="0000FF"/>
              </a:solidFill>
            </a:rPr>
            <a:t>Year 2</a:t>
          </a:r>
        </a:p>
        <a:p>
          <a:pPr marL="0" lvl="0" indent="0" algn="ctr" defTabSz="444500">
            <a:lnSpc>
              <a:spcPct val="90000"/>
            </a:lnSpc>
            <a:spcBef>
              <a:spcPct val="0"/>
            </a:spcBef>
            <a:spcAft>
              <a:spcPct val="35000"/>
            </a:spcAft>
            <a:buNone/>
          </a:pPr>
          <a:endParaRPr lang="en-US" sz="1200" b="1" kern="1200"/>
        </a:p>
        <a:p>
          <a:pPr marL="0" lvl="0" indent="0" algn="ctr" defTabSz="444500">
            <a:lnSpc>
              <a:spcPct val="90000"/>
            </a:lnSpc>
            <a:spcBef>
              <a:spcPct val="0"/>
            </a:spcBef>
            <a:spcAft>
              <a:spcPct val="35000"/>
            </a:spcAft>
            <a:buNone/>
          </a:pPr>
          <a:r>
            <a:rPr lang="en-US" sz="1200" b="1" kern="1200"/>
            <a:t>$1,5</a:t>
          </a:r>
          <a:r>
            <a:rPr lang="en-US" sz="1200" b="1" kern="1200">
              <a:solidFill>
                <a:sysClr val="windowText" lastClr="000000">
                  <a:hueOff val="0"/>
                  <a:satOff val="0"/>
                  <a:lumOff val="0"/>
                  <a:alphaOff val="0"/>
                </a:sysClr>
              </a:solidFill>
              <a:latin typeface="Calibri" panose="020F0502020204030204"/>
              <a:ea typeface="+mn-ea"/>
              <a:cs typeface="+mn-cs"/>
            </a:rPr>
            <a:t>00 x 1.08</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+ 1,500</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$3,120</a:t>
          </a:r>
        </a:p>
      </dsp:txBody>
      <dsp:txXfrm>
        <a:off x="6183079" y="1078989"/>
        <a:ext cx="1314479" cy="1314229"/>
      </dsp:txXfrm>
    </dsp:sp>
    <dsp:sp modelId="{EE5D9492-7925-470F-BD78-9A737274DA81}">
      <dsp:nvSpPr>
        <dsp:cNvPr id="0" name=""/>
        <dsp:cNvSpPr/>
      </dsp:nvSpPr>
      <dsp:spPr>
        <a:xfrm rot="2700000">
          <a:off x="3816501" y="750448"/>
          <a:ext cx="1970966" cy="1970966"/>
        </a:xfrm>
        <a:prstGeom prst="teardrop">
          <a:avLst>
            <a:gd name="adj" fmla="val 10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sp>
    <dsp:sp modelId="{2E60D426-3F9D-44D5-9DB9-D3F8B154395D}">
      <dsp:nvSpPr>
        <dsp:cNvPr id="0" name=""/>
        <dsp:cNvSpPr/>
      </dsp:nvSpPr>
      <dsp:spPr>
        <a:xfrm>
          <a:off x="3926216" y="816074"/>
          <a:ext cx="1840061" cy="1840059"/>
        </a:xfrm>
        <a:prstGeom prst="ellipse">
          <a:avLst/>
        </a:prstGeom>
        <a:solidFill>
          <a:sysClr val="window" lastClr="FFFFFF">
            <a:alpha val="90000"/>
            <a:hueOff val="0"/>
            <a:satOff val="0"/>
            <a:lumOff val="0"/>
            <a:alphaOff val="0"/>
          </a:sysClr>
        </a:solidFill>
        <a:ln w="12700" cap="flat" cmpd="sng" algn="ctr">
          <a:solidFill>
            <a:srgbClr val="4472C4">
              <a:hueOff val="0"/>
              <a:satOff val="0"/>
              <a:lumOff val="0"/>
              <a:alphaOff val="0"/>
            </a:srgb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71120" tIns="71120" rIns="71120" bIns="71120" numCol="1" spcCol="1270" anchor="ctr" anchorCtr="0">
          <a:noAutofit/>
        </a:bodyPr>
        <a:lstStyle/>
        <a:p>
          <a:pPr marL="0" lvl="0" indent="0" algn="ctr" defTabSz="444500">
            <a:lnSpc>
              <a:spcPct val="90000"/>
            </a:lnSpc>
            <a:spcBef>
              <a:spcPct val="0"/>
            </a:spcBef>
            <a:spcAft>
              <a:spcPct val="35000"/>
            </a:spcAft>
            <a:buNone/>
          </a:pPr>
          <a:r>
            <a:rPr lang="en-US" sz="1200" b="1" kern="1200">
              <a:solidFill>
                <a:srgbClr val="0000FF"/>
              </a:solidFill>
            </a:rPr>
            <a:t>Year 1</a:t>
          </a:r>
        </a:p>
        <a:p>
          <a:pPr marL="0" lvl="0" indent="0" algn="ctr" defTabSz="444500">
            <a:lnSpc>
              <a:spcPct val="90000"/>
            </a:lnSpc>
            <a:spcBef>
              <a:spcPct val="0"/>
            </a:spcBef>
            <a:spcAft>
              <a:spcPct val="35000"/>
            </a:spcAft>
            <a:buNone/>
          </a:pPr>
          <a:endParaRPr lang="en-US" sz="1200" b="1" kern="1200"/>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$0 x 1.08</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+ 1,500</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a:t>
          </a:r>
        </a:p>
        <a:p>
          <a:pPr marL="0" lvl="0" indent="0" algn="ctr" defTabSz="444500">
            <a:lnSpc>
              <a:spcPct val="90000"/>
            </a:lnSpc>
            <a:spcBef>
              <a:spcPct val="0"/>
            </a:spcBef>
            <a:spcAft>
              <a:spcPct val="35000"/>
            </a:spcAft>
            <a:buNone/>
          </a:pPr>
          <a:r>
            <a:rPr lang="en-US" sz="1200" b="1" kern="1200">
              <a:solidFill>
                <a:sysClr val="windowText" lastClr="000000">
                  <a:hueOff val="0"/>
                  <a:satOff val="0"/>
                  <a:lumOff val="0"/>
                  <a:alphaOff val="0"/>
                </a:sysClr>
              </a:solidFill>
              <a:latin typeface="Calibri" panose="020F0502020204030204"/>
              <a:ea typeface="+mn-ea"/>
              <a:cs typeface="+mn-cs"/>
            </a:rPr>
            <a:t>$1,500</a:t>
          </a:r>
        </a:p>
      </dsp:txBody>
      <dsp:txXfrm>
        <a:off x="4189532" y="1078989"/>
        <a:ext cx="1314479" cy="1314229"/>
      </dsp:txXfrm>
    </dsp:sp>
  </dsp:spTree>
</dsp:drawing>
</file>

<file path=xl/diagrams/layout1.xml><?xml version="1.0" encoding="utf-8"?>
<dgm:layoutDef xmlns:dgm="http://schemas.openxmlformats.org/drawingml/2006/diagram" xmlns:a="http://schemas.openxmlformats.org/drawingml/2006/main" uniqueId="urn:microsoft.com/office/officeart/2011/layout/CircleProcess">
  <dgm:title val="Circle Process"/>
  <dgm:desc val="Use to show sequential steps in a process. Limited to eleven Level 1 shapes with an unlimited number of Level 2 shapes. Works best with small amounts of text. Unused text does not appear, but remains available if you switch layouts."/>
  <dgm:catLst>
    <dgm:cat type="process" pri="8500"/>
    <dgm:cat type="officeonline" pri="8500"/>
  </dgm:catLst>
  <dgm:sampData>
    <dgm:dataModel>
      <dgm:ptLst>
        <dgm:pt modelId="0" type="doc"/>
        <dgm:pt modelId="10">
          <dgm:prSet phldr="1"/>
        </dgm:pt>
        <dgm:pt modelId="20">
          <dgm:prSet phldr="1"/>
        </dgm:pt>
        <dgm:pt modelId="30">
          <dgm:prSet phldr="1"/>
        </dgm:pt>
      </dgm:ptLst>
      <dgm:cxnLst>
        <dgm:cxn modelId="40" srcId="0" destId="10" srcOrd="0" destOrd="0"/>
        <dgm:cxn modelId="50" srcId="0" destId="20" srcOrd="1" destOrd="0"/>
        <dgm:cxn modelId="60" srcId="0" destId="30" srcOrd="2" destOrd="0"/>
      </dgm:cxnLst>
      <dgm:bg/>
      <dgm:whole/>
    </dgm:dataModel>
  </dgm:sampData>
  <dgm:styleData>
    <dgm:dataModel>
      <dgm:ptLst>
        <dgm:pt modelId="0" type="doc"/>
        <dgm:pt modelId="10">
          <dgm:prSet phldr="1"/>
        </dgm:pt>
        <dgm:pt modelId="20">
          <dgm:prSet phldr="1"/>
        </dgm:pt>
      </dgm:ptLst>
      <dgm:cxnLst>
        <dgm:cxn modelId="30" srcId="0" destId="10" srcOrd="0" destOrd="0"/>
        <dgm:cxn modelId="4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50" srcId="0" destId="10" srcOrd="0" destOrd="0"/>
        <dgm:cxn modelId="60" srcId="0" destId="20" srcOrd="1" destOrd="0"/>
        <dgm:cxn modelId="70" srcId="0" destId="30" srcOrd="2" destOrd="0"/>
        <dgm:cxn modelId="80" srcId="0" destId="40" srcOrd="3" destOrd="0"/>
      </dgm:cxnLst>
      <dgm:bg/>
      <dgm:whole/>
    </dgm:dataModel>
  </dgm:clrData>
  <dgm:layoutNode name="Name0">
    <dgm:varLst>
      <dgm:chMax val="11"/>
      <dgm:chPref val="11"/>
      <dgm:dir/>
      <dgm:resizeHandles/>
    </dgm:varLst>
    <dgm:shape xmlns:r="http://schemas.openxmlformats.org/officeDocument/2006/relationships" r:blip="">
      <dgm:adjLst/>
    </dgm:shape>
    <dgm:choose name="Name1">
      <dgm:if name="Name2" func="var" arg="dir" op="equ" val="norm">
        <dgm:choose name="Name3">
          <dgm:if name="Name4" axis="ch" ptType="node" func="cnt" op="equ" val="1">
            <dgm:alg type="composite">
              <dgm:param type="ar" val="0.6383"/>
            </dgm:alg>
            <dgm:constrLst>
              <dgm:constr type="primFontSz" for="des" forName="Child1" val="65"/>
              <dgm:constr type="primFontSz" for="des" forName="Parent1" val="65"/>
              <dgm:constr type="primFontSz" for="des" forName="Child1" refType="primFontSz" refFor="des" refForName="Parent1" op="lte"/>
              <dgm:constr type="l" for="ch" forName="Parent1" refType="w" fact="0.1667"/>
              <dgm:constr type="t" for="ch" forName="Parent1" refType="h" fact="0.1064"/>
              <dgm:constr type="w" for="ch" forName="Parent1" refType="w" fact="0.6667"/>
              <dgm:constr type="h" for="ch" forName="Parent1" refType="h" fact="0.4255"/>
              <dgm:constr type="l" for="ch" forName="Accent1" refType="w" fact="0"/>
              <dgm:constr type="t" for="ch" forName="Accent1" refType="h" fact="0"/>
              <dgm:constr type="w" for="ch" forName="Accent1" refType="w"/>
              <dgm:constr type="h" for="ch" forName="Accent1" refType="h" fact="0.6383"/>
              <dgm:constr type="l" for="ch" forName="ParentBackground1" refType="w" fact="0.0333"/>
              <dgm:constr type="t" for="ch" forName="ParentBackground1" refType="h" fact="0.0213"/>
              <dgm:constr type="w" for="ch" forName="ParentBackground1" refType="w" fact="0.9333"/>
              <dgm:constr type="h" for="ch" forName="ParentBackground1" refType="h" fact="0.5957"/>
              <dgm:constr type="l" for="ch" forName="Child1" refType="w" fact="0.0333"/>
              <dgm:constr type="t" for="ch" forName="Child1" refType="h" fact="0.6574"/>
              <dgm:constr type="w" for="ch" forName="Child1" refType="w" fact="0.9333"/>
              <dgm:constr type="h" for="ch" forName="Child1" refType="h" fact="0.3426"/>
            </dgm:constrLst>
          </dgm:if>
          <dgm:if name="Name5" axis="ch" ptType="node" func="cnt" op="equ" val="2">
            <dgm:alg type="composite">
              <dgm:param type="ar" val="1.2659"/>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l" for="ch" forName="Parent2" refType="w" fact="0.6249"/>
              <dgm:constr type="t" for="ch" forName="Parent2" refType="h" fact="0.2022"/>
              <dgm:constr type="w" for="ch" forName="Parent2" refType="w" fact="0.3001"/>
              <dgm:constr type="h" for="ch" forName="Parent2" refType="h" fact="0.3799"/>
              <dgm:constr type="l" for="ch" forName="Parent1" refType="w" fact="0.1597"/>
              <dgm:constr type="t" for="ch" forName="Parent1" refType="h" fact="0.2022"/>
              <dgm:constr type="w" for="ch" forName="Parent1" refType="w" fact="0.3001"/>
              <dgm:constr type="h" for="ch" forName="Parent1" refType="h" fact="0.3799"/>
              <dgm:constr type="l" for="ch" forName="Accent2" refType="w" fact="0.5498"/>
              <dgm:constr type="t" for="ch" forName="Accent2" refType="h" fact="0.1072"/>
              <dgm:constr type="w" for="ch" forName="Accent2" refType="w" fact="0.4502"/>
              <dgm:constr type="h" for="ch" forName="Accent2" refType="h" fact="0.5699"/>
              <dgm:constr type="l" for="ch" forName="ParentBackground2" refType="w" fact="0.5648"/>
              <dgm:constr type="t" for="ch" forName="ParentBackground2" refType="h" fact="0.1262"/>
              <dgm:constr type="w" for="ch" forName="ParentBackground2" refType="w" fact="0.4201"/>
              <dgm:constr type="h" for="ch" forName="ParentBackground2" refType="h" fact="0.5319"/>
              <dgm:constr type="l" for="ch" forName="Child2" refType="w" fact="0.5648"/>
              <dgm:constr type="t" for="ch" forName="Child2" refType="h" fact="0.6876"/>
              <dgm:constr type="w" for="ch" forName="Child2" refType="w" fact="0.4201"/>
              <dgm:constr type="h" for="ch" forName="Child2" refType="h" fact="0.3124"/>
              <dgm:constr type="l" for="ch" forName="Accent1" refType="w" fact="-0.0086"/>
              <dgm:constr type="t" for="ch" forName="Accent1" refType="h" fact="-0.0109"/>
              <dgm:constr type="w" for="ch" forName="Accent1" refType="w" fact="0.6367"/>
              <dgm:constr type="h" for="ch" forName="Accent1" refType="h" fact="0.806"/>
              <dgm:constr type="l" for="ch" forName="ParentBackground1" refType="w" fact="0.0997"/>
              <dgm:constr type="t" for="ch" forName="ParentBackground1" refType="h" fact="0.1262"/>
              <dgm:constr type="w" for="ch" forName="ParentBackground1" refType="w" fact="0.4201"/>
              <dgm:constr type="h" for="ch" forName="ParentBackground1" refType="h" fact="0.5319"/>
              <dgm:constr type="l" for="ch" forName="Child1" refType="w" fact="0.0997"/>
              <dgm:constr type="t" for="ch" forName="Child1" refType="h" fact="0.6876"/>
              <dgm:constr type="w" for="ch" forName="Child1" refType="w" fact="0.4201"/>
              <dgm:constr type="h" for="ch" forName="Child1" refType="h" fact="0.3124"/>
            </dgm:constrLst>
          </dgm:if>
          <dgm:if name="Name6" axis="ch" ptType="node" func="cnt" op="equ" val="3">
            <dgm:alg type="composite">
              <dgm:param type="ar" val="1.854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l" for="ch" forName="Parent3" refType="w" fact="0.744"/>
              <dgm:constr type="t" for="ch" forName="Parent3" refType="h" fact="0.2022"/>
              <dgm:constr type="w" for="ch" forName="Parent3" refType="w" fact="0.2048"/>
              <dgm:constr type="h" for="ch" forName="Parent3" refType="h" fact="0.3799"/>
              <dgm:constr type="l" for="ch" forName="Parent2" refType="w" fact="0.4265"/>
              <dgm:constr type="t" for="ch" forName="Parent2" refType="h" fact="0.2022"/>
              <dgm:constr type="w" for="ch" forName="Parent2" refType="w" fact="0.2048"/>
              <dgm:constr type="h" for="ch" forName="Parent2" refType="h" fact="0.3799"/>
              <dgm:constr type="l" for="ch" forName="Parent1" refType="w" fact="0.109"/>
              <dgm:constr type="t" for="ch" forName="Parent1" refType="h" fact="0.2022"/>
              <dgm:constr type="w" for="ch" forName="Parent1" refType="w" fact="0.2048"/>
              <dgm:constr type="h" for="ch" forName="Parent1" refType="h" fact="0.3799"/>
              <dgm:constr type="l" for="ch" forName="Accent3" refType="w" fact="0.6928"/>
              <dgm:constr type="t" for="ch" forName="Accent3" refType="h" fact="0.1072"/>
              <dgm:constr type="w" for="ch" forName="Accent3" refType="w" fact="0.3072"/>
              <dgm:constr type="h" for="ch" forName="Accent3" refType="h" fact="0.5699"/>
              <dgm:constr type="l" for="ch" forName="ParentBackground3" refType="w" fact="0.703"/>
              <dgm:constr type="t" for="ch" forName="ParentBackground3" refType="h" fact="0.1262"/>
              <dgm:constr type="w" for="ch" forName="ParentBackground3" refType="w" fact="0.2868"/>
              <dgm:constr type="h" for="ch" forName="ParentBackground3" refType="h" fact="0.5319"/>
              <dgm:constr type="l" for="ch" forName="Child3" refType="w" fact="0.703"/>
              <dgm:constr type="t" for="ch" forName="Child3" refType="h" fact="0.6876"/>
              <dgm:constr type="w" for="ch" forName="Child3" refType="w" fact="0.2868"/>
              <dgm:constr type="h" for="ch" forName="Child3" refType="h" fact="0.3124"/>
              <dgm:constr type="l" for="ch" forName="Accent2" refType="w" fact="0.3122"/>
              <dgm:constr type="t" for="ch" forName="Accent2" refType="h" fact="-0.0109"/>
              <dgm:constr type="w" for="ch" forName="Accent2" refType="w" fact="0.4334"/>
              <dgm:constr type="h" for="ch" forName="Accent2" refType="h" fact="0.806"/>
              <dgm:constr type="l" for="ch" forName="ParentBackground2" refType="w" fact="0.3855"/>
              <dgm:constr type="t" for="ch" forName="ParentBackground2" refType="h" fact="0.1262"/>
              <dgm:constr type="w" for="ch" forName="ParentBackground2" refType="w" fact="0.2868"/>
              <dgm:constr type="h" for="ch" forName="ParentBackground2" refType="h" fact="0.5319"/>
              <dgm:constr type="l" for="ch" forName="Child2" refType="w" fact="0.3855"/>
              <dgm:constr type="t" for="ch" forName="Child2" refType="h" fact="0.6876"/>
              <dgm:constr type="w" for="ch" forName="Child2" refType="w" fact="0.2868"/>
              <dgm:constr type="h" for="ch" forName="Child2" refType="h" fact="0.3124"/>
              <dgm:constr type="l" for="ch" forName="Accent1" refType="w" fact="-0.0053"/>
              <dgm:constr type="t" for="ch" forName="Accent1" refType="h" fact="-0.0109"/>
              <dgm:constr type="w" for="ch" forName="Accent1" refType="w" fact="0.4334"/>
              <dgm:constr type="h" for="ch" forName="Accent1" refType="h" fact="0.806"/>
              <dgm:constr type="l" for="ch" forName="ParentBackground1" refType="w" fact="0.068"/>
              <dgm:constr type="t" for="ch" forName="ParentBackground1" refType="h" fact="0.1262"/>
              <dgm:constr type="w" for="ch" forName="ParentBackground1" refType="w" fact="0.2868"/>
              <dgm:constr type="h" for="ch" forName="ParentBackground1" refType="h" fact="0.5319"/>
              <dgm:constr type="l" for="ch" forName="Child1" refType="w" fact="0.068"/>
              <dgm:constr type="t" for="ch" forName="Child1" refType="h" fact="0.6876"/>
              <dgm:constr type="w" for="ch" forName="Child1" refType="w" fact="0.2868"/>
              <dgm:constr type="h" for="ch" forName="Child1" refType="h" fact="0.3124"/>
            </dgm:constrLst>
          </dgm:if>
          <dgm:if name="Name7" axis="ch" ptType="node" func="cnt" op="equ" val="4">
            <dgm:alg type="composite">
              <dgm:param type="ar" val="2.4437"/>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l" for="ch" forName="Parent4" refType="w" fact="0.8057"/>
              <dgm:constr type="t" for="ch" forName="Parent4" refType="h" fact="0.2022"/>
              <dgm:constr type="w" for="ch" forName="Parent4" refType="w" fact="0.1555"/>
              <dgm:constr type="h" for="ch" forName="Parent4" refType="h" fact="0.3799"/>
              <dgm:constr type="l" for="ch" forName="Parent3" refType="w" fact="0.5647"/>
              <dgm:constr type="t" for="ch" forName="Parent3" refType="h" fact="0.2022"/>
              <dgm:constr type="w" for="ch" forName="Parent3" refType="w" fact="0.1555"/>
              <dgm:constr type="h" for="ch" forName="Parent3" refType="h" fact="0.3799"/>
              <dgm:constr type="l" for="ch" forName="Parent2" refType="w" fact="0.3237"/>
              <dgm:constr type="t" for="ch" forName="Parent2" refType="h" fact="0.2022"/>
              <dgm:constr type="w" for="ch" forName="Parent2" refType="w" fact="0.1555"/>
              <dgm:constr type="h" for="ch" forName="Parent2" refType="h" fact="0.3799"/>
              <dgm:constr type="l" for="ch" forName="Parent1" refType="w" fact="0.0827"/>
              <dgm:constr type="t" for="ch" forName="Parent1" refType="h" fact="0.2022"/>
              <dgm:constr type="w" for="ch" forName="Parent1" refType="w" fact="0.1555"/>
              <dgm:constr type="h" for="ch" forName="Parent1" refType="h" fact="0.3799"/>
              <dgm:constr type="l" for="ch" forName="Accent4" refType="w" fact="0.7668"/>
              <dgm:constr type="t" for="ch" forName="Accent4" refType="h" fact="0.1072"/>
              <dgm:constr type="w" for="ch" forName="Accent4" refType="w" fact="0.2332"/>
              <dgm:constr type="h" for="ch" forName="Accent4" refType="h" fact="0.5699"/>
              <dgm:constr type="l" for="ch" forName="ParentBackground4" refType="w" fact="0.7746"/>
              <dgm:constr type="t" for="ch" forName="ParentBackground4" refType="h" fact="0.1262"/>
              <dgm:constr type="w" for="ch" forName="ParentBackground4" refType="w" fact="0.2177"/>
              <dgm:constr type="h" for="ch" forName="ParentBackground4" refType="h" fact="0.5319"/>
              <dgm:constr type="l" for="ch" forName="Child4" refType="w" fact="0.7746"/>
              <dgm:constr type="t" for="ch" forName="Child4" refType="h" fact="0.6876"/>
              <dgm:constr type="w" for="ch" forName="Child4" refType="w" fact="0.2177"/>
              <dgm:constr type="h" for="ch" forName="Child4" refType="h" fact="0.3124"/>
              <dgm:constr type="l" for="ch" forName="Accent3" refType="w" fact="0.4765"/>
              <dgm:constr type="t" for="ch" forName="Accent3" refType="h" fact="-0.0109"/>
              <dgm:constr type="w" for="ch" forName="Accent3" refType="w" fact="0.3298"/>
              <dgm:constr type="h" for="ch" forName="Accent3" refType="h" fact="0.806"/>
              <dgm:constr type="l" for="ch" forName="ParentBackground3" refType="w" fact="0.5336"/>
              <dgm:constr type="t" for="ch" forName="ParentBackground3" refType="h" fact="0.1262"/>
              <dgm:constr type="w" for="ch" forName="ParentBackground3" refType="w" fact="0.2177"/>
              <dgm:constr type="h" for="ch" forName="ParentBackground3" refType="h" fact="0.5319"/>
              <dgm:constr type="l" for="ch" forName="Child3" refType="w" fact="0.5336"/>
              <dgm:constr type="t" for="ch" forName="Child3" refType="h" fact="0.6876"/>
              <dgm:constr type="w" for="ch" forName="Child3" refType="w" fact="0.2177"/>
              <dgm:constr type="h" for="ch" forName="Child3" refType="h" fact="0.3124"/>
              <dgm:constr type="l" for="ch" forName="Accent2" refType="w" fact="0.2365"/>
              <dgm:constr type="t" for="ch" forName="Accent2" refType="h" fact="-0.0109"/>
              <dgm:constr type="w" for="ch" forName="Accent2" refType="w" fact="0.3298"/>
              <dgm:constr type="h" for="ch" forName="Accent2" refType="h" fact="0.806"/>
              <dgm:constr type="l" for="ch" forName="ParentBackground2" refType="w" fact="0.2926"/>
              <dgm:constr type="t" for="ch" forName="ParentBackground2" refType="h" fact="0.1262"/>
              <dgm:constr type="w" for="ch" forName="ParentBackground2" refType="w" fact="0.2177"/>
              <dgm:constr type="h" for="ch" forName="ParentBackground2" refType="h" fact="0.5319"/>
              <dgm:constr type="l" for="ch" forName="Child2" refType="w" fact="0.2926"/>
              <dgm:constr type="t" for="ch" forName="Child2" refType="h" fact="0.6876"/>
              <dgm:constr type="w" for="ch" forName="Child2" refType="w" fact="0.2177"/>
              <dgm:constr type="h" for="ch" forName="Child2" refType="h" fact="0.3124"/>
              <dgm:constr type="l" for="ch" forName="Accent1" refType="w" fact="-0.0045"/>
              <dgm:constr type="t" for="ch" forName="Accent1" refType="h" fact="-0.0109"/>
              <dgm:constr type="w" for="ch" forName="Accent1" refType="w" fact="0.3298"/>
              <dgm:constr type="h" for="ch" forName="Accent1" refType="h" fact="0.806"/>
              <dgm:constr type="l" for="ch" forName="ParentBackground1" refType="w" fact="0.0516"/>
              <dgm:constr type="t" for="ch" forName="ParentBackground1" refType="h" fact="0.1262"/>
              <dgm:constr type="w" for="ch" forName="ParentBackground1" refType="w" fact="0.2177"/>
              <dgm:constr type="h" for="ch" forName="ParentBackground1" refType="h" fact="0.5319"/>
              <dgm:constr type="l" for="ch" forName="Child1" refType="w" fact="0.0516"/>
              <dgm:constr type="t" for="ch" forName="Child1" refType="h" fact="0.6876"/>
              <dgm:constr type="w" for="ch" forName="Child1" refType="w" fact="0.2177"/>
              <dgm:constr type="h" for="ch" forName="Child1" refType="h" fact="0.3124"/>
            </dgm:constrLst>
          </dgm:if>
          <dgm:if name="Name8" axis="ch" ptType="node" func="cnt" op="equ" val="5">
            <dgm:alg type="composite">
              <dgm:param type="ar" val="3.0325"/>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l" for="ch" forName="Parent5" refType="w" fact="0.8434"/>
              <dgm:constr type="t" for="ch" forName="Parent5" refType="h" fact="0.2022"/>
              <dgm:constr type="w" for="ch" forName="Parent5" refType="w" fact="0.1253"/>
              <dgm:constr type="h" for="ch" forName="Parent5" refType="h" fact="0.3799"/>
              <dgm:constr type="l" for="ch" forName="Parent4" refType="w" fact="0.6492"/>
              <dgm:constr type="t" for="ch" forName="Parent4" refType="h" fact="0.2022"/>
              <dgm:constr type="w" for="ch" forName="Parent4" refType="w" fact="0.1253"/>
              <dgm:constr type="h" for="ch" forName="Parent4" refType="h" fact="0.3799"/>
              <dgm:constr type="l" for="ch" forName="Parent3" refType="w" fact="0.455"/>
              <dgm:constr type="t" for="ch" forName="Parent3" refType="h" fact="0.2022"/>
              <dgm:constr type="w" for="ch" forName="Parent3" refType="w" fact="0.1253"/>
              <dgm:constr type="h" for="ch" forName="Parent3" refType="h" fact="0.3799"/>
              <dgm:constr type="l" for="ch" forName="Parent2" refType="w" fact="0.2609"/>
              <dgm:constr type="t" for="ch" forName="Parent2" refType="h" fact="0.2022"/>
              <dgm:constr type="w" for="ch" forName="Parent2" refType="w" fact="0.1253"/>
              <dgm:constr type="h" for="ch" forName="Parent2" refType="h" fact="0.3799"/>
              <dgm:constr type="l" for="ch" forName="Parent1" refType="w" fact="0.0667"/>
              <dgm:constr type="t" for="ch" forName="Parent1" refType="h" fact="0.2022"/>
              <dgm:constr type="w" for="ch" forName="Parent1" refType="w" fact="0.1253"/>
              <dgm:constr type="h" for="ch" forName="Parent1" refType="h" fact="0.3799"/>
              <dgm:constr type="l" for="ch" forName="Accent5" refType="w" fact="0.8121"/>
              <dgm:constr type="t" for="ch" forName="Accent5" refType="h" fact="0.1072"/>
              <dgm:constr type="w" for="ch" forName="Accent5" refType="w" fact="0.1879"/>
              <dgm:constr type="h" for="ch" forName="Accent5" refType="h" fact="0.5699"/>
              <dgm:constr type="l" for="ch" forName="ParentBackground5" refType="w" fact="0.8183"/>
              <dgm:constr type="t" for="ch" forName="ParentBackground5" refType="h" fact="0.1262"/>
              <dgm:constr type="w" for="ch" forName="ParentBackground5" refType="w" fact="0.1754"/>
              <dgm:constr type="h" for="ch" forName="ParentBackground5" refType="h" fact="0.5319"/>
              <dgm:constr type="l" for="ch" forName="Child5" refType="w" fact="0.8183"/>
              <dgm:constr type="t" for="ch" forName="Child5" refType="h" fact="0.6876"/>
              <dgm:constr type="w" for="ch" forName="Child5" refType="w" fact="0.1754"/>
              <dgm:constr type="h" for="ch" forName="Child5" refType="h" fact="0.3124"/>
              <dgm:constr type="l" for="ch" forName="Accent4" refType="w" fact="0.5789"/>
              <dgm:constr type="t" for="ch" forName="Accent4" refType="h" fact="-0.0109"/>
              <dgm:constr type="w" for="ch" forName="Accent4" refType="w" fact="0.2657"/>
              <dgm:constr type="h" for="ch" forName="Accent4" refType="h" fact="0.806"/>
              <dgm:constr type="l" for="ch" forName="ParentBackground4" refType="w" fact="0.6242"/>
              <dgm:constr type="t" for="ch" forName="ParentBackground4" refType="h" fact="0.1262"/>
              <dgm:constr type="w" for="ch" forName="ParentBackground4" refType="w" fact="0.1754"/>
              <dgm:constr type="h" for="ch" forName="ParentBackground4" refType="h" fact="0.5319"/>
              <dgm:constr type="l" for="ch" forName="Child4" refType="w" fact="0.6242"/>
              <dgm:constr type="t" for="ch" forName="Child4" refType="h" fact="0.6876"/>
              <dgm:constr type="w" for="ch" forName="Child4" refType="w" fact="0.1754"/>
              <dgm:constr type="h" for="ch" forName="Child4" refType="h" fact="0.3124"/>
              <dgm:constr type="l" for="ch" forName="Accent3" refType="w" fact="0.3848"/>
              <dgm:constr type="t" for="ch" forName="Accent3" refType="h" fact="-0.0109"/>
              <dgm:constr type="w" for="ch" forName="Accent3" refType="w" fact="0.2657"/>
              <dgm:constr type="h" for="ch" forName="Accent3" refType="h" fact="0.806"/>
              <dgm:constr type="l" for="ch" forName="ParentBackground3" refType="w" fact="0.43"/>
              <dgm:constr type="t" for="ch" forName="ParentBackground3" refType="h" fact="0.1262"/>
              <dgm:constr type="w" for="ch" forName="ParentBackground3" refType="w" fact="0.1754"/>
              <dgm:constr type="h" for="ch" forName="ParentBackground3" refType="h" fact="0.5319"/>
              <dgm:constr type="l" for="ch" forName="Child3" refType="w" fact="0.43"/>
              <dgm:constr type="t" for="ch" forName="Child3" refType="h" fact="0.6876"/>
              <dgm:constr type="w" for="ch" forName="Child3" refType="w" fact="0.1754"/>
              <dgm:constr type="h" for="ch" forName="Child3" refType="h" fact="0.3124"/>
              <dgm:constr type="l" for="ch" forName="Accent2" refType="w" fact="0.1906"/>
              <dgm:constr type="t" for="ch" forName="Accent2" refType="h" fact="-0.0109"/>
              <dgm:constr type="w" for="ch" forName="Accent2" refType="w" fact="0.2657"/>
              <dgm:constr type="h" for="ch" forName="Accent2" refType="h" fact="0.806"/>
              <dgm:constr type="l" for="ch" forName="ParentBackground2" refType="w" fact="0.2358"/>
              <dgm:constr type="t" for="ch" forName="ParentBackground2" refType="h" fact="0.1262"/>
              <dgm:constr type="w" for="ch" forName="ParentBackground2" refType="w" fact="0.1754"/>
              <dgm:constr type="h" for="ch" forName="ParentBackground2" refType="h" fact="0.5319"/>
              <dgm:constr type="l" for="ch" forName="Child2" refType="w" fact="0.2358"/>
              <dgm:constr type="t" for="ch" forName="Child2" refType="h" fact="0.6876"/>
              <dgm:constr type="w" for="ch" forName="Child2" refType="w" fact="0.1754"/>
              <dgm:constr type="h" for="ch" forName="Child2" refType="h" fact="0.3124"/>
              <dgm:constr type="l" for="ch" forName="Accent1" refType="w" fact="-0.0036"/>
              <dgm:constr type="t" for="ch" forName="Accent1" refType="h" fact="-0.0109"/>
              <dgm:constr type="w" for="ch" forName="Accent1" refType="w" fact="0.2657"/>
              <dgm:constr type="h" for="ch" forName="Accent1" refType="h" fact="0.806"/>
              <dgm:constr type="l" for="ch" forName="ParentBackground1" refType="w" fact="0.0416"/>
              <dgm:constr type="t" for="ch" forName="ParentBackground1" refType="h" fact="0.1262"/>
              <dgm:constr type="w" for="ch" forName="ParentBackground1" refType="w" fact="0.1754"/>
              <dgm:constr type="h" for="ch" forName="ParentBackground1" refType="h" fact="0.5319"/>
              <dgm:constr type="l" for="ch" forName="Child1" refType="w" fact="0.0416"/>
              <dgm:constr type="t" for="ch" forName="Child1" refType="h" fact="0.6876"/>
              <dgm:constr type="w" for="ch" forName="Child1" refType="w" fact="0.1754"/>
              <dgm:constr type="h" for="ch" forName="Child1" refType="h" fact="0.3124"/>
            </dgm:constrLst>
          </dgm:if>
          <dgm:if name="Name9" axis="ch" ptType="node" func="cnt" op="equ" val="6">
            <dgm:alg type="composite">
              <dgm:param type="ar" val="3.621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l" for="ch" forName="Parent6" refType="w" fact="0.8689"/>
              <dgm:constr type="t" for="ch" forName="Parent6" refType="h" fact="0.2022"/>
              <dgm:constr type="w" for="ch" forName="Parent6" refType="w" fact="0.1049"/>
              <dgm:constr type="h" for="ch" forName="Parent6" refType="h" fact="0.3799"/>
              <dgm:constr type="l" for="ch" forName="Parent5" refType="w" fact="0.7063"/>
              <dgm:constr type="t" for="ch" forName="Parent5" refType="h" fact="0.2022"/>
              <dgm:constr type="w" for="ch" forName="Parent5" refType="w" fact="0.1049"/>
              <dgm:constr type="h" for="ch" forName="Parent5" refType="h" fact="0.3799"/>
              <dgm:constr type="l" for="ch" forName="Parent4" refType="w" fact="0.5437"/>
              <dgm:constr type="t" for="ch" forName="Parent4" refType="h" fact="0.2022"/>
              <dgm:constr type="w" for="ch" forName="Parent4" refType="w" fact="0.1049"/>
              <dgm:constr type="h" for="ch" forName="Parent4" refType="h" fact="0.3799"/>
              <dgm:constr type="l" for="ch" forName="Parent3" refType="w" fact="0.381"/>
              <dgm:constr type="t" for="ch" forName="Parent3" refType="h" fact="0.2022"/>
              <dgm:constr type="w" for="ch" forName="Parent3" refType="w" fact="0.1049"/>
              <dgm:constr type="h" for="ch" forName="Parent3" refType="h" fact="0.3799"/>
              <dgm:constr type="l" for="ch" forName="Parent2" refType="w" fact="0.2184"/>
              <dgm:constr type="t" for="ch" forName="Parent2" refType="h" fact="0.2022"/>
              <dgm:constr type="w" for="ch" forName="Parent2" refType="w" fact="0.1049"/>
              <dgm:constr type="h" for="ch" forName="Parent2" refType="h" fact="0.3799"/>
              <dgm:constr type="l" for="ch" forName="Parent1" refType="w" fact="0.0558"/>
              <dgm:constr type="t" for="ch" forName="Parent1" refType="h" fact="0.2022"/>
              <dgm:constr type="w" for="ch" forName="Parent1" refType="w" fact="0.1049"/>
              <dgm:constr type="h" for="ch" forName="Parent1" refType="h" fact="0.3799"/>
              <dgm:constr type="l" for="ch" forName="Accent6" refType="w" fact="0.8426"/>
              <dgm:constr type="t" for="ch" forName="Accent6" refType="h" fact="0.1072"/>
              <dgm:constr type="w" for="ch" forName="Accent6" refType="w" fact="0.1574"/>
              <dgm:constr type="h" for="ch" forName="Accent6" refType="h" fact="0.5699"/>
              <dgm:constr type="l" for="ch" forName="ParentBackground6" refType="w" fact="0.8479"/>
              <dgm:constr type="t" for="ch" forName="ParentBackground6" refType="h" fact="0.1262"/>
              <dgm:constr type="w" for="ch" forName="ParentBackground6" refType="w" fact="0.1469"/>
              <dgm:constr type="h" for="ch" forName="ParentBackground6" refType="h" fact="0.5319"/>
              <dgm:constr type="l" for="ch" forName="Child6" refType="w" fact="0.8479"/>
              <dgm:constr type="t" for="ch" forName="Child6" refType="h" fact="0.6876"/>
              <dgm:constr type="w" for="ch" forName="Child6" refType="w" fact="0.1469"/>
              <dgm:constr type="h" for="ch" forName="Child6" refType="h" fact="0.3124"/>
              <dgm:constr type="l" for="ch" forName="Accent5" refType="w" fact="0.6474"/>
              <dgm:constr type="t" for="ch" forName="Accent5" refType="h" fact="-0.0109"/>
              <dgm:constr type="w" for="ch" forName="Accent5" refType="w" fact="0.2226"/>
              <dgm:constr type="h" for="ch" forName="Accent5" refType="h" fact="0.806"/>
              <dgm:constr type="l" for="ch" forName="ParentBackground5" refType="w" fact="0.6853"/>
              <dgm:constr type="t" for="ch" forName="ParentBackground5" refType="h" fact="0.1262"/>
              <dgm:constr type="w" for="ch" forName="ParentBackground5" refType="w" fact="0.1469"/>
              <dgm:constr type="h" for="ch" forName="ParentBackground5" refType="h" fact="0.5319"/>
              <dgm:constr type="l" for="ch" forName="Child5" refType="w" fact="0.6853"/>
              <dgm:constr type="t" for="ch" forName="Child5" refType="h" fact="0.6876"/>
              <dgm:constr type="w" for="ch" forName="Child5" refType="w" fact="0.1469"/>
              <dgm:constr type="h" for="ch" forName="Child5" refType="h" fact="0.3124"/>
              <dgm:constr type="l" for="ch" forName="Accent4" refType="w" fact="0.4848"/>
              <dgm:constr type="t" for="ch" forName="Accent4" refType="h" fact="-0.0109"/>
              <dgm:constr type="w" for="ch" forName="Accent4" refType="w" fact="0.2226"/>
              <dgm:constr type="h" for="ch" forName="Accent4" refType="h" fact="0.806"/>
              <dgm:constr type="l" for="ch" forName="ParentBackground4" refType="w" fact="0.5227"/>
              <dgm:constr type="t" for="ch" forName="ParentBackground4" refType="h" fact="0.1262"/>
              <dgm:constr type="w" for="ch" forName="ParentBackground4" refType="w" fact="0.1469"/>
              <dgm:constr type="h" for="ch" forName="ParentBackground4" refType="h" fact="0.5319"/>
              <dgm:constr type="l" for="ch" forName="Child4" refType="w" fact="0.5227"/>
              <dgm:constr type="t" for="ch" forName="Child4" refType="h" fact="0.6876"/>
              <dgm:constr type="w" for="ch" forName="Child4" refType="w" fact="0.1469"/>
              <dgm:constr type="h" for="ch" forName="Child4" refType="h" fact="0.3124"/>
              <dgm:constr type="l" for="ch" forName="Accent3" refType="w" fact="0.3222"/>
              <dgm:constr type="t" for="ch" forName="Accent3" refType="h" fact="-0.0109"/>
              <dgm:constr type="w" for="ch" forName="Accent3" refType="w" fact="0.2226"/>
              <dgm:constr type="h" for="ch" forName="Accent3" refType="h" fact="0.806"/>
              <dgm:constr type="l" for="ch" forName="ParentBackground3" refType="w" fact="0.3601"/>
              <dgm:constr type="t" for="ch" forName="ParentBackground3" refType="h" fact="0.1262"/>
              <dgm:constr type="w" for="ch" forName="ParentBackground3" refType="w" fact="0.1469"/>
              <dgm:constr type="h" for="ch" forName="ParentBackground3" refType="h" fact="0.5319"/>
              <dgm:constr type="l" for="ch" forName="Child3" refType="w" fact="0.3601"/>
              <dgm:constr type="t" for="ch" forName="Child3" refType="h" fact="0.6876"/>
              <dgm:constr type="w" for="ch" forName="Child3" refType="w" fact="0.1469"/>
              <dgm:constr type="h" for="ch" forName="Child3" refType="h" fact="0.3124"/>
              <dgm:constr type="l" for="ch" forName="Accent2" refType="w" fact="0.1596"/>
              <dgm:constr type="t" for="ch" forName="Accent2" refType="h" fact="-0.0109"/>
              <dgm:constr type="w" for="ch" forName="Accent2" refType="w" fact="0.2226"/>
              <dgm:constr type="h" for="ch" forName="Accent2" refType="h" fact="0.806"/>
              <dgm:constr type="l" for="ch" forName="ParentBackground2" refType="w" fact="0.1975"/>
              <dgm:constr type="t" for="ch" forName="ParentBackground2" refType="h" fact="0.1262"/>
              <dgm:constr type="w" for="ch" forName="ParentBackground2" refType="w" fact="0.1469"/>
              <dgm:constr type="h" for="ch" forName="ParentBackground2" refType="h" fact="0.5319"/>
              <dgm:constr type="l" for="ch" forName="Child2" refType="w" fact="0.1975"/>
              <dgm:constr type="t" for="ch" forName="Child2" refType="h" fact="0.6876"/>
              <dgm:constr type="w" for="ch" forName="Child2" refType="w" fact="0.1469"/>
              <dgm:constr type="h" for="ch" forName="Child2" refType="h" fact="0.3124"/>
              <dgm:constr type="l" for="ch" forName="Accent1" refType="w" fact="-0.003"/>
              <dgm:constr type="t" for="ch" forName="Accent1" refType="h" fact="-0.0109"/>
              <dgm:constr type="w" for="ch" forName="Accent1" refType="w" fact="0.2226"/>
              <dgm:constr type="h" for="ch" forName="Accent1" refType="h" fact="0.806"/>
              <dgm:constr type="l" for="ch" forName="ParentBackground1" refType="w" fact="0.0348"/>
              <dgm:constr type="t" for="ch" forName="ParentBackground1" refType="h" fact="0.1262"/>
              <dgm:constr type="w" for="ch" forName="ParentBackground1" refType="w" fact="0.1469"/>
              <dgm:constr type="h" for="ch" forName="ParentBackground1" refType="h" fact="0.5319"/>
              <dgm:constr type="l" for="ch" forName="Child1" refType="w" fact="0.0348"/>
              <dgm:constr type="t" for="ch" forName="Child1" refType="h" fact="0.6876"/>
              <dgm:constr type="w" for="ch" forName="Child1" refType="w" fact="0.1469"/>
              <dgm:constr type="h" for="ch" forName="Child1" refType="h" fact="0.3124"/>
            </dgm:constrLst>
          </dgm:if>
          <dgm:if name="Name10" axis="ch" ptType="node" func="cnt" op="equ" val="7">
            <dgm:alg type="composite">
              <dgm:param type="ar" val="4.210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l" for="ch" forName="Parent7" refType="w" fact="0.8872"/>
              <dgm:constr type="t" for="ch" forName="Parent7" refType="h" fact="0.2022"/>
              <dgm:constr type="w" for="ch" forName="Parent7" refType="w" fact="0.0902"/>
              <dgm:constr type="h" for="ch" forName="Parent7" refType="h" fact="0.3799"/>
              <dgm:constr type="l" for="ch" forName="Parent6" refType="w" fact="0.7473"/>
              <dgm:constr type="t" for="ch" forName="Parent6" refType="h" fact="0.2022"/>
              <dgm:constr type="w" for="ch" forName="Parent6" refType="w" fact="0.0902"/>
              <dgm:constr type="h" for="ch" forName="Parent6" refType="h" fact="0.3799"/>
              <dgm:constr type="l" for="ch" forName="Parent5" refType="w" fact="0.6075"/>
              <dgm:constr type="t" for="ch" forName="Parent5" refType="h" fact="0.2022"/>
              <dgm:constr type="w" for="ch" forName="Parent5" refType="w" fact="0.0902"/>
              <dgm:constr type="h" for="ch" forName="Parent5" refType="h" fact="0.3799"/>
              <dgm:constr type="l" for="ch" forName="Parent4" refType="w" fact="0.4676"/>
              <dgm:constr type="t" for="ch" forName="Parent4" refType="h" fact="0.2022"/>
              <dgm:constr type="w" for="ch" forName="Parent4" refType="w" fact="0.0902"/>
              <dgm:constr type="h" for="ch" forName="Parent4" refType="h" fact="0.3799"/>
              <dgm:constr type="l" for="ch" forName="Parent3" refType="w" fact="0.3277"/>
              <dgm:constr type="t" for="ch" forName="Parent3" refType="h" fact="0.2022"/>
              <dgm:constr type="w" for="ch" forName="Parent3" refType="w" fact="0.0902"/>
              <dgm:constr type="h" for="ch" forName="Parent3" refType="h" fact="0.3799"/>
              <dgm:constr type="l" for="ch" forName="Parent2" refType="w" fact="0.1879"/>
              <dgm:constr type="t" for="ch" forName="Parent2" refType="h" fact="0.2022"/>
              <dgm:constr type="w" for="ch" forName="Parent2" refType="w" fact="0.0902"/>
              <dgm:constr type="h" for="ch" forName="Parent2" refType="h" fact="0.3799"/>
              <dgm:constr type="l" for="ch" forName="Parent1" refType="w" fact="0.048"/>
              <dgm:constr type="t" for="ch" forName="Parent1" refType="h" fact="0.2022"/>
              <dgm:constr type="w" for="ch" forName="Parent1" refType="w" fact="0.0902"/>
              <dgm:constr type="h" for="ch" forName="Parent1" refType="h" fact="0.3799"/>
              <dgm:constr type="l" for="ch" forName="Accent7" refType="w" fact="0.8646"/>
              <dgm:constr type="t" for="ch" forName="Accent7" refType="h" fact="0.1072"/>
              <dgm:constr type="w" for="ch" forName="Accent7" refType="w" fact="0.1354"/>
              <dgm:constr type="h" for="ch" forName="Accent7" refType="h" fact="0.5699"/>
              <dgm:constr type="l" for="ch" forName="ParentBackground7" refType="w" fact="0.8692"/>
              <dgm:constr type="t" for="ch" forName="ParentBackground7" refType="h" fact="0.1262"/>
              <dgm:constr type="w" for="ch" forName="ParentBackground7" refType="w" fact="0.1263"/>
              <dgm:constr type="h" for="ch" forName="ParentBackground7" refType="h" fact="0.5319"/>
              <dgm:constr type="l" for="ch" forName="Child7" refType="w" fact="0.8692"/>
              <dgm:constr type="t" for="ch" forName="Child7" refType="h" fact="0.6876"/>
              <dgm:constr type="w" for="ch" forName="Child7" refType="w" fact="0.1263"/>
              <dgm:constr type="h" for="ch" forName="Child7" refType="h" fact="0.3124"/>
              <dgm:constr type="l" for="ch" forName="Accent6" refType="w" fact="0.6967"/>
              <dgm:constr type="t" for="ch" forName="Accent6" refType="h" fact="-0.0109"/>
              <dgm:constr type="w" for="ch" forName="Accent6" refType="w" fact="0.1915"/>
              <dgm:constr type="h" for="ch" forName="Accent6" refType="h" fact="0.806"/>
              <dgm:constr type="l" for="ch" forName="ParentBackground6" refType="w" fact="0.7293"/>
              <dgm:constr type="t" for="ch" forName="ParentBackground6" refType="h" fact="0.1262"/>
              <dgm:constr type="w" for="ch" forName="ParentBackground6" refType="w" fact="0.1263"/>
              <dgm:constr type="h" for="ch" forName="ParentBackground6" refType="h" fact="0.5319"/>
              <dgm:constr type="l" for="ch" forName="Child6" refType="w" fact="0.7293"/>
              <dgm:constr type="t" for="ch" forName="Child6" refType="h" fact="0.6876"/>
              <dgm:constr type="w" for="ch" forName="Child6" refType="w" fact="0.1263"/>
              <dgm:constr type="h" for="ch" forName="Child6" refType="h" fact="0.3124"/>
              <dgm:constr type="l" for="ch" forName="Accent5" refType="w" fact="0.5569"/>
              <dgm:constr type="t" for="ch" forName="Accent5" refType="h" fact="-0.0109"/>
              <dgm:constr type="w" for="ch" forName="Accent5" refType="w" fact="0.1915"/>
              <dgm:constr type="h" for="ch" forName="Accent5" refType="h" fact="0.806"/>
              <dgm:constr type="l" for="ch" forName="ParentBackground5" refType="w" fact="0.5894"/>
              <dgm:constr type="t" for="ch" forName="ParentBackground5" refType="h" fact="0.1262"/>
              <dgm:constr type="w" for="ch" forName="ParentBackground5" refType="w" fact="0.1263"/>
              <dgm:constr type="h" for="ch" forName="ParentBackground5" refType="h" fact="0.5319"/>
              <dgm:constr type="l" for="ch" forName="Child5" refType="w" fact="0.5894"/>
              <dgm:constr type="t" for="ch" forName="Child5" refType="h" fact="0.6876"/>
              <dgm:constr type="w" for="ch" forName="Child5" refType="w" fact="0.1263"/>
              <dgm:constr type="h" for="ch" forName="Child5" refType="h" fact="0.3124"/>
              <dgm:constr type="l" for="ch" forName="Accent4" refType="w" fact="0.417"/>
              <dgm:constr type="t" for="ch" forName="Accent4" refType="h" fact="-0.0109"/>
              <dgm:constr type="w" for="ch" forName="Accent4" refType="w" fact="0.1915"/>
              <dgm:constr type="h" for="ch" forName="Accent4" refType="h" fact="0.806"/>
              <dgm:constr type="l" for="ch" forName="ParentBackground4" refType="w" fact="0.4496"/>
              <dgm:constr type="t" for="ch" forName="ParentBackground4" refType="h" fact="0.1262"/>
              <dgm:constr type="w" for="ch" forName="ParentBackground4" refType="w" fact="0.1263"/>
              <dgm:constr type="h" for="ch" forName="ParentBackground4" refType="h" fact="0.5319"/>
              <dgm:constr type="l" for="ch" forName="Child4" refType="w" fact="0.4496"/>
              <dgm:constr type="t" for="ch" forName="Child4" refType="h" fact="0.6876"/>
              <dgm:constr type="w" for="ch" forName="Child4" refType="w" fact="0.1263"/>
              <dgm:constr type="h" for="ch" forName="Child4" refType="h" fact="0.3124"/>
              <dgm:constr type="l" for="ch" forName="Accent3" refType="w" fact="0.2771"/>
              <dgm:constr type="t" for="ch" forName="Accent3" refType="h" fact="-0.0109"/>
              <dgm:constr type="w" for="ch" forName="Accent3" refType="w" fact="0.1915"/>
              <dgm:constr type="h" for="ch" forName="Accent3" refType="h" fact="0.806"/>
              <dgm:constr type="l" for="ch" forName="ParentBackground3" refType="w" fact="0.3097"/>
              <dgm:constr type="t" for="ch" forName="ParentBackground3" refType="h" fact="0.1262"/>
              <dgm:constr type="w" for="ch" forName="ParentBackground3" refType="w" fact="0.1263"/>
              <dgm:constr type="h" for="ch" forName="ParentBackground3" refType="h" fact="0.5319"/>
              <dgm:constr type="l" for="ch" forName="Child3" refType="w" fact="0.3097"/>
              <dgm:constr type="t" for="ch" forName="Child3" refType="h" fact="0.6876"/>
              <dgm:constr type="w" for="ch" forName="Child3" refType="w" fact="0.1263"/>
              <dgm:constr type="h" for="ch" forName="Child3" refType="h" fact="0.3124"/>
              <dgm:constr type="l" for="ch" forName="Accent2" refType="w" fact="0.1373"/>
              <dgm:constr type="t" for="ch" forName="Accent2" refType="h" fact="-0.0109"/>
              <dgm:constr type="w" for="ch" forName="Accent2" refType="w" fact="0.1915"/>
              <dgm:constr type="h" for="ch" forName="Accent2" refType="h" fact="0.806"/>
              <dgm:constr type="l" for="ch" forName="ParentBackground2" refType="w" fact="0.1698"/>
              <dgm:constr type="t" for="ch" forName="ParentBackground2" refType="h" fact="0.1262"/>
              <dgm:constr type="w" for="ch" forName="ParentBackground2" refType="w" fact="0.1263"/>
              <dgm:constr type="h" for="ch" forName="ParentBackground2" refType="h" fact="0.5319"/>
              <dgm:constr type="l" for="ch" forName="Child2" refType="w" fact="0.1698"/>
              <dgm:constr type="t" for="ch" forName="Child2" refType="h" fact="0.6876"/>
              <dgm:constr type="w" for="ch" forName="Child2" refType="w" fact="0.1263"/>
              <dgm:constr type="h" for="ch" forName="Child2" refType="h" fact="0.3124"/>
              <dgm:constr type="l" for="ch" forName="Accent1" refType="w" fact="-0.0026"/>
              <dgm:constr type="t" for="ch" forName="Accent1" refType="h" fact="-0.0109"/>
              <dgm:constr type="w" for="ch" forName="Accent1" refType="w" fact="0.1915"/>
              <dgm:constr type="h" for="ch" forName="Accent1" refType="h" fact="0.806"/>
              <dgm:constr type="l" for="ch" forName="ParentBackground1" refType="w" fact="0.03"/>
              <dgm:constr type="t" for="ch" forName="ParentBackground1" refType="h" fact="0.1262"/>
              <dgm:constr type="w" for="ch" forName="ParentBackground1" refType="w" fact="0.1263"/>
              <dgm:constr type="h" for="ch" forName="ParentBackground1" refType="h" fact="0.5319"/>
              <dgm:constr type="l" for="ch" forName="Child1" refType="w" fact="0.03"/>
              <dgm:constr type="t" for="ch" forName="Child1" refType="h" fact="0.6876"/>
              <dgm:constr type="w" for="ch" forName="Child1" refType="w" fact="0.1263"/>
              <dgm:constr type="h" for="ch" forName="Child1" refType="h" fact="0.3124"/>
            </dgm:constrLst>
          </dgm:if>
          <dgm:if name="Name11" axis="ch" ptType="node" func="cnt" op="equ" val="8">
            <dgm:alg type="composite">
              <dgm:param type="ar" val="4.799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l" for="ch" forName="Parent8" refType="w" fact="0.901"/>
              <dgm:constr type="t" for="ch" forName="Parent8" refType="h" fact="0.2022"/>
              <dgm:constr type="w" for="ch" forName="Parent8" refType="w" fact="0.0792"/>
              <dgm:constr type="h" for="ch" forName="Parent8" refType="h" fact="0.3799"/>
              <dgm:constr type="l" for="ch" forName="Parent7" refType="w" fact="0.7783"/>
              <dgm:constr type="t" for="ch" forName="Parent7" refType="h" fact="0.2022"/>
              <dgm:constr type="w" for="ch" forName="Parent7" refType="w" fact="0.0792"/>
              <dgm:constr type="h" for="ch" forName="Parent7" refType="h" fact="0.3799"/>
              <dgm:constr type="l" for="ch" forName="Parent6" refType="w" fact="0.6556"/>
              <dgm:constr type="t" for="ch" forName="Parent6" refType="h" fact="0.2022"/>
              <dgm:constr type="w" for="ch" forName="Parent6" refType="w" fact="0.0792"/>
              <dgm:constr type="h" for="ch" forName="Parent6" refType="h" fact="0.3799"/>
              <dgm:constr type="l" for="ch" forName="Parent5" refType="w" fact="0.5329"/>
              <dgm:constr type="t" for="ch" forName="Parent5" refType="h" fact="0.2022"/>
              <dgm:constr type="w" for="ch" forName="Parent5" refType="w" fact="0.0792"/>
              <dgm:constr type="h" for="ch" forName="Parent5" refType="h" fact="0.3799"/>
              <dgm:constr type="l" for="ch" forName="Parent4" refType="w" fact="0.4102"/>
              <dgm:constr type="t" for="ch" forName="Parent4" refType="h" fact="0.2022"/>
              <dgm:constr type="w" for="ch" forName="Parent4" refType="w" fact="0.0792"/>
              <dgm:constr type="h" for="ch" forName="Parent4" refType="h" fact="0.3799"/>
              <dgm:constr type="l" for="ch" forName="Parent3" refType="w" fact="0.2875"/>
              <dgm:constr type="t" for="ch" forName="Parent3" refType="h" fact="0.2022"/>
              <dgm:constr type="w" for="ch" forName="Parent3" refType="w" fact="0.0792"/>
              <dgm:constr type="h" for="ch" forName="Parent3" refType="h" fact="0.3799"/>
              <dgm:constr type="l" for="ch" forName="Parent2" refType="w" fact="0.1648"/>
              <dgm:constr type="t" for="ch" forName="Parent2" refType="h" fact="0.2022"/>
              <dgm:constr type="w" for="ch" forName="Parent2" refType="w" fact="0.0792"/>
              <dgm:constr type="h" for="ch" forName="Parent2" refType="h" fact="0.3799"/>
              <dgm:constr type="l" for="ch" forName="Parent1" refType="w" fact="0.0421"/>
              <dgm:constr type="t" for="ch" forName="Parent1" refType="h" fact="0.2022"/>
              <dgm:constr type="w" for="ch" forName="Parent1" refType="w" fact="0.0792"/>
              <dgm:constr type="h" for="ch" forName="Parent1" refType="h" fact="0.3799"/>
              <dgm:constr type="l" for="ch" forName="Accent8" refType="w" fact="0.8813"/>
              <dgm:constr type="t" for="ch" forName="Accent8" refType="h" fact="0.1072"/>
              <dgm:constr type="w" for="ch" forName="Accent8" refType="w" fact="0.1187"/>
              <dgm:constr type="h" for="ch" forName="Accent8" refType="h" fact="0.5699"/>
              <dgm:constr type="l" for="ch" forName="ParentBackground8" refType="w" fact="0.8852"/>
              <dgm:constr type="t" for="ch" forName="ParentBackground8" refType="h" fact="0.1262"/>
              <dgm:constr type="w" for="ch" forName="ParentBackground8" refType="w" fact="0.1108"/>
              <dgm:constr type="h" for="ch" forName="ParentBackground8" refType="h" fact="0.5319"/>
              <dgm:constr type="l" for="ch" forName="Child8" refType="w" fact="0.8852"/>
              <dgm:constr type="t" for="ch" forName="Child8" refType="h" fact="0.6876"/>
              <dgm:constr type="w" for="ch" forName="Child8" refType="w" fact="0.1108"/>
              <dgm:constr type="h" for="ch" forName="Child8" refType="h" fact="0.3124"/>
              <dgm:constr type="l" for="ch" forName="Accent7" refType="w" fact="0.7339"/>
              <dgm:constr type="t" for="ch" forName="Accent7" refType="h" fact="-0.0109"/>
              <dgm:constr type="w" for="ch" forName="Accent7" refType="w" fact="0.1679"/>
              <dgm:constr type="h" for="ch" forName="Accent7" refType="h" fact="0.806"/>
              <dgm:constr type="l" for="ch" forName="ParentBackground7" refType="w" fact="0.7625"/>
              <dgm:constr type="t" for="ch" forName="ParentBackground7" refType="h" fact="0.1262"/>
              <dgm:constr type="w" for="ch" forName="ParentBackground7" refType="w" fact="0.1108"/>
              <dgm:constr type="h" for="ch" forName="ParentBackground7" refType="h" fact="0.5319"/>
              <dgm:constr type="l" for="ch" forName="Child7" refType="w" fact="0.7625"/>
              <dgm:constr type="t" for="ch" forName="Child7" refType="h" fact="0.6876"/>
              <dgm:constr type="w" for="ch" forName="Child7" refType="w" fact="0.1108"/>
              <dgm:constr type="h" for="ch" forName="Child7" refType="h" fact="0.3124"/>
              <dgm:constr type="l" for="ch" forName="Accent6" refType="w" fact="0.6112"/>
              <dgm:constr type="t" for="ch" forName="Accent6" refType="h" fact="-0.0109"/>
              <dgm:constr type="w" for="ch" forName="Accent6" refType="w" fact="0.1679"/>
              <dgm:constr type="h" for="ch" forName="Accent6" refType="h" fact="0.806"/>
              <dgm:constr type="l" for="ch" forName="ParentBackground6" refType="w" fact="0.6398"/>
              <dgm:constr type="t" for="ch" forName="ParentBackground6" refType="h" fact="0.1262"/>
              <dgm:constr type="w" for="ch" forName="ParentBackground6" refType="w" fact="0.1108"/>
              <dgm:constr type="h" for="ch" forName="ParentBackground6" refType="h" fact="0.5319"/>
              <dgm:constr type="l" for="ch" forName="Child6" refType="w" fact="0.6398"/>
              <dgm:constr type="t" for="ch" forName="Child6" refType="h" fact="0.6876"/>
              <dgm:constr type="w" for="ch" forName="Child6" refType="w" fact="0.1108"/>
              <dgm:constr type="h" for="ch" forName="Child6" refType="h" fact="0.3124"/>
              <dgm:constr type="l" for="ch" forName="Accent5" refType="w" fact="0.4885"/>
              <dgm:constr type="t" for="ch" forName="Accent5" refType="h" fact="-0.0109"/>
              <dgm:constr type="w" for="ch" forName="Accent5" refType="w" fact="0.1679"/>
              <dgm:constr type="h" for="ch" forName="Accent5" refType="h" fact="0.806"/>
              <dgm:constr type="l" for="ch" forName="ParentBackground5" refType="w" fact="0.5171"/>
              <dgm:constr type="t" for="ch" forName="ParentBackground5" refType="h" fact="0.1262"/>
              <dgm:constr type="w" for="ch" forName="ParentBackground5" refType="w" fact="0.1108"/>
              <dgm:constr type="h" for="ch" forName="ParentBackground5" refType="h" fact="0.5319"/>
              <dgm:constr type="l" for="ch" forName="Child5" refType="w" fact="0.5171"/>
              <dgm:constr type="t" for="ch" forName="Child5" refType="h" fact="0.6876"/>
              <dgm:constr type="w" for="ch" forName="Child5" refType="w" fact="0.1108"/>
              <dgm:constr type="h" for="ch" forName="Child5" refType="h" fact="0.3124"/>
              <dgm:constr type="l" for="ch" forName="Accent4" refType="w" fact="0.3658"/>
              <dgm:constr type="t" for="ch" forName="Accent4" refType="h" fact="-0.0109"/>
              <dgm:constr type="w" for="ch" forName="Accent4" refType="w" fact="0.1679"/>
              <dgm:constr type="h" for="ch" forName="Accent4" refType="h" fact="0.806"/>
              <dgm:constr type="l" for="ch" forName="ParentBackground4" refType="w" fact="0.3944"/>
              <dgm:constr type="t" for="ch" forName="ParentBackground4" refType="h" fact="0.1262"/>
              <dgm:constr type="w" for="ch" forName="ParentBackground4" refType="w" fact="0.1108"/>
              <dgm:constr type="h" for="ch" forName="ParentBackground4" refType="h" fact="0.5319"/>
              <dgm:constr type="l" for="ch" forName="Child4" refType="w" fact="0.3944"/>
              <dgm:constr type="t" for="ch" forName="Child4" refType="h" fact="0.6876"/>
              <dgm:constr type="w" for="ch" forName="Child4" refType="w" fact="0.1108"/>
              <dgm:constr type="h" for="ch" forName="Child4" refType="h" fact="0.3124"/>
              <dgm:constr type="l" for="ch" forName="Accent3" refType="w" fact="0.2431"/>
              <dgm:constr type="t" for="ch" forName="Accent3" refType="h" fact="-0.0109"/>
              <dgm:constr type="w" for="ch" forName="Accent3" refType="w" fact="0.1679"/>
              <dgm:constr type="h" for="ch" forName="Accent3" refType="h" fact="0.806"/>
              <dgm:constr type="l" for="ch" forName="ParentBackground3" refType="w" fact="0.2717"/>
              <dgm:constr type="t" for="ch" forName="ParentBackground3" refType="h" fact="0.1262"/>
              <dgm:constr type="w" for="ch" forName="ParentBackground3" refType="w" fact="0.1108"/>
              <dgm:constr type="h" for="ch" forName="ParentBackground3" refType="h" fact="0.5319"/>
              <dgm:constr type="l" for="ch" forName="Child3" refType="w" fact="0.2717"/>
              <dgm:constr type="t" for="ch" forName="Child3" refType="h" fact="0.6876"/>
              <dgm:constr type="w" for="ch" forName="Child3" refType="w" fact="0.1108"/>
              <dgm:constr type="h" for="ch" forName="Child3" refType="h" fact="0.3124"/>
              <dgm:constr type="l" for="ch" forName="Accent2" refType="w" fact="0.1204"/>
              <dgm:constr type="t" for="ch" forName="Accent2" refType="h" fact="-0.0109"/>
              <dgm:constr type="w" for="ch" forName="Accent2" refType="w" fact="0.1679"/>
              <dgm:constr type="h" for="ch" forName="Accent2" refType="h" fact="0.806"/>
              <dgm:constr type="l" for="ch" forName="ParentBackground2" refType="w" fact="0.149"/>
              <dgm:constr type="t" for="ch" forName="ParentBackground2" refType="h" fact="0.1262"/>
              <dgm:constr type="w" for="ch" forName="ParentBackground2" refType="w" fact="0.1108"/>
              <dgm:constr type="h" for="ch" forName="ParentBackground2" refType="h" fact="0.5319"/>
              <dgm:constr type="l" for="ch" forName="Child2" refType="w" fact="0.149"/>
              <dgm:constr type="t" for="ch" forName="Child2" refType="h" fact="0.6876"/>
              <dgm:constr type="w" for="ch" forName="Child2" refType="w" fact="0.1108"/>
              <dgm:constr type="h" for="ch" forName="Child2" refType="h" fact="0.3124"/>
              <dgm:constr type="l" for="ch" forName="Accent1" refType="w" fact="-0.0023"/>
              <dgm:constr type="t" for="ch" forName="Accent1" refType="h" fact="-0.0109"/>
              <dgm:constr type="w" for="ch" forName="Accent1" refType="w" fact="0.1679"/>
              <dgm:constr type="h" for="ch" forName="Accent1" refType="h" fact="0.806"/>
              <dgm:constr type="l" for="ch" forName="ParentBackground1" refType="w" fact="0.0263"/>
              <dgm:constr type="t" for="ch" forName="ParentBackground1" refType="h" fact="0.1262"/>
              <dgm:constr type="w" for="ch" forName="ParentBackground1" refType="w" fact="0.1108"/>
              <dgm:constr type="h" for="ch" forName="ParentBackground1" refType="h" fact="0.5319"/>
              <dgm:constr type="l" for="ch" forName="Child1" refType="w" fact="0.0263"/>
              <dgm:constr type="t" for="ch" forName="Child1" refType="h" fact="0.6876"/>
              <dgm:constr type="w" for="ch" forName="Child1" refType="w" fact="0.1108"/>
              <dgm:constr type="h" for="ch" forName="Child1" refType="h" fact="0.3124"/>
            </dgm:constrLst>
          </dgm:if>
          <dgm:if name="Name12" axis="ch" ptType="node" func="cnt" op="equ" val="9">
            <dgm:alg type="composite">
              <dgm:param type="ar" val="5.38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l" for="ch" forName="Parent9" refType="w" fact="0.9119"/>
              <dgm:constr type="t" for="ch" forName="Parent9" refType="h" fact="0.2022"/>
              <dgm:constr type="w" for="ch" forName="Parent9" refType="w" fact="0.0705"/>
              <dgm:constr type="h" for="ch" forName="Parent9" refType="h" fact="0.3799"/>
              <dgm:constr type="l" for="ch" forName="Parent8" refType="w" fact="0.8026"/>
              <dgm:constr type="t" for="ch" forName="Parent8" refType="h" fact="0.2022"/>
              <dgm:constr type="w" for="ch" forName="Parent8" refType="w" fact="0.0705"/>
              <dgm:constr type="h" for="ch" forName="Parent8" refType="h" fact="0.3799"/>
              <dgm:constr type="l" for="ch" forName="Parent7" refType="w" fact="0.6933"/>
              <dgm:constr type="t" for="ch" forName="Parent7" refType="h" fact="0.2022"/>
              <dgm:constr type="w" for="ch" forName="Parent7" refType="w" fact="0.0705"/>
              <dgm:constr type="h" for="ch" forName="Parent7" refType="h" fact="0.3799"/>
              <dgm:constr type="l" for="ch" forName="Parent6" refType="w" fact="0.584"/>
              <dgm:constr type="t" for="ch" forName="Parent6" refType="h" fact="0.2022"/>
              <dgm:constr type="w" for="ch" forName="Parent6" refType="w" fact="0.0705"/>
              <dgm:constr type="h" for="ch" forName="Parent6" refType="h" fact="0.3799"/>
              <dgm:constr type="l" for="ch" forName="Parent5" refType="w" fact="0.4747"/>
              <dgm:constr type="t" for="ch" forName="Parent5" refType="h" fact="0.2022"/>
              <dgm:constr type="w" for="ch" forName="Parent5" refType="w" fact="0.0705"/>
              <dgm:constr type="h" for="ch" forName="Parent5" refType="h" fact="0.3799"/>
              <dgm:constr type="l" for="ch" forName="Parent4" refType="w" fact="0.3654"/>
              <dgm:constr type="t" for="ch" forName="Parent4" refType="h" fact="0.2022"/>
              <dgm:constr type="w" for="ch" forName="Parent4" refType="w" fact="0.0705"/>
              <dgm:constr type="h" for="ch" forName="Parent4" refType="h" fact="0.3799"/>
              <dgm:constr type="l" for="ch" forName="Parent3" refType="w" fact="0.2561"/>
              <dgm:constr type="t" for="ch" forName="Parent3" refType="h" fact="0.2022"/>
              <dgm:constr type="w" for="ch" forName="Parent3" refType="w" fact="0.0705"/>
              <dgm:constr type="h" for="ch" forName="Parent3" refType="h" fact="0.3799"/>
              <dgm:constr type="l" for="ch" forName="Parent2" refType="w" fact="0.1468"/>
              <dgm:constr type="t" for="ch" forName="Parent2" refType="h" fact="0.2022"/>
              <dgm:constr type="w" for="ch" forName="Parent2" refType="w" fact="0.0705"/>
              <dgm:constr type="h" for="ch" forName="Parent2" refType="h" fact="0.3799"/>
              <dgm:constr type="l" for="ch" forName="Parent1" refType="w" fact="0.0375"/>
              <dgm:constr type="t" for="ch" forName="Parent1" refType="h" fact="0.2022"/>
              <dgm:constr type="w" for="ch" forName="Parent1" refType="w" fact="0.0705"/>
              <dgm:constr type="h" for="ch" forName="Parent1" refType="h" fact="0.3799"/>
              <dgm:constr type="l" for="ch" forName="Accent9" refType="w" fact="0.8942"/>
              <dgm:constr type="t" for="ch" forName="Accent9" refType="h" fact="0.1072"/>
              <dgm:constr type="w" for="ch" forName="Accent9" refType="w" fact="0.1058"/>
              <dgm:constr type="h" for="ch" forName="Accent9" refType="h" fact="0.5699"/>
              <dgm:constr type="l" for="ch" forName="ParentBackground9" refType="w" fact="0.8978"/>
              <dgm:constr type="t" for="ch" forName="ParentBackground9" refType="h" fact="0.1262"/>
              <dgm:constr type="w" for="ch" forName="ParentBackground9" refType="w" fact="0.0987"/>
              <dgm:constr type="h" for="ch" forName="ParentBackground9" refType="h" fact="0.5319"/>
              <dgm:constr type="l" for="ch" forName="Child9" refType="w" fact="0.8978"/>
              <dgm:constr type="t" for="ch" forName="Child9" refType="h" fact="0.6876"/>
              <dgm:constr type="w" for="ch" forName="Child9" refType="w" fact="0.0987"/>
              <dgm:constr type="h" for="ch" forName="Child9" refType="h" fact="0.3124"/>
              <dgm:constr type="l" for="ch" forName="Accent8" refType="w" fact="0.763"/>
              <dgm:constr type="t" for="ch" forName="Accent8" refType="h" fact="-0.0109"/>
              <dgm:constr type="w" for="ch" forName="Accent8" refType="w" fact="0.1496"/>
              <dgm:constr type="h" for="ch" forName="Accent8" refType="h" fact="0.806"/>
              <dgm:constr type="l" for="ch" forName="ParentBackground8" refType="w" fact="0.7885"/>
              <dgm:constr type="t" for="ch" forName="ParentBackground8" refType="h" fact="0.1262"/>
              <dgm:constr type="w" for="ch" forName="ParentBackground8" refType="w" fact="0.0987"/>
              <dgm:constr type="h" for="ch" forName="ParentBackground8" refType="h" fact="0.5319"/>
              <dgm:constr type="l" for="ch" forName="Child8" refType="w" fact="0.7885"/>
              <dgm:constr type="t" for="ch" forName="Child8" refType="h" fact="0.6876"/>
              <dgm:constr type="w" for="ch" forName="Child8" refType="w" fact="0.0987"/>
              <dgm:constr type="h" for="ch" forName="Child8" refType="h" fact="0.3124"/>
              <dgm:constr type="l" for="ch" forName="Accent7" refType="w" fact="0.6538"/>
              <dgm:constr type="t" for="ch" forName="Accent7" refType="h" fact="-0.0109"/>
              <dgm:constr type="w" for="ch" forName="Accent7" refType="w" fact="0.1496"/>
              <dgm:constr type="h" for="ch" forName="Accent7" refType="h" fact="0.806"/>
              <dgm:constr type="l" for="ch" forName="ParentBackground7" refType="w" fact="0.6792"/>
              <dgm:constr type="t" for="ch" forName="ParentBackground7" refType="h" fact="0.1262"/>
              <dgm:constr type="w" for="ch" forName="ParentBackground7" refType="w" fact="0.0987"/>
              <dgm:constr type="h" for="ch" forName="ParentBackground7" refType="h" fact="0.5319"/>
              <dgm:constr type="l" for="ch" forName="Child7" refType="w" fact="0.6792"/>
              <dgm:constr type="t" for="ch" forName="Child7" refType="h" fact="0.6876"/>
              <dgm:constr type="w" for="ch" forName="Child7" refType="w" fact="0.0987"/>
              <dgm:constr type="h" for="ch" forName="Child7" refType="h" fact="0.3124"/>
              <dgm:constr type="l" for="ch" forName="Accent6" refType="w" fact="0.5445"/>
              <dgm:constr type="t" for="ch" forName="Accent6" refType="h" fact="-0.0109"/>
              <dgm:constr type="w" for="ch" forName="Accent6" refType="w" fact="0.1496"/>
              <dgm:constr type="h" for="ch" forName="Accent6" refType="h" fact="0.806"/>
              <dgm:constr type="l" for="ch" forName="ParentBackground6" refType="w" fact="0.5699"/>
              <dgm:constr type="t" for="ch" forName="ParentBackground6" refType="h" fact="0.1262"/>
              <dgm:constr type="w" for="ch" forName="ParentBackground6" refType="w" fact="0.0987"/>
              <dgm:constr type="h" for="ch" forName="ParentBackground6" refType="h" fact="0.5319"/>
              <dgm:constr type="l" for="ch" forName="Child6" refType="w" fact="0.5699"/>
              <dgm:constr type="t" for="ch" forName="Child6" refType="h" fact="0.6876"/>
              <dgm:constr type="w" for="ch" forName="Child6" refType="w" fact="0.0987"/>
              <dgm:constr type="h" for="ch" forName="Child6" refType="h" fact="0.3124"/>
              <dgm:constr type="l" for="ch" forName="Accent5" refType="w" fact="0.4352"/>
              <dgm:constr type="t" for="ch" forName="Accent5" refType="h" fact="-0.0109"/>
              <dgm:constr type="w" for="ch" forName="Accent5" refType="w" fact="0.1496"/>
              <dgm:constr type="h" for="ch" forName="Accent5" refType="h" fact="0.806"/>
              <dgm:constr type="l" for="ch" forName="ParentBackground5" refType="w" fact="0.4606"/>
              <dgm:constr type="t" for="ch" forName="ParentBackground5" refType="h" fact="0.1262"/>
              <dgm:constr type="w" for="ch" forName="ParentBackground5" refType="w" fact="0.0987"/>
              <dgm:constr type="h" for="ch" forName="ParentBackground5" refType="h" fact="0.5319"/>
              <dgm:constr type="l" for="ch" forName="Child5" refType="w" fact="0.4606"/>
              <dgm:constr type="t" for="ch" forName="Child5" refType="h" fact="0.6876"/>
              <dgm:constr type="w" for="ch" forName="Child5" refType="w" fact="0.0987"/>
              <dgm:constr type="h" for="ch" forName="Child5" refType="h" fact="0.3124"/>
              <dgm:constr type="l" for="ch" forName="Accent4" refType="w" fact="0.3259"/>
              <dgm:constr type="t" for="ch" forName="Accent4" refType="h" fact="-0.0109"/>
              <dgm:constr type="w" for="ch" forName="Accent4" refType="w" fact="0.1496"/>
              <dgm:constr type="h" for="ch" forName="Accent4" refType="h" fact="0.806"/>
              <dgm:constr type="l" for="ch" forName="ParentBackground4" refType="w" fact="0.3513"/>
              <dgm:constr type="t" for="ch" forName="ParentBackground4" refType="h" fact="0.1262"/>
              <dgm:constr type="w" for="ch" forName="ParentBackground4" refType="w" fact="0.0987"/>
              <dgm:constr type="h" for="ch" forName="ParentBackground4" refType="h" fact="0.5319"/>
              <dgm:constr type="l" for="ch" forName="Child4" refType="w" fact="0.3513"/>
              <dgm:constr type="t" for="ch" forName="Child4" refType="h" fact="0.6876"/>
              <dgm:constr type="w" for="ch" forName="Child4" refType="w" fact="0.0987"/>
              <dgm:constr type="h" for="ch" forName="Child4" refType="h" fact="0.3124"/>
              <dgm:constr type="l" for="ch" forName="Accent3" refType="w" fact="0.2166"/>
              <dgm:constr type="t" for="ch" forName="Accent3" refType="h" fact="-0.0109"/>
              <dgm:constr type="w" for="ch" forName="Accent3" refType="w" fact="0.1496"/>
              <dgm:constr type="h" for="ch" forName="Accent3" refType="h" fact="0.806"/>
              <dgm:constr type="l" for="ch" forName="ParentBackground3" refType="w" fact="0.242"/>
              <dgm:constr type="t" for="ch" forName="ParentBackground3" refType="h" fact="0.1262"/>
              <dgm:constr type="w" for="ch" forName="ParentBackground3" refType="w" fact="0.0987"/>
              <dgm:constr type="h" for="ch" forName="ParentBackground3" refType="h" fact="0.5319"/>
              <dgm:constr type="l" for="ch" forName="Child3" refType="w" fact="0.242"/>
              <dgm:constr type="t" for="ch" forName="Child3" refType="h" fact="0.6876"/>
              <dgm:constr type="w" for="ch" forName="Child3" refType="w" fact="0.0987"/>
              <dgm:constr type="h" for="ch" forName="Child3" refType="h" fact="0.3124"/>
              <dgm:constr type="l" for="ch" forName="Accent2" refType="w" fact="0.1073"/>
              <dgm:constr type="t" for="ch" forName="Accent2" refType="h" fact="-0.0109"/>
              <dgm:constr type="w" for="ch" forName="Accent2" refType="w" fact="0.1496"/>
              <dgm:constr type="h" for="ch" forName="Accent2" refType="h" fact="0.806"/>
              <dgm:constr type="l" for="ch" forName="ParentBackground2" refType="w" fact="0.1327"/>
              <dgm:constr type="t" for="ch" forName="ParentBackground2" refType="h" fact="0.1262"/>
              <dgm:constr type="w" for="ch" forName="ParentBackground2" refType="w" fact="0.0987"/>
              <dgm:constr type="h" for="ch" forName="ParentBackground2" refType="h" fact="0.5319"/>
              <dgm:constr type="l" for="ch" forName="Child2" refType="w" fact="0.1327"/>
              <dgm:constr type="t" for="ch" forName="Child2" refType="h" fact="0.6876"/>
              <dgm:constr type="w" for="ch" forName="Child2" refType="w" fact="0.0987"/>
              <dgm:constr type="h" for="ch" forName="Child2" refType="h" fact="0.3124"/>
              <dgm:constr type="l" for="ch" forName="Accent1" refType="w" fact="-0.002"/>
              <dgm:constr type="t" for="ch" forName="Accent1" refType="h" fact="-0.0109"/>
              <dgm:constr type="w" for="ch" forName="Accent1" refType="w" fact="0.1496"/>
              <dgm:constr type="h" for="ch" forName="Accent1" refType="h" fact="0.806"/>
              <dgm:constr type="l" for="ch" forName="ParentBackground1" refType="w" fact="0.0234"/>
              <dgm:constr type="t" for="ch" forName="ParentBackground1" refType="h" fact="0.1262"/>
              <dgm:constr type="w" for="ch" forName="ParentBackground1" refType="w" fact="0.0987"/>
              <dgm:constr type="h" for="ch" forName="ParentBackground1" refType="h" fact="0.5319"/>
              <dgm:constr type="l" for="ch" forName="Child1" refType="w" fact="0.0234"/>
              <dgm:constr type="t" for="ch" forName="Child1" refType="h" fact="0.6876"/>
              <dgm:constr type="w" for="ch" forName="Child1" refType="w" fact="0.0987"/>
              <dgm:constr type="h" for="ch" forName="Child1" refType="h" fact="0.3124"/>
            </dgm:constrLst>
          </dgm:if>
          <dgm:if name="Name13" axis="ch" ptType="node" func="cnt" op="equ" val="10">
            <dgm:alg type="composite">
              <dgm:param type="ar" val="5.9769"/>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0"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0"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0"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0"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0"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0" refType="primFontSz" refFor="des" refForName="Parent7"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0"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0"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Child10" refType="primFontSz" refFor="des" refForName="Parent9" op="lte"/>
              <dgm:constr type="primFontSz" for="des" forName="Child1" refType="primFontSz" refFor="des" refForName="Parent10" op="lte"/>
              <dgm:constr type="primFontSz" for="des" forName="Child2" refType="primFontSz" refFor="des" refForName="Parent10" op="lte"/>
              <dgm:constr type="primFontSz" for="des" forName="Child3" refType="primFontSz" refFor="des" refForName="Parent10" op="lte"/>
              <dgm:constr type="primFontSz" for="des" forName="Child4" refType="primFontSz" refFor="des" refForName="Parent10" op="lte"/>
              <dgm:constr type="primFontSz" for="des" forName="Child5" refType="primFontSz" refFor="des" refForName="Parent10" op="lte"/>
              <dgm:constr type="primFontSz" for="des" forName="Child6" refType="primFontSz" refFor="des" refForName="Parent10" op="lte"/>
              <dgm:constr type="primFontSz" for="des" forName="Child7" refType="primFontSz" refFor="des" refForName="Parent10" op="lte"/>
              <dgm:constr type="primFontSz" for="des" forName="Child8" refType="primFontSz" refFor="des" refForName="Parent10" op="lte"/>
              <dgm:constr type="primFontSz" for="des" forName="Child9" refType="primFontSz" refFor="des" refForName="Parent10" op="lte"/>
              <dgm:constr type="primFontSz" for="des" forName="Child10" refType="primFontSz" refFor="des" refForName="Parent10"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Parent10"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primFontSz" for="des" forName="Child10" refType="primFontSz" refFor="des" refForName="Child1" op="equ"/>
              <dgm:constr type="l" for="ch" forName="Parent10" refType="w" fact="0.9205"/>
              <dgm:constr type="t" for="ch" forName="Parent10" refType="h" fact="0.2022"/>
              <dgm:constr type="w" for="ch" forName="Parent10" refType="w" fact="0.0636"/>
              <dgm:constr type="h" for="ch" forName="Parent10" refType="h" fact="0.3799"/>
              <dgm:constr type="l" for="ch" forName="Parent9" refType="w" fact="0.822"/>
              <dgm:constr type="t" for="ch" forName="Parent9" refType="h" fact="0.2022"/>
              <dgm:constr type="w" for="ch" forName="Parent9" refType="w" fact="0.0636"/>
              <dgm:constr type="h" for="ch" forName="Parent9" refType="h" fact="0.3799"/>
              <dgm:constr type="l" for="ch" forName="Parent8" refType="w" fact="0.7235"/>
              <dgm:constr type="t" for="ch" forName="Parent8" refType="h" fact="0.2022"/>
              <dgm:constr type="w" for="ch" forName="Parent8" refType="w" fact="0.0636"/>
              <dgm:constr type="h" for="ch" forName="Parent8" refType="h" fact="0.3799"/>
              <dgm:constr type="l" for="ch" forName="Parent7" refType="w" fact="0.625"/>
              <dgm:constr type="t" for="ch" forName="Parent7" refType="h" fact="0.2022"/>
              <dgm:constr type="w" for="ch" forName="Parent7" refType="w" fact="0.0636"/>
              <dgm:constr type="h" for="ch" forName="Parent7" refType="h" fact="0.3799"/>
              <dgm:constr type="l" for="ch" forName="Parent6" refType="w" fact="0.5264"/>
              <dgm:constr type="t" for="ch" forName="Parent6" refType="h" fact="0.2022"/>
              <dgm:constr type="w" for="ch" forName="Parent6" refType="w" fact="0.0636"/>
              <dgm:constr type="h" for="ch" forName="Parent6" refType="h" fact="0.3799"/>
              <dgm:constr type="l" for="ch" forName="Parent5" refType="w" fact="0.4279"/>
              <dgm:constr type="t" for="ch" forName="Parent5" refType="h" fact="0.2022"/>
              <dgm:constr type="w" for="ch" forName="Parent5" refType="w" fact="0.0636"/>
              <dgm:constr type="h" for="ch" forName="Parent5" refType="h" fact="0.3799"/>
              <dgm:constr type="l" for="ch" forName="Parent4" refType="w" fact="0.3294"/>
              <dgm:constr type="t" for="ch" forName="Parent4" refType="h" fact="0.2022"/>
              <dgm:constr type="w" for="ch" forName="Parent4" refType="w" fact="0.0636"/>
              <dgm:constr type="h" for="ch" forName="Parent4" refType="h" fact="0.3799"/>
              <dgm:constr type="l" for="ch" forName="Parent3" refType="w" fact="0.2309"/>
              <dgm:constr type="t" for="ch" forName="Parent3" refType="h" fact="0.2022"/>
              <dgm:constr type="w" for="ch" forName="Parent3" refType="w" fact="0.0636"/>
              <dgm:constr type="h" for="ch" forName="Parent3" refType="h" fact="0.3799"/>
              <dgm:constr type="l" for="ch" forName="Parent2" refType="w" fact="0.1324"/>
              <dgm:constr type="t" for="ch" forName="Parent2" refType="h" fact="0.2022"/>
              <dgm:constr type="w" for="ch" forName="Parent2" refType="w" fact="0.0636"/>
              <dgm:constr type="h" for="ch" forName="Parent2" refType="h" fact="0.3799"/>
              <dgm:constr type="l" for="ch" forName="Parent1" refType="w" fact="0.0338"/>
              <dgm:constr type="t" for="ch" forName="Parent1" refType="h" fact="0.2022"/>
              <dgm:constr type="w" for="ch" forName="Parent1" refType="w" fact="0.0636"/>
              <dgm:constr type="h" for="ch" forName="Parent1" refType="h" fact="0.3799"/>
              <dgm:constr type="l" for="ch" forName="Accent10" refType="w" fact="0.9047"/>
              <dgm:constr type="t" for="ch" forName="Accent10" refType="h" fact="0.1072"/>
              <dgm:constr type="w" for="ch" forName="Accent10" refType="w" fact="0.0953"/>
              <dgm:constr type="h" for="ch" forName="Accent10" refType="h" fact="0.5699"/>
              <dgm:constr type="l" for="ch" forName="ParentBackground10" refType="w" fact="0.9078"/>
              <dgm:constr type="t" for="ch" forName="ParentBackground10" refType="h" fact="0.1262"/>
              <dgm:constr type="w" for="ch" forName="ParentBackground10" refType="w" fact="0.089"/>
              <dgm:constr type="h" for="ch" forName="ParentBackground10" refType="h" fact="0.5319"/>
              <dgm:constr type="l" for="ch" forName="Child10" refType="w" fact="0.9078"/>
              <dgm:constr type="t" for="ch" forName="Child10" refType="h" fact="0.6876"/>
              <dgm:constr type="w" for="ch" forName="Child10" refType="w" fact="0.089"/>
              <dgm:constr type="h" for="ch" forName="Child10" refType="h" fact="0.3124"/>
              <dgm:constr type="l" for="ch" forName="Accent9" refType="w" fact="0.7864"/>
              <dgm:constr type="t" for="ch" forName="Accent9" refType="h" fact="-0.0109"/>
              <dgm:constr type="w" for="ch" forName="Accent9" refType="w" fact="0.1348"/>
              <dgm:constr type="h" for="ch" forName="Accent9" refType="h" fact="0.806"/>
              <dgm:constr type="l" for="ch" forName="ParentBackground9" refType="w" fact="0.8093"/>
              <dgm:constr type="t" for="ch" forName="ParentBackground9" refType="h" fact="0.1262"/>
              <dgm:constr type="w" for="ch" forName="ParentBackground9" refType="w" fact="0.089"/>
              <dgm:constr type="h" for="ch" forName="ParentBackground9" refType="h" fact="0.5319"/>
              <dgm:constr type="l" for="ch" forName="Child9" refType="w" fact="0.8093"/>
              <dgm:constr type="t" for="ch" forName="Child9" refType="h" fact="0.6876"/>
              <dgm:constr type="w" for="ch" forName="Child9" refType="w" fact="0.089"/>
              <dgm:constr type="h" for="ch" forName="Child9" refType="h" fact="0.3124"/>
              <dgm:constr type="l" for="ch" forName="Accent8" refType="w" fact="0.6879"/>
              <dgm:constr type="t" for="ch" forName="Accent8" refType="h" fact="-0.0109"/>
              <dgm:constr type="w" for="ch" forName="Accent8" refType="w" fact="0.1348"/>
              <dgm:constr type="h" for="ch" forName="Accent8" refType="h" fact="0.806"/>
              <dgm:constr type="l" for="ch" forName="ParentBackground8" refType="w" fact="0.7108"/>
              <dgm:constr type="t" for="ch" forName="ParentBackground8" refType="h" fact="0.1262"/>
              <dgm:constr type="w" for="ch" forName="ParentBackground8" refType="w" fact="0.089"/>
              <dgm:constr type="h" for="ch" forName="ParentBackground8" refType="h" fact="0.5319"/>
              <dgm:constr type="l" for="ch" forName="Child8" refType="w" fact="0.7108"/>
              <dgm:constr type="t" for="ch" forName="Child8" refType="h" fact="0.6876"/>
              <dgm:constr type="w" for="ch" forName="Child8" refType="w" fact="0.089"/>
              <dgm:constr type="h" for="ch" forName="Child8" refType="h" fact="0.3124"/>
              <dgm:constr type="l" for="ch" forName="Accent7" refType="w" fact="0.5893"/>
              <dgm:constr type="t" for="ch" forName="Accent7" refType="h" fact="-0.0109"/>
              <dgm:constr type="w" for="ch" forName="Accent7" refType="w" fact="0.1348"/>
              <dgm:constr type="h" for="ch" forName="Accent7" refType="h" fact="0.806"/>
              <dgm:constr type="l" for="ch" forName="ParentBackground7" refType="w" fact="0.6123"/>
              <dgm:constr type="t" for="ch" forName="ParentBackground7" refType="h" fact="0.1262"/>
              <dgm:constr type="w" for="ch" forName="ParentBackground7" refType="w" fact="0.089"/>
              <dgm:constr type="h" for="ch" forName="ParentBackground7" refType="h" fact="0.5319"/>
              <dgm:constr type="l" for="ch" forName="Child7" refType="w" fact="0.6123"/>
              <dgm:constr type="t" for="ch" forName="Child7" refType="h" fact="0.6876"/>
              <dgm:constr type="w" for="ch" forName="Child7" refType="w" fact="0.089"/>
              <dgm:constr type="h" for="ch" forName="Child7" refType="h" fact="0.3124"/>
              <dgm:constr type="l" for="ch" forName="Accent6" refType="w" fact="0.4908"/>
              <dgm:constr type="t" for="ch" forName="Accent6" refType="h" fact="-0.0109"/>
              <dgm:constr type="w" for="ch" forName="Accent6" refType="w" fact="0.1348"/>
              <dgm:constr type="h" for="ch" forName="Accent6" refType="h" fact="0.806"/>
              <dgm:constr type="l" for="ch" forName="ParentBackground6" refType="w" fact="0.5137"/>
              <dgm:constr type="t" for="ch" forName="ParentBackground6" refType="h" fact="0.1262"/>
              <dgm:constr type="w" for="ch" forName="ParentBackground6" refType="w" fact="0.089"/>
              <dgm:constr type="h" for="ch" forName="ParentBackground6" refType="h" fact="0.5319"/>
              <dgm:constr type="l" for="ch" forName="Child6" refType="w" fact="0.5137"/>
              <dgm:constr type="t" for="ch" forName="Child6" refType="h" fact="0.6876"/>
              <dgm:constr type="w" for="ch" forName="Child6" refType="w" fact="0.089"/>
              <dgm:constr type="h" for="ch" forName="Child6" refType="h" fact="0.3124"/>
              <dgm:constr type="l" for="ch" forName="Accent5" refType="w" fact="0.3923"/>
              <dgm:constr type="t" for="ch" forName="Accent5" refType="h" fact="-0.0109"/>
              <dgm:constr type="w" for="ch" forName="Accent5" refType="w" fact="0.1348"/>
              <dgm:constr type="h" for="ch" forName="Accent5" refType="h" fact="0.806"/>
              <dgm:constr type="l" for="ch" forName="ParentBackground5" refType="w" fact="0.4152"/>
              <dgm:constr type="t" for="ch" forName="ParentBackground5" refType="h" fact="0.1262"/>
              <dgm:constr type="w" for="ch" forName="ParentBackground5" refType="w" fact="0.089"/>
              <dgm:constr type="h" for="ch" forName="ParentBackground5" refType="h" fact="0.5319"/>
              <dgm:constr type="l" for="ch" forName="Child5" refType="w" fact="0.4152"/>
              <dgm:constr type="t" for="ch" forName="Child5" refType="h" fact="0.6876"/>
              <dgm:constr type="w" for="ch" forName="Child5" refType="w" fact="0.089"/>
              <dgm:constr type="h" for="ch" forName="Child5" refType="h" fact="0.3124"/>
              <dgm:constr type="l" for="ch" forName="Accent4" refType="w" fact="0.2938"/>
              <dgm:constr type="t" for="ch" forName="Accent4" refType="h" fact="-0.0109"/>
              <dgm:constr type="w" for="ch" forName="Accent4" refType="w" fact="0.1348"/>
              <dgm:constr type="h" for="ch" forName="Accent4" refType="h" fact="0.806"/>
              <dgm:constr type="l" for="ch" forName="ParentBackground4" refType="w" fact="0.3167"/>
              <dgm:constr type="t" for="ch" forName="ParentBackground4" refType="h" fact="0.1262"/>
              <dgm:constr type="w" for="ch" forName="ParentBackground4" refType="w" fact="0.089"/>
              <dgm:constr type="h" for="ch" forName="ParentBackground4" refType="h" fact="0.5319"/>
              <dgm:constr type="l" for="ch" forName="Child4" refType="w" fact="0.3167"/>
              <dgm:constr type="t" for="ch" forName="Child4" refType="h" fact="0.6876"/>
              <dgm:constr type="w" for="ch" forName="Child4" refType="w" fact="0.089"/>
              <dgm:constr type="h" for="ch" forName="Child4" refType="h" fact="0.3124"/>
              <dgm:constr type="l" for="ch" forName="Accent3" refType="w" fact="0.1952"/>
              <dgm:constr type="t" for="ch" forName="Accent3" refType="h" fact="-0.0109"/>
              <dgm:constr type="w" for="ch" forName="Accent3" refType="w" fact="0.1348"/>
              <dgm:constr type="h" for="ch" forName="Accent3" refType="h" fact="0.806"/>
              <dgm:constr type="l" for="ch" forName="ParentBackground3" refType="w" fact="0.2182"/>
              <dgm:constr type="t" for="ch" forName="ParentBackground3" refType="h" fact="0.1262"/>
              <dgm:constr type="w" for="ch" forName="ParentBackground3" refType="w" fact="0.089"/>
              <dgm:constr type="h" for="ch" forName="ParentBackground3" refType="h" fact="0.5319"/>
              <dgm:constr type="l" for="ch" forName="Child3" refType="w" fact="0.2182"/>
              <dgm:constr type="t" for="ch" forName="Child3" refType="h" fact="0.6876"/>
              <dgm:constr type="w" for="ch" forName="Child3" refType="w" fact="0.089"/>
              <dgm:constr type="h" for="ch" forName="Child3" refType="h" fact="0.3124"/>
              <dgm:constr type="l" for="ch" forName="Accent2" refType="w" fact="0.0967"/>
              <dgm:constr type="t" for="ch" forName="Accent2" refType="h" fact="-0.0109"/>
              <dgm:constr type="w" for="ch" forName="Accent2" refType="w" fact="0.1348"/>
              <dgm:constr type="h" for="ch" forName="Accent2" refType="h" fact="0.806"/>
              <dgm:constr type="l" for="ch" forName="ParentBackground2" refType="w" fact="0.1196"/>
              <dgm:constr type="t" for="ch" forName="ParentBackground2" refType="h" fact="0.1262"/>
              <dgm:constr type="w" for="ch" forName="ParentBackground2" refType="w" fact="0.089"/>
              <dgm:constr type="h" for="ch" forName="ParentBackground2" refType="h" fact="0.5319"/>
              <dgm:constr type="l" for="ch" forName="Child2" refType="w" fact="0.1196"/>
              <dgm:constr type="t" for="ch" forName="Child2" refType="h" fact="0.6876"/>
              <dgm:constr type="w" for="ch" forName="Child2" refType="w" fact="0.089"/>
              <dgm:constr type="h" for="ch" forName="Child2" refType="h" fact="0.3124"/>
              <dgm:constr type="l" for="ch" forName="Accent1" refType="w" fact="-0.0018"/>
              <dgm:constr type="t" for="ch" forName="Accent1" refType="h" fact="-0.0109"/>
              <dgm:constr type="w" for="ch" forName="Accent1" refType="w" fact="0.1348"/>
              <dgm:constr type="h" for="ch" forName="Accent1" refType="h" fact="0.806"/>
              <dgm:constr type="l" for="ch" forName="ParentBackground1" refType="w" fact="0.0211"/>
              <dgm:constr type="t" for="ch" forName="ParentBackground1" refType="h" fact="0.1262"/>
              <dgm:constr type="w" for="ch" forName="ParentBackground1" refType="w" fact="0.089"/>
              <dgm:constr type="h" for="ch" forName="ParentBackground1" refType="h" fact="0.5319"/>
              <dgm:constr type="l" for="ch" forName="Child1" refType="w" fact="0.0211"/>
              <dgm:constr type="t" for="ch" forName="Child1" refType="h" fact="0.6876"/>
              <dgm:constr type="w" for="ch" forName="Child1" refType="w" fact="0.089"/>
              <dgm:constr type="h" for="ch" forName="Child1" refType="h" fact="0.3124"/>
            </dgm:constrLst>
          </dgm:if>
          <dgm:else name="Name14">
            <dgm:alg type="composite">
              <dgm:param type="ar" val="6.565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0" refType="primFontSz" refFor="des" refForName="Parent1" op="lte"/>
              <dgm:constr type="primFontSz" for="des" forName="Child11"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0" refType="primFontSz" refFor="des" refForName="Parent2" op="lte"/>
              <dgm:constr type="primFontSz" for="des" forName="Child11"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0" refType="primFontSz" refFor="des" refForName="Parent3" op="lte"/>
              <dgm:constr type="primFontSz" for="des" forName="Child11"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0" refType="primFontSz" refFor="des" refForName="Parent4" op="lte"/>
              <dgm:constr type="primFontSz" for="des" forName="Child11"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0" refType="primFontSz" refFor="des" refForName="Parent5" op="lte"/>
              <dgm:constr type="primFontSz" for="des" forName="Child11"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0" refType="primFontSz" refFor="des" refForName="Parent6" op="lte"/>
              <dgm:constr type="primFontSz" for="des" forName="Child11"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0" refType="primFontSz" refFor="des" refForName="Parent7" op="lte"/>
              <dgm:constr type="primFontSz" for="des" forName="Child11"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0" refType="primFontSz" refFor="des" refForName="Parent8" op="lte"/>
              <dgm:constr type="primFontSz" for="des" forName="Child11"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Child10" refType="primFontSz" refFor="des" refForName="Parent9" op="lte"/>
              <dgm:constr type="primFontSz" for="des" forName="Child11" refType="primFontSz" refFor="des" refForName="Parent9" op="lte"/>
              <dgm:constr type="primFontSz" for="des" forName="Child1" refType="primFontSz" refFor="des" refForName="Parent10" op="lte"/>
              <dgm:constr type="primFontSz" for="des" forName="Child2" refType="primFontSz" refFor="des" refForName="Parent10" op="lte"/>
              <dgm:constr type="primFontSz" for="des" forName="Child3" refType="primFontSz" refFor="des" refForName="Parent10" op="lte"/>
              <dgm:constr type="primFontSz" for="des" forName="Child4" refType="primFontSz" refFor="des" refForName="Parent10" op="lte"/>
              <dgm:constr type="primFontSz" for="des" forName="Child5" refType="primFontSz" refFor="des" refForName="Parent10" op="lte"/>
              <dgm:constr type="primFontSz" for="des" forName="Child6" refType="primFontSz" refFor="des" refForName="Parent10" op="lte"/>
              <dgm:constr type="primFontSz" for="des" forName="Child7" refType="primFontSz" refFor="des" refForName="Parent10" op="lte"/>
              <dgm:constr type="primFontSz" for="des" forName="Child8" refType="primFontSz" refFor="des" refForName="Parent10" op="lte"/>
              <dgm:constr type="primFontSz" for="des" forName="Child9" refType="primFontSz" refFor="des" refForName="Parent10" op="lte"/>
              <dgm:constr type="primFontSz" for="des" forName="Child10" refType="primFontSz" refFor="des" refForName="Parent10" op="lte"/>
              <dgm:constr type="primFontSz" for="des" forName="Child11" refType="primFontSz" refFor="des" refForName="Parent10" op="lte"/>
              <dgm:constr type="primFontSz" for="des" forName="Child1" refType="primFontSz" refFor="des" refForName="Parent11" op="lte"/>
              <dgm:constr type="primFontSz" for="des" forName="Child2" refType="primFontSz" refFor="des" refForName="Parent11" op="lte"/>
              <dgm:constr type="primFontSz" for="des" forName="Child3" refType="primFontSz" refFor="des" refForName="Parent11" op="lte"/>
              <dgm:constr type="primFontSz" for="des" forName="Child4" refType="primFontSz" refFor="des" refForName="Parent11" op="lte"/>
              <dgm:constr type="primFontSz" for="des" forName="Child5" refType="primFontSz" refFor="des" refForName="Parent11" op="lte"/>
              <dgm:constr type="primFontSz" for="des" forName="Child6" refType="primFontSz" refFor="des" refForName="Parent11" op="lte"/>
              <dgm:constr type="primFontSz" for="des" forName="Child7" refType="primFontSz" refFor="des" refForName="Parent11" op="lte"/>
              <dgm:constr type="primFontSz" for="des" forName="Child8" refType="primFontSz" refFor="des" refForName="Parent11" op="lte"/>
              <dgm:constr type="primFontSz" for="des" forName="Child9" refType="primFontSz" refFor="des" refForName="Parent11" op="lte"/>
              <dgm:constr type="primFontSz" for="des" forName="Child10" refType="primFontSz" refFor="des" refForName="Parent11" op="lte"/>
              <dgm:constr type="primFontSz" for="des" forName="Child11" refType="primFontSz" refFor="des" refForName="Parent11"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Parent10" refType="primFontSz" refFor="des" refForName="Parent1" op="equ"/>
              <dgm:constr type="primFontSz" for="des" forName="Parent11"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primFontSz" for="des" forName="Child10" refType="primFontSz" refFor="des" refForName="Child1" op="equ"/>
              <dgm:constr type="primFontSz" for="des" forName="Child11" refType="primFontSz" refFor="des" refForName="Child1" op="equ"/>
              <dgm:constr type="l" for="ch" forName="Parent11" refType="w" fact="0.9277"/>
              <dgm:constr type="t" for="ch" forName="Parent11" refType="h" fact="0.2022"/>
              <dgm:constr type="w" for="ch" forName="Parent11" refType="w" fact="0.0579"/>
              <dgm:constr type="h" for="ch" forName="Parent11" refType="h" fact="0.3799"/>
              <dgm:constr type="l" for="ch" forName="Parent10" refType="w" fact="0.838"/>
              <dgm:constr type="t" for="ch" forName="Parent10" refType="h" fact="0.2022"/>
              <dgm:constr type="w" for="ch" forName="Parent10" refType="w" fact="0.0579"/>
              <dgm:constr type="h" for="ch" forName="Parent10" refType="h" fact="0.3799"/>
              <dgm:constr type="l" for="ch" forName="Parent9" refType="w" fact="0.7483"/>
              <dgm:constr type="t" for="ch" forName="Parent9" refType="h" fact="0.2022"/>
              <dgm:constr type="w" for="ch" forName="Parent9" refType="w" fact="0.0579"/>
              <dgm:constr type="h" for="ch" forName="Parent9" refType="h" fact="0.3799"/>
              <dgm:constr type="l" for="ch" forName="Parent8" refType="w" fact="0.6586"/>
              <dgm:constr type="t" for="ch" forName="Parent8" refType="h" fact="0.2022"/>
              <dgm:constr type="w" for="ch" forName="Parent8" refType="w" fact="0.0579"/>
              <dgm:constr type="h" for="ch" forName="Parent8" refType="h" fact="0.3799"/>
              <dgm:constr type="l" for="ch" forName="Parent7" refType="w" fact="0.5689"/>
              <dgm:constr type="t" for="ch" forName="Parent7" refType="h" fact="0.2022"/>
              <dgm:constr type="w" for="ch" forName="Parent7" refType="w" fact="0.0579"/>
              <dgm:constr type="h" for="ch" forName="Parent7" refType="h" fact="0.3799"/>
              <dgm:constr type="l" for="ch" forName="Parent6" refType="w" fact="0.4792"/>
              <dgm:constr type="t" for="ch" forName="Parent6" refType="h" fact="0.2022"/>
              <dgm:constr type="w" for="ch" forName="Parent6" refType="w" fact="0.0579"/>
              <dgm:constr type="h" for="ch" forName="Parent6" refType="h" fact="0.3799"/>
              <dgm:constr type="l" for="ch" forName="Parent5" refType="w" fact="0.3895"/>
              <dgm:constr type="t" for="ch" forName="Parent5" refType="h" fact="0.2022"/>
              <dgm:constr type="w" for="ch" forName="Parent5" refType="w" fact="0.0579"/>
              <dgm:constr type="h" for="ch" forName="Parent5" refType="h" fact="0.3799"/>
              <dgm:constr type="l" for="ch" forName="Parent4" refType="w" fact="0.2999"/>
              <dgm:constr type="t" for="ch" forName="Parent4" refType="h" fact="0.2022"/>
              <dgm:constr type="w" for="ch" forName="Parent4" refType="w" fact="0.0579"/>
              <dgm:constr type="h" for="ch" forName="Parent4" refType="h" fact="0.3799"/>
              <dgm:constr type="l" for="ch" forName="Parent3" refType="w" fact="0.2102"/>
              <dgm:constr type="t" for="ch" forName="Parent3" refType="h" fact="0.2022"/>
              <dgm:constr type="w" for="ch" forName="Parent3" refType="w" fact="0.0579"/>
              <dgm:constr type="h" for="ch" forName="Parent3" refType="h" fact="0.3799"/>
              <dgm:constr type="l" for="ch" forName="Parent2" refType="w" fact="0.1205"/>
              <dgm:constr type="t" for="ch" forName="Parent2" refType="h" fact="0.2022"/>
              <dgm:constr type="w" for="ch" forName="Parent2" refType="w" fact="0.0579"/>
              <dgm:constr type="h" for="ch" forName="Parent2" refType="h" fact="0.3799"/>
              <dgm:constr type="l" for="ch" forName="Parent1" refType="w" fact="0.0308"/>
              <dgm:constr type="t" for="ch" forName="Parent1" refType="h" fact="0.2022"/>
              <dgm:constr type="w" for="ch" forName="Parent1" refType="w" fact="0.0579"/>
              <dgm:constr type="h" for="ch" forName="Parent1" refType="h" fact="0.3799"/>
              <dgm:constr type="l" for="ch" forName="Accent11" refType="w" fact="0.9132"/>
              <dgm:constr type="t" for="ch" forName="Accent11" refType="h" fact="0.1072"/>
              <dgm:constr type="w" for="ch" forName="Accent11" refType="w" fact="0.0868"/>
              <dgm:constr type="h" for="ch" forName="Accent11" refType="h" fact="0.5699"/>
              <dgm:constr type="l" for="ch" forName="ParentBackground11" refType="w" fact="0.9161"/>
              <dgm:constr type="t" for="ch" forName="ParentBackground11" refType="h" fact="0.1262"/>
              <dgm:constr type="w" for="ch" forName="ParentBackground11" refType="w" fact="0.081"/>
              <dgm:constr type="h" for="ch" forName="ParentBackground11" refType="h" fact="0.5319"/>
              <dgm:constr type="l" for="ch" forName="Child11" refType="w" fact="0.9161"/>
              <dgm:constr type="t" for="ch" forName="Child11" refType="h" fact="0.6876"/>
              <dgm:constr type="w" for="ch" forName="Child11" refType="w" fact="0.081"/>
              <dgm:constr type="h" for="ch" forName="Child11" refType="h" fact="0.3124"/>
              <dgm:constr type="l" for="ch" forName="Accent10" refType="w" fact="0.8055"/>
              <dgm:constr type="t" for="ch" forName="Accent10" refType="h" fact="-0.0109"/>
              <dgm:constr type="w" for="ch" forName="Accent10" refType="w" fact="0.1228"/>
              <dgm:constr type="h" for="ch" forName="Accent10" refType="h" fact="0.806"/>
              <dgm:constr type="l" for="ch" forName="ParentBackground10" refType="w" fact="0.8264"/>
              <dgm:constr type="t" for="ch" forName="ParentBackground10" refType="h" fact="0.1262"/>
              <dgm:constr type="w" for="ch" forName="ParentBackground10" refType="w" fact="0.081"/>
              <dgm:constr type="h" for="ch" forName="ParentBackground10" refType="h" fact="0.5319"/>
              <dgm:constr type="l" for="ch" forName="Child10" refType="w" fact="0.8264"/>
              <dgm:constr type="t" for="ch" forName="Child10" refType="h" fact="0.6876"/>
              <dgm:constr type="w" for="ch" forName="Child10" refType="w" fact="0.081"/>
              <dgm:constr type="h" for="ch" forName="Child10" refType="h" fact="0.3124"/>
              <dgm:constr type="l" for="ch" forName="Accent9" refType="w" fact="0.7158"/>
              <dgm:constr type="t" for="ch" forName="Accent9" refType="h" fact="-0.0109"/>
              <dgm:constr type="w" for="ch" forName="Accent9" refType="w" fact="0.1228"/>
              <dgm:constr type="h" for="ch" forName="Accent9" refType="h" fact="0.806"/>
              <dgm:constr type="l" for="ch" forName="ParentBackground9" refType="w" fact="0.7367"/>
              <dgm:constr type="t" for="ch" forName="ParentBackground9" refType="h" fact="0.1262"/>
              <dgm:constr type="w" for="ch" forName="ParentBackground9" refType="w" fact="0.081"/>
              <dgm:constr type="h" for="ch" forName="ParentBackground9" refType="h" fact="0.5319"/>
              <dgm:constr type="l" for="ch" forName="Child9" refType="w" fact="0.7367"/>
              <dgm:constr type="t" for="ch" forName="Child9" refType="h" fact="0.6876"/>
              <dgm:constr type="w" for="ch" forName="Child9" refType="w" fact="0.081"/>
              <dgm:constr type="h" for="ch" forName="Child9" refType="h" fact="0.3124"/>
              <dgm:constr type="l" for="ch" forName="Accent8" refType="w" fact="0.6261"/>
              <dgm:constr type="t" for="ch" forName="Accent8" refType="h" fact="-0.0109"/>
              <dgm:constr type="w" for="ch" forName="Accent8" refType="w" fact="0.1228"/>
              <dgm:constr type="h" for="ch" forName="Accent8" refType="h" fact="0.806"/>
              <dgm:constr type="l" for="ch" forName="ParentBackground8" refType="w" fact="0.647"/>
              <dgm:constr type="t" for="ch" forName="ParentBackground8" refType="h" fact="0.1262"/>
              <dgm:constr type="w" for="ch" forName="ParentBackground8" refType="w" fact="0.081"/>
              <dgm:constr type="h" for="ch" forName="ParentBackground8" refType="h" fact="0.5319"/>
              <dgm:constr type="l" for="ch" forName="Child8" refType="w" fact="0.647"/>
              <dgm:constr type="t" for="ch" forName="Child8" refType="h" fact="0.6876"/>
              <dgm:constr type="w" for="ch" forName="Child8" refType="w" fact="0.081"/>
              <dgm:constr type="h" for="ch" forName="Child8" refType="h" fact="0.3124"/>
              <dgm:constr type="l" for="ch" forName="Accent7" refType="w" fact="0.5364"/>
              <dgm:constr type="t" for="ch" forName="Accent7" refType="h" fact="-0.0109"/>
              <dgm:constr type="w" for="ch" forName="Accent7" refType="w" fact="0.1228"/>
              <dgm:constr type="h" for="ch" forName="Accent7" refType="h" fact="0.806"/>
              <dgm:constr type="l" for="ch" forName="ParentBackground7" refType="w" fact="0.5573"/>
              <dgm:constr type="t" for="ch" forName="ParentBackground7" refType="h" fact="0.1262"/>
              <dgm:constr type="w" for="ch" forName="ParentBackground7" refType="w" fact="0.081"/>
              <dgm:constr type="h" for="ch" forName="ParentBackground7" refType="h" fact="0.5319"/>
              <dgm:constr type="l" for="ch" forName="Child7" refType="w" fact="0.5573"/>
              <dgm:constr type="t" for="ch" forName="Child7" refType="h" fact="0.6876"/>
              <dgm:constr type="w" for="ch" forName="Child7" refType="w" fact="0.081"/>
              <dgm:constr type="h" for="ch" forName="Child7" refType="h" fact="0.3124"/>
              <dgm:constr type="l" for="ch" forName="Accent6" refType="w" fact="0.4467"/>
              <dgm:constr type="t" for="ch" forName="Accent6" refType="h" fact="-0.0109"/>
              <dgm:constr type="w" for="ch" forName="Accent6" refType="w" fact="0.1228"/>
              <dgm:constr type="h" for="ch" forName="Accent6" refType="h" fact="0.806"/>
              <dgm:constr type="l" for="ch" forName="ParentBackground6" refType="w" fact="0.4677"/>
              <dgm:constr type="t" for="ch" forName="ParentBackground6" refType="h" fact="0.1262"/>
              <dgm:constr type="w" for="ch" forName="ParentBackground6" refType="w" fact="0.081"/>
              <dgm:constr type="h" for="ch" forName="ParentBackground6" refType="h" fact="0.5319"/>
              <dgm:constr type="l" for="ch" forName="Child6" refType="w" fact="0.4677"/>
              <dgm:constr type="t" for="ch" forName="Child6" refType="h" fact="0.6876"/>
              <dgm:constr type="w" for="ch" forName="Child6" refType="w" fact="0.081"/>
              <dgm:constr type="h" for="ch" forName="Child6" refType="h" fact="0.3124"/>
              <dgm:constr type="l" for="ch" forName="Accent5" refType="w" fact="0.3571"/>
              <dgm:constr type="t" for="ch" forName="Accent5" refType="h" fact="-0.0109"/>
              <dgm:constr type="w" for="ch" forName="Accent5" refType="w" fact="0.1228"/>
              <dgm:constr type="h" for="ch" forName="Accent5" refType="h" fact="0.806"/>
              <dgm:constr type="l" for="ch" forName="ParentBackground5" refType="w" fact="0.378"/>
              <dgm:constr type="t" for="ch" forName="ParentBackground5" refType="h" fact="0.1262"/>
              <dgm:constr type="w" for="ch" forName="ParentBackground5" refType="w" fact="0.081"/>
              <dgm:constr type="h" for="ch" forName="ParentBackground5" refType="h" fact="0.5319"/>
              <dgm:constr type="l" for="ch" forName="Child5" refType="w" fact="0.378"/>
              <dgm:constr type="t" for="ch" forName="Child5" refType="h" fact="0.6876"/>
              <dgm:constr type="w" for="ch" forName="Child5" refType="w" fact="0.081"/>
              <dgm:constr type="h" for="ch" forName="Child5" refType="h" fact="0.3124"/>
              <dgm:constr type="l" for="ch" forName="Accent4" refType="w" fact="0.2674"/>
              <dgm:constr type="t" for="ch" forName="Accent4" refType="h" fact="-0.0109"/>
              <dgm:constr type="w" for="ch" forName="Accent4" refType="w" fact="0.1228"/>
              <dgm:constr type="h" for="ch" forName="Accent4" refType="h" fact="0.806"/>
              <dgm:constr type="l" for="ch" forName="ParentBackground4" refType="w" fact="0.2883"/>
              <dgm:constr type="t" for="ch" forName="ParentBackground4" refType="h" fact="0.1262"/>
              <dgm:constr type="w" for="ch" forName="ParentBackground4" refType="w" fact="0.081"/>
              <dgm:constr type="h" for="ch" forName="ParentBackground4" refType="h" fact="0.5319"/>
              <dgm:constr type="l" for="ch" forName="Child4" refType="w" fact="0.2883"/>
              <dgm:constr type="t" for="ch" forName="Child4" refType="h" fact="0.6876"/>
              <dgm:constr type="w" for="ch" forName="Child4" refType="w" fact="0.081"/>
              <dgm:constr type="h" for="ch" forName="Child4" refType="h" fact="0.3124"/>
              <dgm:constr type="l" for="ch" forName="Accent3" refType="w" fact="0.1777"/>
              <dgm:constr type="t" for="ch" forName="Accent3" refType="h" fact="-0.0109"/>
              <dgm:constr type="w" for="ch" forName="Accent3" refType="w" fact="0.1228"/>
              <dgm:constr type="h" for="ch" forName="Accent3" refType="h" fact="0.806"/>
              <dgm:constr type="l" for="ch" forName="ParentBackground3" refType="w" fact="0.1986"/>
              <dgm:constr type="t" for="ch" forName="ParentBackground3" refType="h" fact="0.1262"/>
              <dgm:constr type="w" for="ch" forName="ParentBackground3" refType="w" fact="0.081"/>
              <dgm:constr type="h" for="ch" forName="ParentBackground3" refType="h" fact="0.5319"/>
              <dgm:constr type="l" for="ch" forName="Child3" refType="w" fact="0.1986"/>
              <dgm:constr type="t" for="ch" forName="Child3" refType="h" fact="0.6876"/>
              <dgm:constr type="w" for="ch" forName="Child3" refType="w" fact="0.081"/>
              <dgm:constr type="h" for="ch" forName="Child3" refType="h" fact="0.3124"/>
              <dgm:constr type="l" for="ch" forName="Accent2" refType="w" fact="0.088"/>
              <dgm:constr type="t" for="ch" forName="Accent2" refType="h" fact="-0.0109"/>
              <dgm:constr type="w" for="ch" forName="Accent2" refType="w" fact="0.1228"/>
              <dgm:constr type="h" for="ch" forName="Accent2" refType="h" fact="0.806"/>
              <dgm:constr type="l" for="ch" forName="ParentBackground2" refType="w" fact="0.1089"/>
              <dgm:constr type="t" for="ch" forName="ParentBackground2" refType="h" fact="0.1262"/>
              <dgm:constr type="w" for="ch" forName="ParentBackground2" refType="w" fact="0.081"/>
              <dgm:constr type="h" for="ch" forName="ParentBackground2" refType="h" fact="0.5319"/>
              <dgm:constr type="l" for="ch" forName="Child2" refType="w" fact="0.1089"/>
              <dgm:constr type="t" for="ch" forName="Child2" refType="h" fact="0.6876"/>
              <dgm:constr type="w" for="ch" forName="Child2" refType="w" fact="0.081"/>
              <dgm:constr type="h" for="ch" forName="Child2" refType="h" fact="0.3124"/>
              <dgm:constr type="l" for="ch" forName="Accent1" refType="w" fact="-0.0017"/>
              <dgm:constr type="t" for="ch" forName="Accent1" refType="h" fact="-0.0109"/>
              <dgm:constr type="w" for="ch" forName="Accent1" refType="w" fact="0.1228"/>
              <dgm:constr type="h" for="ch" forName="Accent1" refType="h" fact="0.806"/>
              <dgm:constr type="l" for="ch" forName="ParentBackground1" refType="w" fact="0.0192"/>
              <dgm:constr type="t" for="ch" forName="ParentBackground1" refType="h" fact="0.1262"/>
              <dgm:constr type="w" for="ch" forName="ParentBackground1" refType="w" fact="0.081"/>
              <dgm:constr type="h" for="ch" forName="ParentBackground1" refType="h" fact="0.5319"/>
              <dgm:constr type="l" for="ch" forName="Child1" refType="w" fact="0.0192"/>
              <dgm:constr type="t" for="ch" forName="Child1" refType="h" fact="0.6876"/>
              <dgm:constr type="w" for="ch" forName="Child1" refType="w" fact="0.081"/>
              <dgm:constr type="h" for="ch" forName="Child1" refType="h" fact="0.3124"/>
            </dgm:constrLst>
          </dgm:else>
        </dgm:choose>
      </dgm:if>
      <dgm:else name="Name15">
        <dgm:choose name="Name16">
          <dgm:if name="Name17" axis="ch" ptType="node" func="cnt" op="equ" val="1">
            <dgm:alg type="composite">
              <dgm:param type="ar" val="0.6383"/>
            </dgm:alg>
            <dgm:constrLst>
              <dgm:constr type="primFontSz" for="des" forName="Child1" val="65"/>
              <dgm:constr type="primFontSz" for="des" forName="Parent1" val="65"/>
              <dgm:constr type="primFontSz" for="des" forName="Child1" refType="primFontSz" refFor="des" refForName="Parent1" op="lte"/>
              <dgm:constr type="l" for="ch" forName="Parent1" refType="w" fact="0.1667"/>
              <dgm:constr type="t" for="ch" forName="Parent1" refType="h" fact="0.1064"/>
              <dgm:constr type="w" for="ch" forName="Parent1" refType="w" fact="0.6667"/>
              <dgm:constr type="h" for="ch" forName="Parent1" refType="h" fact="0.4255"/>
              <dgm:constr type="l" for="ch" forName="Accent1" refType="w" fact="0"/>
              <dgm:constr type="t" for="ch" forName="Accent1" refType="h" fact="0"/>
              <dgm:constr type="w" for="ch" forName="Accent1" refType="w"/>
              <dgm:constr type="h" for="ch" forName="Accent1" refType="h" fact="0.6383"/>
              <dgm:constr type="l" for="ch" forName="ParentBackground1" refType="w" fact="0.0333"/>
              <dgm:constr type="t" for="ch" forName="ParentBackground1" refType="h" fact="0.0213"/>
              <dgm:constr type="w" for="ch" forName="ParentBackground1" refType="w" fact="0.9333"/>
              <dgm:constr type="h" for="ch" forName="ParentBackground1" refType="h" fact="0.5957"/>
              <dgm:constr type="l" for="ch" forName="Child1" refType="w" fact="0.0333"/>
              <dgm:constr type="t" for="ch" forName="Child1" refType="h" fact="0.6574"/>
              <dgm:constr type="w" for="ch" forName="Child1" refType="w" fact="0.9333"/>
              <dgm:constr type="h" for="ch" forName="Child1" refType="h" fact="0.3426"/>
            </dgm:constrLst>
          </dgm:if>
          <dgm:if name="Name18" axis="ch" ptType="node" func="cnt" op="equ" val="2">
            <dgm:alg type="composite">
              <dgm:param type="ar" val="1.2659"/>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Parent2" refType="primFontSz" refFor="des" refForName="Parent1" op="equ"/>
              <dgm:constr type="primFontSz" for="des" forName="Child2" refType="primFontSz" refFor="des" refForName="Child1" op="equ"/>
              <dgm:constr type="r" for="ch" forName="Parent2" refType="w" fact="0.3751"/>
              <dgm:constr type="t" for="ch" forName="Parent2" refType="h" fact="0.2022"/>
              <dgm:constr type="w" for="ch" forName="Parent2" refType="w" fact="0.3001"/>
              <dgm:constr type="h" for="ch" forName="Parent2" refType="h" fact="0.3799"/>
              <dgm:constr type="r" for="ch" forName="Parent1" refType="w" fact="0.8403"/>
              <dgm:constr type="t" for="ch" forName="Parent1" refType="h" fact="0.2022"/>
              <dgm:constr type="w" for="ch" forName="Parent1" refType="w" fact="0.3001"/>
              <dgm:constr type="h" for="ch" forName="Parent1" refType="h" fact="0.3799"/>
              <dgm:constr type="r" for="ch" forName="Accent2" refType="w" fact="0.4502"/>
              <dgm:constr type="t" for="ch" forName="Accent2" refType="h" fact="0.1072"/>
              <dgm:constr type="w" for="ch" forName="Accent2" refType="w" fact="0.4502"/>
              <dgm:constr type="h" for="ch" forName="Accent2" refType="h" fact="0.5699"/>
              <dgm:constr type="r" for="ch" forName="ParentBackground2" refType="w" fact="0.4352"/>
              <dgm:constr type="t" for="ch" forName="ParentBackground2" refType="h" fact="0.1262"/>
              <dgm:constr type="w" for="ch" forName="ParentBackground2" refType="w" fact="0.4201"/>
              <dgm:constr type="h" for="ch" forName="ParentBackground2" refType="h" fact="0.5319"/>
              <dgm:constr type="r" for="ch" forName="Child2" refType="w" fact="0.4352"/>
              <dgm:constr type="t" for="ch" forName="Child2" refType="h" fact="0.6876"/>
              <dgm:constr type="w" for="ch" forName="Child2" refType="w" fact="0.4201"/>
              <dgm:constr type="h" for="ch" forName="Child2" refType="h" fact="0.3124"/>
              <dgm:constr type="r" for="ch" forName="Accent1" refType="w" fact="1.0086"/>
              <dgm:constr type="t" for="ch" forName="Accent1" refType="h" fact="-0.0109"/>
              <dgm:constr type="w" for="ch" forName="Accent1" refType="w" fact="0.6367"/>
              <dgm:constr type="h" for="ch" forName="Accent1" refType="h" fact="0.806"/>
              <dgm:constr type="r" for="ch" forName="ParentBackground1" refType="w" fact="0.9003"/>
              <dgm:constr type="t" for="ch" forName="ParentBackground1" refType="h" fact="0.1262"/>
              <dgm:constr type="w" for="ch" forName="ParentBackground1" refType="w" fact="0.4201"/>
              <dgm:constr type="h" for="ch" forName="ParentBackground1" refType="h" fact="0.5319"/>
              <dgm:constr type="r" for="ch" forName="Child1" refType="w" fact="0.9003"/>
              <dgm:constr type="t" for="ch" forName="Child1" refType="h" fact="0.6876"/>
              <dgm:constr type="w" for="ch" forName="Child1" refType="w" fact="0.4201"/>
              <dgm:constr type="h" for="ch" forName="Child1" refType="h" fact="0.3124"/>
            </dgm:constrLst>
          </dgm:if>
          <dgm:if name="Name19" axis="ch" ptType="node" func="cnt" op="equ" val="3">
            <dgm:alg type="composite">
              <dgm:param type="ar" val="1.854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Parent2" refType="primFontSz" refFor="des" refForName="Parent1" op="equ"/>
              <dgm:constr type="primFontSz" for="des" forName="Parent3" refType="primFontSz" refFor="des" refForName="Parent1" op="equ"/>
              <dgm:constr type="primFontSz" for="des" forName="Child2" refType="primFontSz" refFor="des" refForName="Child1" op="equ"/>
              <dgm:constr type="primFontSz" for="des" forName="Child3" refType="primFontSz" refFor="des" refForName="Child1" op="equ"/>
              <dgm:constr type="r" for="ch" forName="Parent3" refType="w" fact="0.256"/>
              <dgm:constr type="t" for="ch" forName="Parent3" refType="h" fact="0.2022"/>
              <dgm:constr type="w" for="ch" forName="Parent3" refType="w" fact="0.2048"/>
              <dgm:constr type="h" for="ch" forName="Parent3" refType="h" fact="0.3799"/>
              <dgm:constr type="r" for="ch" forName="Parent2" refType="w" fact="0.5735"/>
              <dgm:constr type="t" for="ch" forName="Parent2" refType="h" fact="0.2022"/>
              <dgm:constr type="w" for="ch" forName="Parent2" refType="w" fact="0.2048"/>
              <dgm:constr type="h" for="ch" forName="Parent2" refType="h" fact="0.3799"/>
              <dgm:constr type="r" for="ch" forName="Parent1" refType="w" fact="0.891"/>
              <dgm:constr type="t" for="ch" forName="Parent1" refType="h" fact="0.2022"/>
              <dgm:constr type="w" for="ch" forName="Parent1" refType="w" fact="0.2048"/>
              <dgm:constr type="h" for="ch" forName="Parent1" refType="h" fact="0.3799"/>
              <dgm:constr type="r" for="ch" forName="Accent3" refType="w" fact="0.3072"/>
              <dgm:constr type="t" for="ch" forName="Accent3" refType="h" fact="0.1072"/>
              <dgm:constr type="w" for="ch" forName="Accent3" refType="w" fact="0.3072"/>
              <dgm:constr type="h" for="ch" forName="Accent3" refType="h" fact="0.5699"/>
              <dgm:constr type="r" for="ch" forName="ParentBackground3" refType="w" fact="0.297"/>
              <dgm:constr type="t" for="ch" forName="ParentBackground3" refType="h" fact="0.1262"/>
              <dgm:constr type="w" for="ch" forName="ParentBackground3" refType="w" fact="0.2868"/>
              <dgm:constr type="h" for="ch" forName="ParentBackground3" refType="h" fact="0.5319"/>
              <dgm:constr type="r" for="ch" forName="Child3" refType="w" fact="0.297"/>
              <dgm:constr type="t" for="ch" forName="Child3" refType="h" fact="0.6876"/>
              <dgm:constr type="w" for="ch" forName="Child3" refType="w" fact="0.2868"/>
              <dgm:constr type="h" for="ch" forName="Child3" refType="h" fact="0.3124"/>
              <dgm:constr type="r" for="ch" forName="Accent2" refType="w" fact="0.6878"/>
              <dgm:constr type="t" for="ch" forName="Accent2" refType="h" fact="-0.0109"/>
              <dgm:constr type="w" for="ch" forName="Accent2" refType="w" fact="0.4334"/>
              <dgm:constr type="h" for="ch" forName="Accent2" refType="h" fact="0.806"/>
              <dgm:constr type="r" for="ch" forName="ParentBackground2" refType="w" fact="0.6145"/>
              <dgm:constr type="t" for="ch" forName="ParentBackground2" refType="h" fact="0.1262"/>
              <dgm:constr type="w" for="ch" forName="ParentBackground2" refType="w" fact="0.2868"/>
              <dgm:constr type="h" for="ch" forName="ParentBackground2" refType="h" fact="0.5319"/>
              <dgm:constr type="r" for="ch" forName="Child2" refType="w" fact="0.6145"/>
              <dgm:constr type="t" for="ch" forName="Child2" refType="h" fact="0.6876"/>
              <dgm:constr type="w" for="ch" forName="Child2" refType="w" fact="0.2868"/>
              <dgm:constr type="h" for="ch" forName="Child2" refType="h" fact="0.3124"/>
              <dgm:constr type="r" for="ch" forName="Accent1" refType="w" fact="1.0053"/>
              <dgm:constr type="t" for="ch" forName="Accent1" refType="h" fact="-0.0109"/>
              <dgm:constr type="w" for="ch" forName="Accent1" refType="w" fact="0.4334"/>
              <dgm:constr type="h" for="ch" forName="Accent1" refType="h" fact="0.806"/>
              <dgm:constr type="r" for="ch" forName="ParentBackground1" refType="w" fact="0.932"/>
              <dgm:constr type="t" for="ch" forName="ParentBackground1" refType="h" fact="0.1262"/>
              <dgm:constr type="w" for="ch" forName="ParentBackground1" refType="w" fact="0.2868"/>
              <dgm:constr type="h" for="ch" forName="ParentBackground1" refType="h" fact="0.5319"/>
              <dgm:constr type="r" for="ch" forName="Child1" refType="w" fact="0.932"/>
              <dgm:constr type="t" for="ch" forName="Child1" refType="h" fact="0.6876"/>
              <dgm:constr type="w" for="ch" forName="Child1" refType="w" fact="0.2868"/>
              <dgm:constr type="h" for="ch" forName="Child1" refType="h" fact="0.3124"/>
            </dgm:constrLst>
          </dgm:if>
          <dgm:if name="Name20" axis="ch" ptType="node" func="cnt" op="equ" val="4">
            <dgm:alg type="composite">
              <dgm:param type="ar" val="2.4437"/>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r" for="ch" forName="Parent4" refType="w" fact="0.1943"/>
              <dgm:constr type="t" for="ch" forName="Parent4" refType="h" fact="0.2022"/>
              <dgm:constr type="w" for="ch" forName="Parent4" refType="w" fact="0.1555"/>
              <dgm:constr type="h" for="ch" forName="Parent4" refType="h" fact="0.3799"/>
              <dgm:constr type="r" for="ch" forName="Parent3" refType="w" fact="0.4353"/>
              <dgm:constr type="t" for="ch" forName="Parent3" refType="h" fact="0.2022"/>
              <dgm:constr type="w" for="ch" forName="Parent3" refType="w" fact="0.1555"/>
              <dgm:constr type="h" for="ch" forName="Parent3" refType="h" fact="0.3799"/>
              <dgm:constr type="r" for="ch" forName="Parent2" refType="w" fact="0.6763"/>
              <dgm:constr type="t" for="ch" forName="Parent2" refType="h" fact="0.2022"/>
              <dgm:constr type="w" for="ch" forName="Parent2" refType="w" fact="0.1555"/>
              <dgm:constr type="h" for="ch" forName="Parent2" refType="h" fact="0.3799"/>
              <dgm:constr type="r" for="ch" forName="Parent1" refType="w" fact="0.9173"/>
              <dgm:constr type="t" for="ch" forName="Parent1" refType="h" fact="0.2022"/>
              <dgm:constr type="w" for="ch" forName="Parent1" refType="w" fact="0.1555"/>
              <dgm:constr type="h" for="ch" forName="Parent1" refType="h" fact="0.3799"/>
              <dgm:constr type="r" for="ch" forName="Accent4" refType="w" fact="0.2332"/>
              <dgm:constr type="t" for="ch" forName="Accent4" refType="h" fact="0.1072"/>
              <dgm:constr type="w" for="ch" forName="Accent4" refType="w" fact="0.2332"/>
              <dgm:constr type="h" for="ch" forName="Accent4" refType="h" fact="0.5699"/>
              <dgm:constr type="r" for="ch" forName="ParentBackground4" refType="w" fact="0.2254"/>
              <dgm:constr type="t" for="ch" forName="ParentBackground4" refType="h" fact="0.1262"/>
              <dgm:constr type="w" for="ch" forName="ParentBackground4" refType="w" fact="0.2177"/>
              <dgm:constr type="h" for="ch" forName="ParentBackground4" refType="h" fact="0.5319"/>
              <dgm:constr type="r" for="ch" forName="Child4" refType="w" fact="0.2254"/>
              <dgm:constr type="t" for="ch" forName="Child4" refType="h" fact="0.6876"/>
              <dgm:constr type="w" for="ch" forName="Child4" refType="w" fact="0.2177"/>
              <dgm:constr type="h" for="ch" forName="Child4" refType="h" fact="0.3124"/>
              <dgm:constr type="r" for="ch" forName="Accent3" refType="w" fact="0.5235"/>
              <dgm:constr type="t" for="ch" forName="Accent3" refType="h" fact="-0.0109"/>
              <dgm:constr type="w" for="ch" forName="Accent3" refType="w" fact="0.3298"/>
              <dgm:constr type="h" for="ch" forName="Accent3" refType="h" fact="0.806"/>
              <dgm:constr type="r" for="ch" forName="ParentBackground3" refType="w" fact="0.4664"/>
              <dgm:constr type="t" for="ch" forName="ParentBackground3" refType="h" fact="0.1262"/>
              <dgm:constr type="w" for="ch" forName="ParentBackground3" refType="w" fact="0.2177"/>
              <dgm:constr type="h" for="ch" forName="ParentBackground3" refType="h" fact="0.5319"/>
              <dgm:constr type="r" for="ch" forName="Child3" refType="w" fact="0.4664"/>
              <dgm:constr type="t" for="ch" forName="Child3" refType="h" fact="0.6876"/>
              <dgm:constr type="w" for="ch" forName="Child3" refType="w" fact="0.2177"/>
              <dgm:constr type="h" for="ch" forName="Child3" refType="h" fact="0.3124"/>
              <dgm:constr type="r" for="ch" forName="Accent2" refType="w" fact="0.7635"/>
              <dgm:constr type="t" for="ch" forName="Accent2" refType="h" fact="-0.0109"/>
              <dgm:constr type="w" for="ch" forName="Accent2" refType="w" fact="0.3298"/>
              <dgm:constr type="h" for="ch" forName="Accent2" refType="h" fact="0.806"/>
              <dgm:constr type="r" for="ch" forName="ParentBackground2" refType="w" fact="0.7074"/>
              <dgm:constr type="t" for="ch" forName="ParentBackground2" refType="h" fact="0.1262"/>
              <dgm:constr type="w" for="ch" forName="ParentBackground2" refType="w" fact="0.2177"/>
              <dgm:constr type="h" for="ch" forName="ParentBackground2" refType="h" fact="0.5319"/>
              <dgm:constr type="r" for="ch" forName="Child2" refType="w" fact="0.7074"/>
              <dgm:constr type="t" for="ch" forName="Child2" refType="h" fact="0.6876"/>
              <dgm:constr type="w" for="ch" forName="Child2" refType="w" fact="0.2177"/>
              <dgm:constr type="h" for="ch" forName="Child2" refType="h" fact="0.3124"/>
              <dgm:constr type="r" for="ch" forName="Accent1" refType="w" fact="1.0045"/>
              <dgm:constr type="t" for="ch" forName="Accent1" refType="h" fact="-0.0109"/>
              <dgm:constr type="w" for="ch" forName="Accent1" refType="w" fact="0.3298"/>
              <dgm:constr type="h" for="ch" forName="Accent1" refType="h" fact="0.806"/>
              <dgm:constr type="r" for="ch" forName="ParentBackground1" refType="w" fact="0.9484"/>
              <dgm:constr type="t" for="ch" forName="ParentBackground1" refType="h" fact="0.1262"/>
              <dgm:constr type="w" for="ch" forName="ParentBackground1" refType="w" fact="0.2177"/>
              <dgm:constr type="h" for="ch" forName="ParentBackground1" refType="h" fact="0.5319"/>
              <dgm:constr type="r" for="ch" forName="Child1" refType="w" fact="0.9484"/>
              <dgm:constr type="t" for="ch" forName="Child1" refType="h" fact="0.6876"/>
              <dgm:constr type="w" for="ch" forName="Child1" refType="w" fact="0.2177"/>
              <dgm:constr type="h" for="ch" forName="Child1" refType="h" fact="0.3124"/>
            </dgm:constrLst>
          </dgm:if>
          <dgm:if name="Name21" axis="ch" ptType="node" func="cnt" op="equ" val="5">
            <dgm:alg type="composite">
              <dgm:param type="ar" val="3.0325"/>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r" for="ch" forName="Parent5" refType="w" fact="0.1566"/>
              <dgm:constr type="t" for="ch" forName="Parent5" refType="h" fact="0.2022"/>
              <dgm:constr type="w" for="ch" forName="Parent5" refType="w" fact="0.1253"/>
              <dgm:constr type="h" for="ch" forName="Parent5" refType="h" fact="0.3799"/>
              <dgm:constr type="r" for="ch" forName="Parent4" refType="w" fact="0.3508"/>
              <dgm:constr type="t" for="ch" forName="Parent4" refType="h" fact="0.2022"/>
              <dgm:constr type="w" for="ch" forName="Parent4" refType="w" fact="0.1253"/>
              <dgm:constr type="h" for="ch" forName="Parent4" refType="h" fact="0.3799"/>
              <dgm:constr type="r" for="ch" forName="Parent3" refType="w" fact="0.545"/>
              <dgm:constr type="t" for="ch" forName="Parent3" refType="h" fact="0.2022"/>
              <dgm:constr type="w" for="ch" forName="Parent3" refType="w" fact="0.1253"/>
              <dgm:constr type="h" for="ch" forName="Parent3" refType="h" fact="0.3799"/>
              <dgm:constr type="r" for="ch" forName="Parent2" refType="w" fact="0.7391"/>
              <dgm:constr type="t" for="ch" forName="Parent2" refType="h" fact="0.2022"/>
              <dgm:constr type="w" for="ch" forName="Parent2" refType="w" fact="0.1253"/>
              <dgm:constr type="h" for="ch" forName="Parent2" refType="h" fact="0.3799"/>
              <dgm:constr type="r" for="ch" forName="Parent1" refType="w" fact="0.9333"/>
              <dgm:constr type="t" for="ch" forName="Parent1" refType="h" fact="0.2022"/>
              <dgm:constr type="w" for="ch" forName="Parent1" refType="w" fact="0.1253"/>
              <dgm:constr type="h" for="ch" forName="Parent1" refType="h" fact="0.3799"/>
              <dgm:constr type="r" for="ch" forName="Accent5" refType="w" fact="0.1879"/>
              <dgm:constr type="t" for="ch" forName="Accent5" refType="h" fact="0.1072"/>
              <dgm:constr type="w" for="ch" forName="Accent5" refType="w" fact="0.1879"/>
              <dgm:constr type="h" for="ch" forName="Accent5" refType="h" fact="0.5699"/>
              <dgm:constr type="r" for="ch" forName="ParentBackground5" refType="w" fact="0.1817"/>
              <dgm:constr type="t" for="ch" forName="ParentBackground5" refType="h" fact="0.1262"/>
              <dgm:constr type="w" for="ch" forName="ParentBackground5" refType="w" fact="0.1754"/>
              <dgm:constr type="h" for="ch" forName="ParentBackground5" refType="h" fact="0.5319"/>
              <dgm:constr type="r" for="ch" forName="Child5" refType="w" fact="0.1817"/>
              <dgm:constr type="t" for="ch" forName="Child5" refType="h" fact="0.6876"/>
              <dgm:constr type="w" for="ch" forName="Child5" refType="w" fact="0.1754"/>
              <dgm:constr type="h" for="ch" forName="Child5" refType="h" fact="0.3124"/>
              <dgm:constr type="r" for="ch" forName="Accent4" refType="w" fact="0.4211"/>
              <dgm:constr type="t" for="ch" forName="Accent4" refType="h" fact="-0.0109"/>
              <dgm:constr type="w" for="ch" forName="Accent4" refType="w" fact="0.2657"/>
              <dgm:constr type="h" for="ch" forName="Accent4" refType="h" fact="0.806"/>
              <dgm:constr type="r" for="ch" forName="ParentBackground4" refType="w" fact="0.3758"/>
              <dgm:constr type="t" for="ch" forName="ParentBackground4" refType="h" fact="0.1262"/>
              <dgm:constr type="w" for="ch" forName="ParentBackground4" refType="w" fact="0.1754"/>
              <dgm:constr type="h" for="ch" forName="ParentBackground4" refType="h" fact="0.5319"/>
              <dgm:constr type="r" for="ch" forName="Child4" refType="w" fact="0.3758"/>
              <dgm:constr type="t" for="ch" forName="Child4" refType="h" fact="0.6876"/>
              <dgm:constr type="w" for="ch" forName="Child4" refType="w" fact="0.1754"/>
              <dgm:constr type="h" for="ch" forName="Child4" refType="h" fact="0.3124"/>
              <dgm:constr type="r" for="ch" forName="Accent3" refType="w" fact="0.6152"/>
              <dgm:constr type="t" for="ch" forName="Accent3" refType="h" fact="-0.0109"/>
              <dgm:constr type="w" for="ch" forName="Accent3" refType="w" fact="0.2657"/>
              <dgm:constr type="h" for="ch" forName="Accent3" refType="h" fact="0.806"/>
              <dgm:constr type="r" for="ch" forName="ParentBackground3" refType="w" fact="0.57"/>
              <dgm:constr type="t" for="ch" forName="ParentBackground3" refType="h" fact="0.1262"/>
              <dgm:constr type="w" for="ch" forName="ParentBackground3" refType="w" fact="0.1754"/>
              <dgm:constr type="h" for="ch" forName="ParentBackground3" refType="h" fact="0.5319"/>
              <dgm:constr type="r" for="ch" forName="Child3" refType="w" fact="0.57"/>
              <dgm:constr type="t" for="ch" forName="Child3" refType="h" fact="0.6876"/>
              <dgm:constr type="w" for="ch" forName="Child3" refType="w" fact="0.1754"/>
              <dgm:constr type="h" for="ch" forName="Child3" refType="h" fact="0.3124"/>
              <dgm:constr type="r" for="ch" forName="Accent2" refType="w" fact="0.8094"/>
              <dgm:constr type="t" for="ch" forName="Accent2" refType="h" fact="-0.0109"/>
              <dgm:constr type="w" for="ch" forName="Accent2" refType="w" fact="0.2657"/>
              <dgm:constr type="h" for="ch" forName="Accent2" refType="h" fact="0.806"/>
              <dgm:constr type="r" for="ch" forName="ParentBackground2" refType="w" fact="0.7642"/>
              <dgm:constr type="t" for="ch" forName="ParentBackground2" refType="h" fact="0.1262"/>
              <dgm:constr type="w" for="ch" forName="ParentBackground2" refType="w" fact="0.1754"/>
              <dgm:constr type="h" for="ch" forName="ParentBackground2" refType="h" fact="0.5319"/>
              <dgm:constr type="r" for="ch" forName="Child2" refType="w" fact="0.7642"/>
              <dgm:constr type="t" for="ch" forName="Child2" refType="h" fact="0.6876"/>
              <dgm:constr type="w" for="ch" forName="Child2" refType="w" fact="0.1754"/>
              <dgm:constr type="h" for="ch" forName="Child2" refType="h" fact="0.3124"/>
              <dgm:constr type="r" for="ch" forName="Accent1" refType="w" fact="1.0036"/>
              <dgm:constr type="t" for="ch" forName="Accent1" refType="h" fact="-0.0109"/>
              <dgm:constr type="w" for="ch" forName="Accent1" refType="w" fact="0.2657"/>
              <dgm:constr type="h" for="ch" forName="Accent1" refType="h" fact="0.806"/>
              <dgm:constr type="r" for="ch" forName="ParentBackground1" refType="w" fact="0.9584"/>
              <dgm:constr type="t" for="ch" forName="ParentBackground1" refType="h" fact="0.1262"/>
              <dgm:constr type="w" for="ch" forName="ParentBackground1" refType="w" fact="0.1754"/>
              <dgm:constr type="h" for="ch" forName="ParentBackground1" refType="h" fact="0.5319"/>
              <dgm:constr type="r" for="ch" forName="Child1" refType="w" fact="0.9584"/>
              <dgm:constr type="t" for="ch" forName="Child1" refType="h" fact="0.6876"/>
              <dgm:constr type="w" for="ch" forName="Child1" refType="w" fact="0.1754"/>
              <dgm:constr type="h" for="ch" forName="Child1" refType="h" fact="0.3124"/>
            </dgm:constrLst>
          </dgm:if>
          <dgm:if name="Name22" axis="ch" ptType="node" func="cnt" op="equ" val="6">
            <dgm:alg type="composite">
              <dgm:param type="ar" val="3.6214"/>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r" for="ch" forName="Parent6" refType="w" fact="0.1311"/>
              <dgm:constr type="t" for="ch" forName="Parent6" refType="h" fact="0.2022"/>
              <dgm:constr type="w" for="ch" forName="Parent6" refType="w" fact="0.1049"/>
              <dgm:constr type="h" for="ch" forName="Parent6" refType="h" fact="0.3799"/>
              <dgm:constr type="r" for="ch" forName="Parent5" refType="w" fact="0.2937"/>
              <dgm:constr type="t" for="ch" forName="Parent5" refType="h" fact="0.2022"/>
              <dgm:constr type="w" for="ch" forName="Parent5" refType="w" fact="0.1049"/>
              <dgm:constr type="h" for="ch" forName="Parent5" refType="h" fact="0.3799"/>
              <dgm:constr type="r" for="ch" forName="Parent4" refType="w" fact="0.4563"/>
              <dgm:constr type="t" for="ch" forName="Parent4" refType="h" fact="0.2022"/>
              <dgm:constr type="w" for="ch" forName="Parent4" refType="w" fact="0.1049"/>
              <dgm:constr type="h" for="ch" forName="Parent4" refType="h" fact="0.3799"/>
              <dgm:constr type="r" for="ch" forName="Parent3" refType="w" fact="0.619"/>
              <dgm:constr type="t" for="ch" forName="Parent3" refType="h" fact="0.2022"/>
              <dgm:constr type="w" for="ch" forName="Parent3" refType="w" fact="0.1049"/>
              <dgm:constr type="h" for="ch" forName="Parent3" refType="h" fact="0.3799"/>
              <dgm:constr type="r" for="ch" forName="Parent2" refType="w" fact="0.7816"/>
              <dgm:constr type="t" for="ch" forName="Parent2" refType="h" fact="0.2022"/>
              <dgm:constr type="w" for="ch" forName="Parent2" refType="w" fact="0.1049"/>
              <dgm:constr type="h" for="ch" forName="Parent2" refType="h" fact="0.3799"/>
              <dgm:constr type="r" for="ch" forName="Parent1" refType="w" fact="0.9442"/>
              <dgm:constr type="t" for="ch" forName="Parent1" refType="h" fact="0.2022"/>
              <dgm:constr type="w" for="ch" forName="Parent1" refType="w" fact="0.1049"/>
              <dgm:constr type="h" for="ch" forName="Parent1" refType="h" fact="0.3799"/>
              <dgm:constr type="r" for="ch" forName="Accent6" refType="w" fact="0.1574"/>
              <dgm:constr type="t" for="ch" forName="Accent6" refType="h" fact="0.1072"/>
              <dgm:constr type="w" for="ch" forName="Accent6" refType="w" fact="0.1574"/>
              <dgm:constr type="h" for="ch" forName="Accent6" refType="h" fact="0.5699"/>
              <dgm:constr type="r" for="ch" forName="ParentBackground6" refType="w" fact="0.1521"/>
              <dgm:constr type="t" for="ch" forName="ParentBackground6" refType="h" fact="0.1262"/>
              <dgm:constr type="w" for="ch" forName="ParentBackground6" refType="w" fact="0.1469"/>
              <dgm:constr type="h" for="ch" forName="ParentBackground6" refType="h" fact="0.5319"/>
              <dgm:constr type="r" for="ch" forName="Child6" refType="w" fact="0.1521"/>
              <dgm:constr type="t" for="ch" forName="Child6" refType="h" fact="0.6876"/>
              <dgm:constr type="w" for="ch" forName="Child6" refType="w" fact="0.1469"/>
              <dgm:constr type="h" for="ch" forName="Child6" refType="h" fact="0.3124"/>
              <dgm:constr type="r" for="ch" forName="Accent5" refType="w" fact="0.3526"/>
              <dgm:constr type="t" for="ch" forName="Accent5" refType="h" fact="-0.0109"/>
              <dgm:constr type="w" for="ch" forName="Accent5" refType="w" fact="0.2226"/>
              <dgm:constr type="h" for="ch" forName="Accent5" refType="h" fact="0.806"/>
              <dgm:constr type="r" for="ch" forName="ParentBackground5" refType="w" fact="0.3147"/>
              <dgm:constr type="t" for="ch" forName="ParentBackground5" refType="h" fact="0.1262"/>
              <dgm:constr type="w" for="ch" forName="ParentBackground5" refType="w" fact="0.1469"/>
              <dgm:constr type="h" for="ch" forName="ParentBackground5" refType="h" fact="0.5319"/>
              <dgm:constr type="r" for="ch" forName="Child5" refType="w" fact="0.3147"/>
              <dgm:constr type="t" for="ch" forName="Child5" refType="h" fact="0.6876"/>
              <dgm:constr type="w" for="ch" forName="Child5" refType="w" fact="0.1469"/>
              <dgm:constr type="h" for="ch" forName="Child5" refType="h" fact="0.3124"/>
              <dgm:constr type="r" for="ch" forName="Accent4" refType="w" fact="0.5152"/>
              <dgm:constr type="t" for="ch" forName="Accent4" refType="h" fact="-0.0109"/>
              <dgm:constr type="w" for="ch" forName="Accent4" refType="w" fact="0.2226"/>
              <dgm:constr type="h" for="ch" forName="Accent4" refType="h" fact="0.806"/>
              <dgm:constr type="r" for="ch" forName="ParentBackground4" refType="w" fact="0.4773"/>
              <dgm:constr type="t" for="ch" forName="ParentBackground4" refType="h" fact="0.1262"/>
              <dgm:constr type="w" for="ch" forName="ParentBackground4" refType="w" fact="0.1469"/>
              <dgm:constr type="h" for="ch" forName="ParentBackground4" refType="h" fact="0.5319"/>
              <dgm:constr type="r" for="ch" forName="Child4" refType="w" fact="0.4773"/>
              <dgm:constr type="t" for="ch" forName="Child4" refType="h" fact="0.6876"/>
              <dgm:constr type="w" for="ch" forName="Child4" refType="w" fact="0.1469"/>
              <dgm:constr type="h" for="ch" forName="Child4" refType="h" fact="0.3124"/>
              <dgm:constr type="r" for="ch" forName="Accent3" refType="w" fact="0.6778"/>
              <dgm:constr type="t" for="ch" forName="Accent3" refType="h" fact="-0.0109"/>
              <dgm:constr type="w" for="ch" forName="Accent3" refType="w" fact="0.2226"/>
              <dgm:constr type="h" for="ch" forName="Accent3" refType="h" fact="0.806"/>
              <dgm:constr type="r" for="ch" forName="ParentBackground3" refType="w" fact="0.6399"/>
              <dgm:constr type="t" for="ch" forName="ParentBackground3" refType="h" fact="0.1262"/>
              <dgm:constr type="w" for="ch" forName="ParentBackground3" refType="w" fact="0.1469"/>
              <dgm:constr type="h" for="ch" forName="ParentBackground3" refType="h" fact="0.5319"/>
              <dgm:constr type="r" for="ch" forName="Child3" refType="w" fact="0.6399"/>
              <dgm:constr type="t" for="ch" forName="Child3" refType="h" fact="0.6876"/>
              <dgm:constr type="w" for="ch" forName="Child3" refType="w" fact="0.1469"/>
              <dgm:constr type="h" for="ch" forName="Child3" refType="h" fact="0.3124"/>
              <dgm:constr type="r" for="ch" forName="Accent2" refType="w" fact="0.8404"/>
              <dgm:constr type="t" for="ch" forName="Accent2" refType="h" fact="-0.0109"/>
              <dgm:constr type="w" for="ch" forName="Accent2" refType="w" fact="0.2226"/>
              <dgm:constr type="h" for="ch" forName="Accent2" refType="h" fact="0.806"/>
              <dgm:constr type="r" for="ch" forName="ParentBackground2" refType="w" fact="0.8025"/>
              <dgm:constr type="t" for="ch" forName="ParentBackground2" refType="h" fact="0.1262"/>
              <dgm:constr type="w" for="ch" forName="ParentBackground2" refType="w" fact="0.1469"/>
              <dgm:constr type="h" for="ch" forName="ParentBackground2" refType="h" fact="0.5319"/>
              <dgm:constr type="r" for="ch" forName="Child2" refType="w" fact="0.8025"/>
              <dgm:constr type="t" for="ch" forName="Child2" refType="h" fact="0.6876"/>
              <dgm:constr type="w" for="ch" forName="Child2" refType="w" fact="0.1469"/>
              <dgm:constr type="h" for="ch" forName="Child2" refType="h" fact="0.3124"/>
              <dgm:constr type="r" for="ch" forName="Accent1" refType="w" fact="1.003"/>
              <dgm:constr type="t" for="ch" forName="Accent1" refType="h" fact="-0.0109"/>
              <dgm:constr type="w" for="ch" forName="Accent1" refType="w" fact="0.2226"/>
              <dgm:constr type="h" for="ch" forName="Accent1" refType="h" fact="0.806"/>
              <dgm:constr type="r" for="ch" forName="ParentBackground1" refType="w" fact="0.9652"/>
              <dgm:constr type="t" for="ch" forName="ParentBackground1" refType="h" fact="0.1262"/>
              <dgm:constr type="w" for="ch" forName="ParentBackground1" refType="w" fact="0.1469"/>
              <dgm:constr type="h" for="ch" forName="ParentBackground1" refType="h" fact="0.5319"/>
              <dgm:constr type="r" for="ch" forName="Child1" refType="w" fact="0.9652"/>
              <dgm:constr type="t" for="ch" forName="Child1" refType="h" fact="0.6876"/>
              <dgm:constr type="w" for="ch" forName="Child1" refType="w" fact="0.1469"/>
              <dgm:constr type="h" for="ch" forName="Child1" refType="h" fact="0.3124"/>
            </dgm:constrLst>
          </dgm:if>
          <dgm:if name="Name23" axis="ch" ptType="node" func="cnt" op="equ" val="7">
            <dgm:alg type="composite">
              <dgm:param type="ar" val="4.2103"/>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r" for="ch" forName="Parent7" refType="w" fact="0.1128"/>
              <dgm:constr type="t" for="ch" forName="Parent7" refType="h" fact="0.2022"/>
              <dgm:constr type="w" for="ch" forName="Parent7" refType="w" fact="0.0902"/>
              <dgm:constr type="h" for="ch" forName="Parent7" refType="h" fact="0.3799"/>
              <dgm:constr type="r" for="ch" forName="Parent6" refType="w" fact="0.2527"/>
              <dgm:constr type="t" for="ch" forName="Parent6" refType="h" fact="0.2022"/>
              <dgm:constr type="w" for="ch" forName="Parent6" refType="w" fact="0.0902"/>
              <dgm:constr type="h" for="ch" forName="Parent6" refType="h" fact="0.3799"/>
              <dgm:constr type="r" for="ch" forName="Parent5" refType="w" fact="0.3925"/>
              <dgm:constr type="t" for="ch" forName="Parent5" refType="h" fact="0.2022"/>
              <dgm:constr type="w" for="ch" forName="Parent5" refType="w" fact="0.0902"/>
              <dgm:constr type="h" for="ch" forName="Parent5" refType="h" fact="0.3799"/>
              <dgm:constr type="r" for="ch" forName="Parent4" refType="w" fact="0.5324"/>
              <dgm:constr type="t" for="ch" forName="Parent4" refType="h" fact="0.2022"/>
              <dgm:constr type="w" for="ch" forName="Parent4" refType="w" fact="0.0902"/>
              <dgm:constr type="h" for="ch" forName="Parent4" refType="h" fact="0.3799"/>
              <dgm:constr type="r" for="ch" forName="Parent3" refType="w" fact="0.6723"/>
              <dgm:constr type="t" for="ch" forName="Parent3" refType="h" fact="0.2022"/>
              <dgm:constr type="w" for="ch" forName="Parent3" refType="w" fact="0.0902"/>
              <dgm:constr type="h" for="ch" forName="Parent3" refType="h" fact="0.3799"/>
              <dgm:constr type="r" for="ch" forName="Parent2" refType="w" fact="0.8121"/>
              <dgm:constr type="t" for="ch" forName="Parent2" refType="h" fact="0.2022"/>
              <dgm:constr type="w" for="ch" forName="Parent2" refType="w" fact="0.0902"/>
              <dgm:constr type="h" for="ch" forName="Parent2" refType="h" fact="0.3799"/>
              <dgm:constr type="r" for="ch" forName="Parent1" refType="w" fact="0.952"/>
              <dgm:constr type="t" for="ch" forName="Parent1" refType="h" fact="0.2022"/>
              <dgm:constr type="w" for="ch" forName="Parent1" refType="w" fact="0.0902"/>
              <dgm:constr type="h" for="ch" forName="Parent1" refType="h" fact="0.3799"/>
              <dgm:constr type="r" for="ch" forName="Accent7" refType="w" fact="0.1354"/>
              <dgm:constr type="t" for="ch" forName="Accent7" refType="h" fact="0.1072"/>
              <dgm:constr type="w" for="ch" forName="Accent7" refType="w" fact="0.1354"/>
              <dgm:constr type="h" for="ch" forName="Accent7" refType="h" fact="0.5699"/>
              <dgm:constr type="r" for="ch" forName="ParentBackground7" refType="w" fact="0.1308"/>
              <dgm:constr type="t" for="ch" forName="ParentBackground7" refType="h" fact="0.1262"/>
              <dgm:constr type="w" for="ch" forName="ParentBackground7" refType="w" fact="0.1263"/>
              <dgm:constr type="h" for="ch" forName="ParentBackground7" refType="h" fact="0.5319"/>
              <dgm:constr type="r" for="ch" forName="Child7" refType="w" fact="0.1308"/>
              <dgm:constr type="t" for="ch" forName="Child7" refType="h" fact="0.6876"/>
              <dgm:constr type="w" for="ch" forName="Child7" refType="w" fact="0.1263"/>
              <dgm:constr type="h" for="ch" forName="Child7" refType="h" fact="0.3124"/>
              <dgm:constr type="r" for="ch" forName="Accent6" refType="w" fact="0.3033"/>
              <dgm:constr type="t" for="ch" forName="Accent6" refType="h" fact="-0.0109"/>
              <dgm:constr type="w" for="ch" forName="Accent6" refType="w" fact="0.1915"/>
              <dgm:constr type="h" for="ch" forName="Accent6" refType="h" fact="0.806"/>
              <dgm:constr type="r" for="ch" forName="ParentBackground6" refType="w" fact="0.2707"/>
              <dgm:constr type="t" for="ch" forName="ParentBackground6" refType="h" fact="0.1262"/>
              <dgm:constr type="w" for="ch" forName="ParentBackground6" refType="w" fact="0.1263"/>
              <dgm:constr type="h" for="ch" forName="ParentBackground6" refType="h" fact="0.5319"/>
              <dgm:constr type="r" for="ch" forName="Child6" refType="w" fact="0.2707"/>
              <dgm:constr type="t" for="ch" forName="Child6" refType="h" fact="0.6876"/>
              <dgm:constr type="w" for="ch" forName="Child6" refType="w" fact="0.1263"/>
              <dgm:constr type="h" for="ch" forName="Child6" refType="h" fact="0.3124"/>
              <dgm:constr type="r" for="ch" forName="Accent5" refType="w" fact="0.4431"/>
              <dgm:constr type="t" for="ch" forName="Accent5" refType="h" fact="-0.0109"/>
              <dgm:constr type="w" for="ch" forName="Accent5" refType="w" fact="0.1915"/>
              <dgm:constr type="h" for="ch" forName="Accent5" refType="h" fact="0.806"/>
              <dgm:constr type="r" for="ch" forName="ParentBackground5" refType="w" fact="0.4106"/>
              <dgm:constr type="t" for="ch" forName="ParentBackground5" refType="h" fact="0.1262"/>
              <dgm:constr type="w" for="ch" forName="ParentBackground5" refType="w" fact="0.1263"/>
              <dgm:constr type="h" for="ch" forName="ParentBackground5" refType="h" fact="0.5319"/>
              <dgm:constr type="r" for="ch" forName="Child5" refType="w" fact="0.4106"/>
              <dgm:constr type="t" for="ch" forName="Child5" refType="h" fact="0.6876"/>
              <dgm:constr type="w" for="ch" forName="Child5" refType="w" fact="0.1263"/>
              <dgm:constr type="h" for="ch" forName="Child5" refType="h" fact="0.3124"/>
              <dgm:constr type="r" for="ch" forName="Accent4" refType="w" fact="0.583"/>
              <dgm:constr type="t" for="ch" forName="Accent4" refType="h" fact="-0.0109"/>
              <dgm:constr type="w" for="ch" forName="Accent4" refType="w" fact="0.1915"/>
              <dgm:constr type="h" for="ch" forName="Accent4" refType="h" fact="0.806"/>
              <dgm:constr type="r" for="ch" forName="ParentBackground4" refType="w" fact="0.5504"/>
              <dgm:constr type="t" for="ch" forName="ParentBackground4" refType="h" fact="0.1262"/>
              <dgm:constr type="w" for="ch" forName="ParentBackground4" refType="w" fact="0.1263"/>
              <dgm:constr type="h" for="ch" forName="ParentBackground4" refType="h" fact="0.5319"/>
              <dgm:constr type="r" for="ch" forName="Child4" refType="w" fact="0.5504"/>
              <dgm:constr type="t" for="ch" forName="Child4" refType="h" fact="0.6876"/>
              <dgm:constr type="w" for="ch" forName="Child4" refType="w" fact="0.1263"/>
              <dgm:constr type="h" for="ch" forName="Child4" refType="h" fact="0.3124"/>
              <dgm:constr type="r" for="ch" forName="Accent3" refType="w" fact="0.7229"/>
              <dgm:constr type="t" for="ch" forName="Accent3" refType="h" fact="-0.0109"/>
              <dgm:constr type="w" for="ch" forName="Accent3" refType="w" fact="0.1915"/>
              <dgm:constr type="h" for="ch" forName="Accent3" refType="h" fact="0.806"/>
              <dgm:constr type="r" for="ch" forName="ParentBackground3" refType="w" fact="0.6903"/>
              <dgm:constr type="t" for="ch" forName="ParentBackground3" refType="h" fact="0.1262"/>
              <dgm:constr type="w" for="ch" forName="ParentBackground3" refType="w" fact="0.1263"/>
              <dgm:constr type="h" for="ch" forName="ParentBackground3" refType="h" fact="0.5319"/>
              <dgm:constr type="r" for="ch" forName="Child3" refType="w" fact="0.6903"/>
              <dgm:constr type="t" for="ch" forName="Child3" refType="h" fact="0.6876"/>
              <dgm:constr type="w" for="ch" forName="Child3" refType="w" fact="0.1263"/>
              <dgm:constr type="h" for="ch" forName="Child3" refType="h" fact="0.3124"/>
              <dgm:constr type="r" for="ch" forName="Accent2" refType="w" fact="0.8627"/>
              <dgm:constr type="t" for="ch" forName="Accent2" refType="h" fact="-0.0109"/>
              <dgm:constr type="w" for="ch" forName="Accent2" refType="w" fact="0.1915"/>
              <dgm:constr type="h" for="ch" forName="Accent2" refType="h" fact="0.806"/>
              <dgm:constr type="r" for="ch" forName="ParentBackground2" refType="w" fact="0.8302"/>
              <dgm:constr type="t" for="ch" forName="ParentBackground2" refType="h" fact="0.1262"/>
              <dgm:constr type="w" for="ch" forName="ParentBackground2" refType="w" fact="0.1263"/>
              <dgm:constr type="h" for="ch" forName="ParentBackground2" refType="h" fact="0.5319"/>
              <dgm:constr type="r" for="ch" forName="Child2" refType="w" fact="0.8302"/>
              <dgm:constr type="t" for="ch" forName="Child2" refType="h" fact="0.6876"/>
              <dgm:constr type="w" for="ch" forName="Child2" refType="w" fact="0.1263"/>
              <dgm:constr type="h" for="ch" forName="Child2" refType="h" fact="0.3124"/>
              <dgm:constr type="r" for="ch" forName="Accent1" refType="w" fact="1.0026"/>
              <dgm:constr type="t" for="ch" forName="Accent1" refType="h" fact="-0.0109"/>
              <dgm:constr type="w" for="ch" forName="Accent1" refType="w" fact="0.1915"/>
              <dgm:constr type="h" for="ch" forName="Accent1" refType="h" fact="0.806"/>
              <dgm:constr type="r" for="ch" forName="ParentBackground1" refType="w" fact="0.97"/>
              <dgm:constr type="t" for="ch" forName="ParentBackground1" refType="h" fact="0.1262"/>
              <dgm:constr type="w" for="ch" forName="ParentBackground1" refType="w" fact="0.1263"/>
              <dgm:constr type="h" for="ch" forName="ParentBackground1" refType="h" fact="0.5319"/>
              <dgm:constr type="r" for="ch" forName="Child1" refType="w" fact="0.97"/>
              <dgm:constr type="t" for="ch" forName="Child1" refType="h" fact="0.6876"/>
              <dgm:constr type="w" for="ch" forName="Child1" refType="w" fact="0.1263"/>
              <dgm:constr type="h" for="ch" forName="Child1" refType="h" fact="0.3124"/>
            </dgm:constrLst>
          </dgm:if>
          <dgm:if name="Name24" axis="ch" ptType="node" func="cnt" op="equ" val="8">
            <dgm:alg type="composite">
              <dgm:param type="ar" val="4.7991"/>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r" for="ch" forName="Parent8" refType="w" fact="0.099"/>
              <dgm:constr type="t" for="ch" forName="Parent8" refType="h" fact="0.2022"/>
              <dgm:constr type="w" for="ch" forName="Parent8" refType="w" fact="0.0792"/>
              <dgm:constr type="h" for="ch" forName="Parent8" refType="h" fact="0.3799"/>
              <dgm:constr type="r" for="ch" forName="Parent7" refType="w" fact="0.2217"/>
              <dgm:constr type="t" for="ch" forName="Parent7" refType="h" fact="0.2022"/>
              <dgm:constr type="w" for="ch" forName="Parent7" refType="w" fact="0.0792"/>
              <dgm:constr type="h" for="ch" forName="Parent7" refType="h" fact="0.3799"/>
              <dgm:constr type="r" for="ch" forName="Parent6" refType="w" fact="0.3444"/>
              <dgm:constr type="t" for="ch" forName="Parent6" refType="h" fact="0.2022"/>
              <dgm:constr type="w" for="ch" forName="Parent6" refType="w" fact="0.0792"/>
              <dgm:constr type="h" for="ch" forName="Parent6" refType="h" fact="0.3799"/>
              <dgm:constr type="r" for="ch" forName="Parent5" refType="w" fact="0.4671"/>
              <dgm:constr type="t" for="ch" forName="Parent5" refType="h" fact="0.2022"/>
              <dgm:constr type="w" for="ch" forName="Parent5" refType="w" fact="0.0792"/>
              <dgm:constr type="h" for="ch" forName="Parent5" refType="h" fact="0.3799"/>
              <dgm:constr type="r" for="ch" forName="Parent4" refType="w" fact="0.5898"/>
              <dgm:constr type="t" for="ch" forName="Parent4" refType="h" fact="0.2022"/>
              <dgm:constr type="w" for="ch" forName="Parent4" refType="w" fact="0.0792"/>
              <dgm:constr type="h" for="ch" forName="Parent4" refType="h" fact="0.3799"/>
              <dgm:constr type="r" for="ch" forName="Parent3" refType="w" fact="0.7125"/>
              <dgm:constr type="t" for="ch" forName="Parent3" refType="h" fact="0.2022"/>
              <dgm:constr type="w" for="ch" forName="Parent3" refType="w" fact="0.0792"/>
              <dgm:constr type="h" for="ch" forName="Parent3" refType="h" fact="0.3799"/>
              <dgm:constr type="r" for="ch" forName="Parent2" refType="w" fact="0.8352"/>
              <dgm:constr type="t" for="ch" forName="Parent2" refType="h" fact="0.2022"/>
              <dgm:constr type="w" for="ch" forName="Parent2" refType="w" fact="0.0792"/>
              <dgm:constr type="h" for="ch" forName="Parent2" refType="h" fact="0.3799"/>
              <dgm:constr type="r" for="ch" forName="Parent1" refType="w" fact="0.9579"/>
              <dgm:constr type="t" for="ch" forName="Parent1" refType="h" fact="0.2022"/>
              <dgm:constr type="w" for="ch" forName="Parent1" refType="w" fact="0.0792"/>
              <dgm:constr type="h" for="ch" forName="Parent1" refType="h" fact="0.3799"/>
              <dgm:constr type="r" for="ch" forName="Accent8" refType="w" fact="0.1187"/>
              <dgm:constr type="t" for="ch" forName="Accent8" refType="h" fact="0.1072"/>
              <dgm:constr type="w" for="ch" forName="Accent8" refType="w" fact="0.1187"/>
              <dgm:constr type="h" for="ch" forName="Accent8" refType="h" fact="0.5699"/>
              <dgm:constr type="r" for="ch" forName="ParentBackground8" refType="w" fact="0.1148"/>
              <dgm:constr type="t" for="ch" forName="ParentBackground8" refType="h" fact="0.1262"/>
              <dgm:constr type="w" for="ch" forName="ParentBackground8" refType="w" fact="0.1108"/>
              <dgm:constr type="h" for="ch" forName="ParentBackground8" refType="h" fact="0.5319"/>
              <dgm:constr type="r" for="ch" forName="Child8" refType="w" fact="0.1148"/>
              <dgm:constr type="t" for="ch" forName="Child8" refType="h" fact="0.6876"/>
              <dgm:constr type="w" for="ch" forName="Child8" refType="w" fact="0.1108"/>
              <dgm:constr type="h" for="ch" forName="Child8" refType="h" fact="0.3124"/>
              <dgm:constr type="r" for="ch" forName="Accent7" refType="w" fact="0.2661"/>
              <dgm:constr type="t" for="ch" forName="Accent7" refType="h" fact="-0.0109"/>
              <dgm:constr type="w" for="ch" forName="Accent7" refType="w" fact="0.1679"/>
              <dgm:constr type="h" for="ch" forName="Accent7" refType="h" fact="0.806"/>
              <dgm:constr type="r" for="ch" forName="ParentBackground7" refType="w" fact="0.2375"/>
              <dgm:constr type="t" for="ch" forName="ParentBackground7" refType="h" fact="0.1262"/>
              <dgm:constr type="w" for="ch" forName="ParentBackground7" refType="w" fact="0.1108"/>
              <dgm:constr type="h" for="ch" forName="ParentBackground7" refType="h" fact="0.5319"/>
              <dgm:constr type="r" for="ch" forName="Child7" refType="w" fact="0.2375"/>
              <dgm:constr type="t" for="ch" forName="Child7" refType="h" fact="0.6876"/>
              <dgm:constr type="w" for="ch" forName="Child7" refType="w" fact="0.1108"/>
              <dgm:constr type="h" for="ch" forName="Child7" refType="h" fact="0.3124"/>
              <dgm:constr type="r" for="ch" forName="Accent6" refType="w" fact="0.3888"/>
              <dgm:constr type="t" for="ch" forName="Accent6" refType="h" fact="-0.0109"/>
              <dgm:constr type="w" for="ch" forName="Accent6" refType="w" fact="0.1679"/>
              <dgm:constr type="h" for="ch" forName="Accent6" refType="h" fact="0.806"/>
              <dgm:constr type="r" for="ch" forName="ParentBackground6" refType="w" fact="0.3602"/>
              <dgm:constr type="t" for="ch" forName="ParentBackground6" refType="h" fact="0.1262"/>
              <dgm:constr type="w" for="ch" forName="ParentBackground6" refType="w" fact="0.1108"/>
              <dgm:constr type="h" for="ch" forName="ParentBackground6" refType="h" fact="0.5319"/>
              <dgm:constr type="r" for="ch" forName="Child6" refType="w" fact="0.3602"/>
              <dgm:constr type="t" for="ch" forName="Child6" refType="h" fact="0.6876"/>
              <dgm:constr type="w" for="ch" forName="Child6" refType="w" fact="0.1108"/>
              <dgm:constr type="h" for="ch" forName="Child6" refType="h" fact="0.3124"/>
              <dgm:constr type="r" for="ch" forName="Accent5" refType="w" fact="0.5115"/>
              <dgm:constr type="t" for="ch" forName="Accent5" refType="h" fact="-0.0109"/>
              <dgm:constr type="w" for="ch" forName="Accent5" refType="w" fact="0.1679"/>
              <dgm:constr type="h" for="ch" forName="Accent5" refType="h" fact="0.806"/>
              <dgm:constr type="r" for="ch" forName="ParentBackground5" refType="w" fact="0.4829"/>
              <dgm:constr type="t" for="ch" forName="ParentBackground5" refType="h" fact="0.1262"/>
              <dgm:constr type="w" for="ch" forName="ParentBackground5" refType="w" fact="0.1108"/>
              <dgm:constr type="h" for="ch" forName="ParentBackground5" refType="h" fact="0.5319"/>
              <dgm:constr type="r" for="ch" forName="Child5" refType="w" fact="0.4829"/>
              <dgm:constr type="t" for="ch" forName="Child5" refType="h" fact="0.6876"/>
              <dgm:constr type="w" for="ch" forName="Child5" refType="w" fact="0.1108"/>
              <dgm:constr type="h" for="ch" forName="Child5" refType="h" fact="0.3124"/>
              <dgm:constr type="r" for="ch" forName="Accent4" refType="w" fact="0.6342"/>
              <dgm:constr type="t" for="ch" forName="Accent4" refType="h" fact="-0.0109"/>
              <dgm:constr type="w" for="ch" forName="Accent4" refType="w" fact="0.1679"/>
              <dgm:constr type="h" for="ch" forName="Accent4" refType="h" fact="0.806"/>
              <dgm:constr type="r" for="ch" forName="ParentBackground4" refType="w" fact="0.6056"/>
              <dgm:constr type="t" for="ch" forName="ParentBackground4" refType="h" fact="0.1262"/>
              <dgm:constr type="w" for="ch" forName="ParentBackground4" refType="w" fact="0.1108"/>
              <dgm:constr type="h" for="ch" forName="ParentBackground4" refType="h" fact="0.5319"/>
              <dgm:constr type="r" for="ch" forName="Child4" refType="w" fact="0.6056"/>
              <dgm:constr type="t" for="ch" forName="Child4" refType="h" fact="0.6876"/>
              <dgm:constr type="w" for="ch" forName="Child4" refType="w" fact="0.1108"/>
              <dgm:constr type="h" for="ch" forName="Child4" refType="h" fact="0.3124"/>
              <dgm:constr type="r" for="ch" forName="Accent3" refType="w" fact="0.7569"/>
              <dgm:constr type="t" for="ch" forName="Accent3" refType="h" fact="-0.0109"/>
              <dgm:constr type="w" for="ch" forName="Accent3" refType="w" fact="0.1679"/>
              <dgm:constr type="h" for="ch" forName="Accent3" refType="h" fact="0.806"/>
              <dgm:constr type="r" for="ch" forName="ParentBackground3" refType="w" fact="0.7283"/>
              <dgm:constr type="t" for="ch" forName="ParentBackground3" refType="h" fact="0.1262"/>
              <dgm:constr type="w" for="ch" forName="ParentBackground3" refType="w" fact="0.1108"/>
              <dgm:constr type="h" for="ch" forName="ParentBackground3" refType="h" fact="0.5319"/>
              <dgm:constr type="r" for="ch" forName="Child3" refType="w" fact="0.7283"/>
              <dgm:constr type="t" for="ch" forName="Child3" refType="h" fact="0.6876"/>
              <dgm:constr type="w" for="ch" forName="Child3" refType="w" fact="0.1108"/>
              <dgm:constr type="h" for="ch" forName="Child3" refType="h" fact="0.3124"/>
              <dgm:constr type="r" for="ch" forName="Accent2" refType="w" fact="0.8796"/>
              <dgm:constr type="t" for="ch" forName="Accent2" refType="h" fact="-0.0109"/>
              <dgm:constr type="w" for="ch" forName="Accent2" refType="w" fact="0.1679"/>
              <dgm:constr type="h" for="ch" forName="Accent2" refType="h" fact="0.806"/>
              <dgm:constr type="r" for="ch" forName="ParentBackground2" refType="w" fact="0.851"/>
              <dgm:constr type="t" for="ch" forName="ParentBackground2" refType="h" fact="0.1262"/>
              <dgm:constr type="w" for="ch" forName="ParentBackground2" refType="w" fact="0.1108"/>
              <dgm:constr type="h" for="ch" forName="ParentBackground2" refType="h" fact="0.5319"/>
              <dgm:constr type="r" for="ch" forName="Child2" refType="w" fact="0.851"/>
              <dgm:constr type="t" for="ch" forName="Child2" refType="h" fact="0.6876"/>
              <dgm:constr type="w" for="ch" forName="Child2" refType="w" fact="0.1108"/>
              <dgm:constr type="h" for="ch" forName="Child2" refType="h" fact="0.3124"/>
              <dgm:constr type="r" for="ch" forName="Accent1" refType="w" fact="1.0023"/>
              <dgm:constr type="t" for="ch" forName="Accent1" refType="h" fact="-0.0109"/>
              <dgm:constr type="w" for="ch" forName="Accent1" refType="w" fact="0.1679"/>
              <dgm:constr type="h" for="ch" forName="Accent1" refType="h" fact="0.806"/>
              <dgm:constr type="r" for="ch" forName="ParentBackground1" refType="w" fact="0.9737"/>
              <dgm:constr type="t" for="ch" forName="ParentBackground1" refType="h" fact="0.1262"/>
              <dgm:constr type="w" for="ch" forName="ParentBackground1" refType="w" fact="0.1108"/>
              <dgm:constr type="h" for="ch" forName="ParentBackground1" refType="h" fact="0.5319"/>
              <dgm:constr type="r" for="ch" forName="Child1" refType="w" fact="0.9737"/>
              <dgm:constr type="t" for="ch" forName="Child1" refType="h" fact="0.6876"/>
              <dgm:constr type="w" for="ch" forName="Child1" refType="w" fact="0.1108"/>
              <dgm:constr type="h" for="ch" forName="Child1" refType="h" fact="0.3124"/>
            </dgm:constrLst>
          </dgm:if>
          <dgm:if name="Name25" axis="ch" ptType="node" func="cnt" op="equ" val="9">
            <dgm:alg type="composite">
              <dgm:param type="ar" val="5.38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r" for="ch" forName="Parent9" refType="w" fact="0.0881"/>
              <dgm:constr type="t" for="ch" forName="Parent9" refType="h" fact="0.2022"/>
              <dgm:constr type="w" for="ch" forName="Parent9" refType="w" fact="0.0705"/>
              <dgm:constr type="h" for="ch" forName="Parent9" refType="h" fact="0.3799"/>
              <dgm:constr type="r" for="ch" forName="Parent8" refType="w" fact="0.1974"/>
              <dgm:constr type="t" for="ch" forName="Parent8" refType="h" fact="0.2022"/>
              <dgm:constr type="w" for="ch" forName="Parent8" refType="w" fact="0.0705"/>
              <dgm:constr type="h" for="ch" forName="Parent8" refType="h" fact="0.3799"/>
              <dgm:constr type="r" for="ch" forName="Parent7" refType="w" fact="0.3067"/>
              <dgm:constr type="t" for="ch" forName="Parent7" refType="h" fact="0.2022"/>
              <dgm:constr type="w" for="ch" forName="Parent7" refType="w" fact="0.0705"/>
              <dgm:constr type="h" for="ch" forName="Parent7" refType="h" fact="0.3799"/>
              <dgm:constr type="r" for="ch" forName="Parent6" refType="w" fact="0.416"/>
              <dgm:constr type="t" for="ch" forName="Parent6" refType="h" fact="0.2022"/>
              <dgm:constr type="w" for="ch" forName="Parent6" refType="w" fact="0.0705"/>
              <dgm:constr type="h" for="ch" forName="Parent6" refType="h" fact="0.3799"/>
              <dgm:constr type="r" for="ch" forName="Parent5" refType="w" fact="0.5253"/>
              <dgm:constr type="t" for="ch" forName="Parent5" refType="h" fact="0.2022"/>
              <dgm:constr type="w" for="ch" forName="Parent5" refType="w" fact="0.0705"/>
              <dgm:constr type="h" for="ch" forName="Parent5" refType="h" fact="0.3799"/>
              <dgm:constr type="r" for="ch" forName="Parent4" refType="w" fact="0.6346"/>
              <dgm:constr type="t" for="ch" forName="Parent4" refType="h" fact="0.2022"/>
              <dgm:constr type="w" for="ch" forName="Parent4" refType="w" fact="0.0705"/>
              <dgm:constr type="h" for="ch" forName="Parent4" refType="h" fact="0.3799"/>
              <dgm:constr type="r" for="ch" forName="Parent3" refType="w" fact="0.7439"/>
              <dgm:constr type="t" for="ch" forName="Parent3" refType="h" fact="0.2022"/>
              <dgm:constr type="w" for="ch" forName="Parent3" refType="w" fact="0.0705"/>
              <dgm:constr type="h" for="ch" forName="Parent3" refType="h" fact="0.3799"/>
              <dgm:constr type="r" for="ch" forName="Parent2" refType="w" fact="0.8532"/>
              <dgm:constr type="t" for="ch" forName="Parent2" refType="h" fact="0.2022"/>
              <dgm:constr type="w" for="ch" forName="Parent2" refType="w" fact="0.0705"/>
              <dgm:constr type="h" for="ch" forName="Parent2" refType="h" fact="0.3799"/>
              <dgm:constr type="r" for="ch" forName="Parent1" refType="w" fact="0.9625"/>
              <dgm:constr type="t" for="ch" forName="Parent1" refType="h" fact="0.2022"/>
              <dgm:constr type="w" for="ch" forName="Parent1" refType="w" fact="0.0705"/>
              <dgm:constr type="h" for="ch" forName="Parent1" refType="h" fact="0.3799"/>
              <dgm:constr type="r" for="ch" forName="Accent9" refType="w" fact="0.1058"/>
              <dgm:constr type="t" for="ch" forName="Accent9" refType="h" fact="0.1072"/>
              <dgm:constr type="w" for="ch" forName="Accent9" refType="w" fact="0.1058"/>
              <dgm:constr type="h" for="ch" forName="Accent9" refType="h" fact="0.5699"/>
              <dgm:constr type="r" for="ch" forName="ParentBackground9" refType="w" fact="0.1022"/>
              <dgm:constr type="t" for="ch" forName="ParentBackground9" refType="h" fact="0.1262"/>
              <dgm:constr type="w" for="ch" forName="ParentBackground9" refType="w" fact="0.0987"/>
              <dgm:constr type="h" for="ch" forName="ParentBackground9" refType="h" fact="0.5319"/>
              <dgm:constr type="r" for="ch" forName="Child9" refType="w" fact="0.1022"/>
              <dgm:constr type="t" for="ch" forName="Child9" refType="h" fact="0.6876"/>
              <dgm:constr type="w" for="ch" forName="Child9" refType="w" fact="0.0987"/>
              <dgm:constr type="h" for="ch" forName="Child9" refType="h" fact="0.3124"/>
              <dgm:constr type="r" for="ch" forName="Accent8" refType="w" fact="0.237"/>
              <dgm:constr type="t" for="ch" forName="Accent8" refType="h" fact="-0.0109"/>
              <dgm:constr type="w" for="ch" forName="Accent8" refType="w" fact="0.1496"/>
              <dgm:constr type="h" for="ch" forName="Accent8" refType="h" fact="0.806"/>
              <dgm:constr type="r" for="ch" forName="ParentBackground8" refType="w" fact="0.2115"/>
              <dgm:constr type="t" for="ch" forName="ParentBackground8" refType="h" fact="0.1262"/>
              <dgm:constr type="w" for="ch" forName="ParentBackground8" refType="w" fact="0.0987"/>
              <dgm:constr type="h" for="ch" forName="ParentBackground8" refType="h" fact="0.5319"/>
              <dgm:constr type="r" for="ch" forName="Child8" refType="w" fact="0.2115"/>
              <dgm:constr type="t" for="ch" forName="Child8" refType="h" fact="0.6876"/>
              <dgm:constr type="w" for="ch" forName="Child8" refType="w" fact="0.0987"/>
              <dgm:constr type="h" for="ch" forName="Child8" refType="h" fact="0.3124"/>
              <dgm:constr type="r" for="ch" forName="Accent7" refType="w" fact="0.3462"/>
              <dgm:constr type="t" for="ch" forName="Accent7" refType="h" fact="-0.0109"/>
              <dgm:constr type="w" for="ch" forName="Accent7" refType="w" fact="0.1496"/>
              <dgm:constr type="h" for="ch" forName="Accent7" refType="h" fact="0.806"/>
              <dgm:constr type="r" for="ch" forName="ParentBackground7" refType="w" fact="0.3208"/>
              <dgm:constr type="t" for="ch" forName="ParentBackground7" refType="h" fact="0.1262"/>
              <dgm:constr type="w" for="ch" forName="ParentBackground7" refType="w" fact="0.0987"/>
              <dgm:constr type="h" for="ch" forName="ParentBackground7" refType="h" fact="0.5319"/>
              <dgm:constr type="r" for="ch" forName="Child7" refType="w" fact="0.3208"/>
              <dgm:constr type="t" for="ch" forName="Child7" refType="h" fact="0.6876"/>
              <dgm:constr type="w" for="ch" forName="Child7" refType="w" fact="0.0987"/>
              <dgm:constr type="h" for="ch" forName="Child7" refType="h" fact="0.3124"/>
              <dgm:constr type="r" for="ch" forName="Accent6" refType="w" fact="0.4555"/>
              <dgm:constr type="t" for="ch" forName="Accent6" refType="h" fact="-0.0109"/>
              <dgm:constr type="w" for="ch" forName="Accent6" refType="w" fact="0.1496"/>
              <dgm:constr type="h" for="ch" forName="Accent6" refType="h" fact="0.806"/>
              <dgm:constr type="r" for="ch" forName="ParentBackground6" refType="w" fact="0.4301"/>
              <dgm:constr type="t" for="ch" forName="ParentBackground6" refType="h" fact="0.1262"/>
              <dgm:constr type="w" for="ch" forName="ParentBackground6" refType="w" fact="0.0987"/>
              <dgm:constr type="h" for="ch" forName="ParentBackground6" refType="h" fact="0.5319"/>
              <dgm:constr type="r" for="ch" forName="Child6" refType="w" fact="0.4301"/>
              <dgm:constr type="t" for="ch" forName="Child6" refType="h" fact="0.6876"/>
              <dgm:constr type="w" for="ch" forName="Child6" refType="w" fact="0.0987"/>
              <dgm:constr type="h" for="ch" forName="Child6" refType="h" fact="0.3124"/>
              <dgm:constr type="r" for="ch" forName="Accent5" refType="w" fact="0.5648"/>
              <dgm:constr type="t" for="ch" forName="Accent5" refType="h" fact="-0.0109"/>
              <dgm:constr type="w" for="ch" forName="Accent5" refType="w" fact="0.1496"/>
              <dgm:constr type="h" for="ch" forName="Accent5" refType="h" fact="0.806"/>
              <dgm:constr type="r" for="ch" forName="ParentBackground5" refType="w" fact="0.5394"/>
              <dgm:constr type="t" for="ch" forName="ParentBackground5" refType="h" fact="0.1262"/>
              <dgm:constr type="w" for="ch" forName="ParentBackground5" refType="w" fact="0.0987"/>
              <dgm:constr type="h" for="ch" forName="ParentBackground5" refType="h" fact="0.5319"/>
              <dgm:constr type="r" for="ch" forName="Child5" refType="w" fact="0.5394"/>
              <dgm:constr type="t" for="ch" forName="Child5" refType="h" fact="0.6876"/>
              <dgm:constr type="w" for="ch" forName="Child5" refType="w" fact="0.0987"/>
              <dgm:constr type="h" for="ch" forName="Child5" refType="h" fact="0.3124"/>
              <dgm:constr type="r" for="ch" forName="Accent4" refType="w" fact="0.6741"/>
              <dgm:constr type="t" for="ch" forName="Accent4" refType="h" fact="-0.0109"/>
              <dgm:constr type="w" for="ch" forName="Accent4" refType="w" fact="0.1496"/>
              <dgm:constr type="h" for="ch" forName="Accent4" refType="h" fact="0.806"/>
              <dgm:constr type="r" for="ch" forName="ParentBackground4" refType="w" fact="0.6487"/>
              <dgm:constr type="t" for="ch" forName="ParentBackground4" refType="h" fact="0.1262"/>
              <dgm:constr type="w" for="ch" forName="ParentBackground4" refType="w" fact="0.0987"/>
              <dgm:constr type="h" for="ch" forName="ParentBackground4" refType="h" fact="0.5319"/>
              <dgm:constr type="r" for="ch" forName="Child4" refType="w" fact="0.6487"/>
              <dgm:constr type="t" for="ch" forName="Child4" refType="h" fact="0.6876"/>
              <dgm:constr type="w" for="ch" forName="Child4" refType="w" fact="0.0987"/>
              <dgm:constr type="h" for="ch" forName="Child4" refType="h" fact="0.3124"/>
              <dgm:constr type="r" for="ch" forName="Accent3" refType="w" fact="0.7834"/>
              <dgm:constr type="t" for="ch" forName="Accent3" refType="h" fact="-0.0109"/>
              <dgm:constr type="w" for="ch" forName="Accent3" refType="w" fact="0.1496"/>
              <dgm:constr type="h" for="ch" forName="Accent3" refType="h" fact="0.806"/>
              <dgm:constr type="r" for="ch" forName="ParentBackground3" refType="w" fact="0.758"/>
              <dgm:constr type="t" for="ch" forName="ParentBackground3" refType="h" fact="0.1262"/>
              <dgm:constr type="w" for="ch" forName="ParentBackground3" refType="w" fact="0.0987"/>
              <dgm:constr type="h" for="ch" forName="ParentBackground3" refType="h" fact="0.5319"/>
              <dgm:constr type="r" for="ch" forName="Child3" refType="w" fact="0.758"/>
              <dgm:constr type="t" for="ch" forName="Child3" refType="h" fact="0.6876"/>
              <dgm:constr type="w" for="ch" forName="Child3" refType="w" fact="0.0987"/>
              <dgm:constr type="h" for="ch" forName="Child3" refType="h" fact="0.3124"/>
              <dgm:constr type="r" for="ch" forName="Accent2" refType="w" fact="0.8927"/>
              <dgm:constr type="t" for="ch" forName="Accent2" refType="h" fact="-0.0109"/>
              <dgm:constr type="w" for="ch" forName="Accent2" refType="w" fact="0.1496"/>
              <dgm:constr type="h" for="ch" forName="Accent2" refType="h" fact="0.806"/>
              <dgm:constr type="r" for="ch" forName="ParentBackground2" refType="w" fact="0.8673"/>
              <dgm:constr type="t" for="ch" forName="ParentBackground2" refType="h" fact="0.1262"/>
              <dgm:constr type="w" for="ch" forName="ParentBackground2" refType="w" fact="0.0987"/>
              <dgm:constr type="h" for="ch" forName="ParentBackground2" refType="h" fact="0.5319"/>
              <dgm:constr type="r" for="ch" forName="Child2" refType="w" fact="0.8673"/>
              <dgm:constr type="t" for="ch" forName="Child2" refType="h" fact="0.6876"/>
              <dgm:constr type="w" for="ch" forName="Child2" refType="w" fact="0.0987"/>
              <dgm:constr type="h" for="ch" forName="Child2" refType="h" fact="0.3124"/>
              <dgm:constr type="r" for="ch" forName="Accent1" refType="w" fact="1.002"/>
              <dgm:constr type="t" for="ch" forName="Accent1" refType="h" fact="-0.0109"/>
              <dgm:constr type="w" for="ch" forName="Accent1" refType="w" fact="0.1496"/>
              <dgm:constr type="h" for="ch" forName="Accent1" refType="h" fact="0.806"/>
              <dgm:constr type="r" for="ch" forName="ParentBackground1" refType="w" fact="0.9765"/>
              <dgm:constr type="t" for="ch" forName="ParentBackground1" refType="h" fact="0.1262"/>
              <dgm:constr type="w" for="ch" forName="ParentBackground1" refType="w" fact="0.0987"/>
              <dgm:constr type="h" for="ch" forName="ParentBackground1" refType="h" fact="0.5319"/>
              <dgm:constr type="r" for="ch" forName="Child1" refType="w" fact="0.9765"/>
              <dgm:constr type="t" for="ch" forName="Child1" refType="h" fact="0.6876"/>
              <dgm:constr type="w" for="ch" forName="Child1" refType="w" fact="0.0987"/>
              <dgm:constr type="h" for="ch" forName="Child1" refType="h" fact="0.3124"/>
            </dgm:constrLst>
          </dgm:if>
          <dgm:if name="Name26" axis="ch" ptType="node" func="cnt" op="equ" val="10">
            <dgm:alg type="composite">
              <dgm:param type="ar" val="5.9769"/>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0"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0"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0"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0"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0"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0" refType="primFontSz" refFor="des" refForName="Parent7"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0"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0"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Child10" refType="primFontSz" refFor="des" refForName="Parent9" op="lte"/>
              <dgm:constr type="primFontSz" for="des" forName="Child1" refType="primFontSz" refFor="des" refForName="Parent10" op="lte"/>
              <dgm:constr type="primFontSz" for="des" forName="Child2" refType="primFontSz" refFor="des" refForName="Parent10" op="lte"/>
              <dgm:constr type="primFontSz" for="des" forName="Child3" refType="primFontSz" refFor="des" refForName="Parent10" op="lte"/>
              <dgm:constr type="primFontSz" for="des" forName="Child4" refType="primFontSz" refFor="des" refForName="Parent10" op="lte"/>
              <dgm:constr type="primFontSz" for="des" forName="Child5" refType="primFontSz" refFor="des" refForName="Parent10" op="lte"/>
              <dgm:constr type="primFontSz" for="des" forName="Child6" refType="primFontSz" refFor="des" refForName="Parent10" op="lte"/>
              <dgm:constr type="primFontSz" for="des" forName="Child7" refType="primFontSz" refFor="des" refForName="Parent10" op="lte"/>
              <dgm:constr type="primFontSz" for="des" forName="Child8" refType="primFontSz" refFor="des" refForName="Parent10" op="lte"/>
              <dgm:constr type="primFontSz" for="des" forName="Child9" refType="primFontSz" refFor="des" refForName="Parent10" op="lte"/>
              <dgm:constr type="primFontSz" for="des" forName="Child10" refType="primFontSz" refFor="des" refForName="Parent10"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Parent10"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primFontSz" for="des" forName="Child10" refType="primFontSz" refFor="des" refForName="Child1" op="equ"/>
              <dgm:constr type="r" for="ch" forName="Parent10" refType="w" fact="0.0795"/>
              <dgm:constr type="t" for="ch" forName="Parent10" refType="h" fact="0.2022"/>
              <dgm:constr type="w" for="ch" forName="Parent10" refType="w" fact="0.0636"/>
              <dgm:constr type="h" for="ch" forName="Parent10" refType="h" fact="0.3799"/>
              <dgm:constr type="r" for="ch" forName="Parent9" refType="w" fact="0.178"/>
              <dgm:constr type="t" for="ch" forName="Parent9" refType="h" fact="0.2022"/>
              <dgm:constr type="w" for="ch" forName="Parent9" refType="w" fact="0.0636"/>
              <dgm:constr type="h" for="ch" forName="Parent9" refType="h" fact="0.3799"/>
              <dgm:constr type="r" for="ch" forName="Parent8" refType="w" fact="0.2765"/>
              <dgm:constr type="t" for="ch" forName="Parent8" refType="h" fact="0.2022"/>
              <dgm:constr type="w" for="ch" forName="Parent8" refType="w" fact="0.0636"/>
              <dgm:constr type="h" for="ch" forName="Parent8" refType="h" fact="0.3799"/>
              <dgm:constr type="r" for="ch" forName="Parent7" refType="w" fact="0.375"/>
              <dgm:constr type="t" for="ch" forName="Parent7" refType="h" fact="0.2022"/>
              <dgm:constr type="w" for="ch" forName="Parent7" refType="w" fact="0.0636"/>
              <dgm:constr type="h" for="ch" forName="Parent7" refType="h" fact="0.3799"/>
              <dgm:constr type="r" for="ch" forName="Parent6" refType="w" fact="0.4736"/>
              <dgm:constr type="t" for="ch" forName="Parent6" refType="h" fact="0.2022"/>
              <dgm:constr type="w" for="ch" forName="Parent6" refType="w" fact="0.0636"/>
              <dgm:constr type="h" for="ch" forName="Parent6" refType="h" fact="0.3799"/>
              <dgm:constr type="r" for="ch" forName="Parent5" refType="w" fact="0.5721"/>
              <dgm:constr type="t" for="ch" forName="Parent5" refType="h" fact="0.2022"/>
              <dgm:constr type="w" for="ch" forName="Parent5" refType="w" fact="0.0636"/>
              <dgm:constr type="h" for="ch" forName="Parent5" refType="h" fact="0.3799"/>
              <dgm:constr type="r" for="ch" forName="Parent4" refType="w" fact="0.6706"/>
              <dgm:constr type="t" for="ch" forName="Parent4" refType="h" fact="0.2022"/>
              <dgm:constr type="w" for="ch" forName="Parent4" refType="w" fact="0.0636"/>
              <dgm:constr type="h" for="ch" forName="Parent4" refType="h" fact="0.3799"/>
              <dgm:constr type="r" for="ch" forName="Parent3" refType="w" fact="0.7691"/>
              <dgm:constr type="t" for="ch" forName="Parent3" refType="h" fact="0.2022"/>
              <dgm:constr type="w" for="ch" forName="Parent3" refType="w" fact="0.0636"/>
              <dgm:constr type="h" for="ch" forName="Parent3" refType="h" fact="0.3799"/>
              <dgm:constr type="r" for="ch" forName="Parent2" refType="w" fact="0.8676"/>
              <dgm:constr type="t" for="ch" forName="Parent2" refType="h" fact="0.2022"/>
              <dgm:constr type="w" for="ch" forName="Parent2" refType="w" fact="0.0636"/>
              <dgm:constr type="h" for="ch" forName="Parent2" refType="h" fact="0.3799"/>
              <dgm:constr type="r" for="ch" forName="Parent1" refType="w" fact="0.9662"/>
              <dgm:constr type="t" for="ch" forName="Parent1" refType="h" fact="0.2022"/>
              <dgm:constr type="w" for="ch" forName="Parent1" refType="w" fact="0.0636"/>
              <dgm:constr type="h" for="ch" forName="Parent1" refType="h" fact="0.3799"/>
              <dgm:constr type="r" for="ch" forName="Accent10" refType="w" fact="0.0953"/>
              <dgm:constr type="t" for="ch" forName="Accent10" refType="h" fact="0.1072"/>
              <dgm:constr type="w" for="ch" forName="Accent10" refType="w" fact="0.0953"/>
              <dgm:constr type="h" for="ch" forName="Accent10" refType="h" fact="0.5699"/>
              <dgm:constr type="r" for="ch" forName="ParentBackground10" refType="w" fact="0.0922"/>
              <dgm:constr type="t" for="ch" forName="ParentBackground10" refType="h" fact="0.1262"/>
              <dgm:constr type="w" for="ch" forName="ParentBackground10" refType="w" fact="0.089"/>
              <dgm:constr type="h" for="ch" forName="ParentBackground10" refType="h" fact="0.5319"/>
              <dgm:constr type="r" for="ch" forName="Child10" refType="w" fact="0.0922"/>
              <dgm:constr type="t" for="ch" forName="Child10" refType="h" fact="0.6876"/>
              <dgm:constr type="w" for="ch" forName="Child10" refType="w" fact="0.089"/>
              <dgm:constr type="h" for="ch" forName="Child10" refType="h" fact="0.3124"/>
              <dgm:constr type="r" for="ch" forName="Accent9" refType="w" fact="0.2136"/>
              <dgm:constr type="t" for="ch" forName="Accent9" refType="h" fact="-0.0109"/>
              <dgm:constr type="w" for="ch" forName="Accent9" refType="w" fact="0.1348"/>
              <dgm:constr type="h" for="ch" forName="Accent9" refType="h" fact="0.806"/>
              <dgm:constr type="r" for="ch" forName="ParentBackground9" refType="w" fact="0.1907"/>
              <dgm:constr type="t" for="ch" forName="ParentBackground9" refType="h" fact="0.1262"/>
              <dgm:constr type="w" for="ch" forName="ParentBackground9" refType="w" fact="0.089"/>
              <dgm:constr type="h" for="ch" forName="ParentBackground9" refType="h" fact="0.5319"/>
              <dgm:constr type="r" for="ch" forName="Child9" refType="w" fact="0.1907"/>
              <dgm:constr type="t" for="ch" forName="Child9" refType="h" fact="0.6876"/>
              <dgm:constr type="w" for="ch" forName="Child9" refType="w" fact="0.089"/>
              <dgm:constr type="h" for="ch" forName="Child9" refType="h" fact="0.3124"/>
              <dgm:constr type="r" for="ch" forName="Accent8" refType="w" fact="0.3121"/>
              <dgm:constr type="t" for="ch" forName="Accent8" refType="h" fact="-0.0109"/>
              <dgm:constr type="w" for="ch" forName="Accent8" refType="w" fact="0.1348"/>
              <dgm:constr type="h" for="ch" forName="Accent8" refType="h" fact="0.806"/>
              <dgm:constr type="r" for="ch" forName="ParentBackground8" refType="w" fact="0.2892"/>
              <dgm:constr type="t" for="ch" forName="ParentBackground8" refType="h" fact="0.1262"/>
              <dgm:constr type="w" for="ch" forName="ParentBackground8" refType="w" fact="0.089"/>
              <dgm:constr type="h" for="ch" forName="ParentBackground8" refType="h" fact="0.5319"/>
              <dgm:constr type="r" for="ch" forName="Child8" refType="w" fact="0.2892"/>
              <dgm:constr type="t" for="ch" forName="Child8" refType="h" fact="0.6876"/>
              <dgm:constr type="w" for="ch" forName="Child8" refType="w" fact="0.089"/>
              <dgm:constr type="h" for="ch" forName="Child8" refType="h" fact="0.3124"/>
              <dgm:constr type="r" for="ch" forName="Accent7" refType="w" fact="0.4107"/>
              <dgm:constr type="t" for="ch" forName="Accent7" refType="h" fact="-0.0109"/>
              <dgm:constr type="w" for="ch" forName="Accent7" refType="w" fact="0.1348"/>
              <dgm:constr type="h" for="ch" forName="Accent7" refType="h" fact="0.806"/>
              <dgm:constr type="r" for="ch" forName="ParentBackground7" refType="w" fact="0.3877"/>
              <dgm:constr type="t" for="ch" forName="ParentBackground7" refType="h" fact="0.1262"/>
              <dgm:constr type="w" for="ch" forName="ParentBackground7" refType="w" fact="0.089"/>
              <dgm:constr type="h" for="ch" forName="ParentBackground7" refType="h" fact="0.5319"/>
              <dgm:constr type="r" for="ch" forName="Child7" refType="w" fact="0.3877"/>
              <dgm:constr type="t" for="ch" forName="Child7" refType="h" fact="0.6876"/>
              <dgm:constr type="w" for="ch" forName="Child7" refType="w" fact="0.089"/>
              <dgm:constr type="h" for="ch" forName="Child7" refType="h" fact="0.3124"/>
              <dgm:constr type="r" for="ch" forName="Accent6" refType="w" fact="0.5092"/>
              <dgm:constr type="t" for="ch" forName="Accent6" refType="h" fact="-0.0109"/>
              <dgm:constr type="w" for="ch" forName="Accent6" refType="w" fact="0.1348"/>
              <dgm:constr type="h" for="ch" forName="Accent6" refType="h" fact="0.806"/>
              <dgm:constr type="r" for="ch" forName="ParentBackground6" refType="w" fact="0.4863"/>
              <dgm:constr type="t" for="ch" forName="ParentBackground6" refType="h" fact="0.1262"/>
              <dgm:constr type="w" for="ch" forName="ParentBackground6" refType="w" fact="0.089"/>
              <dgm:constr type="h" for="ch" forName="ParentBackground6" refType="h" fact="0.5319"/>
              <dgm:constr type="r" for="ch" forName="Child6" refType="w" fact="0.4863"/>
              <dgm:constr type="t" for="ch" forName="Child6" refType="h" fact="0.6876"/>
              <dgm:constr type="w" for="ch" forName="Child6" refType="w" fact="0.089"/>
              <dgm:constr type="h" for="ch" forName="Child6" refType="h" fact="0.3124"/>
              <dgm:constr type="r" for="ch" forName="Accent5" refType="w" fact="0.6077"/>
              <dgm:constr type="t" for="ch" forName="Accent5" refType="h" fact="-0.0109"/>
              <dgm:constr type="w" for="ch" forName="Accent5" refType="w" fact="0.1348"/>
              <dgm:constr type="h" for="ch" forName="Accent5" refType="h" fact="0.806"/>
              <dgm:constr type="r" for="ch" forName="ParentBackground5" refType="w" fact="0.5848"/>
              <dgm:constr type="t" for="ch" forName="ParentBackground5" refType="h" fact="0.1262"/>
              <dgm:constr type="w" for="ch" forName="ParentBackground5" refType="w" fact="0.089"/>
              <dgm:constr type="h" for="ch" forName="ParentBackground5" refType="h" fact="0.5319"/>
              <dgm:constr type="r" for="ch" forName="Child5" refType="w" fact="0.5848"/>
              <dgm:constr type="t" for="ch" forName="Child5" refType="h" fact="0.6876"/>
              <dgm:constr type="w" for="ch" forName="Child5" refType="w" fact="0.089"/>
              <dgm:constr type="h" for="ch" forName="Child5" refType="h" fact="0.3124"/>
              <dgm:constr type="r" for="ch" forName="Accent4" refType="w" fact="0.7062"/>
              <dgm:constr type="t" for="ch" forName="Accent4" refType="h" fact="-0.0109"/>
              <dgm:constr type="w" for="ch" forName="Accent4" refType="w" fact="0.1348"/>
              <dgm:constr type="h" for="ch" forName="Accent4" refType="h" fact="0.806"/>
              <dgm:constr type="r" for="ch" forName="ParentBackground4" refType="w" fact="0.6833"/>
              <dgm:constr type="t" for="ch" forName="ParentBackground4" refType="h" fact="0.1262"/>
              <dgm:constr type="w" for="ch" forName="ParentBackground4" refType="w" fact="0.089"/>
              <dgm:constr type="h" for="ch" forName="ParentBackground4" refType="h" fact="0.5319"/>
              <dgm:constr type="r" for="ch" forName="Child4" refType="w" fact="0.6833"/>
              <dgm:constr type="t" for="ch" forName="Child4" refType="h" fact="0.6876"/>
              <dgm:constr type="w" for="ch" forName="Child4" refType="w" fact="0.089"/>
              <dgm:constr type="h" for="ch" forName="Child4" refType="h" fact="0.3124"/>
              <dgm:constr type="r" for="ch" forName="Accent3" refType="w" fact="0.8048"/>
              <dgm:constr type="t" for="ch" forName="Accent3" refType="h" fact="-0.0109"/>
              <dgm:constr type="w" for="ch" forName="Accent3" refType="w" fact="0.1348"/>
              <dgm:constr type="h" for="ch" forName="Accent3" refType="h" fact="0.806"/>
              <dgm:constr type="r" for="ch" forName="ParentBackground3" refType="w" fact="0.7818"/>
              <dgm:constr type="t" for="ch" forName="ParentBackground3" refType="h" fact="0.1262"/>
              <dgm:constr type="w" for="ch" forName="ParentBackground3" refType="w" fact="0.089"/>
              <dgm:constr type="h" for="ch" forName="ParentBackground3" refType="h" fact="0.5319"/>
              <dgm:constr type="r" for="ch" forName="Child3" refType="w" fact="0.7818"/>
              <dgm:constr type="t" for="ch" forName="Child3" refType="h" fact="0.6876"/>
              <dgm:constr type="w" for="ch" forName="Child3" refType="w" fact="0.089"/>
              <dgm:constr type="h" for="ch" forName="Child3" refType="h" fact="0.3124"/>
              <dgm:constr type="r" for="ch" forName="Accent2" refType="w" fact="0.9033"/>
              <dgm:constr type="t" for="ch" forName="Accent2" refType="h" fact="-0.0109"/>
              <dgm:constr type="w" for="ch" forName="Accent2" refType="w" fact="0.1348"/>
              <dgm:constr type="h" for="ch" forName="Accent2" refType="h" fact="0.806"/>
              <dgm:constr type="r" for="ch" forName="ParentBackground2" refType="w" fact="0.8804"/>
              <dgm:constr type="t" for="ch" forName="ParentBackground2" refType="h" fact="0.1262"/>
              <dgm:constr type="w" for="ch" forName="ParentBackground2" refType="w" fact="0.089"/>
              <dgm:constr type="h" for="ch" forName="ParentBackground2" refType="h" fact="0.5319"/>
              <dgm:constr type="r" for="ch" forName="Child2" refType="w" fact="0.8804"/>
              <dgm:constr type="t" for="ch" forName="Child2" refType="h" fact="0.6876"/>
              <dgm:constr type="w" for="ch" forName="Child2" refType="w" fact="0.089"/>
              <dgm:constr type="h" for="ch" forName="Child2" refType="h" fact="0.3124"/>
              <dgm:constr type="r" for="ch" forName="Accent1" refType="w" fact="1.0018"/>
              <dgm:constr type="t" for="ch" forName="Accent1" refType="h" fact="-0.0109"/>
              <dgm:constr type="w" for="ch" forName="Accent1" refType="w" fact="0.1348"/>
              <dgm:constr type="h" for="ch" forName="Accent1" refType="h" fact="0.806"/>
              <dgm:constr type="r" for="ch" forName="ParentBackground1" refType="w" fact="0.9789"/>
              <dgm:constr type="t" for="ch" forName="ParentBackground1" refType="h" fact="0.1262"/>
              <dgm:constr type="w" for="ch" forName="ParentBackground1" refType="w" fact="0.089"/>
              <dgm:constr type="h" for="ch" forName="ParentBackground1" refType="h" fact="0.5319"/>
              <dgm:constr type="r" for="ch" forName="Child1" refType="w" fact="0.9789"/>
              <dgm:constr type="t" for="ch" forName="Child1" refType="h" fact="0.6876"/>
              <dgm:constr type="w" for="ch" forName="Child1" refType="w" fact="0.089"/>
              <dgm:constr type="h" for="ch" forName="Child1" refType="h" fact="0.3124"/>
            </dgm:constrLst>
          </dgm:if>
          <dgm:else name="Name27">
            <dgm:alg type="composite">
              <dgm:param type="ar" val="6.5658"/>
            </dgm:alg>
            <dgm:constrLst>
              <dgm:constr type="primFontSz" for="des" forName="Child1" val="65"/>
              <dgm:constr type="primFontSz" for="des" forName="Parent1" val="65"/>
              <dgm:constr type="primFontSz" for="des" forName="Child1" refType="primFontSz" refFor="des" refForName="Parent1" op="lte"/>
              <dgm:constr type="primFontSz" for="des" forName="Child2" refType="primFontSz" refFor="des" refForName="Parent1" op="lte"/>
              <dgm:constr type="primFontSz" for="des" forName="Child3" refType="primFontSz" refFor="des" refForName="Parent1" op="lte"/>
              <dgm:constr type="primFontSz" for="des" forName="Child4" refType="primFontSz" refFor="des" refForName="Parent1" op="lte"/>
              <dgm:constr type="primFontSz" for="des" forName="Child5" refType="primFontSz" refFor="des" refForName="Parent1" op="lte"/>
              <dgm:constr type="primFontSz" for="des" forName="Child6" refType="primFontSz" refFor="des" refForName="Parent1" op="lte"/>
              <dgm:constr type="primFontSz" for="des" forName="Child7" refType="primFontSz" refFor="des" refForName="Parent1" op="lte"/>
              <dgm:constr type="primFontSz" for="des" forName="Child8" refType="primFontSz" refFor="des" refForName="Parent1" op="lte"/>
              <dgm:constr type="primFontSz" for="des" forName="Child9" refType="primFontSz" refFor="des" refForName="Parent1" op="lte"/>
              <dgm:constr type="primFontSz" for="des" forName="Child10" refType="primFontSz" refFor="des" refForName="Parent1" op="lte"/>
              <dgm:constr type="primFontSz" for="des" forName="Child11" refType="primFontSz" refFor="des" refForName="Parent1" op="lte"/>
              <dgm:constr type="primFontSz" for="des" forName="Child1" refType="primFontSz" refFor="des" refForName="Parent2" op="lte"/>
              <dgm:constr type="primFontSz" for="des" forName="Child2" refType="primFontSz" refFor="des" refForName="Parent2" op="lte"/>
              <dgm:constr type="primFontSz" for="des" forName="Child3" refType="primFontSz" refFor="des" refForName="Parent2" op="lte"/>
              <dgm:constr type="primFontSz" for="des" forName="Child4" refType="primFontSz" refFor="des" refForName="Parent2" op="lte"/>
              <dgm:constr type="primFontSz" for="des" forName="Child5" refType="primFontSz" refFor="des" refForName="Parent2" op="lte"/>
              <dgm:constr type="primFontSz" for="des" forName="Child6" refType="primFontSz" refFor="des" refForName="Parent2" op="lte"/>
              <dgm:constr type="primFontSz" for="des" forName="Child7" refType="primFontSz" refFor="des" refForName="Parent2" op="lte"/>
              <dgm:constr type="primFontSz" for="des" forName="Child8" refType="primFontSz" refFor="des" refForName="Parent2" op="lte"/>
              <dgm:constr type="primFontSz" for="des" forName="Child9" refType="primFontSz" refFor="des" refForName="Parent2" op="lte"/>
              <dgm:constr type="primFontSz" for="des" forName="Child10" refType="primFontSz" refFor="des" refForName="Parent2" op="lte"/>
              <dgm:constr type="primFontSz" for="des" forName="Child11" refType="primFontSz" refFor="des" refForName="Parent2" op="lte"/>
              <dgm:constr type="primFontSz" for="des" forName="Child1" refType="primFontSz" refFor="des" refForName="Parent3" op="lte"/>
              <dgm:constr type="primFontSz" for="des" forName="Child2" refType="primFontSz" refFor="des" refForName="Parent3" op="lte"/>
              <dgm:constr type="primFontSz" for="des" forName="Child3" refType="primFontSz" refFor="des" refForName="Parent3" op="lte"/>
              <dgm:constr type="primFontSz" for="des" forName="Child4" refType="primFontSz" refFor="des" refForName="Parent3" op="lte"/>
              <dgm:constr type="primFontSz" for="des" forName="Child5" refType="primFontSz" refFor="des" refForName="Parent3" op="lte"/>
              <dgm:constr type="primFontSz" for="des" forName="Child6" refType="primFontSz" refFor="des" refForName="Parent3" op="lte"/>
              <dgm:constr type="primFontSz" for="des" forName="Child7" refType="primFontSz" refFor="des" refForName="Parent3" op="lte"/>
              <dgm:constr type="primFontSz" for="des" forName="Child8" refType="primFontSz" refFor="des" refForName="Parent3" op="lte"/>
              <dgm:constr type="primFontSz" for="des" forName="Child9" refType="primFontSz" refFor="des" refForName="Parent3" op="lte"/>
              <dgm:constr type="primFontSz" for="des" forName="Child10" refType="primFontSz" refFor="des" refForName="Parent3" op="lte"/>
              <dgm:constr type="primFontSz" for="des" forName="Child11" refType="primFontSz" refFor="des" refForName="Parent3" op="lte"/>
              <dgm:constr type="primFontSz" for="des" forName="Child1" refType="primFontSz" refFor="des" refForName="Parent4" op="lte"/>
              <dgm:constr type="primFontSz" for="des" forName="Child2" refType="primFontSz" refFor="des" refForName="Parent4" op="lte"/>
              <dgm:constr type="primFontSz" for="des" forName="Child3" refType="primFontSz" refFor="des" refForName="Parent4" op="lte"/>
              <dgm:constr type="primFontSz" for="des" forName="Child4" refType="primFontSz" refFor="des" refForName="Parent4" op="lte"/>
              <dgm:constr type="primFontSz" for="des" forName="Child5" refType="primFontSz" refFor="des" refForName="Parent4" op="lte"/>
              <dgm:constr type="primFontSz" for="des" forName="Child6" refType="primFontSz" refFor="des" refForName="Parent4" op="lte"/>
              <dgm:constr type="primFontSz" for="des" forName="Child7" refType="primFontSz" refFor="des" refForName="Parent4" op="lte"/>
              <dgm:constr type="primFontSz" for="des" forName="Child8" refType="primFontSz" refFor="des" refForName="Parent4" op="lte"/>
              <dgm:constr type="primFontSz" for="des" forName="Child9" refType="primFontSz" refFor="des" refForName="Parent4" op="lte"/>
              <dgm:constr type="primFontSz" for="des" forName="Child10" refType="primFontSz" refFor="des" refForName="Parent4" op="lte"/>
              <dgm:constr type="primFontSz" for="des" forName="Child11" refType="primFontSz" refFor="des" refForName="Parent4" op="lte"/>
              <dgm:constr type="primFontSz" for="des" forName="Child1" refType="primFontSz" refFor="des" refForName="Parent5" op="lte"/>
              <dgm:constr type="primFontSz" for="des" forName="Child2" refType="primFontSz" refFor="des" refForName="Parent5" op="lte"/>
              <dgm:constr type="primFontSz" for="des" forName="Child3" refType="primFontSz" refFor="des" refForName="Parent5" op="lte"/>
              <dgm:constr type="primFontSz" for="des" forName="Child4" refType="primFontSz" refFor="des" refForName="Parent5" op="lte"/>
              <dgm:constr type="primFontSz" for="des" forName="Child5" refType="primFontSz" refFor="des" refForName="Parent5" op="lte"/>
              <dgm:constr type="primFontSz" for="des" forName="Child6" refType="primFontSz" refFor="des" refForName="Parent5" op="lte"/>
              <dgm:constr type="primFontSz" for="des" forName="Child7" refType="primFontSz" refFor="des" refForName="Parent5" op="lte"/>
              <dgm:constr type="primFontSz" for="des" forName="Child8" refType="primFontSz" refFor="des" refForName="Parent5" op="lte"/>
              <dgm:constr type="primFontSz" for="des" forName="Child9" refType="primFontSz" refFor="des" refForName="Parent5" op="lte"/>
              <dgm:constr type="primFontSz" for="des" forName="Child10" refType="primFontSz" refFor="des" refForName="Parent5" op="lte"/>
              <dgm:constr type="primFontSz" for="des" forName="Child11" refType="primFontSz" refFor="des" refForName="Parent5" op="lte"/>
              <dgm:constr type="primFontSz" for="des" forName="Child1" refType="primFontSz" refFor="des" refForName="Parent6" op="lte"/>
              <dgm:constr type="primFontSz" for="des" forName="Child2" refType="primFontSz" refFor="des" refForName="Parent6" op="lte"/>
              <dgm:constr type="primFontSz" for="des" forName="Child3" refType="primFontSz" refFor="des" refForName="Parent6" op="lte"/>
              <dgm:constr type="primFontSz" for="des" forName="Child4" refType="primFontSz" refFor="des" refForName="Parent6" op="lte"/>
              <dgm:constr type="primFontSz" for="des" forName="Child5" refType="primFontSz" refFor="des" refForName="Parent6" op="lte"/>
              <dgm:constr type="primFontSz" for="des" forName="Child6" refType="primFontSz" refFor="des" refForName="Parent6" op="lte"/>
              <dgm:constr type="primFontSz" for="des" forName="Child7" refType="primFontSz" refFor="des" refForName="Parent6" op="lte"/>
              <dgm:constr type="primFontSz" for="des" forName="Child8" refType="primFontSz" refFor="des" refForName="Parent6" op="lte"/>
              <dgm:constr type="primFontSz" for="des" forName="Child9" refType="primFontSz" refFor="des" refForName="Parent6" op="lte"/>
              <dgm:constr type="primFontSz" for="des" forName="Child10" refType="primFontSz" refFor="des" refForName="Parent6" op="lte"/>
              <dgm:constr type="primFontSz" for="des" forName="Child11" refType="primFontSz" refFor="des" refForName="Parent6" op="lte"/>
              <dgm:constr type="primFontSz" for="des" forName="Child1" refType="primFontSz" refFor="des" refForName="Parent7" op="lte"/>
              <dgm:constr type="primFontSz" for="des" forName="Child2" refType="primFontSz" refFor="des" refForName="Parent7" op="lte"/>
              <dgm:constr type="primFontSz" for="des" forName="Child3" refType="primFontSz" refFor="des" refForName="Parent7" op="lte"/>
              <dgm:constr type="primFontSz" for="des" forName="Child4" refType="primFontSz" refFor="des" refForName="Parent7" op="lte"/>
              <dgm:constr type="primFontSz" for="des" forName="Child5" refType="primFontSz" refFor="des" refForName="Parent7" op="lte"/>
              <dgm:constr type="primFontSz" for="des" forName="Child6" refType="primFontSz" refFor="des" refForName="Parent7" op="lte"/>
              <dgm:constr type="primFontSz" for="des" forName="Child7" refType="primFontSz" refFor="des" refForName="Parent7" op="lte"/>
              <dgm:constr type="primFontSz" for="des" forName="Child8" refType="primFontSz" refFor="des" refForName="Parent7" op="lte"/>
              <dgm:constr type="primFontSz" for="des" forName="Child9" refType="primFontSz" refFor="des" refForName="Parent7" op="lte"/>
              <dgm:constr type="primFontSz" for="des" forName="Child10" refType="primFontSz" refFor="des" refForName="Parent7" op="lte"/>
              <dgm:constr type="primFontSz" for="des" forName="Child11" refType="primFontSz" refFor="des" refForName="Parent7" op="lte"/>
              <dgm:constr type="primFontSz" for="des" forName="Child1" refType="primFontSz" refFor="des" refForName="Parent8" op="lte"/>
              <dgm:constr type="primFontSz" for="des" forName="Child2" refType="primFontSz" refFor="des" refForName="Parent8" op="lte"/>
              <dgm:constr type="primFontSz" for="des" forName="Child3" refType="primFontSz" refFor="des" refForName="Parent8" op="lte"/>
              <dgm:constr type="primFontSz" for="des" forName="Child4" refType="primFontSz" refFor="des" refForName="Parent8" op="lte"/>
              <dgm:constr type="primFontSz" for="des" forName="Child5" refType="primFontSz" refFor="des" refForName="Parent8" op="lte"/>
              <dgm:constr type="primFontSz" for="des" forName="Child6" refType="primFontSz" refFor="des" refForName="Parent8" op="lte"/>
              <dgm:constr type="primFontSz" for="des" forName="Child7" refType="primFontSz" refFor="des" refForName="Parent8" op="lte"/>
              <dgm:constr type="primFontSz" for="des" forName="Child8" refType="primFontSz" refFor="des" refForName="Parent8" op="lte"/>
              <dgm:constr type="primFontSz" for="des" forName="Child9" refType="primFontSz" refFor="des" refForName="Parent8" op="lte"/>
              <dgm:constr type="primFontSz" for="des" forName="Child10" refType="primFontSz" refFor="des" refForName="Parent8" op="lte"/>
              <dgm:constr type="primFontSz" for="des" forName="Child11" refType="primFontSz" refFor="des" refForName="Parent8" op="lte"/>
              <dgm:constr type="primFontSz" for="des" forName="Child1" refType="primFontSz" refFor="des" refForName="Parent9" op="lte"/>
              <dgm:constr type="primFontSz" for="des" forName="Child2" refType="primFontSz" refFor="des" refForName="Parent9" op="lte"/>
              <dgm:constr type="primFontSz" for="des" forName="Child3" refType="primFontSz" refFor="des" refForName="Parent9" op="lte"/>
              <dgm:constr type="primFontSz" for="des" forName="Child4" refType="primFontSz" refFor="des" refForName="Parent9" op="lte"/>
              <dgm:constr type="primFontSz" for="des" forName="Child5" refType="primFontSz" refFor="des" refForName="Parent9" op="lte"/>
              <dgm:constr type="primFontSz" for="des" forName="Child6" refType="primFontSz" refFor="des" refForName="Parent9" op="lte"/>
              <dgm:constr type="primFontSz" for="des" forName="Child7" refType="primFontSz" refFor="des" refForName="Parent9" op="lte"/>
              <dgm:constr type="primFontSz" for="des" forName="Child8" refType="primFontSz" refFor="des" refForName="Parent9" op="lte"/>
              <dgm:constr type="primFontSz" for="des" forName="Child9" refType="primFontSz" refFor="des" refForName="Parent9" op="lte"/>
              <dgm:constr type="primFontSz" for="des" forName="Child10" refType="primFontSz" refFor="des" refForName="Parent9" op="lte"/>
              <dgm:constr type="primFontSz" for="des" forName="Child11" refType="primFontSz" refFor="des" refForName="Parent9" op="lte"/>
              <dgm:constr type="primFontSz" for="des" forName="Child1" refType="primFontSz" refFor="des" refForName="Parent10" op="lte"/>
              <dgm:constr type="primFontSz" for="des" forName="Child2" refType="primFontSz" refFor="des" refForName="Parent10" op="lte"/>
              <dgm:constr type="primFontSz" for="des" forName="Child3" refType="primFontSz" refFor="des" refForName="Parent10" op="lte"/>
              <dgm:constr type="primFontSz" for="des" forName="Child4" refType="primFontSz" refFor="des" refForName="Parent10" op="lte"/>
              <dgm:constr type="primFontSz" for="des" forName="Child5" refType="primFontSz" refFor="des" refForName="Parent10" op="lte"/>
              <dgm:constr type="primFontSz" for="des" forName="Child6" refType="primFontSz" refFor="des" refForName="Parent10" op="lte"/>
              <dgm:constr type="primFontSz" for="des" forName="Child7" refType="primFontSz" refFor="des" refForName="Parent10" op="lte"/>
              <dgm:constr type="primFontSz" for="des" forName="Child8" refType="primFontSz" refFor="des" refForName="Parent10" op="lte"/>
              <dgm:constr type="primFontSz" for="des" forName="Child9" refType="primFontSz" refFor="des" refForName="Parent10" op="lte"/>
              <dgm:constr type="primFontSz" for="des" forName="Child10" refType="primFontSz" refFor="des" refForName="Parent10" op="lte"/>
              <dgm:constr type="primFontSz" for="des" forName="Child11" refType="primFontSz" refFor="des" refForName="Parent10" op="lte"/>
              <dgm:constr type="primFontSz" for="des" forName="Child1" refType="primFontSz" refFor="des" refForName="Parent11" op="lte"/>
              <dgm:constr type="primFontSz" for="des" forName="Child2" refType="primFontSz" refFor="des" refForName="Parent11" op="lte"/>
              <dgm:constr type="primFontSz" for="des" forName="Child3" refType="primFontSz" refFor="des" refForName="Parent11" op="lte"/>
              <dgm:constr type="primFontSz" for="des" forName="Child4" refType="primFontSz" refFor="des" refForName="Parent11" op="lte"/>
              <dgm:constr type="primFontSz" for="des" forName="Child5" refType="primFontSz" refFor="des" refForName="Parent11" op="lte"/>
              <dgm:constr type="primFontSz" for="des" forName="Child6" refType="primFontSz" refFor="des" refForName="Parent11" op="lte"/>
              <dgm:constr type="primFontSz" for="des" forName="Child7" refType="primFontSz" refFor="des" refForName="Parent11" op="lte"/>
              <dgm:constr type="primFontSz" for="des" forName="Child8" refType="primFontSz" refFor="des" refForName="Parent11" op="lte"/>
              <dgm:constr type="primFontSz" for="des" forName="Child9" refType="primFontSz" refFor="des" refForName="Parent11" op="lte"/>
              <dgm:constr type="primFontSz" for="des" forName="Child10" refType="primFontSz" refFor="des" refForName="Parent11" op="lte"/>
              <dgm:constr type="primFontSz" for="des" forName="Child11" refType="primFontSz" refFor="des" refForName="Parent11" op="lte"/>
              <dgm:constr type="primFontSz" for="des" forName="Parent2" refType="primFontSz" refFor="des" refForName="Parent1" op="equ"/>
              <dgm:constr type="primFontSz" for="des" forName="Parent3" refType="primFontSz" refFor="des" refForName="Parent1" op="equ"/>
              <dgm:constr type="primFontSz" for="des" forName="Parent4" refType="primFontSz" refFor="des" refForName="Parent1" op="equ"/>
              <dgm:constr type="primFontSz" for="des" forName="Parent5" refType="primFontSz" refFor="des" refForName="Parent1" op="equ"/>
              <dgm:constr type="primFontSz" for="des" forName="Parent6" refType="primFontSz" refFor="des" refForName="Parent1" op="equ"/>
              <dgm:constr type="primFontSz" for="des" forName="Parent7" refType="primFontSz" refFor="des" refForName="Parent1" op="equ"/>
              <dgm:constr type="primFontSz" for="des" forName="Parent8" refType="primFontSz" refFor="des" refForName="Parent1" op="equ"/>
              <dgm:constr type="primFontSz" for="des" forName="Parent9" refType="primFontSz" refFor="des" refForName="Parent1" op="equ"/>
              <dgm:constr type="primFontSz" for="des" forName="Parent10" refType="primFontSz" refFor="des" refForName="Parent1" op="equ"/>
              <dgm:constr type="primFontSz" for="des" forName="Parent11" refType="primFontSz" refFor="des" refForName="Parent1" op="equ"/>
              <dgm:constr type="primFontSz" for="des" forName="Child2" refType="primFontSz" refFor="des" refForName="Child1" op="equ"/>
              <dgm:constr type="primFontSz" for="des" forName="Child3" refType="primFontSz" refFor="des" refForName="Child1" op="equ"/>
              <dgm:constr type="primFontSz" for="des" forName="Child4" refType="primFontSz" refFor="des" refForName="Child1" op="equ"/>
              <dgm:constr type="primFontSz" for="des" forName="Child5" refType="primFontSz" refFor="des" refForName="Child1" op="equ"/>
              <dgm:constr type="primFontSz" for="des" forName="Child6" refType="primFontSz" refFor="des" refForName="Child1" op="equ"/>
              <dgm:constr type="primFontSz" for="des" forName="Child7" refType="primFontSz" refFor="des" refForName="Child1" op="equ"/>
              <dgm:constr type="primFontSz" for="des" forName="Child8" refType="primFontSz" refFor="des" refForName="Child1" op="equ"/>
              <dgm:constr type="primFontSz" for="des" forName="Child9" refType="primFontSz" refFor="des" refForName="Child1" op="equ"/>
              <dgm:constr type="primFontSz" for="des" forName="Child10" refType="primFontSz" refFor="des" refForName="Child1" op="equ"/>
              <dgm:constr type="primFontSz" for="des" forName="Child11" refType="primFontSz" refFor="des" refForName="Child1" op="equ"/>
              <dgm:constr type="r" for="ch" forName="Parent11" refType="w" fact="0.0723"/>
              <dgm:constr type="t" for="ch" forName="Parent11" refType="h" fact="0.2022"/>
              <dgm:constr type="w" for="ch" forName="Parent11" refType="w" fact="0.0579"/>
              <dgm:constr type="h" for="ch" forName="Parent11" refType="h" fact="0.3799"/>
              <dgm:constr type="r" for="ch" forName="Parent10" refType="w" fact="0.162"/>
              <dgm:constr type="t" for="ch" forName="Parent10" refType="h" fact="0.2022"/>
              <dgm:constr type="w" for="ch" forName="Parent10" refType="w" fact="0.0579"/>
              <dgm:constr type="h" for="ch" forName="Parent10" refType="h" fact="0.3799"/>
              <dgm:constr type="r" for="ch" forName="Parent9" refType="w" fact="0.2517"/>
              <dgm:constr type="t" for="ch" forName="Parent9" refType="h" fact="0.2022"/>
              <dgm:constr type="w" for="ch" forName="Parent9" refType="w" fact="0.0579"/>
              <dgm:constr type="h" for="ch" forName="Parent9" refType="h" fact="0.3799"/>
              <dgm:constr type="r" for="ch" forName="Parent8" refType="w" fact="0.3414"/>
              <dgm:constr type="t" for="ch" forName="Parent8" refType="h" fact="0.2022"/>
              <dgm:constr type="w" for="ch" forName="Parent8" refType="w" fact="0.0579"/>
              <dgm:constr type="h" for="ch" forName="Parent8" refType="h" fact="0.3799"/>
              <dgm:constr type="r" for="ch" forName="Parent7" refType="w" fact="0.4311"/>
              <dgm:constr type="t" for="ch" forName="Parent7" refType="h" fact="0.2022"/>
              <dgm:constr type="w" for="ch" forName="Parent7" refType="w" fact="0.0579"/>
              <dgm:constr type="h" for="ch" forName="Parent7" refType="h" fact="0.3799"/>
              <dgm:constr type="r" for="ch" forName="Parent6" refType="w" fact="0.5208"/>
              <dgm:constr type="t" for="ch" forName="Parent6" refType="h" fact="0.2022"/>
              <dgm:constr type="w" for="ch" forName="Parent6" refType="w" fact="0.0579"/>
              <dgm:constr type="h" for="ch" forName="Parent6" refType="h" fact="0.3799"/>
              <dgm:constr type="r" for="ch" forName="Parent5" refType="w" fact="0.6105"/>
              <dgm:constr type="t" for="ch" forName="Parent5" refType="h" fact="0.2022"/>
              <dgm:constr type="w" for="ch" forName="Parent5" refType="w" fact="0.0579"/>
              <dgm:constr type="h" for="ch" forName="Parent5" refType="h" fact="0.3799"/>
              <dgm:constr type="r" for="ch" forName="Parent4" refType="w" fact="0.7001"/>
              <dgm:constr type="t" for="ch" forName="Parent4" refType="h" fact="0.2022"/>
              <dgm:constr type="w" for="ch" forName="Parent4" refType="w" fact="0.0579"/>
              <dgm:constr type="h" for="ch" forName="Parent4" refType="h" fact="0.3799"/>
              <dgm:constr type="r" for="ch" forName="Parent3" refType="w" fact="0.7898"/>
              <dgm:constr type="t" for="ch" forName="Parent3" refType="h" fact="0.2022"/>
              <dgm:constr type="w" for="ch" forName="Parent3" refType="w" fact="0.0579"/>
              <dgm:constr type="h" for="ch" forName="Parent3" refType="h" fact="0.3799"/>
              <dgm:constr type="r" for="ch" forName="Parent2" refType="w" fact="0.8795"/>
              <dgm:constr type="t" for="ch" forName="Parent2" refType="h" fact="0.2022"/>
              <dgm:constr type="w" for="ch" forName="Parent2" refType="w" fact="0.0579"/>
              <dgm:constr type="h" for="ch" forName="Parent2" refType="h" fact="0.3799"/>
              <dgm:constr type="r" for="ch" forName="Parent1" refType="w" fact="0.9692"/>
              <dgm:constr type="t" for="ch" forName="Parent1" refType="h" fact="0.2022"/>
              <dgm:constr type="w" for="ch" forName="Parent1" refType="w" fact="0.0579"/>
              <dgm:constr type="h" for="ch" forName="Parent1" refType="h" fact="0.3799"/>
              <dgm:constr type="r" for="ch" forName="Accent11" refType="w" fact="0.0868"/>
              <dgm:constr type="t" for="ch" forName="Accent11" refType="h" fact="0.1072"/>
              <dgm:constr type="w" for="ch" forName="Accent11" refType="w" fact="0.0868"/>
              <dgm:constr type="h" for="ch" forName="Accent11" refType="h" fact="0.5699"/>
              <dgm:constr type="r" for="ch" forName="ParentBackground11" refType="w" fact="0.0839"/>
              <dgm:constr type="t" for="ch" forName="ParentBackground11" refType="h" fact="0.1262"/>
              <dgm:constr type="w" for="ch" forName="ParentBackground11" refType="w" fact="0.081"/>
              <dgm:constr type="h" for="ch" forName="ParentBackground11" refType="h" fact="0.5319"/>
              <dgm:constr type="r" for="ch" forName="Child11" refType="w" fact="0.0839"/>
              <dgm:constr type="t" for="ch" forName="Child11" refType="h" fact="0.6876"/>
              <dgm:constr type="w" for="ch" forName="Child11" refType="w" fact="0.081"/>
              <dgm:constr type="h" for="ch" forName="Child11" refType="h" fact="0.3124"/>
              <dgm:constr type="r" for="ch" forName="Accent10" refType="w" fact="0.1945"/>
              <dgm:constr type="t" for="ch" forName="Accent10" refType="h" fact="-0.0109"/>
              <dgm:constr type="w" for="ch" forName="Accent10" refType="w" fact="0.1228"/>
              <dgm:constr type="h" for="ch" forName="Accent10" refType="h" fact="0.806"/>
              <dgm:constr type="r" for="ch" forName="ParentBackground10" refType="w" fact="0.1736"/>
              <dgm:constr type="t" for="ch" forName="ParentBackground10" refType="h" fact="0.1262"/>
              <dgm:constr type="w" for="ch" forName="ParentBackground10" refType="w" fact="0.081"/>
              <dgm:constr type="h" for="ch" forName="ParentBackground10" refType="h" fact="0.5319"/>
              <dgm:constr type="r" for="ch" forName="Child10" refType="w" fact="0.1736"/>
              <dgm:constr type="t" for="ch" forName="Child10" refType="h" fact="0.6876"/>
              <dgm:constr type="w" for="ch" forName="Child10" refType="w" fact="0.081"/>
              <dgm:constr type="h" for="ch" forName="Child10" refType="h" fact="0.3124"/>
              <dgm:constr type="r" for="ch" forName="Accent9" refType="w" fact="0.2842"/>
              <dgm:constr type="t" for="ch" forName="Accent9" refType="h" fact="-0.0109"/>
              <dgm:constr type="w" for="ch" forName="Accent9" refType="w" fact="0.1228"/>
              <dgm:constr type="h" for="ch" forName="Accent9" refType="h" fact="0.806"/>
              <dgm:constr type="r" for="ch" forName="ParentBackground9" refType="w" fact="0.2633"/>
              <dgm:constr type="t" for="ch" forName="ParentBackground9" refType="h" fact="0.1262"/>
              <dgm:constr type="w" for="ch" forName="ParentBackground9" refType="w" fact="0.081"/>
              <dgm:constr type="h" for="ch" forName="ParentBackground9" refType="h" fact="0.5319"/>
              <dgm:constr type="r" for="ch" forName="Child9" refType="w" fact="0.2633"/>
              <dgm:constr type="t" for="ch" forName="Child9" refType="h" fact="0.6876"/>
              <dgm:constr type="w" for="ch" forName="Child9" refType="w" fact="0.081"/>
              <dgm:constr type="h" for="ch" forName="Child9" refType="h" fact="0.3124"/>
              <dgm:constr type="r" for="ch" forName="Accent8" refType="w" fact="0.3739"/>
              <dgm:constr type="t" for="ch" forName="Accent8" refType="h" fact="-0.0109"/>
              <dgm:constr type="w" for="ch" forName="Accent8" refType="w" fact="0.1228"/>
              <dgm:constr type="h" for="ch" forName="Accent8" refType="h" fact="0.806"/>
              <dgm:constr type="r" for="ch" forName="ParentBackground8" refType="w" fact="0.353"/>
              <dgm:constr type="t" for="ch" forName="ParentBackground8" refType="h" fact="0.1262"/>
              <dgm:constr type="w" for="ch" forName="ParentBackground8" refType="w" fact="0.081"/>
              <dgm:constr type="h" for="ch" forName="ParentBackground8" refType="h" fact="0.5319"/>
              <dgm:constr type="r" for="ch" forName="Child8" refType="w" fact="0.353"/>
              <dgm:constr type="t" for="ch" forName="Child8" refType="h" fact="0.6876"/>
              <dgm:constr type="w" for="ch" forName="Child8" refType="w" fact="0.081"/>
              <dgm:constr type="h" for="ch" forName="Child8" refType="h" fact="0.3124"/>
              <dgm:constr type="r" for="ch" forName="Accent7" refType="w" fact="0.4636"/>
              <dgm:constr type="t" for="ch" forName="Accent7" refType="h" fact="-0.0109"/>
              <dgm:constr type="w" for="ch" forName="Accent7" refType="w" fact="0.1228"/>
              <dgm:constr type="h" for="ch" forName="Accent7" refType="h" fact="0.806"/>
              <dgm:constr type="r" for="ch" forName="ParentBackground7" refType="w" fact="0.4427"/>
              <dgm:constr type="t" for="ch" forName="ParentBackground7" refType="h" fact="0.1262"/>
              <dgm:constr type="w" for="ch" forName="ParentBackground7" refType="w" fact="0.081"/>
              <dgm:constr type="h" for="ch" forName="ParentBackground7" refType="h" fact="0.5319"/>
              <dgm:constr type="r" for="ch" forName="Child7" refType="w" fact="0.4427"/>
              <dgm:constr type="t" for="ch" forName="Child7" refType="h" fact="0.6876"/>
              <dgm:constr type="w" for="ch" forName="Child7" refType="w" fact="0.081"/>
              <dgm:constr type="h" for="ch" forName="Child7" refType="h" fact="0.3124"/>
              <dgm:constr type="r" for="ch" forName="Accent6" refType="w" fact="0.5533"/>
              <dgm:constr type="t" for="ch" forName="Accent6" refType="h" fact="-0.0109"/>
              <dgm:constr type="w" for="ch" forName="Accent6" refType="w" fact="0.1228"/>
              <dgm:constr type="h" for="ch" forName="Accent6" refType="h" fact="0.806"/>
              <dgm:constr type="r" for="ch" forName="ParentBackground6" refType="w" fact="0.5323"/>
              <dgm:constr type="t" for="ch" forName="ParentBackground6" refType="h" fact="0.1262"/>
              <dgm:constr type="w" for="ch" forName="ParentBackground6" refType="w" fact="0.081"/>
              <dgm:constr type="h" for="ch" forName="ParentBackground6" refType="h" fact="0.5319"/>
              <dgm:constr type="r" for="ch" forName="Child6" refType="w" fact="0.5323"/>
              <dgm:constr type="t" for="ch" forName="Child6" refType="h" fact="0.6876"/>
              <dgm:constr type="w" for="ch" forName="Child6" refType="w" fact="0.081"/>
              <dgm:constr type="h" for="ch" forName="Child6" refType="h" fact="0.3124"/>
              <dgm:constr type="r" for="ch" forName="Accent5" refType="w" fact="0.6429"/>
              <dgm:constr type="t" for="ch" forName="Accent5" refType="h" fact="-0.0109"/>
              <dgm:constr type="w" for="ch" forName="Accent5" refType="w" fact="0.1228"/>
              <dgm:constr type="h" for="ch" forName="Accent5" refType="h" fact="0.806"/>
              <dgm:constr type="r" for="ch" forName="ParentBackground5" refType="w" fact="0.622"/>
              <dgm:constr type="t" for="ch" forName="ParentBackground5" refType="h" fact="0.1262"/>
              <dgm:constr type="w" for="ch" forName="ParentBackground5" refType="w" fact="0.081"/>
              <dgm:constr type="h" for="ch" forName="ParentBackground5" refType="h" fact="0.5319"/>
              <dgm:constr type="r" for="ch" forName="Child5" refType="w" fact="0.622"/>
              <dgm:constr type="t" for="ch" forName="Child5" refType="h" fact="0.6876"/>
              <dgm:constr type="w" for="ch" forName="Child5" refType="w" fact="0.081"/>
              <dgm:constr type="h" for="ch" forName="Child5" refType="h" fact="0.3124"/>
              <dgm:constr type="r" for="ch" forName="Accent4" refType="w" fact="0.7326"/>
              <dgm:constr type="t" for="ch" forName="Accent4" refType="h" fact="-0.0109"/>
              <dgm:constr type="w" for="ch" forName="Accent4" refType="w" fact="0.1228"/>
              <dgm:constr type="h" for="ch" forName="Accent4" refType="h" fact="0.806"/>
              <dgm:constr type="r" for="ch" forName="ParentBackground4" refType="w" fact="0.7117"/>
              <dgm:constr type="t" for="ch" forName="ParentBackground4" refType="h" fact="0.1262"/>
              <dgm:constr type="w" for="ch" forName="ParentBackground4" refType="w" fact="0.081"/>
              <dgm:constr type="h" for="ch" forName="ParentBackground4" refType="h" fact="0.5319"/>
              <dgm:constr type="r" for="ch" forName="Child4" refType="w" fact="0.7117"/>
              <dgm:constr type="t" for="ch" forName="Child4" refType="h" fact="0.6876"/>
              <dgm:constr type="w" for="ch" forName="Child4" refType="w" fact="0.081"/>
              <dgm:constr type="h" for="ch" forName="Child4" refType="h" fact="0.3124"/>
              <dgm:constr type="r" for="ch" forName="Accent3" refType="w" fact="0.8223"/>
              <dgm:constr type="t" for="ch" forName="Accent3" refType="h" fact="-0.0109"/>
              <dgm:constr type="w" for="ch" forName="Accent3" refType="w" fact="0.1228"/>
              <dgm:constr type="h" for="ch" forName="Accent3" refType="h" fact="0.806"/>
              <dgm:constr type="r" for="ch" forName="ParentBackground3" refType="w" fact="0.8014"/>
              <dgm:constr type="t" for="ch" forName="ParentBackground3" refType="h" fact="0.1262"/>
              <dgm:constr type="w" for="ch" forName="ParentBackground3" refType="w" fact="0.081"/>
              <dgm:constr type="h" for="ch" forName="ParentBackground3" refType="h" fact="0.5319"/>
              <dgm:constr type="r" for="ch" forName="Child3" refType="w" fact="0.8014"/>
              <dgm:constr type="t" for="ch" forName="Child3" refType="h" fact="0.6876"/>
              <dgm:constr type="w" for="ch" forName="Child3" refType="w" fact="0.081"/>
              <dgm:constr type="h" for="ch" forName="Child3" refType="h" fact="0.3124"/>
              <dgm:constr type="r" for="ch" forName="Accent2" refType="w" fact="0.912"/>
              <dgm:constr type="t" for="ch" forName="Accent2" refType="h" fact="-0.0109"/>
              <dgm:constr type="w" for="ch" forName="Accent2" refType="w" fact="0.1228"/>
              <dgm:constr type="h" for="ch" forName="Accent2" refType="h" fact="0.806"/>
              <dgm:constr type="r" for="ch" forName="ParentBackground2" refType="w" fact="0.8911"/>
              <dgm:constr type="t" for="ch" forName="ParentBackground2" refType="h" fact="0.1262"/>
              <dgm:constr type="w" for="ch" forName="ParentBackground2" refType="w" fact="0.081"/>
              <dgm:constr type="h" for="ch" forName="ParentBackground2" refType="h" fact="0.5319"/>
              <dgm:constr type="r" for="ch" forName="Child2" refType="w" fact="0.8911"/>
              <dgm:constr type="t" for="ch" forName="Child2" refType="h" fact="0.6876"/>
              <dgm:constr type="w" for="ch" forName="Child2" refType="w" fact="0.081"/>
              <dgm:constr type="h" for="ch" forName="Child2" refType="h" fact="0.3124"/>
              <dgm:constr type="r" for="ch" forName="Accent1" refType="w" fact="1.0017"/>
              <dgm:constr type="t" for="ch" forName="Accent1" refType="h" fact="-0.0109"/>
              <dgm:constr type="w" for="ch" forName="Accent1" refType="w" fact="0.1228"/>
              <dgm:constr type="h" for="ch" forName="Accent1" refType="h" fact="0.806"/>
              <dgm:constr type="r" for="ch" forName="ParentBackground1" refType="w" fact="0.9808"/>
              <dgm:constr type="t" for="ch" forName="ParentBackground1" refType="h" fact="0.1262"/>
              <dgm:constr type="w" for="ch" forName="ParentBackground1" refType="w" fact="0.081"/>
              <dgm:constr type="h" for="ch" forName="ParentBackground1" refType="h" fact="0.5319"/>
              <dgm:constr type="r" for="ch" forName="Child1" refType="w" fact="0.9808"/>
              <dgm:constr type="t" for="ch" forName="Child1" refType="h" fact="0.6876"/>
              <dgm:constr type="w" for="ch" forName="Child1" refType="w" fact="0.081"/>
              <dgm:constr type="h" for="ch" forName="Child1" refType="h" fact="0.3124"/>
            </dgm:constrLst>
          </dgm:else>
        </dgm:choose>
      </dgm:else>
    </dgm:choose>
    <dgm:forEach name="wrapper" axis="self" ptType="parTrans">
      <dgm:forEach name="accentRepeat" axis="self">
        <dgm:layoutNode name="Accent" styleLbl="node1">
          <dgm:alg type="sp"/>
          <dgm:choose name="Name28">
            <dgm:if name="Name29" axis="followSib" ptType="node" func="cnt" op="equ" val="0">
              <dgm:shape xmlns:r="http://schemas.openxmlformats.org/officeDocument/2006/relationships" type="ellipse" r:blip="">
                <dgm:adjLst/>
              </dgm:shape>
            </dgm:if>
            <dgm:else name="Name30">
              <dgm:choose name="Name31">
                <dgm:if name="Name32" axis="precedSib" ptType="node" func="cnt" op="equ" val="10">
                  <dgm:shape xmlns:r="http://schemas.openxmlformats.org/officeDocument/2006/relationships" type="ellipse" r:blip="">
                    <dgm:adjLst/>
                  </dgm:shape>
                </dgm:if>
                <dgm:else name="Name33">
                  <dgm:choose name="Name34">
                    <dgm:if name="Name35" func="var" arg="dir" op="equ" val="norm">
                      <dgm:shape xmlns:r="http://schemas.openxmlformats.org/officeDocument/2006/relationships" rot="45" type="teardrop" r:blip="">
                        <dgm:adjLst>
                          <dgm:adj idx="1" val="1"/>
                        </dgm:adjLst>
                      </dgm:shape>
                    </dgm:if>
                    <dgm:else name="Name36">
                      <dgm:shape xmlns:r="http://schemas.openxmlformats.org/officeDocument/2006/relationships" rot="225" type="teardrop" r:blip="">
                        <dgm:adjLst>
                          <dgm:adj idx="1" val="1"/>
                        </dgm:adjLst>
                      </dgm:shape>
                    </dgm:else>
                  </dgm:choose>
                </dgm:else>
              </dgm:choose>
            </dgm:else>
          </dgm:choose>
          <dgm:presOf/>
        </dgm:layoutNode>
      </dgm:forEach>
      <dgm:forEach name="parentBackgroundRepeat" axis="self">
        <dgm:layoutNode name="ParentBackground" styleLbl="fgAcc1">
          <dgm:alg type="sp"/>
          <dgm:shape xmlns:r="http://schemas.openxmlformats.org/officeDocument/2006/relationships" type="ellipse" r:blip="">
            <dgm:adjLst/>
          </dgm:shape>
          <dgm:presOf axis="self" ptType="node"/>
        </dgm:layoutNode>
      </dgm:forEach>
    </dgm:forEach>
    <dgm:forEach name="Name37" axis="ch" ptType="node" st="11" cnt="1">
      <dgm:layoutNode name="Accent11">
        <dgm:alg type="sp"/>
        <dgm:shape xmlns:r="http://schemas.openxmlformats.org/officeDocument/2006/relationships" r:blip="">
          <dgm:adjLst/>
        </dgm:shape>
        <dgm:presOf/>
        <dgm:constrLst/>
        <dgm:forEach name="Name38" ref="accentRepeat"/>
      </dgm:layoutNode>
      <dgm:layoutNode name="ParentBackground11">
        <dgm:alg type="sp"/>
        <dgm:shape xmlns:r="http://schemas.openxmlformats.org/officeDocument/2006/relationships" r:blip="">
          <dgm:adjLst/>
        </dgm:shape>
        <dgm:presOf/>
        <dgm:forEach name="Name39" ref="parentBackgroundRepeat"/>
      </dgm:layoutNode>
      <dgm:choose name="Name40">
        <dgm:if name="Name41" axis="ch" ptType="node" func="cnt" op="gte" val="1">
          <dgm:layoutNode name="Child11"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42"/>
      </dgm:choose>
      <dgm:layoutNode name="Parent11"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43" axis="ch" ptType="node" st="10" cnt="1">
      <dgm:layoutNode name="Accent10">
        <dgm:alg type="sp"/>
        <dgm:shape xmlns:r="http://schemas.openxmlformats.org/officeDocument/2006/relationships" r:blip="">
          <dgm:adjLst/>
        </dgm:shape>
        <dgm:presOf/>
        <dgm:constrLst/>
        <dgm:forEach name="Name44" ref="accentRepeat"/>
      </dgm:layoutNode>
      <dgm:layoutNode name="ParentBackground10">
        <dgm:alg type="sp"/>
        <dgm:shape xmlns:r="http://schemas.openxmlformats.org/officeDocument/2006/relationships" r:blip="">
          <dgm:adjLst/>
        </dgm:shape>
        <dgm:presOf/>
        <dgm:forEach name="Name45" ref="parentBackgroundRepeat"/>
      </dgm:layoutNode>
      <dgm:choose name="Name46">
        <dgm:if name="Name47" axis="ch" ptType="node" func="cnt" op="gte" val="1">
          <dgm:layoutNode name="Child10"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48"/>
      </dgm:choose>
      <dgm:layoutNode name="Parent10"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49" axis="ch" ptType="node" st="9" cnt="1">
      <dgm:layoutNode name="Accent9">
        <dgm:alg type="sp"/>
        <dgm:shape xmlns:r="http://schemas.openxmlformats.org/officeDocument/2006/relationships" r:blip="">
          <dgm:adjLst/>
        </dgm:shape>
        <dgm:presOf/>
        <dgm:constrLst/>
        <dgm:forEach name="Name50" ref="accentRepeat"/>
      </dgm:layoutNode>
      <dgm:layoutNode name="ParentBackground9">
        <dgm:alg type="sp"/>
        <dgm:shape xmlns:r="http://schemas.openxmlformats.org/officeDocument/2006/relationships" r:blip="">
          <dgm:adjLst/>
        </dgm:shape>
        <dgm:presOf/>
        <dgm:forEach name="Name51" ref="parentBackgroundRepeat"/>
      </dgm:layoutNode>
      <dgm:choose name="Name52">
        <dgm:if name="Name53" axis="ch" ptType="node" func="cnt" op="gte" val="1">
          <dgm:layoutNode name="Child9"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54"/>
      </dgm:choose>
      <dgm:layoutNode name="Parent9"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55" axis="ch" ptType="node" st="8" cnt="1">
      <dgm:layoutNode name="Accent8">
        <dgm:alg type="sp"/>
        <dgm:shape xmlns:r="http://schemas.openxmlformats.org/officeDocument/2006/relationships" r:blip="">
          <dgm:adjLst/>
        </dgm:shape>
        <dgm:presOf/>
        <dgm:constrLst/>
        <dgm:forEach name="Name56" ref="accentRepeat"/>
      </dgm:layoutNode>
      <dgm:layoutNode name="ParentBackground8">
        <dgm:alg type="sp"/>
        <dgm:shape xmlns:r="http://schemas.openxmlformats.org/officeDocument/2006/relationships" r:blip="">
          <dgm:adjLst/>
        </dgm:shape>
        <dgm:presOf/>
        <dgm:forEach name="Name57" ref="parentBackgroundRepeat"/>
      </dgm:layoutNode>
      <dgm:choose name="Name58">
        <dgm:if name="Name59" axis="ch" ptType="node" func="cnt" op="gte" val="1">
          <dgm:layoutNode name="Child8"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60"/>
      </dgm:choose>
      <dgm:layoutNode name="Parent8"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61" axis="ch" ptType="node" st="7" cnt="1">
      <dgm:layoutNode name="Accent7">
        <dgm:alg type="sp"/>
        <dgm:shape xmlns:r="http://schemas.openxmlformats.org/officeDocument/2006/relationships" r:blip="">
          <dgm:adjLst/>
        </dgm:shape>
        <dgm:presOf/>
        <dgm:constrLst/>
        <dgm:forEach name="Name62" ref="accentRepeat"/>
      </dgm:layoutNode>
      <dgm:layoutNode name="ParentBackground7">
        <dgm:alg type="sp"/>
        <dgm:shape xmlns:r="http://schemas.openxmlformats.org/officeDocument/2006/relationships" r:blip="">
          <dgm:adjLst/>
        </dgm:shape>
        <dgm:presOf/>
        <dgm:forEach name="Name63" ref="parentBackgroundRepeat"/>
      </dgm:layoutNode>
      <dgm:choose name="Name64">
        <dgm:if name="Name65" axis="ch" ptType="node" func="cnt" op="gte" val="1">
          <dgm:layoutNode name="Child7"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66"/>
      </dgm:choose>
      <dgm:layoutNode name="Parent7"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67" axis="ch" ptType="node" st="6" cnt="1">
      <dgm:layoutNode name="Accent6">
        <dgm:alg type="sp"/>
        <dgm:shape xmlns:r="http://schemas.openxmlformats.org/officeDocument/2006/relationships" r:blip="">
          <dgm:adjLst/>
        </dgm:shape>
        <dgm:presOf/>
        <dgm:constrLst/>
        <dgm:forEach name="Name68" ref="accentRepeat"/>
      </dgm:layoutNode>
      <dgm:layoutNode name="ParentBackground6">
        <dgm:alg type="sp"/>
        <dgm:shape xmlns:r="http://schemas.openxmlformats.org/officeDocument/2006/relationships" r:blip="">
          <dgm:adjLst/>
        </dgm:shape>
        <dgm:presOf/>
        <dgm:forEach name="Name69" ref="parentBackgroundRepeat"/>
      </dgm:layoutNode>
      <dgm:choose name="Name70">
        <dgm:if name="Name71" axis="ch" ptType="node" func="cnt" op="gte" val="1">
          <dgm:layoutNode name="Child6"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72"/>
      </dgm:choose>
      <dgm:layoutNode name="Parent6"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73" axis="ch" ptType="node" st="5" cnt="1">
      <dgm:layoutNode name="Accent5">
        <dgm:alg type="sp"/>
        <dgm:shape xmlns:r="http://schemas.openxmlformats.org/officeDocument/2006/relationships" r:blip="">
          <dgm:adjLst/>
        </dgm:shape>
        <dgm:presOf/>
        <dgm:constrLst/>
        <dgm:forEach name="Name74" ref="accentRepeat"/>
      </dgm:layoutNode>
      <dgm:layoutNode name="ParentBackground5">
        <dgm:alg type="sp"/>
        <dgm:shape xmlns:r="http://schemas.openxmlformats.org/officeDocument/2006/relationships" r:blip="">
          <dgm:adjLst/>
        </dgm:shape>
        <dgm:presOf/>
        <dgm:forEach name="Name75" ref="parentBackgroundRepeat"/>
      </dgm:layoutNode>
      <dgm:choose name="Name76">
        <dgm:if name="Name77" axis="ch" ptType="node" func="cnt" op="gte" val="1">
          <dgm:layoutNode name="Child5"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78"/>
      </dgm:choose>
      <dgm:layoutNode name="Parent5"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79" axis="ch" ptType="node" st="4" cnt="1">
      <dgm:layoutNode name="Accent4">
        <dgm:alg type="sp"/>
        <dgm:shape xmlns:r="http://schemas.openxmlformats.org/officeDocument/2006/relationships" r:blip="">
          <dgm:adjLst/>
        </dgm:shape>
        <dgm:presOf/>
        <dgm:constrLst/>
        <dgm:forEach name="Name80" ref="accentRepeat"/>
      </dgm:layoutNode>
      <dgm:layoutNode name="ParentBackground4">
        <dgm:alg type="sp"/>
        <dgm:shape xmlns:r="http://schemas.openxmlformats.org/officeDocument/2006/relationships" r:blip="">
          <dgm:adjLst/>
        </dgm:shape>
        <dgm:presOf/>
        <dgm:forEach name="Name81" ref="parentBackgroundRepeat"/>
      </dgm:layoutNode>
      <dgm:choose name="Name82">
        <dgm:if name="Name83" axis="ch" ptType="node" func="cnt" op="gte" val="1">
          <dgm:layoutNode name="Child4"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84"/>
      </dgm:choose>
      <dgm:layoutNode name="Parent4"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85" axis="ch" ptType="node" st="3" cnt="1">
      <dgm:layoutNode name="Accent3">
        <dgm:alg type="sp"/>
        <dgm:shape xmlns:r="http://schemas.openxmlformats.org/officeDocument/2006/relationships" r:blip="">
          <dgm:adjLst/>
        </dgm:shape>
        <dgm:presOf/>
        <dgm:constrLst/>
        <dgm:forEach name="Name86" ref="accentRepeat"/>
      </dgm:layoutNode>
      <dgm:layoutNode name="ParentBackground3">
        <dgm:alg type="sp"/>
        <dgm:shape xmlns:r="http://schemas.openxmlformats.org/officeDocument/2006/relationships" r:blip="">
          <dgm:adjLst/>
        </dgm:shape>
        <dgm:presOf/>
        <dgm:forEach name="Name87" ref="parentBackgroundRepeat"/>
      </dgm:layoutNode>
      <dgm:choose name="Name88">
        <dgm:if name="Name89" axis="ch" ptType="node" func="cnt" op="gte" val="1">
          <dgm:layoutNode name="Child3"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90"/>
      </dgm:choose>
      <dgm:layoutNode name="Parent3"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91" axis="ch" ptType="node" st="2" cnt="1">
      <dgm:layoutNode name="Accent2">
        <dgm:alg type="sp"/>
        <dgm:shape xmlns:r="http://schemas.openxmlformats.org/officeDocument/2006/relationships" r:blip="">
          <dgm:adjLst/>
        </dgm:shape>
        <dgm:presOf/>
        <dgm:constrLst/>
        <dgm:forEach name="Name92" ref="accentRepeat"/>
      </dgm:layoutNode>
      <dgm:layoutNode name="ParentBackground2" styleLbl="fgAcc1">
        <dgm:alg type="sp"/>
        <dgm:shape xmlns:r="http://schemas.openxmlformats.org/officeDocument/2006/relationships" r:blip="">
          <dgm:adjLst/>
        </dgm:shape>
        <dgm:presOf/>
        <dgm:forEach name="Name93" ref="parentBackgroundRepeat"/>
      </dgm:layoutNode>
      <dgm:choose name="Name94">
        <dgm:if name="Name95" axis="ch" ptType="node" func="cnt" op="gte" val="1">
          <dgm:layoutNode name="Child2"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96"/>
      </dgm:choose>
      <dgm:layoutNode name="Parent2"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forEach name="Name97" axis="ch" ptType="node" cnt="1">
      <dgm:layoutNode name="Accent1">
        <dgm:alg type="sp"/>
        <dgm:shape xmlns:r="http://schemas.openxmlformats.org/officeDocument/2006/relationships" r:blip="">
          <dgm:adjLst/>
        </dgm:shape>
        <dgm:presOf/>
        <dgm:constrLst/>
        <dgm:forEach name="Name98" ref="accentRepeat"/>
      </dgm:layoutNode>
      <dgm:layoutNode name="ParentBackground1">
        <dgm:alg type="sp"/>
        <dgm:shape xmlns:r="http://schemas.openxmlformats.org/officeDocument/2006/relationships" r:blip="">
          <dgm:adjLst/>
        </dgm:shape>
        <dgm:presOf/>
        <dgm:forEach name="Name99" ref="parentBackgroundRepeat"/>
      </dgm:layoutNode>
      <dgm:choose name="Name100">
        <dgm:if name="Name101" axis="ch" ptType="node" func="cnt" op="gte" val="1">
          <dgm:layoutNode name="Child1" styleLbl="revTx">
            <dgm:varLst>
              <dgm:chMax val="0"/>
              <dgm:chPref val="0"/>
              <dgm:bulletEnabled val="1"/>
            </dgm:varLst>
            <dgm:alg type="tx">
              <dgm:param type="stBulletLvl" val="1"/>
              <dgm:param type="parTxLTRAlign" val="l"/>
              <dgm:param type="txAnchorVert" val="t"/>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02"/>
      </dgm:choose>
      <dgm:layoutNode name="Parent1" styleLbl="revTx">
        <dgm:varLst>
          <dgm:chMax val="1"/>
          <dgm:chPref val="1"/>
          <dgm:bulletEnabled val="1"/>
        </dgm:varLst>
        <dgm:alg type="tx">
          <dgm:param type="shpTxLTRAlignCh" val="ctr"/>
          <dgm:param type="txAnchorVertCh" val="mid"/>
        </dgm:alg>
        <dgm:shape xmlns:r="http://schemas.openxmlformats.org/officeDocument/2006/relationships" type="rect" r:blip="" hideGeom="1">
          <dgm:adjLst/>
        </dgm:shape>
        <dgm:presOf axis="self" ptType="node"/>
        <dgm:constrLst>
          <dgm:constr type="lMarg" refType="primFontSz" fact="0.1"/>
          <dgm:constr type="rMarg" refType="primFontSz" fact="0.1"/>
          <dgm:constr type="tMarg" refType="primFontSz" fact="0.1"/>
          <dgm:constr type="bMarg" refType="primFontSz" fact="0.1"/>
        </dgm:constrLst>
        <dgm:ruleLst>
          <dgm:rule type="primFontSz" val="5" fact="NaN" max="NaN"/>
        </dgm:ruleLst>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395375</xdr:colOff>
      <xdr:row>16</xdr:row>
      <xdr:rowOff>107830</xdr:rowOff>
    </xdr:from>
    <xdr:to>
      <xdr:col>10</xdr:col>
      <xdr:colOff>494222</xdr:colOff>
      <xdr:row>29</xdr:row>
      <xdr:rowOff>35943</xdr:rowOff>
    </xdr:to>
    <xdr:sp macro="" textlink="">
      <xdr:nvSpPr>
        <xdr:cNvPr id="2" name="Speech Bubble: Rectangle with Corners Rounded 1">
          <a:extLst>
            <a:ext uri="{FF2B5EF4-FFF2-40B4-BE49-F238E27FC236}">
              <a16:creationId xmlns:a16="http://schemas.microsoft.com/office/drawing/2014/main" id="{91F0CBEC-D81B-0A3C-3777-C7EC1D738194}"/>
            </a:ext>
          </a:extLst>
        </xdr:cNvPr>
        <xdr:cNvSpPr/>
      </xdr:nvSpPr>
      <xdr:spPr>
        <a:xfrm>
          <a:off x="5714998" y="3207948"/>
          <a:ext cx="6029507" cy="2381250"/>
        </a:xfrm>
        <a:prstGeom prst="wedgeRoundRectCallout">
          <a:avLst>
            <a:gd name="adj1" fmla="val -22615"/>
            <a:gd name="adj2" fmla="val 6466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t>Suppose you invest $100 in a savings account that pays 8% interest per year.</a:t>
          </a:r>
        </a:p>
        <a:p>
          <a:pPr algn="l"/>
          <a:r>
            <a:rPr lang="en-US" sz="1600"/>
            <a:t>How much will it be worth five (5) years from now,</a:t>
          </a:r>
          <a:r>
            <a:rPr lang="en-US" sz="1600" baseline="0"/>
            <a:t> if the interest is calculated yearly?</a:t>
          </a:r>
        </a:p>
        <a:p>
          <a:pPr algn="l"/>
          <a:endParaRPr lang="en-US" sz="1600" baseline="0"/>
        </a:p>
        <a:p>
          <a:r>
            <a:rPr lang="en-US" sz="1600">
              <a:solidFill>
                <a:schemeClr val="lt1"/>
              </a:solidFill>
              <a:latin typeface="+mn-lt"/>
              <a:ea typeface="+mn-ea"/>
              <a:cs typeface="+mn-cs"/>
            </a:rPr>
            <a:t>FV = $100 X (1 + 0.08)5 = $146.93</a:t>
          </a:r>
        </a:p>
      </xdr:txBody>
    </xdr:sp>
    <xdr:clientData/>
  </xdr:twoCellAnchor>
  <xdr:twoCellAnchor>
    <xdr:from>
      <xdr:col>0</xdr:col>
      <xdr:colOff>523875</xdr:colOff>
      <xdr:row>0</xdr:row>
      <xdr:rowOff>123825</xdr:rowOff>
    </xdr:from>
    <xdr:to>
      <xdr:col>5</xdr:col>
      <xdr:colOff>285751</xdr:colOff>
      <xdr:row>10</xdr:row>
      <xdr:rowOff>28575</xdr:rowOff>
    </xdr:to>
    <xdr:sp macro="" textlink="">
      <xdr:nvSpPr>
        <xdr:cNvPr id="3" name="Speech Bubble: Rectangle with Corners Rounded 2">
          <a:extLst>
            <a:ext uri="{FF2B5EF4-FFF2-40B4-BE49-F238E27FC236}">
              <a16:creationId xmlns:a16="http://schemas.microsoft.com/office/drawing/2014/main" id="{8BE00756-3F6C-465C-80B9-31D5E6B1B9AD}"/>
            </a:ext>
          </a:extLst>
        </xdr:cNvPr>
        <xdr:cNvSpPr/>
      </xdr:nvSpPr>
      <xdr:spPr>
        <a:xfrm>
          <a:off x="523875" y="123825"/>
          <a:ext cx="5067301" cy="1809750"/>
        </a:xfrm>
        <a:prstGeom prst="wedgeRoundRectCallout">
          <a:avLst>
            <a:gd name="adj1" fmla="val -21584"/>
            <a:gd name="adj2" fmla="val 49748"/>
            <a:gd name="adj3" fmla="val 16667"/>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The </a:t>
          </a:r>
          <a:r>
            <a:rPr lang="en-US" sz="1600" b="1"/>
            <a:t>Time Value of Money </a:t>
          </a:r>
          <a:r>
            <a:rPr lang="en-US" sz="1600"/>
            <a:t>refers to the fact that you value $1 more right now than if </a:t>
          </a:r>
          <a:r>
            <a:rPr lang="en-US" sz="1600" baseline="0"/>
            <a:t> you </a:t>
          </a:r>
          <a:r>
            <a:rPr lang="en-US" sz="1600"/>
            <a:t>receive $1 in the future. Why? Well most people are fearful of the unknown. The future is unknown and therefore the "SURE" thing like a dollar</a:t>
          </a:r>
          <a:r>
            <a:rPr lang="en-US" sz="1600" baseline="0"/>
            <a:t> in your hand today, is more worth to you than a promise of a $1 in the future.</a:t>
          </a:r>
          <a:endParaRPr lang="en-US" sz="1600"/>
        </a:p>
      </xdr:txBody>
    </xdr:sp>
    <xdr:clientData/>
  </xdr:twoCellAnchor>
  <xdr:twoCellAnchor>
    <xdr:from>
      <xdr:col>0</xdr:col>
      <xdr:colOff>495300</xdr:colOff>
      <xdr:row>12</xdr:row>
      <xdr:rowOff>114300</xdr:rowOff>
    </xdr:from>
    <xdr:to>
      <xdr:col>5</xdr:col>
      <xdr:colOff>257176</xdr:colOff>
      <xdr:row>18</xdr:row>
      <xdr:rowOff>85725</xdr:rowOff>
    </xdr:to>
    <xdr:sp macro="" textlink="">
      <xdr:nvSpPr>
        <xdr:cNvPr id="4" name="Speech Bubble: Rectangle with Corners Rounded 3">
          <a:extLst>
            <a:ext uri="{FF2B5EF4-FFF2-40B4-BE49-F238E27FC236}">
              <a16:creationId xmlns:a16="http://schemas.microsoft.com/office/drawing/2014/main" id="{F11C6D46-7886-4C87-8EC0-245BB6249C78}"/>
            </a:ext>
          </a:extLst>
        </xdr:cNvPr>
        <xdr:cNvSpPr/>
      </xdr:nvSpPr>
      <xdr:spPr>
        <a:xfrm>
          <a:off x="495300" y="2400300"/>
          <a:ext cx="5067301" cy="1190625"/>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FUTURE VALUE (FV) </a:t>
          </a:r>
          <a:r>
            <a:rPr lang="en-US" sz="1600"/>
            <a:t>is</a:t>
          </a:r>
          <a:r>
            <a:rPr lang="en-US" sz="1600" baseline="0"/>
            <a:t> the cash value of some amount invested now and grown over some periods at some growth rate (interest rate).</a:t>
          </a:r>
          <a:endParaRPr lang="en-US" sz="1600"/>
        </a:p>
      </xdr:txBody>
    </xdr:sp>
    <xdr:clientData/>
  </xdr:twoCellAnchor>
  <xdr:twoCellAnchor>
    <xdr:from>
      <xdr:col>0</xdr:col>
      <xdr:colOff>53915</xdr:colOff>
      <xdr:row>50</xdr:row>
      <xdr:rowOff>179716</xdr:rowOff>
    </xdr:from>
    <xdr:to>
      <xdr:col>4</xdr:col>
      <xdr:colOff>431320</xdr:colOff>
      <xdr:row>56</xdr:row>
      <xdr:rowOff>170730</xdr:rowOff>
    </xdr:to>
    <xdr:sp macro="" textlink="">
      <xdr:nvSpPr>
        <xdr:cNvPr id="5" name="Speech Bubble: Rectangle with Corners Rounded 4">
          <a:extLst>
            <a:ext uri="{FF2B5EF4-FFF2-40B4-BE49-F238E27FC236}">
              <a16:creationId xmlns:a16="http://schemas.microsoft.com/office/drawing/2014/main" id="{075A2B13-6E3F-41AA-BAED-30B559D2271A}"/>
            </a:ext>
          </a:extLst>
        </xdr:cNvPr>
        <xdr:cNvSpPr/>
      </xdr:nvSpPr>
      <xdr:spPr>
        <a:xfrm>
          <a:off x="53915" y="10845919"/>
          <a:ext cx="4331179" cy="1123231"/>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COMPOUNDING INTEREST:</a:t>
          </a:r>
          <a:r>
            <a:rPr lang="en-US" sz="1400" b="1" baseline="0"/>
            <a:t> </a:t>
          </a:r>
          <a:r>
            <a:rPr lang="en-US" sz="1600" b="0">
              <a:solidFill>
                <a:schemeClr val="lt1"/>
              </a:solidFill>
              <a:effectLst/>
              <a:latin typeface="+mn-lt"/>
              <a:ea typeface="+mn-ea"/>
              <a:cs typeface="+mn-cs"/>
            </a:rPr>
            <a:t>Interest earned on both the initial principal</a:t>
          </a:r>
          <a:r>
            <a:rPr lang="en-US" sz="1600" b="0" baseline="0">
              <a:solidFill>
                <a:schemeClr val="lt1"/>
              </a:solidFill>
              <a:effectLst/>
              <a:latin typeface="+mn-lt"/>
              <a:ea typeface="+mn-ea"/>
              <a:cs typeface="+mn-cs"/>
            </a:rPr>
            <a:t> and the interest reinvested from prior periods.</a:t>
          </a:r>
          <a:endParaRPr lang="en-US" sz="1600"/>
        </a:p>
      </xdr:txBody>
    </xdr:sp>
    <xdr:clientData/>
  </xdr:twoCellAnchor>
  <xdr:twoCellAnchor>
    <xdr:from>
      <xdr:col>0</xdr:col>
      <xdr:colOff>71887</xdr:colOff>
      <xdr:row>45</xdr:row>
      <xdr:rowOff>26957</xdr:rowOff>
    </xdr:from>
    <xdr:to>
      <xdr:col>4</xdr:col>
      <xdr:colOff>449292</xdr:colOff>
      <xdr:row>49</xdr:row>
      <xdr:rowOff>80873</xdr:rowOff>
    </xdr:to>
    <xdr:sp macro="" textlink="">
      <xdr:nvSpPr>
        <xdr:cNvPr id="6" name="Speech Bubble: Rectangle with Corners Rounded 5">
          <a:extLst>
            <a:ext uri="{FF2B5EF4-FFF2-40B4-BE49-F238E27FC236}">
              <a16:creationId xmlns:a16="http://schemas.microsoft.com/office/drawing/2014/main" id="{65D50BA0-147C-4BCE-8A09-DEC315363C9E}"/>
            </a:ext>
          </a:extLst>
        </xdr:cNvPr>
        <xdr:cNvSpPr/>
      </xdr:nvSpPr>
      <xdr:spPr>
        <a:xfrm>
          <a:off x="71887" y="9749646"/>
          <a:ext cx="4331179" cy="808727"/>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INTEREST</a:t>
          </a:r>
          <a:r>
            <a:rPr lang="en-US" sz="1600" b="1" baseline="0"/>
            <a:t> ON INTEREST:</a:t>
          </a:r>
          <a:r>
            <a:rPr lang="en-US" sz="1600" b="1"/>
            <a:t> </a:t>
          </a:r>
          <a:r>
            <a:rPr lang="en-US" sz="1600" b="0"/>
            <a:t>Interest earned on the reinvestment of previous interest payment.</a:t>
          </a:r>
          <a:endParaRPr lang="en-US" sz="1600"/>
        </a:p>
      </xdr:txBody>
    </xdr:sp>
    <xdr:clientData/>
  </xdr:twoCellAnchor>
  <xdr:twoCellAnchor>
    <xdr:from>
      <xdr:col>0</xdr:col>
      <xdr:colOff>35943</xdr:colOff>
      <xdr:row>58</xdr:row>
      <xdr:rowOff>107832</xdr:rowOff>
    </xdr:from>
    <xdr:to>
      <xdr:col>4</xdr:col>
      <xdr:colOff>413348</xdr:colOff>
      <xdr:row>62</xdr:row>
      <xdr:rowOff>71888</xdr:rowOff>
    </xdr:to>
    <xdr:sp macro="" textlink="">
      <xdr:nvSpPr>
        <xdr:cNvPr id="7" name="Speech Bubble: Rectangle with Corners Rounded 6">
          <a:extLst>
            <a:ext uri="{FF2B5EF4-FFF2-40B4-BE49-F238E27FC236}">
              <a16:creationId xmlns:a16="http://schemas.microsoft.com/office/drawing/2014/main" id="{5665A232-6FA4-4036-9D54-1B8F25A8E17B}"/>
            </a:ext>
          </a:extLst>
        </xdr:cNvPr>
        <xdr:cNvSpPr/>
      </xdr:nvSpPr>
      <xdr:spPr>
        <a:xfrm>
          <a:off x="35943" y="12283657"/>
          <a:ext cx="4331179" cy="718868"/>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SIMPLE</a:t>
          </a:r>
          <a:r>
            <a:rPr lang="en-US" sz="1600" b="1" baseline="0"/>
            <a:t> INTEREST: I</a:t>
          </a:r>
          <a:r>
            <a:rPr lang="en-US" sz="1600" baseline="0"/>
            <a:t>nterest earned only on the original principal amount invested.</a:t>
          </a:r>
          <a:endParaRPr lang="en-US" sz="1600"/>
        </a:p>
      </xdr:txBody>
    </xdr:sp>
    <xdr:clientData/>
  </xdr:twoCellAnchor>
  <xdr:twoCellAnchor>
    <xdr:from>
      <xdr:col>5</xdr:col>
      <xdr:colOff>646981</xdr:colOff>
      <xdr:row>45</xdr:row>
      <xdr:rowOff>44929</xdr:rowOff>
    </xdr:from>
    <xdr:to>
      <xdr:col>10</xdr:col>
      <xdr:colOff>745828</xdr:colOff>
      <xdr:row>57</xdr:row>
      <xdr:rowOff>161744</xdr:rowOff>
    </xdr:to>
    <xdr:sp macro="" textlink="">
      <xdr:nvSpPr>
        <xdr:cNvPr id="8" name="Speech Bubble: Rectangle with Corners Rounded 7">
          <a:extLst>
            <a:ext uri="{FF2B5EF4-FFF2-40B4-BE49-F238E27FC236}">
              <a16:creationId xmlns:a16="http://schemas.microsoft.com/office/drawing/2014/main" id="{7877E5C3-1C9C-4BDE-B4CC-D7C418F917EE}"/>
            </a:ext>
          </a:extLst>
        </xdr:cNvPr>
        <xdr:cNvSpPr/>
      </xdr:nvSpPr>
      <xdr:spPr>
        <a:xfrm>
          <a:off x="5966604" y="10100094"/>
          <a:ext cx="6029507" cy="2381249"/>
        </a:xfrm>
        <a:prstGeom prst="wedgeRoundRectCallout">
          <a:avLst>
            <a:gd name="adj1" fmla="val -22615"/>
            <a:gd name="adj2" fmla="val 6466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t>Suppose you invest $100 in a savings account that pays 8% interest per year.</a:t>
          </a:r>
        </a:p>
        <a:p>
          <a:pPr algn="l"/>
          <a:r>
            <a:rPr lang="en-US" sz="1600"/>
            <a:t>How much will it be worth five (5) years from now,</a:t>
          </a:r>
          <a:r>
            <a:rPr lang="en-US" sz="1600" baseline="0"/>
            <a:t> if the interest is calculated yearly?</a:t>
          </a:r>
        </a:p>
        <a:p>
          <a:pPr algn="l"/>
          <a:endParaRPr lang="en-US" sz="1600" baseline="0"/>
        </a:p>
        <a:p>
          <a:pPr algn="l"/>
          <a:r>
            <a:rPr lang="en-US" sz="1600" baseline="0"/>
            <a:t>FV = $100 X (1 + 0.08)</a:t>
          </a:r>
          <a:r>
            <a:rPr lang="en-US" sz="1800" baseline="30000"/>
            <a:t>5 </a:t>
          </a:r>
          <a:r>
            <a:rPr lang="en-US" sz="1600" baseline="0">
              <a:solidFill>
                <a:schemeClr val="lt1"/>
              </a:solidFill>
              <a:latin typeface="+mn-lt"/>
              <a:ea typeface="+mn-ea"/>
              <a:cs typeface="+mn-cs"/>
            </a:rPr>
            <a:t>= $146.93</a:t>
          </a:r>
        </a:p>
      </xdr:txBody>
    </xdr:sp>
    <xdr:clientData/>
  </xdr:twoCellAnchor>
  <xdr:absoluteAnchor>
    <xdr:pos x="0" y="13937052"/>
    <xdr:ext cx="6361980" cy="4690613"/>
    <xdr:graphicFrame macro="">
      <xdr:nvGraphicFramePr>
        <xdr:cNvPr id="9" name="Chart 8">
          <a:extLst>
            <a:ext uri="{FF2B5EF4-FFF2-40B4-BE49-F238E27FC236}">
              <a16:creationId xmlns:a16="http://schemas.microsoft.com/office/drawing/2014/main" id="{C4C1BE45-F77F-4F45-8044-B8359089B36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10</xdr:col>
      <xdr:colOff>459652</xdr:colOff>
      <xdr:row>19</xdr:row>
      <xdr:rowOff>25977</xdr:rowOff>
    </xdr:from>
    <xdr:to>
      <xdr:col>22</xdr:col>
      <xdr:colOff>536863</xdr:colOff>
      <xdr:row>30</xdr:row>
      <xdr:rowOff>8659</xdr:rowOff>
    </xdr:to>
    <xdr:sp macro="" textlink="">
      <xdr:nvSpPr>
        <xdr:cNvPr id="4" name="Speech Bubble: Rectangle with Corners Rounded 3">
          <a:extLst>
            <a:ext uri="{FF2B5EF4-FFF2-40B4-BE49-F238E27FC236}">
              <a16:creationId xmlns:a16="http://schemas.microsoft.com/office/drawing/2014/main" id="{0FD35D47-549F-42C1-BE89-604D2BDF9EDD}"/>
            </a:ext>
          </a:extLst>
        </xdr:cNvPr>
        <xdr:cNvSpPr/>
      </xdr:nvSpPr>
      <xdr:spPr>
        <a:xfrm>
          <a:off x="5300084" y="3645477"/>
          <a:ext cx="6571529" cy="2078182"/>
        </a:xfrm>
        <a:prstGeom prst="wedgeRoundRectCallout">
          <a:avLst>
            <a:gd name="adj1" fmla="val -22615"/>
            <a:gd name="adj2" fmla="val 6466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t>Suppose you will need $100,000 in 8 years in order to send your child to college. You have set</a:t>
          </a:r>
          <a:r>
            <a:rPr lang="en-US" sz="1600" baseline="0"/>
            <a:t> aside $38,000 for this purpose currently. If you can earn 12% per year, will that be enough?</a:t>
          </a:r>
        </a:p>
        <a:p>
          <a:pPr algn="l"/>
          <a:endParaRPr lang="en-US" sz="1600" baseline="0"/>
        </a:p>
        <a:p>
          <a:pPr algn="l"/>
          <a:r>
            <a:rPr lang="en-US" sz="1600" baseline="0"/>
            <a:t>At what rate will you reach your goal?</a:t>
          </a:r>
        </a:p>
        <a:p>
          <a:pPr algn="l"/>
          <a:endParaRPr lang="en-US" sz="1600" baseline="0"/>
        </a:p>
        <a:p>
          <a:r>
            <a:rPr lang="en-US" sz="1600">
              <a:solidFill>
                <a:schemeClr val="lt1"/>
              </a:solidFill>
              <a:latin typeface="+mn-lt"/>
              <a:ea typeface="+mn-ea"/>
              <a:cs typeface="+mn-cs"/>
            </a:rPr>
            <a:t>FVIF = 1 * (1 + r)</a:t>
          </a:r>
          <a:r>
            <a:rPr lang="en-US" sz="1800" b="1" baseline="30000">
              <a:solidFill>
                <a:schemeClr val="lt1"/>
              </a:solidFill>
              <a:latin typeface="+mn-lt"/>
              <a:ea typeface="+mn-ea"/>
              <a:cs typeface="+mn-cs"/>
            </a:rPr>
            <a:t>n</a:t>
          </a:r>
          <a:r>
            <a:rPr lang="en-US" sz="1600">
              <a:solidFill>
                <a:schemeClr val="lt1"/>
              </a:solidFill>
              <a:latin typeface="+mn-lt"/>
              <a:ea typeface="+mn-ea"/>
              <a:cs typeface="+mn-cs"/>
            </a:rPr>
            <a:t> </a:t>
          </a:r>
        </a:p>
      </xdr:txBody>
    </xdr:sp>
    <xdr:clientData/>
  </xdr:twoCellAnchor>
  <xdr:twoCellAnchor>
    <xdr:from>
      <xdr:col>1</xdr:col>
      <xdr:colOff>318366</xdr:colOff>
      <xdr:row>59</xdr:row>
      <xdr:rowOff>135803</xdr:rowOff>
    </xdr:from>
    <xdr:to>
      <xdr:col>19</xdr:col>
      <xdr:colOff>112568</xdr:colOff>
      <xdr:row>92</xdr:row>
      <xdr:rowOff>158028</xdr:rowOff>
    </xdr:to>
    <xdr:sp macro="" textlink="">
      <xdr:nvSpPr>
        <xdr:cNvPr id="13" name="Speech Bubble: Rectangle with Corners Rounded 12">
          <a:extLst>
            <a:ext uri="{FF2B5EF4-FFF2-40B4-BE49-F238E27FC236}">
              <a16:creationId xmlns:a16="http://schemas.microsoft.com/office/drawing/2014/main" id="{B00CB0DD-A290-4D50-93EB-72B95CEBD7DC}"/>
            </a:ext>
          </a:extLst>
        </xdr:cNvPr>
        <xdr:cNvSpPr/>
      </xdr:nvSpPr>
      <xdr:spPr>
        <a:xfrm>
          <a:off x="482889" y="8708303"/>
          <a:ext cx="9223952" cy="6308725"/>
        </a:xfrm>
        <a:prstGeom prst="wedgeRoundRectCallout">
          <a:avLst>
            <a:gd name="adj1" fmla="val -21584"/>
            <a:gd name="adj2" fmla="val 49748"/>
            <a:gd name="adj3" fmla="val 16667"/>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1. According to a [US News article](https://www.usnews.com/education/best-colleges/articles/in-state-vs-out-of-state-colleges-where-should-i-go), the average cost of in-state tuition and fees at a ranked public college is about </a:t>
          </a:r>
          <a:r>
            <a:rPr lang="en-US" sz="1800" b="1"/>
            <a:t>$10,000</a:t>
          </a:r>
          <a:r>
            <a:rPr lang="en-US" sz="1600"/>
            <a:t>, compared with about </a:t>
          </a:r>
          <a:r>
            <a:rPr lang="en-US" sz="1800" b="1"/>
            <a:t>$23,000 </a:t>
          </a:r>
          <a:r>
            <a:rPr lang="en-US" sz="1600"/>
            <a:t>for out-of-state students. The average tuition and fees for an in-state student at a public four-year university was $10,740 for 2021-22. However, the price of tuition and fees for in-state and out-of-state students varies widely depending on the state and university.</a:t>
          </a:r>
        </a:p>
        <a:p>
          <a:pPr algn="l"/>
          <a:endParaRPr lang="en-US" sz="1600"/>
        </a:p>
        <a:p>
          <a:pPr algn="l"/>
          <a:r>
            <a:rPr lang="en-US" sz="1600"/>
            <a:t>2. According to [EduRank](https://edurank.org/uni/loyola-university-chicago/rankings/), </a:t>
          </a:r>
        </a:p>
        <a:p>
          <a:pPr algn="l"/>
          <a:r>
            <a:rPr lang="en-US" sz="1600"/>
            <a:t>Loyola University Chicago ranked **130th** in the United States, </a:t>
          </a:r>
        </a:p>
        <a:p>
          <a:pPr algn="l"/>
          <a:r>
            <a:rPr lang="en-US" sz="1600"/>
            <a:t>**387th** in the global 2023 rating.</a:t>
          </a:r>
        </a:p>
        <a:p>
          <a:pPr algn="l"/>
          <a:endParaRPr lang="en-US" sz="1600"/>
        </a:p>
        <a:p>
          <a:pPr algn="l"/>
          <a:r>
            <a:rPr lang="en-US" sz="1600"/>
            <a:t>3. According to [CollegeSimply](https://www.collegesimply.com/colleges/illinois/loyola-university-chicago/price/), </a:t>
          </a:r>
        </a:p>
        <a:p>
          <a:pPr algn="l"/>
          <a:r>
            <a:rPr lang="en-US" sz="1600"/>
            <a:t>based on published tuition prices, we estimate the current cost of a 4 year bachelor's degree and living expenses at Loyola University Chicago to be $263,152 - assuming graduation in normal time. The estimation assumes a 2.8% annual increase over the next 4 years which has been the recent trend for this school. For students who were admitted in Fall 2023, the estimated tuition for 4 years at Loyola University Chicago is $208,079.</a:t>
          </a:r>
        </a:p>
        <a:p>
          <a:pPr algn="l"/>
          <a:endParaRPr lang="en-US" sz="1600"/>
        </a:p>
        <a:p>
          <a:pPr algn="l"/>
          <a:r>
            <a:rPr lang="en-US" sz="1600"/>
            <a:t>Source:  Bing Chatbot</a:t>
          </a: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8684121" cy="6295430"/>
    <xdr:graphicFrame macro="">
      <xdr:nvGraphicFramePr>
        <xdr:cNvPr id="2" name="Chart 1">
          <a:extLst>
            <a:ext uri="{FF2B5EF4-FFF2-40B4-BE49-F238E27FC236}">
              <a16:creationId xmlns:a16="http://schemas.microsoft.com/office/drawing/2014/main" id="{AD25830E-7151-226C-FB57-B9E0A7ABD88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5</xdr:col>
      <xdr:colOff>33425</xdr:colOff>
      <xdr:row>47</xdr:row>
      <xdr:rowOff>107830</xdr:rowOff>
    </xdr:from>
    <xdr:to>
      <xdr:col>10</xdr:col>
      <xdr:colOff>132272</xdr:colOff>
      <xdr:row>60</xdr:row>
      <xdr:rowOff>35943</xdr:rowOff>
    </xdr:to>
    <xdr:sp macro="" textlink="">
      <xdr:nvSpPr>
        <xdr:cNvPr id="2" name="Speech Bubble: Rectangle with Corners Rounded 1">
          <a:extLst>
            <a:ext uri="{FF2B5EF4-FFF2-40B4-BE49-F238E27FC236}">
              <a16:creationId xmlns:a16="http://schemas.microsoft.com/office/drawing/2014/main" id="{4EFAD21E-FE12-4000-A068-6A3AEEF7F2CB}"/>
            </a:ext>
          </a:extLst>
        </xdr:cNvPr>
        <xdr:cNvSpPr/>
      </xdr:nvSpPr>
      <xdr:spPr>
        <a:xfrm>
          <a:off x="6872375" y="7232530"/>
          <a:ext cx="6032922" cy="2404613"/>
        </a:xfrm>
        <a:prstGeom prst="wedgeRoundRectCallout">
          <a:avLst>
            <a:gd name="adj1" fmla="val -22615"/>
            <a:gd name="adj2" fmla="val 801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t>Suppose you need to have $25,000 in five (5) years from now.</a:t>
          </a:r>
        </a:p>
        <a:p>
          <a:pPr algn="l"/>
          <a:r>
            <a:rPr lang="en-US" sz="1600"/>
            <a:t>How much will you need to invest today if your dicount rate (interest rate) is 6%. Calculations are done once per year at the end of the year.</a:t>
          </a:r>
          <a:endParaRPr lang="en-US" sz="1600" baseline="0"/>
        </a:p>
        <a:p>
          <a:pPr algn="l"/>
          <a:endParaRPr lang="en-US" sz="1600" baseline="0"/>
        </a:p>
        <a:p>
          <a:r>
            <a:rPr lang="en-US" sz="1600">
              <a:solidFill>
                <a:schemeClr val="lt1"/>
              </a:solidFill>
              <a:latin typeface="+mn-lt"/>
              <a:ea typeface="+mn-ea"/>
              <a:cs typeface="+mn-cs"/>
            </a:rPr>
            <a:t>PVIF = 1 * 1 /(1 + 0.06)</a:t>
          </a:r>
          <a:r>
            <a:rPr lang="en-US" sz="2000" b="1" baseline="30000">
              <a:solidFill>
                <a:schemeClr val="lt1"/>
              </a:solidFill>
              <a:latin typeface="+mn-lt"/>
              <a:ea typeface="+mn-ea"/>
              <a:cs typeface="+mn-cs"/>
            </a:rPr>
            <a:t>5</a:t>
          </a:r>
          <a:r>
            <a:rPr lang="en-US" sz="1600">
              <a:solidFill>
                <a:schemeClr val="lt1"/>
              </a:solidFill>
              <a:latin typeface="+mn-lt"/>
              <a:ea typeface="+mn-ea"/>
              <a:cs typeface="+mn-cs"/>
            </a:rPr>
            <a:t> = 0.7473 </a:t>
          </a:r>
        </a:p>
      </xdr:txBody>
    </xdr:sp>
    <xdr:clientData/>
  </xdr:twoCellAnchor>
  <xdr:twoCellAnchor>
    <xdr:from>
      <xdr:col>0</xdr:col>
      <xdr:colOff>523875</xdr:colOff>
      <xdr:row>0</xdr:row>
      <xdr:rowOff>123825</xdr:rowOff>
    </xdr:from>
    <xdr:to>
      <xdr:col>5</xdr:col>
      <xdr:colOff>285751</xdr:colOff>
      <xdr:row>10</xdr:row>
      <xdr:rowOff>28575</xdr:rowOff>
    </xdr:to>
    <xdr:sp macro="" textlink="">
      <xdr:nvSpPr>
        <xdr:cNvPr id="3" name="Speech Bubble: Rectangle with Corners Rounded 2">
          <a:extLst>
            <a:ext uri="{FF2B5EF4-FFF2-40B4-BE49-F238E27FC236}">
              <a16:creationId xmlns:a16="http://schemas.microsoft.com/office/drawing/2014/main" id="{08BA448D-4D8B-47FD-83F7-98978F480163}"/>
            </a:ext>
          </a:extLst>
        </xdr:cNvPr>
        <xdr:cNvSpPr/>
      </xdr:nvSpPr>
      <xdr:spPr>
        <a:xfrm>
          <a:off x="523875" y="123825"/>
          <a:ext cx="6600826" cy="1809750"/>
        </a:xfrm>
        <a:prstGeom prst="wedgeRoundRectCallout">
          <a:avLst>
            <a:gd name="adj1" fmla="val -21584"/>
            <a:gd name="adj2" fmla="val 49748"/>
            <a:gd name="adj3" fmla="val 16667"/>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The </a:t>
          </a:r>
          <a:r>
            <a:rPr lang="en-US" sz="1600" b="1"/>
            <a:t>Time Value of Money </a:t>
          </a:r>
          <a:r>
            <a:rPr lang="en-US" sz="1600"/>
            <a:t>refers to the fact that you value $1 more right now than if </a:t>
          </a:r>
          <a:r>
            <a:rPr lang="en-US" sz="1600" baseline="0"/>
            <a:t> you </a:t>
          </a:r>
          <a:r>
            <a:rPr lang="en-US" sz="1600"/>
            <a:t>receive $1 in the future. Why? Well most people are fearful of the unknown. The future is unknown and therefore the "SURE" thing like a dollar</a:t>
          </a:r>
          <a:r>
            <a:rPr lang="en-US" sz="1600" baseline="0"/>
            <a:t> in your hand today, is more worth to you than a promise of a $1 in the future.</a:t>
          </a:r>
          <a:endParaRPr lang="en-US" sz="1600"/>
        </a:p>
      </xdr:txBody>
    </xdr:sp>
    <xdr:clientData/>
  </xdr:twoCellAnchor>
  <xdr:twoCellAnchor>
    <xdr:from>
      <xdr:col>0</xdr:col>
      <xdr:colOff>495300</xdr:colOff>
      <xdr:row>12</xdr:row>
      <xdr:rowOff>114301</xdr:rowOff>
    </xdr:from>
    <xdr:to>
      <xdr:col>5</xdr:col>
      <xdr:colOff>257176</xdr:colOff>
      <xdr:row>17</xdr:row>
      <xdr:rowOff>9525</xdr:rowOff>
    </xdr:to>
    <xdr:sp macro="" textlink="">
      <xdr:nvSpPr>
        <xdr:cNvPr id="4" name="Speech Bubble: Rectangle with Corners Rounded 3">
          <a:extLst>
            <a:ext uri="{FF2B5EF4-FFF2-40B4-BE49-F238E27FC236}">
              <a16:creationId xmlns:a16="http://schemas.microsoft.com/office/drawing/2014/main" id="{14B84C79-024F-41A1-9BDD-55D55F940990}"/>
            </a:ext>
          </a:extLst>
        </xdr:cNvPr>
        <xdr:cNvSpPr/>
      </xdr:nvSpPr>
      <xdr:spPr>
        <a:xfrm>
          <a:off x="495300" y="2400301"/>
          <a:ext cx="6600826" cy="923924"/>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PRESENT VALUE (PV) </a:t>
          </a:r>
          <a:r>
            <a:rPr lang="en-US" sz="1600"/>
            <a:t>is</a:t>
          </a:r>
          <a:r>
            <a:rPr lang="en-US" sz="1600" baseline="0"/>
            <a:t> the current value of future cash flows discounted at the appropriate discount rate (interest rate).</a:t>
          </a:r>
          <a:endParaRPr lang="en-US" sz="1600"/>
        </a:p>
      </xdr:txBody>
    </xdr:sp>
    <xdr:clientData/>
  </xdr:twoCellAnchor>
  <xdr:twoCellAnchor>
    <xdr:from>
      <xdr:col>0</xdr:col>
      <xdr:colOff>0</xdr:colOff>
      <xdr:row>58</xdr:row>
      <xdr:rowOff>122206</xdr:rowOff>
    </xdr:from>
    <xdr:to>
      <xdr:col>4</xdr:col>
      <xdr:colOff>1604513</xdr:colOff>
      <xdr:row>63</xdr:row>
      <xdr:rowOff>66675</xdr:rowOff>
    </xdr:to>
    <xdr:sp macro="" textlink="">
      <xdr:nvSpPr>
        <xdr:cNvPr id="6" name="Speech Bubble: Rectangle with Corners Rounded 5">
          <a:extLst>
            <a:ext uri="{FF2B5EF4-FFF2-40B4-BE49-F238E27FC236}">
              <a16:creationId xmlns:a16="http://schemas.microsoft.com/office/drawing/2014/main" id="{79715273-86FB-4112-B4E9-AF149E48A46B}"/>
            </a:ext>
          </a:extLst>
        </xdr:cNvPr>
        <xdr:cNvSpPr/>
      </xdr:nvSpPr>
      <xdr:spPr>
        <a:xfrm>
          <a:off x="0" y="9342406"/>
          <a:ext cx="6567038" cy="896969"/>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PVIF</a:t>
          </a:r>
          <a:r>
            <a:rPr lang="en-US" sz="1600" b="1" baseline="0"/>
            <a:t>:</a:t>
          </a:r>
          <a:r>
            <a:rPr lang="en-US" sz="1600" b="1"/>
            <a:t> </a:t>
          </a:r>
          <a:r>
            <a:rPr lang="en-US" sz="1600" b="0"/>
            <a:t>The present value factor is just the</a:t>
          </a:r>
          <a:r>
            <a:rPr lang="en-US" sz="1600" b="0" baseline="0"/>
            <a:t> reciprocal of the future value factor. (that is 1 / FVIF)</a:t>
          </a:r>
          <a:r>
            <a:rPr lang="en-US" sz="1600" b="0"/>
            <a:t>.</a:t>
          </a:r>
        </a:p>
        <a:p>
          <a:pPr algn="l"/>
          <a:endParaRPr lang="en-US" sz="1600" b="0"/>
        </a:p>
        <a:p>
          <a:pPr algn="l"/>
          <a:endParaRPr lang="en-US" sz="1600"/>
        </a:p>
      </xdr:txBody>
    </xdr:sp>
    <xdr:clientData/>
  </xdr:twoCellAnchor>
  <xdr:twoCellAnchor>
    <xdr:from>
      <xdr:col>0</xdr:col>
      <xdr:colOff>409575</xdr:colOff>
      <xdr:row>18</xdr:row>
      <xdr:rowOff>66675</xdr:rowOff>
    </xdr:from>
    <xdr:to>
      <xdr:col>5</xdr:col>
      <xdr:colOff>171451</xdr:colOff>
      <xdr:row>22</xdr:row>
      <xdr:rowOff>123825</xdr:rowOff>
    </xdr:to>
    <xdr:sp macro="" textlink="">
      <xdr:nvSpPr>
        <xdr:cNvPr id="11" name="Speech Bubble: Rectangle with Corners Rounded 10">
          <a:extLst>
            <a:ext uri="{FF2B5EF4-FFF2-40B4-BE49-F238E27FC236}">
              <a16:creationId xmlns:a16="http://schemas.microsoft.com/office/drawing/2014/main" id="{7FB58E39-9B67-43DF-8A88-47BC230AC774}"/>
            </a:ext>
          </a:extLst>
        </xdr:cNvPr>
        <xdr:cNvSpPr/>
      </xdr:nvSpPr>
      <xdr:spPr>
        <a:xfrm>
          <a:off x="409575" y="3571875"/>
          <a:ext cx="6600826" cy="819150"/>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DISCOUNT </a:t>
          </a:r>
          <a:r>
            <a:rPr lang="en-US" sz="1600"/>
            <a:t>is</a:t>
          </a:r>
          <a:r>
            <a:rPr lang="en-US" sz="1600" baseline="0"/>
            <a:t> the concept of calculating the present value of some future amount.</a:t>
          </a:r>
          <a:endParaRPr lang="en-US" sz="16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382386</xdr:colOff>
      <xdr:row>7</xdr:row>
      <xdr:rowOff>180109</xdr:rowOff>
    </xdr:from>
    <xdr:to>
      <xdr:col>11</xdr:col>
      <xdr:colOff>1154910</xdr:colOff>
      <xdr:row>23</xdr:row>
      <xdr:rowOff>113434</xdr:rowOff>
    </xdr:to>
    <xdr:sp macro="" textlink="">
      <xdr:nvSpPr>
        <xdr:cNvPr id="2" name="Speech Bubble: Rectangle with Corners Rounded 1">
          <a:extLst>
            <a:ext uri="{FF2B5EF4-FFF2-40B4-BE49-F238E27FC236}">
              <a16:creationId xmlns:a16="http://schemas.microsoft.com/office/drawing/2014/main" id="{9FDB847D-5D45-46A0-80D6-D0856B10EAEA}"/>
            </a:ext>
          </a:extLst>
        </xdr:cNvPr>
        <xdr:cNvSpPr/>
      </xdr:nvSpPr>
      <xdr:spPr>
        <a:xfrm>
          <a:off x="7976409" y="1513609"/>
          <a:ext cx="8132751" cy="3059257"/>
        </a:xfrm>
        <a:prstGeom prst="wedgeRoundRectCallout">
          <a:avLst>
            <a:gd name="adj1" fmla="val -22615"/>
            <a:gd name="adj2" fmla="val 801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600"/>
            <a:t>Suppose you invest $1,500 at the end of each of the next 5 years. The current balance (PV) is zero ($0). How much will you have at the end of Year 5? Assume an 8% APR.</a:t>
          </a:r>
        </a:p>
        <a:p>
          <a:pPr algn="l"/>
          <a:r>
            <a:rPr lang="en-US" sz="1600" baseline="0"/>
            <a:t>Assume that c</a:t>
          </a:r>
          <a:r>
            <a:rPr lang="en-US" sz="1600"/>
            <a:t>alculations are done once per year at the end of the year.</a:t>
          </a:r>
          <a:endParaRPr lang="en-US" sz="1600" baseline="0"/>
        </a:p>
        <a:p>
          <a:pPr algn="l"/>
          <a:endParaRPr lang="en-US" sz="1600" baseline="0"/>
        </a:p>
        <a:p>
          <a:pPr algn="l"/>
          <a:r>
            <a:rPr lang="en-US" sz="1600" baseline="0"/>
            <a:t>FVIF(r=0.08, n=5)</a:t>
          </a:r>
        </a:p>
        <a:p>
          <a:pPr algn="l"/>
          <a:r>
            <a:rPr lang="en-US" sz="1600" baseline="0"/>
            <a:t>FVIF = (1+0.08)</a:t>
          </a:r>
          <a:r>
            <a:rPr lang="en-US" sz="2000" b="1" baseline="30000"/>
            <a:t>5 </a:t>
          </a:r>
        </a:p>
        <a:p>
          <a:pPr algn="l"/>
          <a:r>
            <a:rPr lang="en-US" sz="1600" baseline="0">
              <a:solidFill>
                <a:schemeClr val="lt1"/>
              </a:solidFill>
              <a:latin typeface="+mn-lt"/>
              <a:ea typeface="+mn-ea"/>
              <a:cs typeface="+mn-cs"/>
            </a:rPr>
            <a:t>FVIF = 1.4693  (rounded)</a:t>
          </a:r>
          <a:endParaRPr lang="en-US" sz="2000" b="1" baseline="30000"/>
        </a:p>
        <a:p>
          <a:pPr algn="l"/>
          <a:r>
            <a:rPr lang="en-US" sz="1600" baseline="0"/>
            <a:t>FVIFA = (FVIF - 1) / r        OR         ((1 + r)^n - 1) / r</a:t>
          </a:r>
        </a:p>
        <a:p>
          <a:pPr algn="l"/>
          <a:r>
            <a:rPr lang="en-US" sz="1600" baseline="0"/>
            <a:t>FVIFA = (1.4693 - 1) / 0.08 = </a:t>
          </a:r>
          <a:r>
            <a:rPr lang="en-US" sz="1600" baseline="0">
              <a:solidFill>
                <a:schemeClr val="lt1"/>
              </a:solidFill>
              <a:latin typeface="+mn-lt"/>
              <a:ea typeface="+mn-ea"/>
              <a:cs typeface="+mn-cs"/>
            </a:rPr>
            <a:t>5.8666</a:t>
          </a:r>
        </a:p>
        <a:p>
          <a:r>
            <a:rPr lang="en-US" sz="1600">
              <a:solidFill>
                <a:schemeClr val="lt1"/>
              </a:solidFill>
              <a:latin typeface="+mn-lt"/>
              <a:ea typeface="+mn-ea"/>
              <a:cs typeface="+mn-cs"/>
            </a:rPr>
            <a:t>FVIFA = (((1 + 0.08)</a:t>
          </a:r>
          <a:r>
            <a:rPr lang="en-US" sz="2000" b="1" baseline="30000">
              <a:solidFill>
                <a:schemeClr val="lt1"/>
              </a:solidFill>
              <a:latin typeface="+mn-lt"/>
              <a:ea typeface="+mn-ea"/>
              <a:cs typeface="+mn-cs"/>
            </a:rPr>
            <a:t>5</a:t>
          </a:r>
          <a:r>
            <a:rPr lang="en-US" sz="1600">
              <a:solidFill>
                <a:schemeClr val="lt1"/>
              </a:solidFill>
              <a:latin typeface="+mn-lt"/>
              <a:ea typeface="+mn-ea"/>
              <a:cs typeface="+mn-cs"/>
            </a:rPr>
            <a:t>) - 1) / 0.08) = 5.8666</a:t>
          </a:r>
        </a:p>
      </xdr:txBody>
    </xdr:sp>
    <xdr:clientData/>
  </xdr:twoCellAnchor>
  <xdr:twoCellAnchor>
    <xdr:from>
      <xdr:col>0</xdr:col>
      <xdr:colOff>523875</xdr:colOff>
      <xdr:row>0</xdr:row>
      <xdr:rowOff>123825</xdr:rowOff>
    </xdr:from>
    <xdr:to>
      <xdr:col>5</xdr:col>
      <xdr:colOff>285751</xdr:colOff>
      <xdr:row>10</xdr:row>
      <xdr:rowOff>28575</xdr:rowOff>
    </xdr:to>
    <xdr:sp macro="" textlink="">
      <xdr:nvSpPr>
        <xdr:cNvPr id="3" name="Speech Bubble: Rectangle with Corners Rounded 2">
          <a:extLst>
            <a:ext uri="{FF2B5EF4-FFF2-40B4-BE49-F238E27FC236}">
              <a16:creationId xmlns:a16="http://schemas.microsoft.com/office/drawing/2014/main" id="{BC912E1D-207F-43C3-8DBF-A2C1609595AB}"/>
            </a:ext>
          </a:extLst>
        </xdr:cNvPr>
        <xdr:cNvSpPr/>
      </xdr:nvSpPr>
      <xdr:spPr>
        <a:xfrm>
          <a:off x="523875" y="123825"/>
          <a:ext cx="6600826" cy="1809750"/>
        </a:xfrm>
        <a:prstGeom prst="wedgeRoundRectCallout">
          <a:avLst>
            <a:gd name="adj1" fmla="val -21584"/>
            <a:gd name="adj2" fmla="val 49748"/>
            <a:gd name="adj3" fmla="val 16667"/>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The </a:t>
          </a:r>
          <a:r>
            <a:rPr lang="en-US" sz="1600" b="1"/>
            <a:t>Time Value of Money </a:t>
          </a:r>
          <a:r>
            <a:rPr lang="en-US" sz="1600"/>
            <a:t>refers to the fact that you value $1 more right now than if </a:t>
          </a:r>
          <a:r>
            <a:rPr lang="en-US" sz="1600" baseline="0"/>
            <a:t> you </a:t>
          </a:r>
          <a:r>
            <a:rPr lang="en-US" sz="1600"/>
            <a:t>receive $1 in the future. Why? Well most people are fearful of the unknown. The future is unknown and therefore the "SURE" thing like a dollar</a:t>
          </a:r>
          <a:r>
            <a:rPr lang="en-US" sz="1600" baseline="0"/>
            <a:t> in your hand today, is more worth to you than a promise of a $1 in the future.</a:t>
          </a:r>
          <a:endParaRPr lang="en-US" sz="1600"/>
        </a:p>
      </xdr:txBody>
    </xdr:sp>
    <xdr:clientData/>
  </xdr:twoCellAnchor>
  <xdr:twoCellAnchor>
    <xdr:from>
      <xdr:col>0</xdr:col>
      <xdr:colOff>495300</xdr:colOff>
      <xdr:row>12</xdr:row>
      <xdr:rowOff>114300</xdr:rowOff>
    </xdr:from>
    <xdr:to>
      <xdr:col>5</xdr:col>
      <xdr:colOff>257176</xdr:colOff>
      <xdr:row>17</xdr:row>
      <xdr:rowOff>76199</xdr:rowOff>
    </xdr:to>
    <xdr:sp macro="" textlink="">
      <xdr:nvSpPr>
        <xdr:cNvPr id="4" name="Speech Bubble: Rectangle with Corners Rounded 3">
          <a:extLst>
            <a:ext uri="{FF2B5EF4-FFF2-40B4-BE49-F238E27FC236}">
              <a16:creationId xmlns:a16="http://schemas.microsoft.com/office/drawing/2014/main" id="{D49E3885-8703-49FD-9825-00AD12AAACCD}"/>
            </a:ext>
          </a:extLst>
        </xdr:cNvPr>
        <xdr:cNvSpPr/>
      </xdr:nvSpPr>
      <xdr:spPr>
        <a:xfrm>
          <a:off x="495300" y="2400300"/>
          <a:ext cx="6305551" cy="990599"/>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FUTURE VALUE INTEREST FACTOR - ANNUITY (FVIFA)</a:t>
          </a:r>
          <a:r>
            <a:rPr lang="en-US" sz="1600" b="1" baseline="0"/>
            <a:t> </a:t>
          </a:r>
          <a:r>
            <a:rPr lang="en-US" sz="1600"/>
            <a:t>is</a:t>
          </a:r>
          <a:r>
            <a:rPr lang="en-US" sz="1600" baseline="0"/>
            <a:t> the Future value of a periodical cash flow (i.e. $1)  grown at some interest rate over some time period.</a:t>
          </a:r>
          <a:endParaRPr lang="en-US" sz="1600"/>
        </a:p>
      </xdr:txBody>
    </xdr:sp>
    <xdr:clientData/>
  </xdr:twoCellAnchor>
  <xdr:twoCellAnchor>
    <xdr:from>
      <xdr:col>2</xdr:col>
      <xdr:colOff>1295398</xdr:colOff>
      <xdr:row>23</xdr:row>
      <xdr:rowOff>119061</xdr:rowOff>
    </xdr:from>
    <xdr:to>
      <xdr:col>16</xdr:col>
      <xdr:colOff>85724</xdr:colOff>
      <xdr:row>41</xdr:row>
      <xdr:rowOff>161924</xdr:rowOff>
    </xdr:to>
    <xdr:graphicFrame macro="">
      <xdr:nvGraphicFramePr>
        <xdr:cNvPr id="7" name="Diagram 6">
          <a:extLst>
            <a:ext uri="{FF2B5EF4-FFF2-40B4-BE49-F238E27FC236}">
              <a16:creationId xmlns:a16="http://schemas.microsoft.com/office/drawing/2014/main" id="{1AEBFB04-C933-B24A-59B5-0B2A8611432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0</xdr:colOff>
      <xdr:row>53</xdr:row>
      <xdr:rowOff>144576</xdr:rowOff>
    </xdr:from>
    <xdr:to>
      <xdr:col>11</xdr:col>
      <xdr:colOff>775122</xdr:colOff>
      <xdr:row>74</xdr:row>
      <xdr:rowOff>178594</xdr:rowOff>
    </xdr:to>
    <xdr:sp macro="" textlink="">
      <xdr:nvSpPr>
        <xdr:cNvPr id="10" name="Speech Bubble: Rectangle with Corners Rounded 9">
          <a:extLst>
            <a:ext uri="{FF2B5EF4-FFF2-40B4-BE49-F238E27FC236}">
              <a16:creationId xmlns:a16="http://schemas.microsoft.com/office/drawing/2014/main" id="{43448965-4810-44EB-A8D8-F7D0B0B7405E}"/>
            </a:ext>
          </a:extLst>
        </xdr:cNvPr>
        <xdr:cNvSpPr/>
      </xdr:nvSpPr>
      <xdr:spPr>
        <a:xfrm>
          <a:off x="7237299" y="12484554"/>
          <a:ext cx="7944386" cy="4184196"/>
        </a:xfrm>
        <a:prstGeom prst="wedgeRoundRectCallout">
          <a:avLst>
            <a:gd name="adj1" fmla="val -22615"/>
            <a:gd name="adj2" fmla="val 801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a:solidFill>
                <a:schemeClr val="lt1"/>
              </a:solidFill>
              <a:latin typeface="+mn-lt"/>
              <a:ea typeface="+mn-ea"/>
              <a:cs typeface="+mn-cs"/>
            </a:rPr>
            <a:t>You plan to make a series of deposits in an individual retirement account. You will deposit $1,200 today, $3,000 in two years, and $1,500 in five years. If you withdrew $1,500 in three years and $1,000 in seven years, assuming no withdrawal penalties.</a:t>
          </a:r>
          <a:r>
            <a:rPr lang="en-US" sz="1600" baseline="0">
              <a:solidFill>
                <a:schemeClr val="lt1"/>
              </a:solidFill>
              <a:latin typeface="+mn-lt"/>
              <a:ea typeface="+mn-ea"/>
              <a:cs typeface="+mn-cs"/>
            </a:rPr>
            <a:t> </a:t>
          </a:r>
          <a:r>
            <a:rPr lang="en-US" sz="1600">
              <a:solidFill>
                <a:schemeClr val="lt1"/>
              </a:solidFill>
              <a:latin typeface="+mn-lt"/>
              <a:ea typeface="+mn-ea"/>
              <a:cs typeface="+mn-cs"/>
            </a:rPr>
            <a:t>Assume that calculations are done once per year at the end of the year.</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600">
            <a:solidFill>
              <a:schemeClr val="lt1"/>
            </a:solidFill>
            <a:latin typeface="+mn-lt"/>
            <a:ea typeface="+mn-ea"/>
            <a:cs typeface="+mn-cs"/>
          </a:endParaRPr>
        </a:p>
        <a:p>
          <a:pPr algn="l"/>
          <a:r>
            <a:rPr lang="en-US" sz="1600">
              <a:solidFill>
                <a:schemeClr val="lt1"/>
              </a:solidFill>
              <a:latin typeface="+mn-lt"/>
              <a:ea typeface="+mn-ea"/>
              <a:cs typeface="+mn-cs"/>
            </a:rPr>
            <a:t>(FV):   </a:t>
          </a:r>
          <a:r>
            <a:rPr lang="en-US" sz="1600" b="1">
              <a:solidFill>
                <a:schemeClr val="lt1"/>
              </a:solidFill>
              <a:latin typeface="+mn-lt"/>
              <a:ea typeface="+mn-ea"/>
              <a:cs typeface="+mn-cs"/>
            </a:rPr>
            <a:t>HOW MUCH WILL YOU HAVE AFTER 8 YEARS IF THE INTEREST RATE IS 9%? </a:t>
          </a:r>
        </a:p>
        <a:p>
          <a:pPr algn="l"/>
          <a:endParaRPr lang="en-US" sz="1600">
            <a:solidFill>
              <a:schemeClr val="lt1"/>
            </a:solidFill>
            <a:latin typeface="+mn-lt"/>
            <a:ea typeface="+mn-ea"/>
            <a:cs typeface="+mn-cs"/>
          </a:endParaRPr>
        </a:p>
        <a:p>
          <a:pPr algn="l"/>
          <a:r>
            <a:rPr lang="en-US" sz="1600">
              <a:solidFill>
                <a:schemeClr val="lt1"/>
              </a:solidFill>
              <a:latin typeface="+mn-lt"/>
              <a:ea typeface="+mn-ea"/>
              <a:cs typeface="+mn-cs"/>
            </a:rPr>
            <a:t>(PV):   </a:t>
          </a:r>
          <a:r>
            <a:rPr lang="en-US" sz="1600" b="1">
              <a:solidFill>
                <a:schemeClr val="lt1"/>
              </a:solidFill>
              <a:latin typeface="+mn-lt"/>
              <a:ea typeface="+mn-ea"/>
              <a:cs typeface="+mn-cs"/>
            </a:rPr>
            <a:t>WHAT IS THE PRESENT VALUE OF THESE CASH FLOWS?</a:t>
          </a:r>
        </a:p>
        <a:p>
          <a:pPr algn="l"/>
          <a:endParaRPr lang="en-US" sz="1600">
            <a:solidFill>
              <a:schemeClr val="lt1"/>
            </a:solidFill>
            <a:latin typeface="+mn-lt"/>
            <a:ea typeface="+mn-ea"/>
            <a:cs typeface="+mn-cs"/>
          </a:endParaRPr>
        </a:p>
        <a:p>
          <a:pPr algn="l"/>
          <a:endParaRPr lang="en-US" sz="1600" baseline="0"/>
        </a:p>
      </xdr:txBody>
    </xdr:sp>
    <xdr:clientData/>
  </xdr:twoCellAnchor>
  <xdr:twoCellAnchor>
    <xdr:from>
      <xdr:col>0</xdr:col>
      <xdr:colOff>459241</xdr:colOff>
      <xdr:row>20</xdr:row>
      <xdr:rowOff>42522</xdr:rowOff>
    </xdr:from>
    <xdr:to>
      <xdr:col>5</xdr:col>
      <xdr:colOff>221117</xdr:colOff>
      <xdr:row>25</xdr:row>
      <xdr:rowOff>80960</xdr:rowOff>
    </xdr:to>
    <xdr:sp macro="" textlink="">
      <xdr:nvSpPr>
        <xdr:cNvPr id="11" name="Speech Bubble: Rectangle with Corners Rounded 10">
          <a:extLst>
            <a:ext uri="{FF2B5EF4-FFF2-40B4-BE49-F238E27FC236}">
              <a16:creationId xmlns:a16="http://schemas.microsoft.com/office/drawing/2014/main" id="{E934F00B-400D-4503-82CD-41BC9FC7ADF8}"/>
            </a:ext>
          </a:extLst>
        </xdr:cNvPr>
        <xdr:cNvSpPr/>
      </xdr:nvSpPr>
      <xdr:spPr>
        <a:xfrm>
          <a:off x="459241" y="3861026"/>
          <a:ext cx="6318818" cy="973930"/>
        </a:xfrm>
        <a:prstGeom prst="wedgeRoundRectCallout">
          <a:avLst>
            <a:gd name="adj1" fmla="val -21209"/>
            <a:gd name="adj2" fmla="val 47071"/>
            <a:gd name="adj3" fmla="val 16667"/>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PRESENT VALUE INTEREST FACTOR - ANNUITY (PVIFA)</a:t>
          </a:r>
          <a:r>
            <a:rPr lang="en-US" sz="1600" b="1" baseline="0"/>
            <a:t> </a:t>
          </a:r>
          <a:r>
            <a:rPr lang="en-US" sz="1600"/>
            <a:t>is</a:t>
          </a:r>
          <a:r>
            <a:rPr lang="en-US" sz="1600" baseline="0"/>
            <a:t> the present value of periodical future cash flows (i.e. $1)  discounted back till today at some interest rate over some time period.</a:t>
          </a:r>
          <a:endParaRPr lang="en-US" sz="1600"/>
        </a:p>
      </xdr:txBody>
    </xdr:sp>
    <xdr:clientData/>
  </xdr:twoCellAnchor>
  <xdr:twoCellAnchor>
    <xdr:from>
      <xdr:col>2</xdr:col>
      <xdr:colOff>0</xdr:colOff>
      <xdr:row>101</xdr:row>
      <xdr:rowOff>147204</xdr:rowOff>
    </xdr:from>
    <xdr:to>
      <xdr:col>5</xdr:col>
      <xdr:colOff>974149</xdr:colOff>
      <xdr:row>106</xdr:row>
      <xdr:rowOff>83126</xdr:rowOff>
    </xdr:to>
    <xdr:sp macro="" textlink="">
      <xdr:nvSpPr>
        <xdr:cNvPr id="14" name="Speech Bubble: Rectangle with Corners Rounded 13">
          <a:extLst>
            <a:ext uri="{FF2B5EF4-FFF2-40B4-BE49-F238E27FC236}">
              <a16:creationId xmlns:a16="http://schemas.microsoft.com/office/drawing/2014/main" id="{8C1B4B78-AD03-4379-BDDD-E24F67732A5D}"/>
            </a:ext>
          </a:extLst>
        </xdr:cNvPr>
        <xdr:cNvSpPr/>
      </xdr:nvSpPr>
      <xdr:spPr>
        <a:xfrm>
          <a:off x="1212273" y="26713295"/>
          <a:ext cx="6299490" cy="1182831"/>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FUTURE VALUE INTEREST FACTOR - ANNUITY DUE (FVIFA)</a:t>
          </a:r>
          <a:r>
            <a:rPr lang="en-US" sz="1600" b="1" baseline="0"/>
            <a:t> </a:t>
          </a:r>
          <a:r>
            <a:rPr lang="en-US" sz="1600"/>
            <a:t>is</a:t>
          </a:r>
          <a:r>
            <a:rPr lang="en-US" sz="1600" baseline="0"/>
            <a:t> the Future value of a periodical cash flow (i.e. $1) where the cash flow occurs at the beginning of the period. The cash flows are grown at some interest rate over some time period calculated at the beginning of the period.</a:t>
          </a:r>
          <a:endParaRPr lang="en-US" sz="1600"/>
        </a:p>
      </xdr:txBody>
    </xdr:sp>
    <xdr:clientData/>
  </xdr:twoCellAnchor>
  <xdr:twoCellAnchor>
    <xdr:from>
      <xdr:col>2</xdr:col>
      <xdr:colOff>0</xdr:colOff>
      <xdr:row>108</xdr:row>
      <xdr:rowOff>121227</xdr:rowOff>
    </xdr:from>
    <xdr:to>
      <xdr:col>5</xdr:col>
      <xdr:colOff>974149</xdr:colOff>
      <xdr:row>116</xdr:row>
      <xdr:rowOff>43294</xdr:rowOff>
    </xdr:to>
    <xdr:sp macro="" textlink="">
      <xdr:nvSpPr>
        <xdr:cNvPr id="15" name="Speech Bubble: Rectangle with Corners Rounded 14">
          <a:extLst>
            <a:ext uri="{FF2B5EF4-FFF2-40B4-BE49-F238E27FC236}">
              <a16:creationId xmlns:a16="http://schemas.microsoft.com/office/drawing/2014/main" id="{CCFA9665-1590-49D7-9EDE-889BA86798EB}"/>
            </a:ext>
          </a:extLst>
        </xdr:cNvPr>
        <xdr:cNvSpPr/>
      </xdr:nvSpPr>
      <xdr:spPr>
        <a:xfrm>
          <a:off x="1212273" y="28315227"/>
          <a:ext cx="6299490" cy="1446067"/>
        </a:xfrm>
        <a:prstGeom prst="wedgeRoundRectCallout">
          <a:avLst>
            <a:gd name="adj1" fmla="val -21209"/>
            <a:gd name="adj2" fmla="val 47071"/>
            <a:gd name="adj3" fmla="val 16667"/>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PRESENT VALUE INTEREST FACTOR - ANNUITY DUE (PVIFA)</a:t>
          </a:r>
          <a:r>
            <a:rPr lang="en-US" sz="1600" b="1" baseline="0"/>
            <a:t> </a:t>
          </a:r>
          <a:r>
            <a:rPr lang="en-US" sz="1600"/>
            <a:t>is</a:t>
          </a:r>
          <a:r>
            <a:rPr lang="en-US" sz="1600" baseline="0"/>
            <a:t> the present value of periodical future cash flows (i.e. $1) occuring at the beginning of the period. The cash flows are discounted back till today at some interest rate over some time </a:t>
          </a:r>
          <a:r>
            <a:rPr lang="en-US" sz="1600" baseline="0">
              <a:solidFill>
                <a:schemeClr val="lt1"/>
              </a:solidFill>
              <a:latin typeface="+mn-lt"/>
              <a:ea typeface="+mn-ea"/>
              <a:cs typeface="+mn-cs"/>
            </a:rPr>
            <a:t>period calculated at the beginning of the period.</a:t>
          </a:r>
        </a:p>
      </xdr:txBody>
    </xdr:sp>
    <xdr:clientData/>
  </xdr:twoCellAnchor>
  <xdr:twoCellAnchor>
    <xdr:from>
      <xdr:col>1</xdr:col>
      <xdr:colOff>536864</xdr:colOff>
      <xdr:row>118</xdr:row>
      <xdr:rowOff>60614</xdr:rowOff>
    </xdr:from>
    <xdr:to>
      <xdr:col>5</xdr:col>
      <xdr:colOff>904876</xdr:colOff>
      <xdr:row>128</xdr:row>
      <xdr:rowOff>121227</xdr:rowOff>
    </xdr:to>
    <xdr:sp macro="" textlink="">
      <xdr:nvSpPr>
        <xdr:cNvPr id="17" name="Speech Bubble: Rectangle with Corners Rounded 16">
          <a:extLst>
            <a:ext uri="{FF2B5EF4-FFF2-40B4-BE49-F238E27FC236}">
              <a16:creationId xmlns:a16="http://schemas.microsoft.com/office/drawing/2014/main" id="{41EC2925-48AF-49C6-99E4-1049E49CB459}"/>
            </a:ext>
          </a:extLst>
        </xdr:cNvPr>
        <xdr:cNvSpPr/>
      </xdr:nvSpPr>
      <xdr:spPr>
        <a:xfrm>
          <a:off x="1143000" y="30159614"/>
          <a:ext cx="6299490" cy="2121477"/>
        </a:xfrm>
        <a:prstGeom prst="wedgeRoundRectCallout">
          <a:avLst>
            <a:gd name="adj1" fmla="val -21209"/>
            <a:gd name="adj2" fmla="val 47071"/>
            <a:gd name="adj3" fmla="val 16667"/>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u="sng"/>
            <a:t>ANNUITY DUE</a:t>
          </a:r>
          <a:r>
            <a:rPr lang="en-US" sz="1600" b="1"/>
            <a:t>: The relationship between an Ordinary (end of period) Annuity and an Annuity Due (beginning of period) is just this:</a:t>
          </a:r>
        </a:p>
        <a:p>
          <a:pPr algn="l"/>
          <a:endParaRPr lang="en-US" sz="1600" b="1" baseline="0">
            <a:solidFill>
              <a:schemeClr val="lt1"/>
            </a:solidFill>
            <a:latin typeface="+mn-lt"/>
            <a:ea typeface="+mn-ea"/>
            <a:cs typeface="+mn-cs"/>
          </a:endParaRPr>
        </a:p>
        <a:p>
          <a:pPr algn="l"/>
          <a:r>
            <a:rPr lang="en-US" sz="2000" b="1" baseline="0">
              <a:solidFill>
                <a:schemeClr val="lt1"/>
              </a:solidFill>
              <a:latin typeface="+mn-lt"/>
              <a:ea typeface="+mn-ea"/>
              <a:cs typeface="+mn-cs"/>
            </a:rPr>
            <a:t>Annuity Due = Ordinary Annuity value x (1 + rate)</a:t>
          </a:r>
        </a:p>
        <a:p>
          <a:pPr algn="l"/>
          <a:endParaRPr lang="en-US" sz="2000" b="1" baseline="0">
            <a:solidFill>
              <a:schemeClr val="lt1"/>
            </a:solidFill>
            <a:latin typeface="+mn-lt"/>
            <a:ea typeface="+mn-ea"/>
            <a:cs typeface="+mn-cs"/>
          </a:endParaRPr>
        </a:p>
        <a:p>
          <a:pPr algn="l"/>
          <a:r>
            <a:rPr lang="en-US" sz="2000" b="1" baseline="0">
              <a:solidFill>
                <a:schemeClr val="lt1"/>
              </a:solidFill>
              <a:latin typeface="+mn-lt"/>
              <a:ea typeface="+mn-ea"/>
              <a:cs typeface="+mn-cs"/>
            </a:rPr>
            <a:t>This is the same for Present and Future Values.</a:t>
          </a:r>
        </a:p>
      </xdr:txBody>
    </xdr:sp>
    <xdr:clientData/>
  </xdr:twoCellAnchor>
  <xdr:twoCellAnchor>
    <xdr:from>
      <xdr:col>5</xdr:col>
      <xdr:colOff>736023</xdr:colOff>
      <xdr:row>127</xdr:row>
      <xdr:rowOff>129887</xdr:rowOff>
    </xdr:from>
    <xdr:to>
      <xdr:col>11</xdr:col>
      <xdr:colOff>454736</xdr:colOff>
      <xdr:row>139</xdr:row>
      <xdr:rowOff>112569</xdr:rowOff>
    </xdr:to>
    <xdr:sp macro="" textlink="">
      <xdr:nvSpPr>
        <xdr:cNvPr id="20" name="Speech Bubble: Rectangle with Corners Rounded 19">
          <a:extLst>
            <a:ext uri="{FF2B5EF4-FFF2-40B4-BE49-F238E27FC236}">
              <a16:creationId xmlns:a16="http://schemas.microsoft.com/office/drawing/2014/main" id="{1EB1BC23-185D-4797-AA87-C3AB1D6182E3}"/>
            </a:ext>
          </a:extLst>
        </xdr:cNvPr>
        <xdr:cNvSpPr/>
      </xdr:nvSpPr>
      <xdr:spPr>
        <a:xfrm>
          <a:off x="7273637" y="32099251"/>
          <a:ext cx="8135349" cy="2268682"/>
        </a:xfrm>
        <a:prstGeom prst="wedgeRoundRectCallout">
          <a:avLst>
            <a:gd name="adj1" fmla="val -22615"/>
            <a:gd name="adj2" fmla="val 801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600">
              <a:solidFill>
                <a:schemeClr val="lt1"/>
              </a:solidFill>
              <a:effectLst/>
              <a:latin typeface="+mn-lt"/>
              <a:ea typeface="+mn-ea"/>
              <a:cs typeface="+mn-cs"/>
            </a:rPr>
            <a:t>You want to lease a new car from Liberty Motors for $29,000. The lease contract is in the form of a 48-month annuity due at a 10.5% annual percentage rate (APR). </a:t>
          </a:r>
        </a:p>
        <a:p>
          <a:endParaRPr lang="en-US" sz="1600">
            <a:solidFill>
              <a:schemeClr val="lt1"/>
            </a:solidFill>
            <a:effectLst/>
            <a:latin typeface="+mn-lt"/>
            <a:ea typeface="+mn-ea"/>
            <a:cs typeface="+mn-cs"/>
          </a:endParaRPr>
        </a:p>
        <a:p>
          <a:r>
            <a:rPr lang="en-US" sz="1600">
              <a:solidFill>
                <a:schemeClr val="lt1"/>
              </a:solidFill>
              <a:effectLst/>
              <a:latin typeface="+mn-lt"/>
              <a:ea typeface="+mn-ea"/>
              <a:cs typeface="+mn-cs"/>
            </a:rPr>
            <a:t>What will your monthly lease payment be?</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600">
            <a:solidFill>
              <a:schemeClr val="lt1"/>
            </a:solidFill>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i="1">
              <a:solidFill>
                <a:schemeClr val="lt1"/>
              </a:solidFill>
              <a:latin typeface="+mn-lt"/>
              <a:ea typeface="+mn-ea"/>
              <a:cs typeface="+mn-cs"/>
            </a:rPr>
            <a:t>Assume that payments are due at the beginning of each month</a:t>
          </a:r>
          <a:r>
            <a:rPr lang="en-US" sz="1600">
              <a:solidFill>
                <a:schemeClr val="lt1"/>
              </a:solidFill>
              <a:latin typeface="+mn-lt"/>
              <a:ea typeface="+mn-ea"/>
              <a:cs typeface="+mn-cs"/>
            </a:rPr>
            <a:t>.</a:t>
          </a:r>
          <a:endParaRPr lang="en-US" sz="1600" baseline="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339437</xdr:colOff>
      <xdr:row>2</xdr:row>
      <xdr:rowOff>19050</xdr:rowOff>
    </xdr:from>
    <xdr:to>
      <xdr:col>5</xdr:col>
      <xdr:colOff>101313</xdr:colOff>
      <xdr:row>9</xdr:row>
      <xdr:rowOff>17318</xdr:rowOff>
    </xdr:to>
    <xdr:sp macro="" textlink="">
      <xdr:nvSpPr>
        <xdr:cNvPr id="4" name="Speech Bubble: Rectangle with Corners Rounded 3">
          <a:extLst>
            <a:ext uri="{FF2B5EF4-FFF2-40B4-BE49-F238E27FC236}">
              <a16:creationId xmlns:a16="http://schemas.microsoft.com/office/drawing/2014/main" id="{392D2CA9-5711-485E-8613-2C6B46E356AC}"/>
            </a:ext>
          </a:extLst>
        </xdr:cNvPr>
        <xdr:cNvSpPr/>
      </xdr:nvSpPr>
      <xdr:spPr>
        <a:xfrm>
          <a:off x="339437" y="400050"/>
          <a:ext cx="6299490" cy="1331768"/>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AMORTIZATION:</a:t>
          </a:r>
          <a:r>
            <a:rPr lang="en-US" sz="1600" b="1" baseline="0"/>
            <a:t> </a:t>
          </a:r>
          <a:r>
            <a:rPr lang="en-US" sz="1600" b="0" baseline="0"/>
            <a:t>Regular payments are made periodically in order to pay down a loan amount. The loan amount is discounted at an appropriate discount rate until the loan are paid back in full (including interests).</a:t>
          </a:r>
          <a:endParaRPr lang="en-US" sz="1600"/>
        </a:p>
      </xdr:txBody>
    </xdr:sp>
    <xdr:clientData/>
  </xdr:twoCellAnchor>
  <xdr:twoCellAnchor>
    <xdr:from>
      <xdr:col>6</xdr:col>
      <xdr:colOff>1636568</xdr:colOff>
      <xdr:row>43</xdr:row>
      <xdr:rowOff>124660</xdr:rowOff>
    </xdr:from>
    <xdr:to>
      <xdr:col>12</xdr:col>
      <xdr:colOff>498031</xdr:colOff>
      <xdr:row>56</xdr:row>
      <xdr:rowOff>9525</xdr:rowOff>
    </xdr:to>
    <xdr:sp macro="" textlink="">
      <xdr:nvSpPr>
        <xdr:cNvPr id="6" name="Speech Bubble: Rectangle with Corners Rounded 5">
          <a:extLst>
            <a:ext uri="{FF2B5EF4-FFF2-40B4-BE49-F238E27FC236}">
              <a16:creationId xmlns:a16="http://schemas.microsoft.com/office/drawing/2014/main" id="{17ACF0C6-893F-4993-8AD0-77A3033DB6A9}"/>
            </a:ext>
          </a:extLst>
        </xdr:cNvPr>
        <xdr:cNvSpPr/>
      </xdr:nvSpPr>
      <xdr:spPr>
        <a:xfrm>
          <a:off x="8885093" y="10783135"/>
          <a:ext cx="8481713" cy="2723315"/>
        </a:xfrm>
        <a:prstGeom prst="wedgeRoundRectCallout">
          <a:avLst>
            <a:gd name="adj1" fmla="val -22615"/>
            <a:gd name="adj2" fmla="val 801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1600">
              <a:solidFill>
                <a:schemeClr val="lt1"/>
              </a:solidFill>
              <a:effectLst/>
              <a:latin typeface="+mn-lt"/>
              <a:ea typeface="+mn-ea"/>
              <a:cs typeface="+mn-cs"/>
            </a:rPr>
            <a:t>You have just arranged for $350,000 mortgage to finance the purchase of a tract of land. The mortgage has a 8% APR, and it calls for monthly payments over the next 15 years. However, the loan has a five-year balloon payment, meaning that the loan must be paid off then. </a:t>
          </a:r>
        </a:p>
        <a:p>
          <a:endParaRPr lang="en-US" sz="1600">
            <a:solidFill>
              <a:schemeClr val="lt1"/>
            </a:solidFill>
            <a:effectLst/>
            <a:latin typeface="+mn-lt"/>
            <a:ea typeface="+mn-ea"/>
            <a:cs typeface="+mn-cs"/>
          </a:endParaRPr>
        </a:p>
        <a:p>
          <a:r>
            <a:rPr lang="en-US" sz="1600" b="1">
              <a:solidFill>
                <a:schemeClr val="lt1"/>
              </a:solidFill>
              <a:effectLst/>
              <a:latin typeface="+mn-lt"/>
              <a:ea typeface="+mn-ea"/>
              <a:cs typeface="+mn-cs"/>
            </a:rPr>
            <a:t>How big will the balloon payment be?</a:t>
          </a:r>
        </a:p>
        <a:p>
          <a:pPr algn="l"/>
          <a:endParaRPr lang="en-US" sz="1600">
            <a:solidFill>
              <a:schemeClr val="lt1"/>
            </a:solidFill>
            <a:latin typeface="+mn-lt"/>
            <a:ea typeface="+mn-ea"/>
            <a:cs typeface="+mn-cs"/>
          </a:endParaRPr>
        </a:p>
        <a:p>
          <a:pPr algn="l"/>
          <a:r>
            <a:rPr lang="en-US" sz="1600" baseline="0"/>
            <a:t>Assume that c</a:t>
          </a:r>
          <a:r>
            <a:rPr lang="en-US" sz="1600"/>
            <a:t>alculations are done at the end of the month.</a:t>
          </a:r>
          <a:endParaRPr lang="en-US" sz="1600" baseline="0"/>
        </a:p>
        <a:p>
          <a:pPr algn="l"/>
          <a:endParaRPr lang="en-US" sz="1600" baseline="0"/>
        </a:p>
      </xdr:txBody>
    </xdr:sp>
    <xdr:clientData/>
  </xdr:twoCellAnchor>
  <xdr:twoCellAnchor>
    <xdr:from>
      <xdr:col>1</xdr:col>
      <xdr:colOff>500063</xdr:colOff>
      <xdr:row>70</xdr:row>
      <xdr:rowOff>92436</xdr:rowOff>
    </xdr:from>
    <xdr:to>
      <xdr:col>5</xdr:col>
      <xdr:colOff>597911</xdr:colOff>
      <xdr:row>75</xdr:row>
      <xdr:rowOff>28358</xdr:rowOff>
    </xdr:to>
    <xdr:sp macro="" textlink="">
      <xdr:nvSpPr>
        <xdr:cNvPr id="8" name="Speech Bubble: Rectangle with Corners Rounded 7">
          <a:extLst>
            <a:ext uri="{FF2B5EF4-FFF2-40B4-BE49-F238E27FC236}">
              <a16:creationId xmlns:a16="http://schemas.microsoft.com/office/drawing/2014/main" id="{202FB19F-3AA1-4A87-9FAC-F1070015A97F}"/>
            </a:ext>
          </a:extLst>
        </xdr:cNvPr>
        <xdr:cNvSpPr/>
      </xdr:nvSpPr>
      <xdr:spPr>
        <a:xfrm>
          <a:off x="1107282" y="19130530"/>
          <a:ext cx="6039067" cy="1602797"/>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t>FUTURE VALUE INTEREST FACTOR - ANNUITY DUE (FVIFA)</a:t>
          </a:r>
          <a:r>
            <a:rPr lang="en-US" sz="1600" b="1" baseline="0"/>
            <a:t> </a:t>
          </a:r>
          <a:r>
            <a:rPr lang="en-US" sz="1600"/>
            <a:t>is</a:t>
          </a:r>
          <a:r>
            <a:rPr lang="en-US" sz="1600" baseline="0"/>
            <a:t> the Future value of a periodical cash flow (i.e. $1) where the cash flow occurs at the beginning of the period. The cash flows are grownat some interest rate over some time period calculated at the beginning of the period.</a:t>
          </a:r>
          <a:endParaRPr lang="en-US" sz="1600"/>
        </a:p>
      </xdr:txBody>
    </xdr:sp>
    <xdr:clientData/>
  </xdr:twoCellAnchor>
  <xdr:twoCellAnchor>
    <xdr:from>
      <xdr:col>1</xdr:col>
      <xdr:colOff>166687</xdr:colOff>
      <xdr:row>103</xdr:row>
      <xdr:rowOff>190462</xdr:rowOff>
    </xdr:from>
    <xdr:to>
      <xdr:col>6</xdr:col>
      <xdr:colOff>1523999</xdr:colOff>
      <xdr:row>128</xdr:row>
      <xdr:rowOff>35680</xdr:rowOff>
    </xdr:to>
    <xdr:sp macro="" textlink="">
      <xdr:nvSpPr>
        <xdr:cNvPr id="9" name="Speech Bubble: Rectangle with Corners Rounded 8">
          <a:extLst>
            <a:ext uri="{FF2B5EF4-FFF2-40B4-BE49-F238E27FC236}">
              <a16:creationId xmlns:a16="http://schemas.microsoft.com/office/drawing/2014/main" id="{450184B5-FA25-498E-944A-510E3CD0BFE9}"/>
            </a:ext>
          </a:extLst>
        </xdr:cNvPr>
        <xdr:cNvSpPr/>
      </xdr:nvSpPr>
      <xdr:spPr>
        <a:xfrm>
          <a:off x="773906" y="30206118"/>
          <a:ext cx="8000999" cy="8179593"/>
        </a:xfrm>
        <a:prstGeom prst="wedgeRoundRectCallout">
          <a:avLst>
            <a:gd name="adj1" fmla="val -21209"/>
            <a:gd name="adj2" fmla="val 47071"/>
            <a:gd name="adj3" fmla="val 16667"/>
          </a:avLst>
        </a:prstGeom>
        <a:solidFill>
          <a:schemeClr val="accent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600" b="1"/>
        </a:p>
        <a:p>
          <a:pPr algn="l"/>
          <a:r>
            <a:rPr lang="en-US" sz="1800" b="1"/>
            <a:t>According to Forbes Advisor, the average credit card interest rate in February 2023 on accounts with balances that assessed interest was 20.92%¹. However, Investopedia reports that the median credit card interest rate for all credit cards in their database stands at 23.49% in April 2023². Forbes Advisor's credit card rate report as of mid-March 2023 states that the average credit card interest rate is 24.08%³. CreditCards.com reports that the average credit card interest rate is 20.60%⁴.</a:t>
          </a:r>
        </a:p>
        <a:p>
          <a:pPr algn="l"/>
          <a:endParaRPr lang="en-US" sz="1800" b="1"/>
        </a:p>
        <a:p>
          <a:pPr algn="l"/>
          <a:r>
            <a:rPr lang="en-US" sz="1800" b="1"/>
            <a:t>It's important to note that these rates are subject to change and may vary depending on factors such as credit score and payment history.</a:t>
          </a:r>
        </a:p>
        <a:p>
          <a:pPr algn="l"/>
          <a:endParaRPr lang="en-US" sz="1600" b="1"/>
        </a:p>
        <a:p>
          <a:pPr algn="l"/>
          <a:endParaRPr lang="en-US" sz="1600" b="1"/>
        </a:p>
        <a:p>
          <a:pPr algn="l"/>
          <a:r>
            <a:rPr lang="en-US" sz="1600" b="1"/>
            <a:t>Source: Bing Chat:</a:t>
          </a:r>
        </a:p>
        <a:p>
          <a:pPr algn="l"/>
          <a:endParaRPr lang="en-US" sz="1600" b="1"/>
        </a:p>
        <a:p>
          <a:pPr algn="l"/>
          <a:r>
            <a:rPr lang="en-US" sz="1600" b="1"/>
            <a:t> (1) What Is The Average Credit Card Interest Rate? – Forbes Advisor. https://www.forbes.com/advisor/credit-cards/average-credit-card-interest-rate/ Accessed 4/24/2023.</a:t>
          </a:r>
        </a:p>
        <a:p>
          <a:pPr algn="l"/>
          <a:r>
            <a:rPr lang="en-US" sz="1600" b="1"/>
            <a:t>(2) Average Credit Card Interest Rate - Investopedia. https://www.investopedia.com/average-credit-card-interest-rate-5076674 Accessed 4/24/2023.</a:t>
          </a:r>
        </a:p>
        <a:p>
          <a:pPr algn="l"/>
          <a:r>
            <a:rPr lang="en-US" sz="1600" b="1"/>
            <a:t>(3) Credit Card Statistics And Trends 2023 – Forbes Advisor. https://www.forbes.com/advisor/credit-cards/credit-card-statistics/ Accessed 4/24/2023.</a:t>
          </a:r>
        </a:p>
        <a:p>
          <a:pPr algn="l"/>
          <a:r>
            <a:rPr lang="en-US" sz="1600" b="1"/>
            <a:t>(4) Average credit card interest rates: April 19, 2023 | CreditCards.com. https://www.creditcards.com/news/rate-report/ Accessed 4/24/2023.</a:t>
          </a:r>
          <a:r>
            <a:rPr lang="en-US" sz="1600" baseline="0">
              <a:solidFill>
                <a:schemeClr val="lt1"/>
              </a:solidFill>
              <a:latin typeface="+mn-lt"/>
              <a:ea typeface="+mn-ea"/>
              <a:cs typeface="+mn-cs"/>
            </a:rPr>
            <a:t>beginning of the period.</a:t>
          </a:r>
        </a:p>
      </xdr:txBody>
    </xdr:sp>
    <xdr:clientData/>
  </xdr:twoCellAnchor>
  <xdr:twoCellAnchor>
    <xdr:from>
      <xdr:col>7</xdr:col>
      <xdr:colOff>302636</xdr:colOff>
      <xdr:row>123</xdr:row>
      <xdr:rowOff>253277</xdr:rowOff>
    </xdr:from>
    <xdr:to>
      <xdr:col>13</xdr:col>
      <xdr:colOff>204705</xdr:colOff>
      <xdr:row>135</xdr:row>
      <xdr:rowOff>235959</xdr:rowOff>
    </xdr:to>
    <xdr:sp macro="" textlink="">
      <xdr:nvSpPr>
        <xdr:cNvPr id="11" name="Speech Bubble: Rectangle with Corners Rounded 10">
          <a:extLst>
            <a:ext uri="{FF2B5EF4-FFF2-40B4-BE49-F238E27FC236}">
              <a16:creationId xmlns:a16="http://schemas.microsoft.com/office/drawing/2014/main" id="{E4CAF0DD-093E-4C95-B3FB-C63F4275C0B6}"/>
            </a:ext>
          </a:extLst>
        </xdr:cNvPr>
        <xdr:cNvSpPr/>
      </xdr:nvSpPr>
      <xdr:spPr>
        <a:xfrm>
          <a:off x="10101480" y="36936433"/>
          <a:ext cx="8415038" cy="3983182"/>
        </a:xfrm>
        <a:prstGeom prst="wedgeRoundRectCallout">
          <a:avLst>
            <a:gd name="adj1" fmla="val -22615"/>
            <a:gd name="adj2" fmla="val 801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en-US" sz="2400">
              <a:solidFill>
                <a:schemeClr val="lt1"/>
              </a:solidFill>
              <a:effectLst/>
              <a:latin typeface="+mn-lt"/>
              <a:ea typeface="+mn-ea"/>
              <a:cs typeface="+mn-cs"/>
            </a:rPr>
            <a:t>You are thinking  about getting a new Credit Card. The agreement calls for a 21% APR. The credit terms also states that monthly payments are required.</a:t>
          </a:r>
        </a:p>
        <a:p>
          <a:endParaRPr lang="en-US" sz="2400">
            <a:solidFill>
              <a:schemeClr val="lt1"/>
            </a:solidFill>
            <a:effectLst/>
            <a:latin typeface="+mn-lt"/>
            <a:ea typeface="+mn-ea"/>
            <a:cs typeface="+mn-cs"/>
          </a:endParaRPr>
        </a:p>
        <a:p>
          <a:r>
            <a:rPr lang="en-US" sz="2400">
              <a:solidFill>
                <a:schemeClr val="lt1"/>
              </a:solidFill>
              <a:effectLst/>
              <a:latin typeface="+mn-lt"/>
              <a:ea typeface="+mn-ea"/>
              <a:cs typeface="+mn-cs"/>
            </a:rPr>
            <a:t>What is the actual interest rate you pay on such a credit card?</a:t>
          </a:r>
        </a:p>
        <a:p>
          <a:endParaRPr lang="en-US" sz="2400" baseline="0">
            <a:solidFill>
              <a:schemeClr val="lt1"/>
            </a:solidFill>
            <a:effectLst/>
            <a:latin typeface="+mn-lt"/>
            <a:ea typeface="+mn-ea"/>
            <a:cs typeface="+mn-cs"/>
          </a:endParaRPr>
        </a:p>
        <a:p>
          <a:r>
            <a:rPr lang="en-US" sz="2400" b="1" baseline="0">
              <a:solidFill>
                <a:schemeClr val="lt1"/>
              </a:solidFill>
              <a:effectLst/>
              <a:latin typeface="+mn-lt"/>
              <a:ea typeface="+mn-ea"/>
              <a:cs typeface="+mn-cs"/>
            </a:rPr>
            <a:t>Effective Annual rate (EAR) =  [1 + (APR/periods)]^periods  - 1</a:t>
          </a:r>
          <a:endParaRPr lang="en-US" sz="2400" b="1"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333318</xdr:colOff>
      <xdr:row>6</xdr:row>
      <xdr:rowOff>148359</xdr:rowOff>
    </xdr:from>
    <xdr:to>
      <xdr:col>11</xdr:col>
      <xdr:colOff>1105842</xdr:colOff>
      <xdr:row>19</xdr:row>
      <xdr:rowOff>63500</xdr:rowOff>
    </xdr:to>
    <xdr:sp macro="" textlink="">
      <xdr:nvSpPr>
        <xdr:cNvPr id="2" name="Speech Bubble: Rectangle with Corners Rounded 1">
          <a:extLst>
            <a:ext uri="{FF2B5EF4-FFF2-40B4-BE49-F238E27FC236}">
              <a16:creationId xmlns:a16="http://schemas.microsoft.com/office/drawing/2014/main" id="{0B695D8F-FB61-436D-AD57-065F66A029B8}"/>
            </a:ext>
          </a:extLst>
        </xdr:cNvPr>
        <xdr:cNvSpPr/>
      </xdr:nvSpPr>
      <xdr:spPr>
        <a:xfrm>
          <a:off x="7593485" y="1291359"/>
          <a:ext cx="8858190" cy="2465724"/>
        </a:xfrm>
        <a:prstGeom prst="wedgeRoundRectCallout">
          <a:avLst>
            <a:gd name="adj1" fmla="val -22615"/>
            <a:gd name="adj2" fmla="val 801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a:t>Suppose you enter into a Mortgage agreement with your Financial Institution. The</a:t>
          </a:r>
          <a:r>
            <a:rPr lang="en-US" sz="2000" baseline="0"/>
            <a:t> mortgage amount is</a:t>
          </a:r>
          <a:r>
            <a:rPr lang="en-US" sz="2000"/>
            <a:t> $300,000.</a:t>
          </a:r>
          <a:r>
            <a:rPr lang="en-US" sz="2000" baseline="0"/>
            <a:t> The interest rate is</a:t>
          </a:r>
          <a:r>
            <a:rPr lang="en-US" sz="2000"/>
            <a:t> 6.125% APR.</a:t>
          </a:r>
          <a:r>
            <a:rPr lang="en-US" sz="2000" baseline="0"/>
            <a:t> The term of the loan is 30</a:t>
          </a:r>
          <a:r>
            <a:rPr lang="en-US" sz="2000"/>
            <a:t> years with monthly payments.</a:t>
          </a:r>
        </a:p>
        <a:p>
          <a:pPr algn="l"/>
          <a:endParaRPr lang="en-US" sz="2000" baseline="0"/>
        </a:p>
        <a:p>
          <a:pPr algn="l"/>
          <a:r>
            <a:rPr lang="en-US" sz="2000" baseline="0"/>
            <a:t>Create a Mortgage Amortization Schedule.</a:t>
          </a:r>
        </a:p>
        <a:p>
          <a:pPr algn="l"/>
          <a:endParaRPr lang="en-US" sz="1600" baseline="0"/>
        </a:p>
      </xdr:txBody>
    </xdr:sp>
    <xdr:clientData/>
  </xdr:twoCellAnchor>
  <xdr:twoCellAnchor>
    <xdr:from>
      <xdr:col>0</xdr:col>
      <xdr:colOff>571500</xdr:colOff>
      <xdr:row>6</xdr:row>
      <xdr:rowOff>47626</xdr:rowOff>
    </xdr:from>
    <xdr:to>
      <xdr:col>5</xdr:col>
      <xdr:colOff>66892</xdr:colOff>
      <xdr:row>27</xdr:row>
      <xdr:rowOff>84666</xdr:rowOff>
    </xdr:to>
    <xdr:sp macro="" textlink="">
      <xdr:nvSpPr>
        <xdr:cNvPr id="12" name="Speech Bubble: Rectangle with Corners Rounded 11">
          <a:extLst>
            <a:ext uri="{FF2B5EF4-FFF2-40B4-BE49-F238E27FC236}">
              <a16:creationId xmlns:a16="http://schemas.microsoft.com/office/drawing/2014/main" id="{F5D4364B-4CBD-473B-8F6D-5FAE74A36683}"/>
            </a:ext>
          </a:extLst>
        </xdr:cNvPr>
        <xdr:cNvSpPr/>
      </xdr:nvSpPr>
      <xdr:spPr>
        <a:xfrm>
          <a:off x="571500" y="1190626"/>
          <a:ext cx="6046475" cy="4376207"/>
        </a:xfrm>
        <a:prstGeom prst="wedgeRoundRectCallout">
          <a:avLst>
            <a:gd name="adj1" fmla="val -21209"/>
            <a:gd name="adj2" fmla="val 47071"/>
            <a:gd name="adj3" fmla="val 16667"/>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cap="all" baseline="0"/>
            <a:t>Mortgage Payment Formula</a:t>
          </a:r>
          <a:r>
            <a:rPr lang="en-US" sz="1600" b="1"/>
            <a:t> </a:t>
          </a:r>
        </a:p>
        <a:p>
          <a:pPr algn="l"/>
          <a:endParaRPr lang="en-US" sz="1600" b="1" baseline="0"/>
        </a:p>
        <a:p>
          <a:pPr algn="l"/>
          <a:endParaRPr lang="en-US" sz="1600" b="1" baseline="0"/>
        </a:p>
        <a:p>
          <a:pPr algn="l"/>
          <a:endParaRPr lang="en-US" sz="1600" b="1" baseline="0"/>
        </a:p>
        <a:p>
          <a:pPr algn="l"/>
          <a:endParaRPr lang="en-US" sz="1600" b="1" baseline="0"/>
        </a:p>
        <a:p>
          <a:pPr algn="l"/>
          <a:endParaRPr lang="en-US" sz="1600" b="1" baseline="0"/>
        </a:p>
        <a:p>
          <a:pPr algn="l"/>
          <a:endParaRPr lang="en-US" sz="1600" b="1" baseline="0"/>
        </a:p>
        <a:p>
          <a:pPr algn="l"/>
          <a:r>
            <a:rPr lang="en-US" sz="1600" b="1" baseline="0"/>
            <a:t>Where:</a:t>
          </a:r>
        </a:p>
        <a:p>
          <a:pPr algn="l"/>
          <a:endParaRPr lang="en-US" sz="1600" b="1" baseline="0"/>
        </a:p>
        <a:p>
          <a:pPr algn="l"/>
          <a:r>
            <a:rPr lang="en-US" sz="1600" b="1" baseline="0"/>
            <a:t>MP = Monthly Mortgage Payment</a:t>
          </a:r>
        </a:p>
        <a:p>
          <a:pPr algn="l"/>
          <a:r>
            <a:rPr lang="en-US" sz="1600" b="1" baseline="0"/>
            <a:t>L = Amount Borrowed (Original Loan balance)</a:t>
          </a:r>
        </a:p>
        <a:p>
          <a:pPr algn="l"/>
          <a:r>
            <a:rPr lang="en-US" sz="1600" b="1" baseline="0"/>
            <a:t>r = Monthly Mortgage Rate</a:t>
          </a:r>
        </a:p>
        <a:p>
          <a:pPr algn="l"/>
          <a:r>
            <a:rPr lang="en-US" sz="1600" b="1" baseline="0"/>
            <a:t>n = Number of months of the mortgage loan</a:t>
          </a:r>
        </a:p>
      </xdr:txBody>
    </xdr:sp>
    <xdr:clientData/>
  </xdr:twoCellAnchor>
  <xdr:oneCellAnchor>
    <xdr:from>
      <xdr:col>2</xdr:col>
      <xdr:colOff>571499</xdr:colOff>
      <xdr:row>10</xdr:row>
      <xdr:rowOff>19051</xdr:rowOff>
    </xdr:from>
    <xdr:ext cx="3533776" cy="1362074"/>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177CAA3E-33D7-4BFF-9F7E-2E56A02CA080}"/>
                </a:ext>
              </a:extLst>
            </xdr:cNvPr>
            <xdr:cNvSpPr txBox="1"/>
          </xdr:nvSpPr>
          <xdr:spPr>
            <a:xfrm>
              <a:off x="1790699" y="1924051"/>
              <a:ext cx="3533776" cy="1362074"/>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ctr"/>
              <a:endParaRPr lang="en-US" sz="2000" b="1" i="1">
                <a:latin typeface="Cambria Math" panose="02040503050406030204" pitchFamily="18" charset="0"/>
              </a:endParaRPr>
            </a:p>
            <a:p>
              <a:pPr/>
              <a14:m>
                <m:oMathPara xmlns:m="http://schemas.openxmlformats.org/officeDocument/2006/math">
                  <m:oMathParaPr>
                    <m:jc m:val="centerGroup"/>
                  </m:oMathParaPr>
                  <m:oMath xmlns:m="http://schemas.openxmlformats.org/officeDocument/2006/math">
                    <m:r>
                      <a:rPr lang="en-US" sz="2000" b="1" i="1">
                        <a:latin typeface="Cambria Math" panose="02040503050406030204" pitchFamily="18" charset="0"/>
                      </a:rPr>
                      <m:t>𝑴𝑷</m:t>
                    </m:r>
                    <m:r>
                      <a:rPr lang="en-US" sz="2000" b="1" i="0">
                        <a:latin typeface="Cambria Math" panose="02040503050406030204" pitchFamily="18" charset="0"/>
                      </a:rPr>
                      <m:t>=</m:t>
                    </m:r>
                    <m:r>
                      <a:rPr lang="en-US" sz="2000" b="1" i="1">
                        <a:latin typeface="Cambria Math" panose="02040503050406030204" pitchFamily="18" charset="0"/>
                      </a:rPr>
                      <m:t>𝑳</m:t>
                    </m:r>
                    <m:d>
                      <m:dPr>
                        <m:begChr m:val="["/>
                        <m:endChr m:val="]"/>
                        <m:ctrlPr>
                          <a:rPr lang="en-US" sz="2000" b="1" i="1">
                            <a:solidFill>
                              <a:srgbClr val="836967"/>
                            </a:solidFill>
                            <a:latin typeface="Cambria Math" panose="02040503050406030204" pitchFamily="18" charset="0"/>
                          </a:rPr>
                        </m:ctrlPr>
                      </m:dPr>
                      <m:e>
                        <m:f>
                          <m:fPr>
                            <m:ctrlPr>
                              <a:rPr lang="en-US" sz="2000" b="1" i="1">
                                <a:solidFill>
                                  <a:srgbClr val="836967"/>
                                </a:solidFill>
                                <a:latin typeface="Cambria Math" panose="02040503050406030204" pitchFamily="18" charset="0"/>
                              </a:rPr>
                            </m:ctrlPr>
                          </m:fPr>
                          <m:num>
                            <m:r>
                              <a:rPr lang="en-US" sz="2000" b="1" i="0">
                                <a:latin typeface="Cambria Math" panose="02040503050406030204" pitchFamily="18" charset="0"/>
                              </a:rPr>
                              <m:t>𝟏</m:t>
                            </m:r>
                            <m:r>
                              <a:rPr lang="en-US" sz="2000" b="1" i="0">
                                <a:latin typeface="Cambria Math" panose="02040503050406030204" pitchFamily="18" charset="0"/>
                              </a:rPr>
                              <m:t>−</m:t>
                            </m:r>
                            <m:sSup>
                              <m:sSupPr>
                                <m:ctrlPr>
                                  <a:rPr lang="en-US" sz="2000" b="1" i="1">
                                    <a:solidFill>
                                      <a:srgbClr val="836967"/>
                                    </a:solidFill>
                                    <a:latin typeface="Cambria Math" panose="02040503050406030204" pitchFamily="18" charset="0"/>
                                  </a:rPr>
                                </m:ctrlPr>
                              </m:sSupPr>
                              <m:e>
                                <m:d>
                                  <m:dPr>
                                    <m:ctrlPr>
                                      <a:rPr lang="en-US" sz="2000" b="1" i="1">
                                        <a:solidFill>
                                          <a:schemeClr val="tx1"/>
                                        </a:solidFill>
                                        <a:effectLst/>
                                        <a:latin typeface="Cambria Math" panose="02040503050406030204" pitchFamily="18" charset="0"/>
                                        <a:ea typeface="+mn-ea"/>
                                        <a:cs typeface="+mn-cs"/>
                                      </a:rPr>
                                    </m:ctrlPr>
                                  </m:dPr>
                                  <m:e>
                                    <m:r>
                                      <a:rPr lang="en-US" sz="2000" b="1" i="0">
                                        <a:solidFill>
                                          <a:schemeClr val="tx1"/>
                                        </a:solidFill>
                                        <a:effectLst/>
                                        <a:latin typeface="Cambria Math" panose="02040503050406030204" pitchFamily="18" charset="0"/>
                                        <a:ea typeface="+mn-ea"/>
                                        <a:cs typeface="+mn-cs"/>
                                      </a:rPr>
                                      <m:t>𝟏</m:t>
                                    </m:r>
                                    <m:r>
                                      <a:rPr lang="en-US" sz="2000" b="1" i="0">
                                        <a:solidFill>
                                          <a:schemeClr val="tx1"/>
                                        </a:solidFill>
                                        <a:effectLst/>
                                        <a:latin typeface="Cambria Math" panose="02040503050406030204" pitchFamily="18" charset="0"/>
                                        <a:ea typeface="+mn-ea"/>
                                        <a:cs typeface="+mn-cs"/>
                                      </a:rPr>
                                      <m:t>+</m:t>
                                    </m:r>
                                    <m:r>
                                      <a:rPr lang="en-US" sz="2000" b="1" i="1">
                                        <a:solidFill>
                                          <a:schemeClr val="tx1"/>
                                        </a:solidFill>
                                        <a:effectLst/>
                                        <a:latin typeface="Cambria Math" panose="02040503050406030204" pitchFamily="18" charset="0"/>
                                        <a:ea typeface="+mn-ea"/>
                                        <a:cs typeface="+mn-cs"/>
                                      </a:rPr>
                                      <m:t>𝒓</m:t>
                                    </m:r>
                                  </m:e>
                                </m:d>
                              </m:e>
                              <m:sup>
                                <m:r>
                                  <a:rPr lang="en-US" sz="2000" b="1" i="1">
                                    <a:latin typeface="Cambria Math" panose="02040503050406030204" pitchFamily="18" charset="0"/>
                                  </a:rPr>
                                  <m:t>𝒏</m:t>
                                </m:r>
                              </m:sup>
                            </m:sSup>
                          </m:num>
                          <m:den>
                            <m:sSup>
                              <m:sSupPr>
                                <m:ctrlPr>
                                  <a:rPr lang="en-US" sz="2000" b="1" i="1">
                                    <a:solidFill>
                                      <a:srgbClr val="836967"/>
                                    </a:solidFill>
                                    <a:latin typeface="Cambria Math" panose="02040503050406030204" pitchFamily="18" charset="0"/>
                                  </a:rPr>
                                </m:ctrlPr>
                              </m:sSupPr>
                              <m:e>
                                <m:d>
                                  <m:dPr>
                                    <m:ctrlPr>
                                      <a:rPr lang="en-US" sz="2000" b="1" i="1">
                                        <a:solidFill>
                                          <a:srgbClr val="836967"/>
                                        </a:solidFill>
                                        <a:latin typeface="Cambria Math" panose="02040503050406030204" pitchFamily="18" charset="0"/>
                                      </a:rPr>
                                    </m:ctrlPr>
                                  </m:dPr>
                                  <m:e>
                                    <m:r>
                                      <a:rPr lang="en-US" sz="2000" b="1" i="0">
                                        <a:latin typeface="Cambria Math" panose="02040503050406030204" pitchFamily="18" charset="0"/>
                                      </a:rPr>
                                      <m:t>𝟏</m:t>
                                    </m:r>
                                    <m:r>
                                      <a:rPr lang="en-US" sz="2000" b="1" i="0">
                                        <a:latin typeface="Cambria Math" panose="02040503050406030204" pitchFamily="18" charset="0"/>
                                      </a:rPr>
                                      <m:t>+</m:t>
                                    </m:r>
                                    <m:r>
                                      <a:rPr lang="en-US" sz="2000" b="1" i="1">
                                        <a:latin typeface="Cambria Math" panose="02040503050406030204" pitchFamily="18" charset="0"/>
                                      </a:rPr>
                                      <m:t>𝒓</m:t>
                                    </m:r>
                                  </m:e>
                                </m:d>
                              </m:e>
                              <m:sup>
                                <m:r>
                                  <a:rPr lang="en-US" sz="2000" b="1" i="1">
                                    <a:latin typeface="Cambria Math" panose="02040503050406030204" pitchFamily="18" charset="0"/>
                                  </a:rPr>
                                  <m:t>𝒏</m:t>
                                </m:r>
                              </m:sup>
                            </m:sSup>
                            <m:r>
                              <a:rPr lang="en-US" sz="2000" b="1" i="0">
                                <a:latin typeface="Cambria Math" panose="02040503050406030204" pitchFamily="18" charset="0"/>
                              </a:rPr>
                              <m:t>−</m:t>
                            </m:r>
                            <m:r>
                              <a:rPr lang="en-US" sz="2000" b="1" i="0">
                                <a:latin typeface="Cambria Math" panose="02040503050406030204" pitchFamily="18" charset="0"/>
                              </a:rPr>
                              <m:t>𝟏</m:t>
                            </m:r>
                          </m:den>
                        </m:f>
                      </m:e>
                    </m:d>
                  </m:oMath>
                </m:oMathPara>
              </a14:m>
              <a:endParaRPr lang="en-US" sz="2000" b="1"/>
            </a:p>
          </xdr:txBody>
        </xdr:sp>
      </mc:Choice>
      <mc:Fallback xmlns="">
        <xdr:sp macro="" textlink="">
          <xdr:nvSpPr>
            <xdr:cNvPr id="13" name="TextBox 12">
              <a:extLst>
                <a:ext uri="{FF2B5EF4-FFF2-40B4-BE49-F238E27FC236}">
                  <a16:creationId xmlns:a16="http://schemas.microsoft.com/office/drawing/2014/main" id="{177CAA3E-33D7-4BFF-9F7E-2E56A02CA080}"/>
                </a:ext>
              </a:extLst>
            </xdr:cNvPr>
            <xdr:cNvSpPr txBox="1"/>
          </xdr:nvSpPr>
          <xdr:spPr>
            <a:xfrm>
              <a:off x="1790699" y="1924051"/>
              <a:ext cx="3533776" cy="1362074"/>
            </a:xfrm>
            <a:prstGeom prst="rect">
              <a:avLst/>
            </a:prstGeom>
            <a:solidFill>
              <a:schemeClr val="accent6">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ctr">
              <a:noAutofit/>
            </a:bodyPr>
            <a:lstStyle/>
            <a:p>
              <a:pPr algn="ctr"/>
              <a:endParaRPr lang="en-US" sz="2000" b="1" i="1">
                <a:latin typeface="Cambria Math" panose="02040503050406030204" pitchFamily="18" charset="0"/>
              </a:endParaRPr>
            </a:p>
            <a:p>
              <a:r>
                <a:rPr lang="en-US" sz="2000" b="1" i="0">
                  <a:latin typeface="Cambria Math" panose="02040503050406030204" pitchFamily="18" charset="0"/>
                </a:rPr>
                <a:t>𝑴𝑷=𝑳</a:t>
              </a:r>
              <a:r>
                <a:rPr lang="en-US" sz="2000" b="1" i="0">
                  <a:solidFill>
                    <a:srgbClr val="836967"/>
                  </a:solidFill>
                  <a:latin typeface="Cambria Math" panose="02040503050406030204" pitchFamily="18" charset="0"/>
                </a:rPr>
                <a:t>[(</a:t>
              </a:r>
              <a:r>
                <a:rPr lang="en-US" sz="2000" b="1" i="0">
                  <a:latin typeface="Cambria Math" panose="02040503050406030204" pitchFamily="18" charset="0"/>
                </a:rPr>
                <a:t>𝟏−</a:t>
              </a:r>
              <a:r>
                <a:rPr lang="en-US" sz="2000" b="1" i="0">
                  <a:solidFill>
                    <a:schemeClr val="tx1"/>
                  </a:solidFill>
                  <a:effectLst/>
                  <a:latin typeface="+mn-lt"/>
                  <a:ea typeface="+mn-ea"/>
                  <a:cs typeface="+mn-cs"/>
                </a:rPr>
                <a:t>(𝟏+𝒓)</a:t>
              </a:r>
              <a:r>
                <a:rPr lang="en-US" sz="2000" b="1" i="0">
                  <a:solidFill>
                    <a:srgbClr val="836967"/>
                  </a:solidFill>
                  <a:effectLst/>
                  <a:latin typeface="Cambria Math" panose="02040503050406030204" pitchFamily="18" charset="0"/>
                  <a:ea typeface="+mn-ea"/>
                  <a:cs typeface="+mn-cs"/>
                </a:rPr>
                <a:t>^</a:t>
              </a:r>
              <a:r>
                <a:rPr lang="en-US" sz="2000" b="1" i="0">
                  <a:latin typeface="Cambria Math" panose="02040503050406030204" pitchFamily="18" charset="0"/>
                </a:rPr>
                <a:t>𝒏</a:t>
              </a:r>
              <a:r>
                <a:rPr lang="en-US" sz="2000" b="1" i="0">
                  <a:solidFill>
                    <a:srgbClr val="836967"/>
                  </a:solidFill>
                  <a:latin typeface="Cambria Math" panose="02040503050406030204" pitchFamily="18" charset="0"/>
                </a:rPr>
                <a:t>)/((</a:t>
              </a:r>
              <a:r>
                <a:rPr lang="en-US" sz="2000" b="1" i="0">
                  <a:latin typeface="Cambria Math" panose="02040503050406030204" pitchFamily="18" charset="0"/>
                </a:rPr>
                <a:t>𝟏+𝒓)</a:t>
              </a:r>
              <a:r>
                <a:rPr lang="en-US" sz="2000" b="1" i="0">
                  <a:solidFill>
                    <a:srgbClr val="836967"/>
                  </a:solidFill>
                  <a:latin typeface="Cambria Math" panose="02040503050406030204" pitchFamily="18" charset="0"/>
                </a:rPr>
                <a:t>^</a:t>
              </a:r>
              <a:r>
                <a:rPr lang="en-US" sz="2000" b="1" i="0">
                  <a:latin typeface="Cambria Math" panose="02040503050406030204" pitchFamily="18" charset="0"/>
                </a:rPr>
                <a:t>𝒏−𝟏</a:t>
              </a:r>
              <a:r>
                <a:rPr lang="en-US" sz="2000" b="1" i="0">
                  <a:solidFill>
                    <a:srgbClr val="836967"/>
                  </a:solidFill>
                  <a:latin typeface="Cambria Math" panose="02040503050406030204" pitchFamily="18" charset="0"/>
                </a:rPr>
                <a:t>)]</a:t>
              </a:r>
              <a:endParaRPr lang="en-US" sz="2000" b="1"/>
            </a:p>
          </xdr:txBody>
        </xdr:sp>
      </mc:Fallback>
    </mc:AlternateContent>
    <xdr:clientData/>
  </xdr:oneCellAnchor>
</xdr:wsDr>
</file>

<file path=xl/drawings/drawing8.xml><?xml version="1.0" encoding="utf-8"?>
<xdr:wsDr xmlns:xdr="http://schemas.openxmlformats.org/drawingml/2006/spreadsheetDrawing" xmlns:a="http://schemas.openxmlformats.org/drawingml/2006/main">
  <xdr:absoluteAnchor>
    <xdr:pos x="0" y="0"/>
    <xdr:ext cx="8684121" cy="6295430"/>
    <xdr:graphicFrame macro="">
      <xdr:nvGraphicFramePr>
        <xdr:cNvPr id="2" name="Chart 1">
          <a:extLst>
            <a:ext uri="{FF2B5EF4-FFF2-40B4-BE49-F238E27FC236}">
              <a16:creationId xmlns:a16="http://schemas.microsoft.com/office/drawing/2014/main" id="{3018C3DC-605E-986E-EA4B-93CA8DF771A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0.58115</cdr:x>
      <cdr:y>0.32306</cdr:y>
    </cdr:from>
    <cdr:to>
      <cdr:x>0.90185</cdr:x>
      <cdr:y>0.50134</cdr:y>
    </cdr:to>
    <cdr:sp macro="" textlink="">
      <cdr:nvSpPr>
        <cdr:cNvPr id="2" name="TextBox 1">
          <a:extLst xmlns:a="http://schemas.openxmlformats.org/drawingml/2006/main">
            <a:ext uri="{FF2B5EF4-FFF2-40B4-BE49-F238E27FC236}">
              <a16:creationId xmlns:a16="http://schemas.microsoft.com/office/drawing/2014/main" id="{1F41843F-57F1-D8DF-CFAB-D2A5279DACE8}"/>
            </a:ext>
          </a:extLst>
        </cdr:cNvPr>
        <cdr:cNvSpPr txBox="1"/>
      </cdr:nvSpPr>
      <cdr:spPr>
        <a:xfrm xmlns:a="http://schemas.openxmlformats.org/drawingml/2006/main">
          <a:off x="5040664" y="2031438"/>
          <a:ext cx="2781636" cy="112108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solidFill>
                <a:schemeClr val="bg1"/>
              </a:solidFill>
            </a:rPr>
            <a:t>Continuously</a:t>
          </a:r>
          <a:r>
            <a:rPr lang="en-US" sz="1100" b="1" baseline="0">
              <a:solidFill>
                <a:schemeClr val="bg1"/>
              </a:solidFill>
            </a:rPr>
            <a:t> Compounded Rate</a:t>
          </a:r>
        </a:p>
        <a:p xmlns:a="http://schemas.openxmlformats.org/drawingml/2006/main">
          <a:r>
            <a:rPr lang="en-US" sz="1100" baseline="0">
              <a:solidFill>
                <a:srgbClr val="FFFF00"/>
              </a:solidFill>
            </a:rPr>
            <a:t>=Exp(r) - 1</a:t>
          </a:r>
        </a:p>
        <a:p xmlns:a="http://schemas.openxmlformats.org/drawingml/2006/main">
          <a:r>
            <a:rPr lang="en-US" sz="1100" baseline="0">
              <a:solidFill>
                <a:srgbClr val="FFFF00"/>
              </a:solidFill>
            </a:rPr>
            <a:t>=2.71828</a:t>
          </a:r>
          <a:r>
            <a:rPr lang="en-US" sz="1200" baseline="30000">
              <a:solidFill>
                <a:srgbClr val="FFFF00"/>
              </a:solidFill>
            </a:rPr>
            <a:t>0.08 </a:t>
          </a:r>
          <a:r>
            <a:rPr lang="en-US" sz="1100" baseline="0">
              <a:solidFill>
                <a:srgbClr val="FFFF00"/>
              </a:solidFill>
              <a:effectLst/>
              <a:latin typeface="+mn-lt"/>
              <a:ea typeface="+mn-ea"/>
              <a:cs typeface="+mn-cs"/>
            </a:rPr>
            <a:t> - 1</a:t>
          </a:r>
        </a:p>
        <a:p xmlns:a="http://schemas.openxmlformats.org/drawingml/2006/main">
          <a:r>
            <a:rPr lang="en-US" sz="1100" baseline="0">
              <a:solidFill>
                <a:srgbClr val="FFFF00"/>
              </a:solidFill>
              <a:effectLst/>
              <a:latin typeface="+mn-lt"/>
              <a:ea typeface="+mn-ea"/>
              <a:cs typeface="+mn-cs"/>
            </a:rPr>
            <a:t>= </a:t>
          </a:r>
          <a:r>
            <a:rPr lang="en-US" sz="1600" b="1" baseline="0">
              <a:solidFill>
                <a:srgbClr val="FFFF00"/>
              </a:solidFill>
              <a:effectLst/>
              <a:latin typeface="+mn-lt"/>
              <a:ea typeface="+mn-ea"/>
              <a:cs typeface="+mn-cs"/>
            </a:rPr>
            <a:t>8.32871%</a:t>
          </a:r>
          <a:endParaRPr lang="en-US" sz="1600" b="1" baseline="30000">
            <a:solidFill>
              <a:srgbClr val="FFFF00"/>
            </a:solidFill>
          </a:endParaRPr>
        </a:p>
      </cdr:txBody>
    </cdr:sp>
  </cdr:relSizeAnchor>
</c:userShapes>
</file>

<file path=xl/drawings/drawing10.xml><?xml version="1.0" encoding="utf-8"?>
<xdr:wsDr xmlns:xdr="http://schemas.openxmlformats.org/drawingml/2006/spreadsheetDrawing" xmlns:a="http://schemas.openxmlformats.org/drawingml/2006/main">
  <xdr:absoluteAnchor>
    <xdr:pos x="0" y="0"/>
    <xdr:ext cx="8684121" cy="6295430"/>
    <xdr:graphicFrame macro="">
      <xdr:nvGraphicFramePr>
        <xdr:cNvPr id="2" name="Chart 1">
          <a:extLst>
            <a:ext uri="{FF2B5EF4-FFF2-40B4-BE49-F238E27FC236}">
              <a16:creationId xmlns:a16="http://schemas.microsoft.com/office/drawing/2014/main" id="{D0E36EAF-4A2B-00B4-0B92-9C628D7A1D6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4E54-BD3A-4B17-84E9-58E6252FF928}">
  <dimension ref="E13:K72"/>
  <sheetViews>
    <sheetView showGridLines="0" tabSelected="1" zoomScaleNormal="100" workbookViewId="0">
      <selection activeCell="D36" sqref="D36"/>
    </sheetView>
  </sheetViews>
  <sheetFormatPr defaultRowHeight="15" x14ac:dyDescent="0.25"/>
  <cols>
    <col min="3" max="3" width="20.42578125" customWidth="1"/>
    <col min="4" max="4" width="35.7109375" customWidth="1"/>
    <col min="5" max="5" width="28.140625" customWidth="1"/>
    <col min="6" max="6" width="10.140625" customWidth="1"/>
    <col min="7" max="7" width="20.28515625" customWidth="1"/>
    <col min="8" max="8" width="17.42578125" customWidth="1"/>
    <col min="9" max="9" width="20" customWidth="1"/>
    <col min="10" max="10" width="21.140625" customWidth="1"/>
    <col min="11" max="11" width="20.42578125" customWidth="1"/>
  </cols>
  <sheetData>
    <row r="13" spans="5:5" ht="21" x14ac:dyDescent="0.35">
      <c r="E13" s="20"/>
    </row>
    <row r="34" spans="5:10" ht="26.25" x14ac:dyDescent="0.4">
      <c r="E34" s="79" t="s">
        <v>24</v>
      </c>
      <c r="F34" s="79"/>
      <c r="G34" s="24">
        <v>100</v>
      </c>
    </row>
    <row r="35" spans="5:10" ht="26.25" x14ac:dyDescent="0.4">
      <c r="E35" s="79" t="s">
        <v>25</v>
      </c>
      <c r="F35" s="79"/>
      <c r="G35" s="27">
        <v>0.08</v>
      </c>
    </row>
    <row r="36" spans="5:10" ht="52.5" x14ac:dyDescent="0.4">
      <c r="F36" s="22" t="s">
        <v>5</v>
      </c>
      <c r="G36" s="29" t="s">
        <v>27</v>
      </c>
      <c r="I36" s="30" t="s">
        <v>29</v>
      </c>
      <c r="J36" s="29" t="s">
        <v>23</v>
      </c>
    </row>
    <row r="37" spans="5:10" ht="26.25" x14ac:dyDescent="0.4">
      <c r="F37" s="23">
        <v>1</v>
      </c>
      <c r="G37" s="24">
        <v>100</v>
      </c>
      <c r="H37" s="23" t="s">
        <v>22</v>
      </c>
      <c r="I37" s="21">
        <f>1+$G$35</f>
        <v>1.08</v>
      </c>
      <c r="J37" s="26">
        <f>G37*I37</f>
        <v>108</v>
      </c>
    </row>
    <row r="38" spans="5:10" ht="26.25" x14ac:dyDescent="0.4">
      <c r="F38" s="23">
        <v>2</v>
      </c>
      <c r="G38" s="24">
        <f>J37</f>
        <v>108</v>
      </c>
      <c r="H38" s="23" t="s">
        <v>22</v>
      </c>
      <c r="I38" s="21">
        <f>1+$G$35</f>
        <v>1.08</v>
      </c>
      <c r="J38" s="26">
        <f>G38*I38</f>
        <v>116.64000000000001</v>
      </c>
    </row>
    <row r="39" spans="5:10" ht="26.25" x14ac:dyDescent="0.4">
      <c r="F39" s="23">
        <v>3</v>
      </c>
      <c r="G39" s="24">
        <f t="shared" ref="G39:G41" si="0">J38</f>
        <v>116.64000000000001</v>
      </c>
      <c r="H39" s="23" t="s">
        <v>22</v>
      </c>
      <c r="I39" s="21">
        <f>1+$G$35</f>
        <v>1.08</v>
      </c>
      <c r="J39" s="26">
        <f t="shared" ref="J39:J41" si="1">G39*I39</f>
        <v>125.97120000000002</v>
      </c>
    </row>
    <row r="40" spans="5:10" ht="26.25" x14ac:dyDescent="0.4">
      <c r="F40" s="23">
        <v>4</v>
      </c>
      <c r="G40" s="24">
        <f t="shared" si="0"/>
        <v>125.97120000000002</v>
      </c>
      <c r="H40" s="23" t="s">
        <v>22</v>
      </c>
      <c r="I40" s="21">
        <f>1+$G$35</f>
        <v>1.08</v>
      </c>
      <c r="J40" s="26">
        <f t="shared" si="1"/>
        <v>136.04889600000004</v>
      </c>
    </row>
    <row r="41" spans="5:10" ht="26.25" x14ac:dyDescent="0.4">
      <c r="F41" s="23">
        <v>5</v>
      </c>
      <c r="G41" s="24">
        <f t="shared" si="0"/>
        <v>136.04889600000004</v>
      </c>
      <c r="H41" s="23" t="s">
        <v>22</v>
      </c>
      <c r="I41" s="21">
        <f>1+$G$35</f>
        <v>1.08</v>
      </c>
      <c r="J41" s="26">
        <f t="shared" si="1"/>
        <v>146.93280768000005</v>
      </c>
    </row>
    <row r="63" spans="5:7" ht="21" x14ac:dyDescent="0.35">
      <c r="F63" s="28" t="s">
        <v>26</v>
      </c>
    </row>
    <row r="64" spans="5:7" ht="26.25" x14ac:dyDescent="0.4">
      <c r="E64" s="79" t="s">
        <v>24</v>
      </c>
      <c r="F64" s="79"/>
      <c r="G64" s="24">
        <v>100</v>
      </c>
    </row>
    <row r="65" spans="5:11" ht="26.25" x14ac:dyDescent="0.4">
      <c r="E65" s="79" t="s">
        <v>25</v>
      </c>
      <c r="F65" s="79"/>
      <c r="G65" s="27">
        <v>0.08</v>
      </c>
    </row>
    <row r="66" spans="5:11" ht="73.5" customHeight="1" x14ac:dyDescent="0.25">
      <c r="F66" s="32" t="s">
        <v>5</v>
      </c>
      <c r="G66" s="31" t="s">
        <v>27</v>
      </c>
      <c r="H66" s="31" t="s">
        <v>28</v>
      </c>
      <c r="I66" s="31" t="s">
        <v>30</v>
      </c>
      <c r="J66" s="31" t="s">
        <v>31</v>
      </c>
      <c r="K66" s="31" t="s">
        <v>23</v>
      </c>
    </row>
    <row r="67" spans="5:11" ht="26.25" x14ac:dyDescent="0.4">
      <c r="F67" s="23">
        <v>1</v>
      </c>
      <c r="G67" s="24">
        <v>100</v>
      </c>
      <c r="H67" s="24">
        <f>$G$64*$G$65</f>
        <v>8</v>
      </c>
      <c r="I67" s="26">
        <f>J67-H67</f>
        <v>0</v>
      </c>
      <c r="J67" s="26">
        <f>K67-G67</f>
        <v>8</v>
      </c>
      <c r="K67" s="25">
        <f>G67*(1+$G$65)</f>
        <v>108</v>
      </c>
    </row>
    <row r="68" spans="5:11" ht="26.25" x14ac:dyDescent="0.4">
      <c r="F68" s="23">
        <v>2</v>
      </c>
      <c r="G68" s="24">
        <f>K67</f>
        <v>108</v>
      </c>
      <c r="H68" s="24">
        <f>$G$64*$G$65</f>
        <v>8</v>
      </c>
      <c r="I68" s="26">
        <f t="shared" ref="I68:I71" si="2">J68-H68</f>
        <v>0.64000000000001478</v>
      </c>
      <c r="J68" s="26">
        <f t="shared" ref="J68:J71" si="3">K68-G68</f>
        <v>8.6400000000000148</v>
      </c>
      <c r="K68" s="25">
        <f>G68*(1+$G$65)</f>
        <v>116.64000000000001</v>
      </c>
    </row>
    <row r="69" spans="5:11" ht="26.25" x14ac:dyDescent="0.4">
      <c r="F69" s="23">
        <v>3</v>
      </c>
      <c r="G69" s="24">
        <f>K68</f>
        <v>116.64000000000001</v>
      </c>
      <c r="H69" s="24">
        <f>$G$64*$G$65</f>
        <v>8</v>
      </c>
      <c r="I69" s="26">
        <f t="shared" si="2"/>
        <v>1.3312000000000097</v>
      </c>
      <c r="J69" s="26">
        <f t="shared" si="3"/>
        <v>9.3312000000000097</v>
      </c>
      <c r="K69" s="25">
        <f>G69*(1+$G$65)</f>
        <v>125.97120000000002</v>
      </c>
    </row>
    <row r="70" spans="5:11" ht="26.25" x14ac:dyDescent="0.4">
      <c r="F70" s="23">
        <v>4</v>
      </c>
      <c r="G70" s="24">
        <f>K69</f>
        <v>125.97120000000002</v>
      </c>
      <c r="H70" s="24">
        <f>$G$64*$G$65</f>
        <v>8</v>
      </c>
      <c r="I70" s="26">
        <f t="shared" si="2"/>
        <v>2.0776960000000173</v>
      </c>
      <c r="J70" s="26">
        <f t="shared" si="3"/>
        <v>10.077696000000017</v>
      </c>
      <c r="K70" s="25">
        <f>G70*(1+$G$65)</f>
        <v>136.04889600000004</v>
      </c>
    </row>
    <row r="71" spans="5:11" ht="26.25" x14ac:dyDescent="0.4">
      <c r="F71" s="23">
        <v>5</v>
      </c>
      <c r="G71" s="24">
        <f>K70</f>
        <v>136.04889600000004</v>
      </c>
      <c r="H71" s="24">
        <f>$G$64*$G$65</f>
        <v>8</v>
      </c>
      <c r="I71" s="26">
        <f t="shared" si="2"/>
        <v>2.8839116800000113</v>
      </c>
      <c r="J71" s="26">
        <f t="shared" si="3"/>
        <v>10.883911680000011</v>
      </c>
      <c r="K71" s="34">
        <f>G71*(1+$G$65)</f>
        <v>146.93280768000005</v>
      </c>
    </row>
    <row r="72" spans="5:11" ht="26.25" x14ac:dyDescent="0.4">
      <c r="H72" s="33">
        <f>SUM(H67:H71)</f>
        <v>40</v>
      </c>
      <c r="I72" s="33">
        <f>SUM(I67:I71)</f>
        <v>6.9328076800000531</v>
      </c>
      <c r="J72" s="33">
        <f>SUM(J67:J71)</f>
        <v>46.932807680000053</v>
      </c>
    </row>
  </sheetData>
  <mergeCells count="4">
    <mergeCell ref="E64:F64"/>
    <mergeCell ref="E65:F65"/>
    <mergeCell ref="E34:F34"/>
    <mergeCell ref="E35:F3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834C0-7D03-4C7F-9657-88CC2981FA02}">
  <dimension ref="B2:Z21"/>
  <sheetViews>
    <sheetView topLeftCell="A2" zoomScale="160" zoomScaleNormal="160" workbookViewId="0">
      <selection activeCell="E4" sqref="E4"/>
    </sheetView>
  </sheetViews>
  <sheetFormatPr defaultRowHeight="15" x14ac:dyDescent="0.25"/>
  <cols>
    <col min="1" max="1" width="2.42578125" customWidth="1"/>
    <col min="2" max="2" width="12" customWidth="1"/>
    <col min="3" max="3" width="7.28515625" customWidth="1"/>
    <col min="4" max="4" width="2.140625" customWidth="1"/>
    <col min="6" max="20" width="7.85546875" customWidth="1"/>
  </cols>
  <sheetData>
    <row r="2" spans="2:26" x14ac:dyDescent="0.25">
      <c r="B2" t="s">
        <v>32</v>
      </c>
      <c r="C2">
        <v>0.01</v>
      </c>
    </row>
    <row r="3" spans="2:26" x14ac:dyDescent="0.25">
      <c r="B3" t="s">
        <v>1</v>
      </c>
      <c r="C3">
        <v>1</v>
      </c>
    </row>
    <row r="4" spans="2:26" x14ac:dyDescent="0.25">
      <c r="E4" s="4">
        <f>FV(C2,C3,0, -1,0)</f>
        <v>1.01</v>
      </c>
      <c r="F4" s="1">
        <v>0.01</v>
      </c>
      <c r="G4" s="1">
        <v>0.02</v>
      </c>
      <c r="H4" s="1">
        <v>0.03</v>
      </c>
      <c r="I4" s="1">
        <v>0.04</v>
      </c>
      <c r="J4" s="1">
        <v>0.05</v>
      </c>
      <c r="K4" s="1">
        <v>6.0000000000000005E-2</v>
      </c>
      <c r="L4" s="1">
        <v>6.9999999999999993E-2</v>
      </c>
      <c r="M4" s="1">
        <v>0.08</v>
      </c>
      <c r="N4" s="1">
        <v>0.09</v>
      </c>
      <c r="O4" s="1">
        <v>9.9999999999999992E-2</v>
      </c>
      <c r="P4" s="1">
        <v>0.11</v>
      </c>
      <c r="Q4" s="1">
        <v>0.12</v>
      </c>
      <c r="R4" s="1">
        <v>0.13</v>
      </c>
      <c r="S4" s="1">
        <v>0.14000000000000001</v>
      </c>
      <c r="T4" s="1">
        <v>0.15000000000000002</v>
      </c>
      <c r="U4" s="1"/>
      <c r="V4" s="1"/>
      <c r="W4" s="1"/>
      <c r="X4" s="1"/>
      <c r="Y4" s="1"/>
      <c r="Z4" s="1"/>
    </row>
    <row r="5" spans="2:26" x14ac:dyDescent="0.25">
      <c r="E5">
        <v>1</v>
      </c>
      <c r="F5" s="4">
        <f t="dataTable" ref="F5:T19" dt2D="1" dtr="1" r1="C2" r2="C3"/>
        <v>1.01</v>
      </c>
      <c r="G5" s="4">
        <v>1.02</v>
      </c>
      <c r="H5" s="4">
        <v>1.03</v>
      </c>
      <c r="I5" s="4">
        <v>1.04</v>
      </c>
      <c r="J5" s="4">
        <v>1.05</v>
      </c>
      <c r="K5" s="4">
        <v>1.06</v>
      </c>
      <c r="L5" s="4">
        <v>1.07</v>
      </c>
      <c r="M5" s="4">
        <v>1.08</v>
      </c>
      <c r="N5" s="4">
        <v>1.0900000000000001</v>
      </c>
      <c r="O5" s="4">
        <v>1.1000000000000001</v>
      </c>
      <c r="P5" s="4">
        <v>1.1100000000000001</v>
      </c>
      <c r="Q5" s="4">
        <v>1.1200000000000001</v>
      </c>
      <c r="R5" s="4">
        <v>1.1299999999999999</v>
      </c>
      <c r="S5" s="4">
        <v>1.1400000000000001</v>
      </c>
      <c r="T5" s="4">
        <v>1.1499999999999999</v>
      </c>
    </row>
    <row r="6" spans="2:26" x14ac:dyDescent="0.25">
      <c r="E6">
        <v>2</v>
      </c>
      <c r="F6" s="4">
        <v>1.0201</v>
      </c>
      <c r="G6" s="4">
        <v>1.0404</v>
      </c>
      <c r="H6" s="4">
        <v>1.0609</v>
      </c>
      <c r="I6" s="4">
        <v>1.0816000000000001</v>
      </c>
      <c r="J6" s="4">
        <v>1.1025</v>
      </c>
      <c r="K6" s="4">
        <v>1.1236000000000002</v>
      </c>
      <c r="L6" s="4">
        <v>1.1449</v>
      </c>
      <c r="M6" s="4">
        <v>1.1664000000000001</v>
      </c>
      <c r="N6" s="4">
        <v>1.1881000000000002</v>
      </c>
      <c r="O6" s="4">
        <v>1.2100000000000002</v>
      </c>
      <c r="P6" s="4">
        <v>1.2321000000000002</v>
      </c>
      <c r="Q6" s="4">
        <v>1.2544000000000002</v>
      </c>
      <c r="R6" s="4">
        <v>1.2768999999999997</v>
      </c>
      <c r="S6" s="4">
        <v>1.2996000000000003</v>
      </c>
      <c r="T6" s="4">
        <v>1.3224999999999998</v>
      </c>
    </row>
    <row r="7" spans="2:26" x14ac:dyDescent="0.25">
      <c r="E7">
        <v>3</v>
      </c>
      <c r="F7" s="4">
        <v>1.0303009999999999</v>
      </c>
      <c r="G7" s="4">
        <v>1.0612079999999999</v>
      </c>
      <c r="H7" s="4">
        <v>1.092727</v>
      </c>
      <c r="I7" s="4">
        <v>1.1248640000000001</v>
      </c>
      <c r="J7" s="4">
        <v>1.1576250000000001</v>
      </c>
      <c r="K7" s="4">
        <v>1.1910160000000003</v>
      </c>
      <c r="L7" s="4">
        <v>1.2250430000000001</v>
      </c>
      <c r="M7" s="4">
        <v>1.2597120000000002</v>
      </c>
      <c r="N7" s="4">
        <v>1.2950290000000002</v>
      </c>
      <c r="O7" s="4">
        <v>1.3310000000000004</v>
      </c>
      <c r="P7" s="4">
        <v>1.3676310000000003</v>
      </c>
      <c r="Q7" s="4">
        <v>1.4049280000000004</v>
      </c>
      <c r="R7" s="4">
        <v>1.4428969999999994</v>
      </c>
      <c r="S7" s="4">
        <v>1.4815440000000004</v>
      </c>
      <c r="T7" s="4">
        <v>1.5208749999999995</v>
      </c>
    </row>
    <row r="8" spans="2:26" x14ac:dyDescent="0.25">
      <c r="E8">
        <v>4</v>
      </c>
      <c r="F8" s="4">
        <v>1.04060401</v>
      </c>
      <c r="G8" s="4">
        <v>1.08243216</v>
      </c>
      <c r="H8" s="4">
        <v>1.1255088099999999</v>
      </c>
      <c r="I8" s="4">
        <v>1.1698585600000002</v>
      </c>
      <c r="J8" s="4">
        <v>1.21550625</v>
      </c>
      <c r="K8" s="4">
        <v>1.2624769600000003</v>
      </c>
      <c r="L8" s="4">
        <v>1.31079601</v>
      </c>
      <c r="M8" s="4">
        <v>1.3604889600000003</v>
      </c>
      <c r="N8" s="4">
        <v>1.4115816100000003</v>
      </c>
      <c r="O8" s="4">
        <v>1.4641000000000004</v>
      </c>
      <c r="P8" s="4">
        <v>1.5180704100000004</v>
      </c>
      <c r="Q8" s="4">
        <v>1.5735193600000004</v>
      </c>
      <c r="R8" s="4">
        <v>1.6304736099999992</v>
      </c>
      <c r="S8" s="4">
        <v>1.6889601600000008</v>
      </c>
      <c r="T8" s="4">
        <v>1.7490062499999994</v>
      </c>
    </row>
    <row r="9" spans="2:26" x14ac:dyDescent="0.25">
      <c r="E9">
        <v>5</v>
      </c>
      <c r="F9" s="4">
        <v>1.0510100500999999</v>
      </c>
      <c r="G9" s="4">
        <v>1.1040808032</v>
      </c>
      <c r="H9" s="4">
        <v>1.1592740742999998</v>
      </c>
      <c r="I9" s="4">
        <v>1.2166529024000003</v>
      </c>
      <c r="J9" s="4">
        <v>1.2762815625000001</v>
      </c>
      <c r="K9" s="4">
        <v>1.3382255776000005</v>
      </c>
      <c r="L9" s="4">
        <v>1.4025517307000002</v>
      </c>
      <c r="M9" s="4">
        <v>1.4693280768000003</v>
      </c>
      <c r="N9" s="4">
        <v>1.5386239549000005</v>
      </c>
      <c r="O9" s="4">
        <v>1.6105100000000006</v>
      </c>
      <c r="P9" s="4">
        <v>1.6850581551000006</v>
      </c>
      <c r="Q9" s="4">
        <v>1.7623416832000005</v>
      </c>
      <c r="R9" s="4">
        <v>1.8424351792999989</v>
      </c>
      <c r="S9" s="4">
        <v>1.9254145824000011</v>
      </c>
      <c r="T9" s="4">
        <v>2.0113571874999994</v>
      </c>
    </row>
    <row r="10" spans="2:26" x14ac:dyDescent="0.25">
      <c r="E10">
        <v>6</v>
      </c>
      <c r="F10" s="4">
        <v>1.0615201506010001</v>
      </c>
      <c r="G10" s="4">
        <v>1.1261624192640001</v>
      </c>
      <c r="H10" s="4">
        <v>1.1940522965289999</v>
      </c>
      <c r="I10" s="4">
        <v>1.2653190184960004</v>
      </c>
      <c r="J10" s="4">
        <v>1.340095640625</v>
      </c>
      <c r="K10" s="4">
        <v>1.4185191122560006</v>
      </c>
      <c r="L10" s="4">
        <v>1.5007303518490001</v>
      </c>
      <c r="M10" s="4">
        <v>1.5868743229440005</v>
      </c>
      <c r="N10" s="4">
        <v>1.6771001108410006</v>
      </c>
      <c r="O10" s="4">
        <v>1.7715610000000008</v>
      </c>
      <c r="P10" s="4">
        <v>1.8704145521610007</v>
      </c>
      <c r="Q10" s="4">
        <v>1.9738226851840008</v>
      </c>
      <c r="R10" s="4">
        <v>2.0819517526089983</v>
      </c>
      <c r="S10" s="4">
        <v>2.1949726239360015</v>
      </c>
      <c r="T10" s="4">
        <v>2.3130607656249991</v>
      </c>
    </row>
    <row r="11" spans="2:26" x14ac:dyDescent="0.25">
      <c r="E11">
        <v>7</v>
      </c>
      <c r="F11" s="4">
        <v>1.0721353521070098</v>
      </c>
      <c r="G11" s="4">
        <v>1.1486856676492798</v>
      </c>
      <c r="H11" s="4">
        <v>1.22987386542487</v>
      </c>
      <c r="I11" s="4">
        <v>1.3159317792358403</v>
      </c>
      <c r="J11" s="4">
        <v>1.4071004226562502</v>
      </c>
      <c r="K11" s="4">
        <v>1.5036302589913608</v>
      </c>
      <c r="L11" s="4">
        <v>1.6057814764784302</v>
      </c>
      <c r="M11" s="4">
        <v>1.7138242687795207</v>
      </c>
      <c r="N11" s="4">
        <v>1.8280391208166906</v>
      </c>
      <c r="O11" s="4">
        <v>1.9487171000000012</v>
      </c>
      <c r="P11" s="4">
        <v>2.0761601528987108</v>
      </c>
      <c r="Q11" s="4">
        <v>2.210681407406081</v>
      </c>
      <c r="R11" s="4">
        <v>2.352605480448168</v>
      </c>
      <c r="S11" s="4">
        <v>2.502268791287042</v>
      </c>
      <c r="T11" s="4">
        <v>2.6600198804687483</v>
      </c>
    </row>
    <row r="12" spans="2:26" x14ac:dyDescent="0.25">
      <c r="E12">
        <v>8</v>
      </c>
      <c r="F12" s="4">
        <v>1.0828567056280802</v>
      </c>
      <c r="G12" s="4">
        <v>1.1716593810022655</v>
      </c>
      <c r="H12" s="4">
        <v>1.2667700813876159</v>
      </c>
      <c r="I12" s="4">
        <v>1.3685690504052741</v>
      </c>
      <c r="J12" s="4">
        <v>1.4774554437890626</v>
      </c>
      <c r="K12" s="4">
        <v>1.5938480745308423</v>
      </c>
      <c r="L12" s="4">
        <v>1.7181861798319202</v>
      </c>
      <c r="M12" s="4">
        <v>1.8509302102818823</v>
      </c>
      <c r="N12" s="4">
        <v>1.9925626416901929</v>
      </c>
      <c r="O12" s="4">
        <v>2.1435888100000011</v>
      </c>
      <c r="P12" s="4">
        <v>2.3045377697175695</v>
      </c>
      <c r="Q12" s="4">
        <v>2.4759631762948109</v>
      </c>
      <c r="R12" s="4">
        <v>2.6584441929064297</v>
      </c>
      <c r="S12" s="4">
        <v>2.8525864220672283</v>
      </c>
      <c r="T12" s="4">
        <v>3.0590228625390603</v>
      </c>
    </row>
    <row r="13" spans="2:26" x14ac:dyDescent="0.25">
      <c r="E13">
        <v>9</v>
      </c>
      <c r="F13" s="4">
        <v>1.0936852726843611</v>
      </c>
      <c r="G13" s="4">
        <v>1.1950925686223108</v>
      </c>
      <c r="H13" s="4">
        <v>1.3047731838292445</v>
      </c>
      <c r="I13" s="4">
        <v>1.4233118124214852</v>
      </c>
      <c r="J13" s="4">
        <v>1.5513282159785158</v>
      </c>
      <c r="K13" s="4">
        <v>1.6894789590026928</v>
      </c>
      <c r="L13" s="4">
        <v>1.8384592124201549</v>
      </c>
      <c r="M13" s="4">
        <v>1.9990046271044331</v>
      </c>
      <c r="N13" s="4">
        <v>2.1718932794423105</v>
      </c>
      <c r="O13" s="4">
        <v>2.3579476910000015</v>
      </c>
      <c r="P13" s="4">
        <v>2.5580369243865024</v>
      </c>
      <c r="Q13" s="4">
        <v>2.7730787574501883</v>
      </c>
      <c r="R13" s="4">
        <v>3.0040419379842653</v>
      </c>
      <c r="S13" s="4">
        <v>3.2519485211566406</v>
      </c>
      <c r="T13" s="4">
        <v>3.5178762919199191</v>
      </c>
    </row>
    <row r="14" spans="2:26" x14ac:dyDescent="0.25">
      <c r="E14">
        <v>10</v>
      </c>
      <c r="F14" s="4">
        <v>1.1046221254112047</v>
      </c>
      <c r="G14" s="4">
        <v>1.2189944199947571</v>
      </c>
      <c r="H14" s="4">
        <v>1.3439163793441218</v>
      </c>
      <c r="I14" s="4">
        <v>1.4802442849183446</v>
      </c>
      <c r="J14" s="4">
        <v>1.6288946267774416</v>
      </c>
      <c r="K14" s="4">
        <v>1.7908476965428546</v>
      </c>
      <c r="L14" s="4">
        <v>1.9671513572895656</v>
      </c>
      <c r="M14" s="4">
        <v>2.1589249972727877</v>
      </c>
      <c r="N14" s="4">
        <v>2.3673636745921187</v>
      </c>
      <c r="O14" s="4">
        <v>2.5937424601000019</v>
      </c>
      <c r="P14" s="4">
        <v>2.839420986069018</v>
      </c>
      <c r="Q14" s="4">
        <v>3.1058482083442112</v>
      </c>
      <c r="R14" s="4">
        <v>3.3945673899222193</v>
      </c>
      <c r="S14" s="4">
        <v>3.7072213141185708</v>
      </c>
      <c r="T14" s="4">
        <v>4.0455577357079067</v>
      </c>
    </row>
    <row r="15" spans="2:26" x14ac:dyDescent="0.25">
      <c r="E15">
        <v>11</v>
      </c>
      <c r="F15" s="4">
        <v>1.1156683466653166</v>
      </c>
      <c r="G15" s="4">
        <v>1.243374308394652</v>
      </c>
      <c r="H15" s="4">
        <v>1.3842338707244455</v>
      </c>
      <c r="I15" s="4">
        <v>1.5394540563150783</v>
      </c>
      <c r="J15" s="4">
        <v>1.7103393581163138</v>
      </c>
      <c r="K15" s="4">
        <v>1.8982985583354262</v>
      </c>
      <c r="L15" s="4">
        <v>2.1048519522998355</v>
      </c>
      <c r="M15" s="4">
        <v>2.3316389970546108</v>
      </c>
      <c r="N15" s="4">
        <v>2.5804264053054093</v>
      </c>
      <c r="O15" s="4">
        <v>2.8531167061100025</v>
      </c>
      <c r="P15" s="4">
        <v>3.1517572945366101</v>
      </c>
      <c r="Q15" s="4">
        <v>3.4785499933455171</v>
      </c>
      <c r="R15" s="4">
        <v>3.8358611506121072</v>
      </c>
      <c r="S15" s="4">
        <v>4.2262322980951712</v>
      </c>
      <c r="T15" s="4">
        <v>4.6523913960640924</v>
      </c>
    </row>
    <row r="16" spans="2:26" x14ac:dyDescent="0.25">
      <c r="E16">
        <v>12</v>
      </c>
      <c r="F16" s="4">
        <v>1.1268250301319698</v>
      </c>
      <c r="G16" s="4">
        <v>1.2682417945625453</v>
      </c>
      <c r="H16" s="4">
        <v>1.4257608868461786</v>
      </c>
      <c r="I16" s="4">
        <v>1.6010322185676817</v>
      </c>
      <c r="J16" s="4">
        <v>1.7958563260221292</v>
      </c>
      <c r="K16" s="4">
        <v>2.0121964718355518</v>
      </c>
      <c r="L16" s="4">
        <v>2.2521915889608235</v>
      </c>
      <c r="M16" s="4">
        <v>2.5181701168189798</v>
      </c>
      <c r="N16" s="4">
        <v>2.812664781782896</v>
      </c>
      <c r="O16" s="4">
        <v>3.1384283767210026</v>
      </c>
      <c r="P16" s="4">
        <v>3.4984505969356374</v>
      </c>
      <c r="Q16" s="4">
        <v>3.8959759925469788</v>
      </c>
      <c r="R16" s="4">
        <v>4.3345231001916806</v>
      </c>
      <c r="S16" s="4">
        <v>4.8179048198284962</v>
      </c>
      <c r="T16" s="4">
        <v>5.3502501054737053</v>
      </c>
    </row>
    <row r="17" spans="5:20" x14ac:dyDescent="0.25">
      <c r="E17">
        <v>13</v>
      </c>
      <c r="F17" s="4">
        <v>1.1380932804332895</v>
      </c>
      <c r="G17" s="4">
        <v>1.2936066304537961</v>
      </c>
      <c r="H17" s="4">
        <v>1.4685337134515639</v>
      </c>
      <c r="I17" s="4">
        <v>1.6650735073103891</v>
      </c>
      <c r="J17" s="4">
        <v>1.885649142323236</v>
      </c>
      <c r="K17" s="4">
        <v>2.1329282601456852</v>
      </c>
      <c r="L17" s="4">
        <v>2.4098450001880813</v>
      </c>
      <c r="M17" s="4">
        <v>2.7196237261644982</v>
      </c>
      <c r="N17" s="4">
        <v>3.0658046121433573</v>
      </c>
      <c r="O17" s="4">
        <v>3.4522712143931029</v>
      </c>
      <c r="P17" s="4">
        <v>3.8832801625985578</v>
      </c>
      <c r="Q17" s="4">
        <v>4.363493111652617</v>
      </c>
      <c r="R17" s="4">
        <v>4.8980111032165992</v>
      </c>
      <c r="S17" s="4">
        <v>5.492411494604486</v>
      </c>
      <c r="T17" s="4">
        <v>6.1527876212947614</v>
      </c>
    </row>
    <row r="18" spans="5:20" x14ac:dyDescent="0.25">
      <c r="E18">
        <v>14</v>
      </c>
      <c r="F18" s="4">
        <v>1.1494742132376226</v>
      </c>
      <c r="G18" s="4">
        <v>1.3194787630628722</v>
      </c>
      <c r="H18" s="4">
        <v>1.512589724855111</v>
      </c>
      <c r="I18" s="4">
        <v>1.7316764476028046</v>
      </c>
      <c r="J18" s="4">
        <v>1.9799315994393973</v>
      </c>
      <c r="K18" s="4">
        <v>2.2609039557544262</v>
      </c>
      <c r="L18" s="4">
        <v>2.5785341502012469</v>
      </c>
      <c r="M18" s="4">
        <v>2.9371936242576586</v>
      </c>
      <c r="N18" s="4">
        <v>3.3417270272362596</v>
      </c>
      <c r="O18" s="4">
        <v>3.7974983358324139</v>
      </c>
      <c r="P18" s="4">
        <v>4.3104409804843993</v>
      </c>
      <c r="Q18" s="4">
        <v>4.8871122850509314</v>
      </c>
      <c r="R18" s="4">
        <v>5.5347525466347554</v>
      </c>
      <c r="S18" s="4">
        <v>6.2613491038491143</v>
      </c>
      <c r="T18" s="4">
        <v>7.0757057644889754</v>
      </c>
    </row>
    <row r="19" spans="5:20" x14ac:dyDescent="0.25">
      <c r="E19">
        <v>15</v>
      </c>
      <c r="F19" s="4">
        <v>1.1609689553699984</v>
      </c>
      <c r="G19" s="4">
        <v>1.3458683383241292</v>
      </c>
      <c r="H19" s="4">
        <v>1.5579674166007644</v>
      </c>
      <c r="I19" s="4">
        <v>1.8009435055069167</v>
      </c>
      <c r="J19" s="4">
        <v>2.0789281794113679</v>
      </c>
      <c r="K19" s="4">
        <v>2.3965581930996924</v>
      </c>
      <c r="L19" s="4">
        <v>2.7590315407153345</v>
      </c>
      <c r="M19" s="4">
        <v>3.1721691141982715</v>
      </c>
      <c r="N19" s="4">
        <v>3.6424824596875229</v>
      </c>
      <c r="O19" s="4">
        <v>4.1772481694156554</v>
      </c>
      <c r="P19" s="4">
        <v>4.7845894883376827</v>
      </c>
      <c r="Q19" s="4">
        <v>5.4735657592570428</v>
      </c>
      <c r="R19" s="4">
        <v>6.2542703776972735</v>
      </c>
      <c r="S19" s="4">
        <v>7.137937978387991</v>
      </c>
      <c r="T19" s="4">
        <v>8.1370616291623197</v>
      </c>
    </row>
    <row r="21" spans="5:20" x14ac:dyDescent="0.25">
      <c r="H21" s="2"/>
    </row>
  </sheetData>
  <dataConsolidate/>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D81DD-2C43-40DF-AEFB-36C08D9A7151}">
  <dimension ref="B2:Z39"/>
  <sheetViews>
    <sheetView showGridLines="0" zoomScale="120" zoomScaleNormal="120" workbookViewId="0">
      <pane ySplit="4" topLeftCell="A5" activePane="bottomLeft" state="frozen"/>
      <selection pane="bottomLeft" activeCell="E54" sqref="E54"/>
    </sheetView>
  </sheetViews>
  <sheetFormatPr defaultRowHeight="15" x14ac:dyDescent="0.25"/>
  <cols>
    <col min="1" max="1" width="2.42578125" customWidth="1"/>
    <col min="2" max="2" width="12" customWidth="1"/>
    <col min="3" max="3" width="7.28515625" customWidth="1"/>
    <col min="4" max="4" width="2.140625" customWidth="1"/>
    <col min="6" max="13" width="7.85546875" customWidth="1"/>
    <col min="14" max="14" width="18.42578125" customWidth="1"/>
    <col min="15" max="15" width="7.85546875" customWidth="1"/>
    <col min="16" max="16" width="13.140625" customWidth="1"/>
    <col min="17" max="17" width="12" customWidth="1"/>
    <col min="18" max="20" width="7.85546875" customWidth="1"/>
  </cols>
  <sheetData>
    <row r="2" spans="2:26" x14ac:dyDescent="0.25">
      <c r="B2" t="s">
        <v>32</v>
      </c>
      <c r="C2">
        <v>0.01</v>
      </c>
    </row>
    <row r="3" spans="2:26" x14ac:dyDescent="0.25">
      <c r="B3" t="s">
        <v>1</v>
      </c>
      <c r="C3">
        <v>1</v>
      </c>
    </row>
    <row r="4" spans="2:26" x14ac:dyDescent="0.25">
      <c r="E4" s="4">
        <f>FV(C2,C3,0, -1,0)</f>
        <v>1.01</v>
      </c>
      <c r="F4" s="1">
        <v>0.01</v>
      </c>
      <c r="G4" s="1">
        <v>0.02</v>
      </c>
      <c r="H4" s="1">
        <v>0.03</v>
      </c>
      <c r="I4" s="1">
        <v>0.04</v>
      </c>
      <c r="J4" s="1">
        <v>0.05</v>
      </c>
      <c r="K4" s="1">
        <v>6.0000000000000005E-2</v>
      </c>
      <c r="L4" s="1">
        <v>6.9999999999999993E-2</v>
      </c>
      <c r="M4" s="1">
        <v>0.08</v>
      </c>
      <c r="N4" s="1">
        <v>0.09</v>
      </c>
      <c r="O4" s="1">
        <v>9.9999999999999992E-2</v>
      </c>
      <c r="P4" s="1">
        <v>0.11</v>
      </c>
      <c r="Q4" s="37">
        <v>0.12</v>
      </c>
      <c r="R4" s="1">
        <v>0.13</v>
      </c>
      <c r="S4" s="1">
        <v>0.14000000000000001</v>
      </c>
      <c r="T4" s="1">
        <v>0.15000000000000002</v>
      </c>
      <c r="U4" s="1">
        <v>0.16</v>
      </c>
      <c r="V4" s="1">
        <v>0.17</v>
      </c>
      <c r="W4" s="1">
        <v>0.18</v>
      </c>
      <c r="X4" s="1">
        <v>0.19</v>
      </c>
      <c r="Y4" s="1">
        <v>0.2</v>
      </c>
      <c r="Z4" s="1"/>
    </row>
    <row r="5" spans="2:26" x14ac:dyDescent="0.25">
      <c r="E5">
        <v>1</v>
      </c>
      <c r="F5" s="4">
        <f t="dataTable" ref="F5:Y19" dt2D="1" dtr="1" r1="C2" r2="C3"/>
        <v>1.01</v>
      </c>
      <c r="G5" s="4">
        <v>1.02</v>
      </c>
      <c r="H5" s="4">
        <v>1.03</v>
      </c>
      <c r="I5" s="4">
        <v>1.04</v>
      </c>
      <c r="J5" s="4">
        <v>1.05</v>
      </c>
      <c r="K5" s="4">
        <v>1.06</v>
      </c>
      <c r="L5" s="4">
        <v>1.07</v>
      </c>
      <c r="M5" s="4">
        <v>1.08</v>
      </c>
      <c r="N5" s="4">
        <v>1.0900000000000001</v>
      </c>
      <c r="O5" s="4">
        <v>1.1000000000000001</v>
      </c>
      <c r="P5" s="4">
        <v>1.1100000000000001</v>
      </c>
      <c r="Q5" s="4">
        <v>1.1200000000000001</v>
      </c>
      <c r="R5" s="4">
        <v>1.1299999999999999</v>
      </c>
      <c r="S5" s="4">
        <v>1.1400000000000001</v>
      </c>
      <c r="T5" s="4">
        <v>1.1499999999999999</v>
      </c>
      <c r="U5" s="4">
        <v>1.1599999999999999</v>
      </c>
      <c r="V5" s="4">
        <v>1.17</v>
      </c>
      <c r="W5" s="4">
        <v>1.18</v>
      </c>
      <c r="X5" s="4">
        <v>1.19</v>
      </c>
      <c r="Y5" s="4">
        <v>1.2</v>
      </c>
    </row>
    <row r="6" spans="2:26" x14ac:dyDescent="0.25">
      <c r="E6">
        <v>2</v>
      </c>
      <c r="F6" s="4">
        <v>1.0201</v>
      </c>
      <c r="G6" s="4">
        <v>1.0404</v>
      </c>
      <c r="H6" s="4">
        <v>1.0609</v>
      </c>
      <c r="I6" s="4">
        <v>1.0816000000000001</v>
      </c>
      <c r="J6" s="4">
        <v>1.1025</v>
      </c>
      <c r="K6" s="4">
        <v>1.1236000000000002</v>
      </c>
      <c r="L6" s="4">
        <v>1.1449</v>
      </c>
      <c r="M6" s="4">
        <v>1.1664000000000001</v>
      </c>
      <c r="N6" s="4">
        <v>1.1881000000000002</v>
      </c>
      <c r="O6" s="4">
        <v>1.2100000000000002</v>
      </c>
      <c r="P6" s="4">
        <v>1.2321000000000002</v>
      </c>
      <c r="Q6" s="4">
        <v>1.2544000000000002</v>
      </c>
      <c r="R6" s="4">
        <v>1.2768999999999997</v>
      </c>
      <c r="S6" s="4">
        <v>1.2996000000000003</v>
      </c>
      <c r="T6" s="4">
        <v>1.3224999999999998</v>
      </c>
      <c r="U6" s="4">
        <v>1.3455999999999999</v>
      </c>
      <c r="V6" s="4">
        <v>1.3688999999999998</v>
      </c>
      <c r="W6" s="4">
        <v>1.3923999999999999</v>
      </c>
      <c r="X6" s="4">
        <v>1.4160999999999999</v>
      </c>
      <c r="Y6" s="4">
        <v>1.44</v>
      </c>
    </row>
    <row r="7" spans="2:26" x14ac:dyDescent="0.25">
      <c r="E7">
        <v>3</v>
      </c>
      <c r="F7" s="4">
        <v>1.0303009999999999</v>
      </c>
      <c r="G7" s="4">
        <v>1.0612079999999999</v>
      </c>
      <c r="H7" s="4">
        <v>1.092727</v>
      </c>
      <c r="I7" s="4">
        <v>1.1248640000000001</v>
      </c>
      <c r="J7" s="4">
        <v>1.1576250000000001</v>
      </c>
      <c r="K7" s="4">
        <v>1.1910160000000003</v>
      </c>
      <c r="L7" s="4">
        <v>1.2250430000000001</v>
      </c>
      <c r="M7" s="4">
        <v>1.2597120000000002</v>
      </c>
      <c r="N7" s="4">
        <v>1.2950290000000002</v>
      </c>
      <c r="O7" s="4">
        <v>1.3310000000000004</v>
      </c>
      <c r="P7" s="4">
        <v>1.3676310000000003</v>
      </c>
      <c r="Q7" s="4">
        <v>1.4049280000000004</v>
      </c>
      <c r="R7" s="4">
        <v>1.4428969999999994</v>
      </c>
      <c r="S7" s="4">
        <v>1.4815440000000004</v>
      </c>
      <c r="T7" s="4">
        <v>1.5208749999999995</v>
      </c>
      <c r="U7" s="4">
        <v>1.5608959999999998</v>
      </c>
      <c r="V7" s="4">
        <v>1.6016129999999997</v>
      </c>
      <c r="W7" s="4">
        <v>1.6430319999999998</v>
      </c>
      <c r="X7" s="4">
        <v>1.6851589999999999</v>
      </c>
      <c r="Y7" s="4">
        <v>1.728</v>
      </c>
    </row>
    <row r="8" spans="2:26" x14ac:dyDescent="0.25">
      <c r="E8">
        <v>4</v>
      </c>
      <c r="F8" s="4">
        <v>1.04060401</v>
      </c>
      <c r="G8" s="4">
        <v>1.08243216</v>
      </c>
      <c r="H8" s="4">
        <v>1.1255088099999999</v>
      </c>
      <c r="I8" s="4">
        <v>1.1698585600000002</v>
      </c>
      <c r="J8" s="4">
        <v>1.21550625</v>
      </c>
      <c r="K8" s="4">
        <v>1.2624769600000003</v>
      </c>
      <c r="L8" s="4">
        <v>1.31079601</v>
      </c>
      <c r="M8" s="4">
        <v>1.3604889600000003</v>
      </c>
      <c r="N8" s="4">
        <v>1.4115816100000003</v>
      </c>
      <c r="O8" s="4">
        <v>1.4641000000000004</v>
      </c>
      <c r="P8" s="4">
        <v>1.5180704100000004</v>
      </c>
      <c r="Q8" s="4">
        <v>1.5735193600000004</v>
      </c>
      <c r="R8" s="4">
        <v>1.6304736099999992</v>
      </c>
      <c r="S8" s="4">
        <v>1.6889601600000008</v>
      </c>
      <c r="T8" s="4">
        <v>1.7490062499999994</v>
      </c>
      <c r="U8" s="4">
        <v>1.8106393599999997</v>
      </c>
      <c r="V8" s="4">
        <v>1.8738872099999995</v>
      </c>
      <c r="W8" s="4">
        <v>1.9387777599999996</v>
      </c>
      <c r="X8" s="4">
        <v>2.0053392099999998</v>
      </c>
      <c r="Y8" s="4">
        <v>2.0735999999999999</v>
      </c>
    </row>
    <row r="9" spans="2:26" x14ac:dyDescent="0.25">
      <c r="E9">
        <v>5</v>
      </c>
      <c r="F9" s="4">
        <v>1.0510100500999999</v>
      </c>
      <c r="G9" s="4">
        <v>1.1040808032</v>
      </c>
      <c r="H9" s="4">
        <v>1.1592740742999998</v>
      </c>
      <c r="I9" s="4">
        <v>1.2166529024000003</v>
      </c>
      <c r="J9" s="4">
        <v>1.2762815625000001</v>
      </c>
      <c r="K9" s="4">
        <v>1.3382255776000005</v>
      </c>
      <c r="L9" s="4">
        <v>1.4025517307000002</v>
      </c>
      <c r="M9" s="4">
        <v>1.4693280768000003</v>
      </c>
      <c r="N9" s="4">
        <v>1.5386239549000005</v>
      </c>
      <c r="O9" s="4">
        <v>1.6105100000000006</v>
      </c>
      <c r="P9" s="4">
        <v>1.6850581551000006</v>
      </c>
      <c r="Q9" s="4">
        <v>1.7623416832000005</v>
      </c>
      <c r="R9" s="4">
        <v>1.8424351792999989</v>
      </c>
      <c r="S9" s="4">
        <v>1.9254145824000011</v>
      </c>
      <c r="T9" s="4">
        <v>2.0113571874999994</v>
      </c>
      <c r="U9" s="4">
        <v>2.1003416575999996</v>
      </c>
      <c r="V9" s="4">
        <v>2.1924480356999991</v>
      </c>
      <c r="W9" s="4">
        <v>2.2877577567999992</v>
      </c>
      <c r="X9" s="4">
        <v>2.3863536598999997</v>
      </c>
      <c r="Y9" s="4">
        <v>2.4883199999999999</v>
      </c>
    </row>
    <row r="10" spans="2:26" x14ac:dyDescent="0.25">
      <c r="E10">
        <v>6</v>
      </c>
      <c r="F10" s="4">
        <v>1.0615201506010001</v>
      </c>
      <c r="G10" s="4">
        <v>1.1261624192640001</v>
      </c>
      <c r="H10" s="4">
        <v>1.1940522965289999</v>
      </c>
      <c r="I10" s="4">
        <v>1.2653190184960004</v>
      </c>
      <c r="J10" s="4">
        <v>1.340095640625</v>
      </c>
      <c r="K10" s="4">
        <v>1.4185191122560006</v>
      </c>
      <c r="L10" s="4">
        <v>1.5007303518490001</v>
      </c>
      <c r="M10" s="4">
        <v>1.5868743229440005</v>
      </c>
      <c r="N10" s="4">
        <v>1.6771001108410006</v>
      </c>
      <c r="O10" s="4">
        <v>1.7715610000000008</v>
      </c>
      <c r="P10" s="4">
        <v>1.8704145521610007</v>
      </c>
      <c r="Q10" s="4">
        <v>1.9738226851840008</v>
      </c>
      <c r="R10" s="4">
        <v>2.0819517526089983</v>
      </c>
      <c r="S10" s="4">
        <v>2.1949726239360015</v>
      </c>
      <c r="T10" s="4">
        <v>2.3130607656249991</v>
      </c>
      <c r="U10" s="4">
        <v>2.4363963228159995</v>
      </c>
      <c r="V10" s="4">
        <v>2.5651642017689991</v>
      </c>
      <c r="W10" s="4">
        <v>2.6995541530239993</v>
      </c>
      <c r="X10" s="4">
        <v>2.8397608552809994</v>
      </c>
      <c r="Y10" s="4">
        <v>2.9859839999999997</v>
      </c>
    </row>
    <row r="11" spans="2:26" x14ac:dyDescent="0.25">
      <c r="E11">
        <v>7</v>
      </c>
      <c r="F11" s="4">
        <v>1.0721353521070098</v>
      </c>
      <c r="G11" s="4">
        <v>1.1486856676492798</v>
      </c>
      <c r="H11" s="4">
        <v>1.22987386542487</v>
      </c>
      <c r="I11" s="4">
        <v>1.3159317792358403</v>
      </c>
      <c r="J11" s="4">
        <v>1.4071004226562502</v>
      </c>
      <c r="K11" s="4">
        <v>1.5036302589913608</v>
      </c>
      <c r="L11" s="4">
        <v>1.6057814764784302</v>
      </c>
      <c r="M11" s="4">
        <v>1.7138242687795207</v>
      </c>
      <c r="N11" s="4">
        <v>1.8280391208166906</v>
      </c>
      <c r="O11" s="4">
        <v>1.9487171000000012</v>
      </c>
      <c r="P11" s="4">
        <v>2.0761601528987108</v>
      </c>
      <c r="Q11" s="4">
        <v>2.210681407406081</v>
      </c>
      <c r="R11" s="4">
        <v>2.352605480448168</v>
      </c>
      <c r="S11" s="4">
        <v>2.502268791287042</v>
      </c>
      <c r="T11" s="4">
        <v>2.6600198804687483</v>
      </c>
      <c r="U11" s="4">
        <v>2.8262197344665592</v>
      </c>
      <c r="V11" s="4">
        <v>3.0012421160697285</v>
      </c>
      <c r="W11" s="4">
        <v>3.185473900568319</v>
      </c>
      <c r="X11" s="4">
        <v>3.3793154177843894</v>
      </c>
      <c r="Y11" s="4">
        <v>3.5831807999999996</v>
      </c>
    </row>
    <row r="12" spans="2:26" ht="21" x14ac:dyDescent="0.35">
      <c r="E12" s="38">
        <v>8</v>
      </c>
      <c r="F12" s="4">
        <v>1.0828567056280802</v>
      </c>
      <c r="G12" s="4">
        <v>1.1716593810022655</v>
      </c>
      <c r="H12" s="4">
        <v>1.2667700813876159</v>
      </c>
      <c r="I12" s="4">
        <v>1.3685690504052741</v>
      </c>
      <c r="J12" s="4">
        <v>1.4774554437890626</v>
      </c>
      <c r="K12" s="4">
        <v>1.5938480745308423</v>
      </c>
      <c r="L12" s="4">
        <v>1.7181861798319202</v>
      </c>
      <c r="M12" s="4">
        <v>1.8509302102818823</v>
      </c>
      <c r="N12" s="4">
        <v>1.9925626416901929</v>
      </c>
      <c r="O12" s="4">
        <v>2.1435888100000011</v>
      </c>
      <c r="P12" s="4">
        <v>2.3045377697175695</v>
      </c>
      <c r="Q12" s="39">
        <v>2.4759631762948109</v>
      </c>
      <c r="R12" s="4">
        <v>2.6584441929064297</v>
      </c>
      <c r="S12" s="4">
        <v>2.8525864220672283</v>
      </c>
      <c r="T12" s="4">
        <v>3.0590228625390603</v>
      </c>
      <c r="U12" s="4">
        <v>3.2784148919812086</v>
      </c>
      <c r="V12" s="4">
        <v>3.511453275801582</v>
      </c>
      <c r="W12" s="4">
        <v>3.758859202670616</v>
      </c>
      <c r="X12" s="4">
        <v>4.0213853471634238</v>
      </c>
      <c r="Y12" s="4">
        <v>4.2998169599999994</v>
      </c>
    </row>
    <row r="13" spans="2:26" x14ac:dyDescent="0.25">
      <c r="E13">
        <v>9</v>
      </c>
      <c r="F13" s="4">
        <v>1.0936852726843611</v>
      </c>
      <c r="G13" s="4">
        <v>1.1950925686223108</v>
      </c>
      <c r="H13" s="4">
        <v>1.3047731838292445</v>
      </c>
      <c r="I13" s="4">
        <v>1.4233118124214852</v>
      </c>
      <c r="J13" s="4">
        <v>1.5513282159785158</v>
      </c>
      <c r="K13" s="4">
        <v>1.6894789590026928</v>
      </c>
      <c r="L13" s="4">
        <v>1.8384592124201549</v>
      </c>
      <c r="M13" s="4">
        <v>1.9990046271044331</v>
      </c>
      <c r="N13" s="4">
        <v>2.1718932794423105</v>
      </c>
      <c r="O13" s="4">
        <v>2.3579476910000015</v>
      </c>
      <c r="P13" s="4">
        <v>2.5580369243865024</v>
      </c>
      <c r="Q13" s="4">
        <v>2.7730787574501883</v>
      </c>
      <c r="R13" s="4">
        <v>3.0040419379842653</v>
      </c>
      <c r="S13" s="4">
        <v>3.2519485211566406</v>
      </c>
      <c r="T13" s="4">
        <v>3.5178762919199191</v>
      </c>
      <c r="U13" s="4">
        <v>3.8029612746982018</v>
      </c>
      <c r="V13" s="4">
        <v>4.1084003326878502</v>
      </c>
      <c r="W13" s="4">
        <v>4.4354538591513268</v>
      </c>
      <c r="X13" s="4">
        <v>4.7854485631244739</v>
      </c>
      <c r="Y13" s="4">
        <v>5.1597803519999994</v>
      </c>
    </row>
    <row r="14" spans="2:26" x14ac:dyDescent="0.25">
      <c r="E14">
        <v>10</v>
      </c>
      <c r="F14" s="4">
        <v>1.1046221254112047</v>
      </c>
      <c r="G14" s="4">
        <v>1.2189944199947571</v>
      </c>
      <c r="H14" s="4">
        <v>1.3439163793441218</v>
      </c>
      <c r="I14" s="4">
        <v>1.4802442849183446</v>
      </c>
      <c r="J14" s="4">
        <v>1.6288946267774416</v>
      </c>
      <c r="K14" s="4">
        <v>1.7908476965428546</v>
      </c>
      <c r="L14" s="4">
        <v>1.9671513572895656</v>
      </c>
      <c r="M14" s="4">
        <v>2.1589249972727877</v>
      </c>
      <c r="N14" s="4">
        <v>2.3673636745921187</v>
      </c>
      <c r="O14" s="4">
        <v>2.5937424601000019</v>
      </c>
      <c r="P14" s="4">
        <v>2.839420986069018</v>
      </c>
      <c r="Q14" s="4">
        <v>3.1058482083442112</v>
      </c>
      <c r="R14" s="4">
        <v>3.3945673899222193</v>
      </c>
      <c r="S14" s="4">
        <v>3.7072213141185708</v>
      </c>
      <c r="T14" s="4">
        <v>4.0455577357079067</v>
      </c>
      <c r="U14" s="4">
        <v>4.4114350786499141</v>
      </c>
      <c r="V14" s="4">
        <v>4.8068283892447852</v>
      </c>
      <c r="W14" s="4">
        <v>5.2338355537985652</v>
      </c>
      <c r="X14" s="4">
        <v>5.6946837901181242</v>
      </c>
      <c r="Y14" s="4">
        <v>6.1917364223999991</v>
      </c>
    </row>
    <row r="15" spans="2:26" x14ac:dyDescent="0.25">
      <c r="E15">
        <v>11</v>
      </c>
      <c r="F15" s="4">
        <v>1.1156683466653166</v>
      </c>
      <c r="G15" s="4">
        <v>1.243374308394652</v>
      </c>
      <c r="H15" s="4">
        <v>1.3842338707244455</v>
      </c>
      <c r="I15" s="4">
        <v>1.5394540563150783</v>
      </c>
      <c r="J15" s="4">
        <v>1.7103393581163138</v>
      </c>
      <c r="K15" s="4">
        <v>1.8982985583354262</v>
      </c>
      <c r="L15" s="4">
        <v>2.1048519522998355</v>
      </c>
      <c r="M15" s="4">
        <v>2.3316389970546108</v>
      </c>
      <c r="N15" s="4">
        <v>2.5804264053054093</v>
      </c>
      <c r="O15" s="4">
        <v>2.8531167061100025</v>
      </c>
      <c r="P15" s="4">
        <v>3.1517572945366101</v>
      </c>
      <c r="Q15" s="4">
        <v>3.4785499933455171</v>
      </c>
      <c r="R15" s="4">
        <v>3.8358611506121072</v>
      </c>
      <c r="S15" s="4">
        <v>4.2262322980951712</v>
      </c>
      <c r="T15" s="4">
        <v>4.6523913960640924</v>
      </c>
      <c r="U15" s="4">
        <v>5.1172646912338999</v>
      </c>
      <c r="V15" s="4">
        <v>5.6239892154163984</v>
      </c>
      <c r="W15" s="4">
        <v>6.1759259534823068</v>
      </c>
      <c r="X15" s="4">
        <v>6.7766737102405674</v>
      </c>
      <c r="Y15" s="4">
        <v>7.4300837068799988</v>
      </c>
    </row>
    <row r="16" spans="2:26" x14ac:dyDescent="0.25">
      <c r="E16">
        <v>12</v>
      </c>
      <c r="F16" s="4">
        <v>1.1268250301319698</v>
      </c>
      <c r="G16" s="4">
        <v>1.2682417945625453</v>
      </c>
      <c r="H16" s="4">
        <v>1.4257608868461786</v>
      </c>
      <c r="I16" s="4">
        <v>1.6010322185676817</v>
      </c>
      <c r="J16" s="4">
        <v>1.7958563260221292</v>
      </c>
      <c r="K16" s="4">
        <v>2.0121964718355518</v>
      </c>
      <c r="L16" s="4">
        <v>2.2521915889608235</v>
      </c>
      <c r="M16" s="4">
        <v>2.5181701168189798</v>
      </c>
      <c r="N16" s="4">
        <v>2.812664781782896</v>
      </c>
      <c r="O16" s="4">
        <v>3.1384283767210026</v>
      </c>
      <c r="P16" s="4">
        <v>3.4984505969356374</v>
      </c>
      <c r="Q16" s="4">
        <v>3.8959759925469788</v>
      </c>
      <c r="R16" s="4">
        <v>4.3345231001916806</v>
      </c>
      <c r="S16" s="4">
        <v>4.8179048198284962</v>
      </c>
      <c r="T16" s="4">
        <v>5.3502501054737053</v>
      </c>
      <c r="U16" s="4">
        <v>5.9360270418313235</v>
      </c>
      <c r="V16" s="4">
        <v>6.5800673820371847</v>
      </c>
      <c r="W16" s="4">
        <v>7.287592625109121</v>
      </c>
      <c r="X16" s="4">
        <v>8.0642417151862755</v>
      </c>
      <c r="Y16" s="4">
        <v>8.9161004482559978</v>
      </c>
    </row>
    <row r="17" spans="5:25" x14ac:dyDescent="0.25">
      <c r="E17">
        <v>13</v>
      </c>
      <c r="F17" s="4">
        <v>1.1380932804332895</v>
      </c>
      <c r="G17" s="4">
        <v>1.2936066304537961</v>
      </c>
      <c r="H17" s="4">
        <v>1.4685337134515639</v>
      </c>
      <c r="I17" s="4">
        <v>1.6650735073103891</v>
      </c>
      <c r="J17" s="4">
        <v>1.885649142323236</v>
      </c>
      <c r="K17" s="4">
        <v>2.1329282601456852</v>
      </c>
      <c r="L17" s="4">
        <v>2.4098450001880813</v>
      </c>
      <c r="M17" s="4">
        <v>2.7196237261644982</v>
      </c>
      <c r="N17" s="4">
        <v>3.0658046121433573</v>
      </c>
      <c r="O17" s="4">
        <v>3.4522712143931029</v>
      </c>
      <c r="P17" s="4">
        <v>3.8832801625985578</v>
      </c>
      <c r="Q17" s="4">
        <v>4.363493111652617</v>
      </c>
      <c r="R17" s="4">
        <v>4.8980111032165992</v>
      </c>
      <c r="S17" s="4">
        <v>5.492411494604486</v>
      </c>
      <c r="T17" s="4">
        <v>6.1527876212947614</v>
      </c>
      <c r="U17" s="4">
        <v>6.8857913685243348</v>
      </c>
      <c r="V17" s="4">
        <v>7.6986788369835057</v>
      </c>
      <c r="W17" s="4">
        <v>8.5993592976287623</v>
      </c>
      <c r="X17" s="4">
        <v>9.5964476410716664</v>
      </c>
      <c r="Y17" s="4">
        <v>10.699320537907198</v>
      </c>
    </row>
    <row r="18" spans="5:25" x14ac:dyDescent="0.25">
      <c r="E18">
        <v>14</v>
      </c>
      <c r="F18" s="4">
        <v>1.1494742132376226</v>
      </c>
      <c r="G18" s="4">
        <v>1.3194787630628722</v>
      </c>
      <c r="H18" s="4">
        <v>1.512589724855111</v>
      </c>
      <c r="I18" s="4">
        <v>1.7316764476028046</v>
      </c>
      <c r="J18" s="4">
        <v>1.9799315994393973</v>
      </c>
      <c r="K18" s="4">
        <v>2.2609039557544262</v>
      </c>
      <c r="L18" s="4">
        <v>2.5785341502012469</v>
      </c>
      <c r="M18" s="4">
        <v>2.9371936242576586</v>
      </c>
      <c r="N18" s="4">
        <v>3.3417270272362596</v>
      </c>
      <c r="O18" s="4">
        <v>3.7974983358324139</v>
      </c>
      <c r="P18" s="4">
        <v>4.3104409804843993</v>
      </c>
      <c r="Q18" s="4">
        <v>4.8871122850509314</v>
      </c>
      <c r="R18" s="4">
        <v>5.5347525466347554</v>
      </c>
      <c r="S18" s="4">
        <v>6.2613491038491143</v>
      </c>
      <c r="T18" s="4">
        <v>7.0757057644889754</v>
      </c>
      <c r="U18" s="4">
        <v>7.9875179874882285</v>
      </c>
      <c r="V18" s="4">
        <v>9.007454239270702</v>
      </c>
      <c r="W18" s="4">
        <v>10.14724397120194</v>
      </c>
      <c r="X18" s="4">
        <v>11.419772692875283</v>
      </c>
      <c r="Y18" s="4">
        <v>12.839184645488636</v>
      </c>
    </row>
    <row r="19" spans="5:25" x14ac:dyDescent="0.25">
      <c r="E19">
        <v>15</v>
      </c>
      <c r="F19" s="4">
        <v>1.1609689553699984</v>
      </c>
      <c r="G19" s="4">
        <v>1.3458683383241292</v>
      </c>
      <c r="H19" s="4">
        <v>1.5579674166007644</v>
      </c>
      <c r="I19" s="4">
        <v>1.8009435055069167</v>
      </c>
      <c r="J19" s="4">
        <v>2.0789281794113679</v>
      </c>
      <c r="K19" s="4">
        <v>2.3965581930996924</v>
      </c>
      <c r="L19" s="4">
        <v>2.7590315407153345</v>
      </c>
      <c r="M19" s="4">
        <v>3.1721691141982715</v>
      </c>
      <c r="N19" s="4">
        <v>3.6424824596875229</v>
      </c>
      <c r="O19" s="4">
        <v>4.1772481694156554</v>
      </c>
      <c r="P19" s="4">
        <v>4.7845894883376827</v>
      </c>
      <c r="Q19" s="4">
        <v>5.4735657592570428</v>
      </c>
      <c r="R19" s="4">
        <v>6.2542703776972735</v>
      </c>
      <c r="S19" s="4">
        <v>7.137937978387991</v>
      </c>
      <c r="T19" s="4">
        <v>8.1370616291623197</v>
      </c>
      <c r="U19" s="4">
        <v>9.2655208654863443</v>
      </c>
      <c r="V19" s="4">
        <v>10.53872145994672</v>
      </c>
      <c r="W19" s="4">
        <v>11.973747886018289</v>
      </c>
      <c r="X19" s="4">
        <v>13.589529504521588</v>
      </c>
      <c r="Y19" s="4">
        <v>15.407021574586365</v>
      </c>
    </row>
    <row r="21" spans="5:25" x14ac:dyDescent="0.25">
      <c r="H21" s="2"/>
    </row>
    <row r="34" spans="10:18" x14ac:dyDescent="0.25">
      <c r="L34">
        <v>100000</v>
      </c>
    </row>
    <row r="35" spans="10:18" ht="21" x14ac:dyDescent="0.35">
      <c r="L35">
        <v>38000</v>
      </c>
      <c r="M35" s="2">
        <f>Q12</f>
        <v>2.4759631762948109</v>
      </c>
      <c r="N35" s="40">
        <f>L35*M35</f>
        <v>94086.600699202812</v>
      </c>
      <c r="R35" s="2"/>
    </row>
    <row r="36" spans="10:18" ht="19.5" customHeight="1" x14ac:dyDescent="0.25">
      <c r="J36" s="2"/>
      <c r="L36">
        <f>L34/L35</f>
        <v>2.6315789473684212</v>
      </c>
    </row>
    <row r="37" spans="10:18" x14ac:dyDescent="0.25">
      <c r="P37" s="36"/>
    </row>
    <row r="38" spans="10:18" ht="23.25" x14ac:dyDescent="0.35">
      <c r="N38" s="41">
        <f>RATE(8,0,-38000,100000,0)</f>
        <v>0.12856622910252011</v>
      </c>
    </row>
    <row r="39" spans="10:18" x14ac:dyDescent="0.25">
      <c r="N39" s="35"/>
    </row>
  </sheetData>
  <dataConsolidate/>
  <pageMargins left="0.7" right="0.7" top="0.75" bottom="0.75" header="0.3" footer="0.3"/>
  <pageSetup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619F7-99F8-47EC-A676-106585FE01F0}">
  <dimension ref="C13:K104"/>
  <sheetViews>
    <sheetView showGridLines="0" topLeftCell="A64" zoomScaleNormal="100" workbookViewId="0">
      <selection activeCell="D98" sqref="D98"/>
    </sheetView>
  </sheetViews>
  <sheetFormatPr defaultRowHeight="15" x14ac:dyDescent="0.25"/>
  <cols>
    <col min="3" max="3" width="20.42578125" customWidth="1"/>
    <col min="4" max="4" width="35.7109375" customWidth="1"/>
    <col min="5" max="5" width="28.140625" customWidth="1"/>
    <col min="6" max="6" width="10.140625" customWidth="1"/>
    <col min="7" max="7" width="20.28515625" customWidth="1"/>
    <col min="8" max="8" width="17.42578125" customWidth="1"/>
    <col min="9" max="9" width="20" customWidth="1"/>
    <col min="10" max="10" width="21.140625" customWidth="1"/>
    <col min="11" max="11" width="20.42578125" customWidth="1"/>
  </cols>
  <sheetData>
    <row r="13" spans="5:5" ht="21" x14ac:dyDescent="0.35">
      <c r="E13" s="20"/>
    </row>
    <row r="67" spans="3:10" ht="26.25" x14ac:dyDescent="0.4">
      <c r="E67" s="79" t="s">
        <v>24</v>
      </c>
      <c r="F67" s="79"/>
      <c r="G67" s="24">
        <v>25000</v>
      </c>
      <c r="H67" s="23" t="s">
        <v>34</v>
      </c>
      <c r="I67" s="42">
        <f>PVIF!K9</f>
        <v>0.74725817286605689</v>
      </c>
      <c r="J67" s="33">
        <f>G67*I67</f>
        <v>18681.454321651421</v>
      </c>
    </row>
    <row r="68" spans="3:10" ht="26.25" x14ac:dyDescent="0.4">
      <c r="E68" s="79" t="s">
        <v>25</v>
      </c>
      <c r="F68" s="79"/>
      <c r="G68" s="27">
        <v>0.06</v>
      </c>
    </row>
    <row r="69" spans="3:10" ht="52.5" x14ac:dyDescent="0.4">
      <c r="D69" s="36"/>
      <c r="F69" s="22" t="s">
        <v>5</v>
      </c>
      <c r="G69" s="29" t="s">
        <v>27</v>
      </c>
      <c r="I69" s="30" t="s">
        <v>33</v>
      </c>
      <c r="J69" s="29" t="s">
        <v>23</v>
      </c>
    </row>
    <row r="70" spans="3:10" ht="26.25" x14ac:dyDescent="0.4">
      <c r="C70" s="42" t="s">
        <v>38</v>
      </c>
      <c r="F70" s="23">
        <v>5</v>
      </c>
      <c r="G70" s="24">
        <f>G67</f>
        <v>25000</v>
      </c>
      <c r="H70" s="23" t="s">
        <v>22</v>
      </c>
      <c r="I70" s="42">
        <f>1/(1+$G$68)</f>
        <v>0.94339622641509424</v>
      </c>
      <c r="J70" s="26">
        <f>G70*I70</f>
        <v>23584.905660377357</v>
      </c>
    </row>
    <row r="71" spans="3:10" ht="26.25" x14ac:dyDescent="0.4">
      <c r="C71" s="42" t="s">
        <v>39</v>
      </c>
      <c r="F71" s="23">
        <v>4</v>
      </c>
      <c r="G71" s="24">
        <f>J70</f>
        <v>23584.905660377357</v>
      </c>
      <c r="H71" s="23" t="s">
        <v>22</v>
      </c>
      <c r="I71" s="42">
        <f t="shared" ref="I71:I74" si="0">1/(1+$G$68)</f>
        <v>0.94339622641509424</v>
      </c>
      <c r="J71" s="26">
        <f>G71*I71</f>
        <v>22249.911000355994</v>
      </c>
    </row>
    <row r="72" spans="3:10" ht="26.25" x14ac:dyDescent="0.4">
      <c r="C72" s="42" t="s">
        <v>40</v>
      </c>
      <c r="F72" s="23">
        <v>3</v>
      </c>
      <c r="G72" s="24">
        <f t="shared" ref="G72:G74" si="1">J71</f>
        <v>22249.911000355994</v>
      </c>
      <c r="H72" s="23" t="s">
        <v>22</v>
      </c>
      <c r="I72" s="42">
        <f t="shared" si="0"/>
        <v>0.94339622641509424</v>
      </c>
      <c r="J72" s="26">
        <f t="shared" ref="J72:J74" si="2">G72*I72</f>
        <v>20990.48207580754</v>
      </c>
    </row>
    <row r="73" spans="3:10" ht="26.25" x14ac:dyDescent="0.4">
      <c r="F73" s="23">
        <v>2</v>
      </c>
      <c r="G73" s="24">
        <f t="shared" si="1"/>
        <v>20990.48207580754</v>
      </c>
      <c r="H73" s="23" t="s">
        <v>22</v>
      </c>
      <c r="I73" s="42">
        <f t="shared" si="0"/>
        <v>0.94339622641509424</v>
      </c>
      <c r="J73" s="26">
        <f t="shared" si="2"/>
        <v>19802.341580950506</v>
      </c>
    </row>
    <row r="74" spans="3:10" ht="26.25" x14ac:dyDescent="0.4">
      <c r="F74" s="23">
        <v>1</v>
      </c>
      <c r="G74" s="24">
        <f t="shared" si="1"/>
        <v>19802.341580950506</v>
      </c>
      <c r="H74" s="23" t="s">
        <v>22</v>
      </c>
      <c r="I74" s="42">
        <f t="shared" si="0"/>
        <v>0.94339622641509424</v>
      </c>
      <c r="J74" s="33">
        <f t="shared" si="2"/>
        <v>18681.454321651418</v>
      </c>
    </row>
    <row r="76" spans="3:10" ht="21" x14ac:dyDescent="0.35">
      <c r="F76" s="44" t="s">
        <v>37</v>
      </c>
      <c r="I76" s="43" t="s">
        <v>36</v>
      </c>
    </row>
    <row r="77" spans="3:10" ht="26.25" x14ac:dyDescent="0.4">
      <c r="G77" s="24">
        <f>G67</f>
        <v>25000</v>
      </c>
      <c r="H77" s="23" t="s">
        <v>35</v>
      </c>
      <c r="I77" s="42">
        <f>FVIF!K9</f>
        <v>1.3382255776000005</v>
      </c>
      <c r="J77" s="33">
        <f>G77/I77</f>
        <v>18681.454321651421</v>
      </c>
    </row>
    <row r="96" spans="6:6" ht="21" x14ac:dyDescent="0.35">
      <c r="F96" s="28"/>
    </row>
    <row r="97" spans="5:11" ht="26.25" x14ac:dyDescent="0.4">
      <c r="E97" s="79"/>
      <c r="F97" s="79"/>
      <c r="G97" s="24"/>
    </row>
    <row r="98" spans="5:11" ht="26.25" x14ac:dyDescent="0.4">
      <c r="E98" s="79"/>
      <c r="F98" s="79"/>
      <c r="G98" s="27"/>
    </row>
    <row r="99" spans="5:11" ht="73.5" customHeight="1" x14ac:dyDescent="0.25">
      <c r="F99" s="32"/>
      <c r="G99" s="31"/>
      <c r="H99" s="31"/>
      <c r="I99" s="31"/>
      <c r="J99" s="31"/>
      <c r="K99" s="31"/>
    </row>
    <row r="100" spans="5:11" ht="26.25" x14ac:dyDescent="0.4">
      <c r="F100" s="23"/>
      <c r="G100" s="24"/>
      <c r="H100" s="24"/>
      <c r="I100" s="26"/>
      <c r="J100" s="26"/>
      <c r="K100" s="25"/>
    </row>
    <row r="101" spans="5:11" ht="26.25" x14ac:dyDescent="0.4">
      <c r="F101" s="23"/>
      <c r="G101" s="24"/>
      <c r="H101" s="24"/>
      <c r="I101" s="26"/>
      <c r="J101" s="26"/>
      <c r="K101" s="25"/>
    </row>
    <row r="102" spans="5:11" ht="26.25" x14ac:dyDescent="0.4">
      <c r="F102" s="23"/>
      <c r="G102" s="24"/>
      <c r="H102" s="24"/>
      <c r="I102" s="26"/>
      <c r="J102" s="26"/>
      <c r="K102" s="25"/>
    </row>
    <row r="103" spans="5:11" ht="26.25" x14ac:dyDescent="0.4">
      <c r="F103" s="23"/>
      <c r="G103" s="24"/>
    </row>
    <row r="104" spans="5:11" ht="26.25" x14ac:dyDescent="0.4">
      <c r="F104" s="23"/>
      <c r="G104" s="24"/>
    </row>
  </sheetData>
  <mergeCells count="4">
    <mergeCell ref="E67:F67"/>
    <mergeCell ref="E68:F68"/>
    <mergeCell ref="E97:F97"/>
    <mergeCell ref="E98:F9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F226-5EC0-43A2-9E66-B17766618DAC}">
  <dimension ref="C13:XFD153"/>
  <sheetViews>
    <sheetView showGridLines="0" zoomScaleNormal="100" workbookViewId="0">
      <selection activeCell="J156" sqref="J156"/>
    </sheetView>
  </sheetViews>
  <sheetFormatPr defaultRowHeight="15" x14ac:dyDescent="0.25"/>
  <cols>
    <col min="3" max="3" width="33" customWidth="1"/>
    <col min="4" max="4" width="18.7109375" customWidth="1"/>
    <col min="5" max="5" width="30.7109375" customWidth="1"/>
    <col min="6" max="6" width="15.85546875" customWidth="1"/>
    <col min="7" max="7" width="25.42578125" customWidth="1"/>
    <col min="8" max="8" width="20.42578125" customWidth="1"/>
    <col min="9" max="9" width="20" customWidth="1"/>
    <col min="10" max="10" width="23.42578125" customWidth="1"/>
    <col min="11" max="11" width="21.140625" customWidth="1"/>
    <col min="12" max="12" width="20.42578125" customWidth="1"/>
    <col min="13" max="13" width="21.7109375" customWidth="1"/>
  </cols>
  <sheetData>
    <row r="13" spans="5:5" ht="21" x14ac:dyDescent="0.35">
      <c r="E13" s="20"/>
    </row>
    <row r="43" spans="3:12 16384:16384" ht="26.25" x14ac:dyDescent="0.4">
      <c r="C43" s="49" t="s">
        <v>46</v>
      </c>
      <c r="D43" s="42">
        <f>(((1 + G46)^5) - 1) / G46</f>
        <v>5.866600960000004</v>
      </c>
      <c r="E43" s="45" t="s">
        <v>45</v>
      </c>
      <c r="XFD43" t="s">
        <v>50</v>
      </c>
    </row>
    <row r="44" spans="3:12 16384:16384" ht="36.75" customHeight="1" x14ac:dyDescent="0.25">
      <c r="E44" s="48">
        <f>FV(0.08,5,-1500,0,0)</f>
        <v>8799.9014400000051</v>
      </c>
    </row>
    <row r="45" spans="3:12 16384:16384" ht="26.25" x14ac:dyDescent="0.4">
      <c r="C45" s="42" t="s">
        <v>44</v>
      </c>
      <c r="D45" s="42">
        <f>FVIFA!M9</f>
        <v>5.866600960000004</v>
      </c>
      <c r="E45" s="79" t="s">
        <v>41</v>
      </c>
      <c r="F45" s="79"/>
      <c r="G45" s="24">
        <v>1500</v>
      </c>
      <c r="H45" s="23" t="s">
        <v>34</v>
      </c>
      <c r="I45" s="42">
        <f>FVIFA!M9</f>
        <v>5.866600960000004</v>
      </c>
      <c r="J45" s="42"/>
      <c r="K45" s="33">
        <f>G45*I45</f>
        <v>8799.9014400000051</v>
      </c>
    </row>
    <row r="46" spans="3:12 16384:16384" ht="60" customHeight="1" x14ac:dyDescent="0.25">
      <c r="E46" s="80" t="s">
        <v>49</v>
      </c>
      <c r="F46" s="80"/>
      <c r="G46" s="47">
        <v>0.08</v>
      </c>
    </row>
    <row r="47" spans="3:12 16384:16384" ht="52.5" x14ac:dyDescent="0.4">
      <c r="D47" s="36"/>
      <c r="F47" s="22" t="s">
        <v>5</v>
      </c>
      <c r="G47" s="29" t="s">
        <v>27</v>
      </c>
      <c r="I47" s="30" t="s">
        <v>43</v>
      </c>
      <c r="J47" s="30" t="s">
        <v>42</v>
      </c>
      <c r="K47" s="31" t="s">
        <v>31</v>
      </c>
      <c r="L47" s="29" t="s">
        <v>23</v>
      </c>
    </row>
    <row r="48" spans="3:12 16384:16384" ht="26.25" x14ac:dyDescent="0.4">
      <c r="C48" s="42"/>
      <c r="F48" s="23">
        <v>1</v>
      </c>
      <c r="G48" s="26">
        <v>0</v>
      </c>
      <c r="H48" s="23" t="s">
        <v>22</v>
      </c>
      <c r="I48" s="42">
        <f t="shared" ref="I48:I52" si="0">(1+$G$46)</f>
        <v>1.08</v>
      </c>
      <c r="J48" s="24">
        <f t="shared" ref="J48:J52" si="1">$G$45</f>
        <v>1500</v>
      </c>
      <c r="K48" s="26">
        <f t="shared" ref="K48" si="2">G48*$G$46</f>
        <v>0</v>
      </c>
      <c r="L48" s="26">
        <f>(G48*I48) +J48</f>
        <v>1500</v>
      </c>
    </row>
    <row r="49" spans="6:12" ht="26.25" x14ac:dyDescent="0.4">
      <c r="F49" s="23">
        <v>2</v>
      </c>
      <c r="G49" s="26">
        <f>L48</f>
        <v>1500</v>
      </c>
      <c r="H49" s="23" t="s">
        <v>22</v>
      </c>
      <c r="I49" s="42">
        <f t="shared" si="0"/>
        <v>1.08</v>
      </c>
      <c r="J49" s="24">
        <f t="shared" si="1"/>
        <v>1500</v>
      </c>
      <c r="K49" s="26">
        <f>G49*$G$46</f>
        <v>120</v>
      </c>
      <c r="L49" s="26">
        <f>(G49*I49) +J49</f>
        <v>3120</v>
      </c>
    </row>
    <row r="50" spans="6:12" ht="26.25" x14ac:dyDescent="0.4">
      <c r="F50" s="23">
        <v>3</v>
      </c>
      <c r="G50" s="26">
        <f>L49</f>
        <v>3120</v>
      </c>
      <c r="H50" s="23" t="s">
        <v>22</v>
      </c>
      <c r="I50" s="42">
        <f t="shared" si="0"/>
        <v>1.08</v>
      </c>
      <c r="J50" s="24">
        <f t="shared" si="1"/>
        <v>1500</v>
      </c>
      <c r="K50" s="26">
        <f t="shared" ref="K50:K52" si="3">G50*$G$46</f>
        <v>249.6</v>
      </c>
      <c r="L50" s="26">
        <f>(G50*I50) +J50</f>
        <v>4869.6000000000004</v>
      </c>
    </row>
    <row r="51" spans="6:12" ht="26.25" x14ac:dyDescent="0.4">
      <c r="F51" s="23">
        <v>4</v>
      </c>
      <c r="G51" s="26">
        <f>L50</f>
        <v>4869.6000000000004</v>
      </c>
      <c r="H51" s="23" t="s">
        <v>22</v>
      </c>
      <c r="I51" s="42">
        <f t="shared" si="0"/>
        <v>1.08</v>
      </c>
      <c r="J51" s="24">
        <f t="shared" si="1"/>
        <v>1500</v>
      </c>
      <c r="K51" s="26">
        <f t="shared" si="3"/>
        <v>389.56800000000004</v>
      </c>
      <c r="L51" s="26">
        <f>(G51*I51) +J51</f>
        <v>6759.1680000000006</v>
      </c>
    </row>
    <row r="52" spans="6:12" ht="26.25" x14ac:dyDescent="0.4">
      <c r="F52" s="23">
        <v>5</v>
      </c>
      <c r="G52" s="26">
        <f>L51</f>
        <v>6759.1680000000006</v>
      </c>
      <c r="H52" s="23" t="s">
        <v>22</v>
      </c>
      <c r="I52" s="42">
        <f t="shared" si="0"/>
        <v>1.08</v>
      </c>
      <c r="J52" s="24">
        <f t="shared" si="1"/>
        <v>1500</v>
      </c>
      <c r="K52" s="26">
        <f t="shared" si="3"/>
        <v>540.73344000000009</v>
      </c>
      <c r="L52" s="33">
        <f>(G52*I52) +J52</f>
        <v>8799.9014400000015</v>
      </c>
    </row>
    <row r="73" spans="3:13" ht="21" x14ac:dyDescent="0.35">
      <c r="F73" s="28"/>
    </row>
    <row r="74" spans="3:13" ht="26.25" x14ac:dyDescent="0.4">
      <c r="E74" s="79"/>
      <c r="F74" s="79"/>
      <c r="G74" s="24"/>
    </row>
    <row r="75" spans="3:13" ht="26.25" x14ac:dyDescent="0.4">
      <c r="C75" s="49"/>
      <c r="D75" s="42"/>
      <c r="E75" s="45"/>
    </row>
    <row r="77" spans="3:13" ht="26.25" x14ac:dyDescent="0.4">
      <c r="C77" s="42"/>
      <c r="D77" s="42"/>
      <c r="E77" s="80" t="s">
        <v>49</v>
      </c>
      <c r="F77" s="80"/>
      <c r="G77" s="47">
        <v>0.09</v>
      </c>
      <c r="H77" s="23"/>
      <c r="I77" s="42"/>
      <c r="J77" s="42"/>
    </row>
    <row r="78" spans="3:13" ht="26.25" x14ac:dyDescent="0.4">
      <c r="I78" s="42"/>
    </row>
    <row r="79" spans="3:13" ht="52.5" x14ac:dyDescent="0.4">
      <c r="D79" s="36"/>
      <c r="F79" s="23" t="s">
        <v>5</v>
      </c>
      <c r="G79" s="29" t="s">
        <v>27</v>
      </c>
      <c r="I79" s="30" t="s">
        <v>43</v>
      </c>
      <c r="J79" s="30" t="s">
        <v>47</v>
      </c>
      <c r="K79" s="31" t="s">
        <v>48</v>
      </c>
      <c r="L79" s="31" t="s">
        <v>31</v>
      </c>
      <c r="M79" s="29" t="s">
        <v>23</v>
      </c>
    </row>
    <row r="80" spans="3:13" ht="26.25" x14ac:dyDescent="0.4">
      <c r="C80" s="42"/>
      <c r="F80" s="23">
        <v>0</v>
      </c>
      <c r="G80" s="26">
        <v>0</v>
      </c>
      <c r="H80" s="23" t="s">
        <v>22</v>
      </c>
      <c r="I80" s="42">
        <f>(1+$G$77)</f>
        <v>1.0900000000000001</v>
      </c>
      <c r="J80" s="24">
        <v>1200</v>
      </c>
      <c r="K80" s="26"/>
      <c r="L80" s="26">
        <f>G80*$G$77</f>
        <v>0</v>
      </c>
      <c r="M80" s="26">
        <f>(G80*I80) +J80+K80</f>
        <v>1200</v>
      </c>
    </row>
    <row r="81" spans="3:13" ht="26.25" x14ac:dyDescent="0.4">
      <c r="C81" s="42"/>
      <c r="F81" s="23">
        <v>1</v>
      </c>
      <c r="G81" s="26">
        <f>M80</f>
        <v>1200</v>
      </c>
      <c r="H81" s="23" t="s">
        <v>22</v>
      </c>
      <c r="I81" s="42">
        <f t="shared" ref="I81:I88" si="4">(1+$G$77)</f>
        <v>1.0900000000000001</v>
      </c>
      <c r="J81" s="24">
        <v>0</v>
      </c>
      <c r="K81" s="26"/>
      <c r="L81" s="26">
        <f t="shared" ref="L81:L88" si="5">G81*$G$77</f>
        <v>108</v>
      </c>
      <c r="M81" s="26">
        <f t="shared" ref="M81:M88" si="6">(G81*I81) +J81+K81</f>
        <v>1308</v>
      </c>
    </row>
    <row r="82" spans="3:13" ht="26.25" x14ac:dyDescent="0.4">
      <c r="F82" s="23">
        <v>2</v>
      </c>
      <c r="G82" s="26">
        <f>M81</f>
        <v>1308</v>
      </c>
      <c r="H82" s="23" t="s">
        <v>22</v>
      </c>
      <c r="I82" s="42">
        <f t="shared" si="4"/>
        <v>1.0900000000000001</v>
      </c>
      <c r="J82" s="24">
        <v>3000</v>
      </c>
      <c r="K82" s="26"/>
      <c r="L82" s="26">
        <f t="shared" si="5"/>
        <v>117.72</v>
      </c>
      <c r="M82" s="26">
        <f t="shared" si="6"/>
        <v>4425.72</v>
      </c>
    </row>
    <row r="83" spans="3:13" ht="26.25" x14ac:dyDescent="0.4">
      <c r="F83" s="23">
        <v>3</v>
      </c>
      <c r="G83" s="26">
        <f>M82</f>
        <v>4425.72</v>
      </c>
      <c r="H83" s="23" t="s">
        <v>22</v>
      </c>
      <c r="I83" s="42">
        <f t="shared" si="4"/>
        <v>1.0900000000000001</v>
      </c>
      <c r="J83" s="24">
        <v>0</v>
      </c>
      <c r="K83" s="26">
        <v>-1500</v>
      </c>
      <c r="L83" s="26">
        <f t="shared" si="5"/>
        <v>398.31479999999999</v>
      </c>
      <c r="M83" s="26">
        <f t="shared" si="6"/>
        <v>3324.0348000000004</v>
      </c>
    </row>
    <row r="84" spans="3:13" ht="26.25" x14ac:dyDescent="0.4">
      <c r="F84" s="23">
        <v>4</v>
      </c>
      <c r="G84" s="26">
        <f>M83</f>
        <v>3324.0348000000004</v>
      </c>
      <c r="H84" s="23" t="s">
        <v>22</v>
      </c>
      <c r="I84" s="42">
        <f t="shared" si="4"/>
        <v>1.0900000000000001</v>
      </c>
      <c r="J84" s="24">
        <v>0</v>
      </c>
      <c r="K84" s="26"/>
      <c r="L84" s="26">
        <f t="shared" si="5"/>
        <v>299.16313200000002</v>
      </c>
      <c r="M84" s="26">
        <f t="shared" si="6"/>
        <v>3623.1979320000005</v>
      </c>
    </row>
    <row r="85" spans="3:13" ht="26.25" x14ac:dyDescent="0.4">
      <c r="F85" s="23">
        <v>5</v>
      </c>
      <c r="G85" s="26">
        <f>M84</f>
        <v>3623.1979320000005</v>
      </c>
      <c r="H85" s="23" t="s">
        <v>22</v>
      </c>
      <c r="I85" s="42">
        <f t="shared" si="4"/>
        <v>1.0900000000000001</v>
      </c>
      <c r="J85" s="24">
        <v>1500</v>
      </c>
      <c r="K85" s="26"/>
      <c r="L85" s="26">
        <f t="shared" si="5"/>
        <v>326.08781388000006</v>
      </c>
      <c r="M85" s="26">
        <f t="shared" si="6"/>
        <v>5449.2857458800008</v>
      </c>
    </row>
    <row r="86" spans="3:13" ht="26.25" x14ac:dyDescent="0.4">
      <c r="F86" s="23">
        <v>6</v>
      </c>
      <c r="G86" s="26">
        <f t="shared" ref="G86:G88" si="7">M85</f>
        <v>5449.2857458800008</v>
      </c>
      <c r="H86" s="23" t="s">
        <v>22</v>
      </c>
      <c r="I86" s="42">
        <f t="shared" si="4"/>
        <v>1.0900000000000001</v>
      </c>
      <c r="J86" s="24">
        <v>0</v>
      </c>
      <c r="K86" s="26"/>
      <c r="L86" s="26">
        <f t="shared" si="5"/>
        <v>490.43571712920004</v>
      </c>
      <c r="M86" s="26">
        <f t="shared" si="6"/>
        <v>5939.7214630092012</v>
      </c>
    </row>
    <row r="87" spans="3:13" ht="26.25" x14ac:dyDescent="0.4">
      <c r="F87" s="23">
        <v>7</v>
      </c>
      <c r="G87" s="26">
        <f t="shared" si="7"/>
        <v>5939.7214630092012</v>
      </c>
      <c r="H87" s="23" t="s">
        <v>22</v>
      </c>
      <c r="I87" s="42">
        <f t="shared" si="4"/>
        <v>1.0900000000000001</v>
      </c>
      <c r="J87" s="24">
        <v>0</v>
      </c>
      <c r="K87" s="26">
        <v>-1000</v>
      </c>
      <c r="L87" s="26">
        <f t="shared" si="5"/>
        <v>534.57493167082805</v>
      </c>
      <c r="M87" s="26">
        <f t="shared" si="6"/>
        <v>5474.2963946800301</v>
      </c>
    </row>
    <row r="88" spans="3:13" ht="26.25" x14ac:dyDescent="0.4">
      <c r="F88" s="23">
        <v>8</v>
      </c>
      <c r="G88" s="26">
        <f t="shared" si="7"/>
        <v>5474.2963946800301</v>
      </c>
      <c r="H88" s="23" t="s">
        <v>22</v>
      </c>
      <c r="I88" s="42">
        <f t="shared" si="4"/>
        <v>1.0900000000000001</v>
      </c>
      <c r="J88" s="24">
        <v>0</v>
      </c>
      <c r="K88" s="26"/>
      <c r="L88" s="26">
        <f t="shared" si="5"/>
        <v>492.68667552120269</v>
      </c>
      <c r="M88" s="33">
        <f t="shared" si="6"/>
        <v>5966.9830702012332</v>
      </c>
    </row>
    <row r="89" spans="3:13" ht="26.25" x14ac:dyDescent="0.4">
      <c r="F89" s="23"/>
    </row>
    <row r="91" spans="3:13" ht="52.5" x14ac:dyDescent="0.4">
      <c r="G91" s="23" t="s">
        <v>51</v>
      </c>
      <c r="H91" s="29" t="s">
        <v>23</v>
      </c>
      <c r="I91" s="23" t="s">
        <v>35</v>
      </c>
      <c r="J91" s="53" t="s">
        <v>52</v>
      </c>
    </row>
    <row r="92" spans="3:13" ht="26.25" x14ac:dyDescent="0.4">
      <c r="E92" s="80"/>
      <c r="F92" s="80"/>
      <c r="G92" s="23" t="s">
        <v>51</v>
      </c>
      <c r="H92" s="26">
        <f>M88</f>
        <v>5966.9830702012332</v>
      </c>
      <c r="I92" s="23" t="s">
        <v>35</v>
      </c>
      <c r="J92" s="53">
        <f>(1+$G$77)^8</f>
        <v>1.9925626416901929</v>
      </c>
    </row>
    <row r="93" spans="3:13" ht="26.25" x14ac:dyDescent="0.4">
      <c r="G93" s="51" t="s">
        <v>51</v>
      </c>
      <c r="H93" s="50">
        <f>H92/J92</f>
        <v>2994.6275943122846</v>
      </c>
      <c r="I93" s="52" t="s">
        <v>53</v>
      </c>
    </row>
    <row r="94" spans="3:13" ht="26.25" x14ac:dyDescent="0.4">
      <c r="F94" s="22"/>
      <c r="G94" s="29"/>
      <c r="I94" s="30"/>
      <c r="J94" s="29"/>
      <c r="K94" s="31"/>
      <c r="L94" s="31"/>
    </row>
    <row r="95" spans="3:13" ht="26.25" x14ac:dyDescent="0.4">
      <c r="F95" s="23"/>
      <c r="G95" s="82" t="s">
        <v>37</v>
      </c>
      <c r="H95" s="82"/>
      <c r="I95" s="82"/>
      <c r="J95" s="82"/>
      <c r="K95" s="26"/>
      <c r="L95" s="26"/>
    </row>
    <row r="96" spans="3:13" ht="52.5" x14ac:dyDescent="0.4">
      <c r="F96" s="23"/>
      <c r="G96" s="23" t="s">
        <v>51</v>
      </c>
      <c r="H96" s="29" t="s">
        <v>23</v>
      </c>
      <c r="I96" s="53" t="s">
        <v>34</v>
      </c>
      <c r="J96" s="53" t="s">
        <v>54</v>
      </c>
      <c r="K96" s="26"/>
      <c r="M96" s="26"/>
    </row>
    <row r="97" spans="6:13" ht="26.25" x14ac:dyDescent="0.4">
      <c r="F97" s="23"/>
      <c r="G97" s="23" t="s">
        <v>51</v>
      </c>
      <c r="H97" s="26">
        <f>M88</f>
        <v>5966.9830702012332</v>
      </c>
      <c r="I97" s="53" t="s">
        <v>34</v>
      </c>
      <c r="J97" s="53">
        <f>PVIF!N12</f>
        <v>0.50186627967276809</v>
      </c>
      <c r="K97" s="26"/>
      <c r="L97" s="26"/>
    </row>
    <row r="98" spans="6:13" ht="26.25" x14ac:dyDescent="0.4">
      <c r="F98" s="23"/>
      <c r="G98" s="51" t="s">
        <v>51</v>
      </c>
      <c r="H98" s="50">
        <f>H97*J97</f>
        <v>2994.6275943122846</v>
      </c>
      <c r="I98" s="52" t="s">
        <v>53</v>
      </c>
      <c r="J98" s="26"/>
      <c r="K98" s="26"/>
      <c r="L98" s="26"/>
    </row>
    <row r="99" spans="6:13" ht="26.25" x14ac:dyDescent="0.4">
      <c r="F99" s="23"/>
      <c r="G99" s="26"/>
      <c r="H99" s="23"/>
      <c r="I99" s="42"/>
      <c r="J99" s="26"/>
      <c r="K99" s="26"/>
      <c r="L99" s="26"/>
    </row>
    <row r="100" spans="6:13" ht="26.25" x14ac:dyDescent="0.4">
      <c r="F100" s="23"/>
      <c r="G100" s="26"/>
      <c r="H100" s="23"/>
      <c r="I100" s="42"/>
      <c r="J100" s="26"/>
      <c r="K100" s="26"/>
      <c r="L100" s="26"/>
      <c r="M100" s="26"/>
    </row>
    <row r="101" spans="6:13" ht="26.25" x14ac:dyDescent="0.4">
      <c r="F101" s="23"/>
      <c r="G101" s="26"/>
      <c r="H101" s="23"/>
      <c r="I101" s="42"/>
      <c r="J101" s="24"/>
      <c r="K101" s="26"/>
      <c r="L101" s="26"/>
      <c r="M101" s="26"/>
    </row>
    <row r="102" spans="6:13" ht="26.25" x14ac:dyDescent="0.4">
      <c r="F102" s="23"/>
      <c r="G102" s="26"/>
      <c r="H102" s="23"/>
      <c r="I102" s="42"/>
      <c r="J102" s="24"/>
      <c r="K102" s="26"/>
      <c r="L102" s="26"/>
      <c r="M102" s="26"/>
    </row>
    <row r="103" spans="6:13" ht="26.25" x14ac:dyDescent="0.4">
      <c r="F103" s="23"/>
      <c r="G103" s="26"/>
      <c r="H103" s="23"/>
      <c r="I103" s="42"/>
      <c r="J103" s="24"/>
      <c r="K103" s="26"/>
      <c r="L103" s="26"/>
      <c r="M103" s="26"/>
    </row>
    <row r="119" spans="3:3" ht="21" x14ac:dyDescent="0.35">
      <c r="C119" s="28" t="s">
        <v>55</v>
      </c>
    </row>
    <row r="121" spans="3:3" ht="21" x14ac:dyDescent="0.35">
      <c r="C121" s="28" t="s">
        <v>55</v>
      </c>
    </row>
    <row r="148" spans="5:9" ht="26.25" x14ac:dyDescent="0.4">
      <c r="E148" s="81" t="s">
        <v>56</v>
      </c>
      <c r="F148" s="81"/>
      <c r="G148" s="81"/>
      <c r="H148" s="24">
        <v>29000</v>
      </c>
    </row>
    <row r="149" spans="5:9" ht="26.25" x14ac:dyDescent="0.4">
      <c r="E149" s="81" t="s">
        <v>58</v>
      </c>
      <c r="F149" s="81"/>
      <c r="G149" s="81"/>
      <c r="H149" s="55">
        <v>0.105</v>
      </c>
    </row>
    <row r="151" spans="5:9" ht="26.25" x14ac:dyDescent="0.4">
      <c r="G151" s="23"/>
      <c r="H151" s="54"/>
      <c r="I151" s="54"/>
    </row>
    <row r="152" spans="5:9" ht="26.25" x14ac:dyDescent="0.4">
      <c r="E152" s="81" t="s">
        <v>57</v>
      </c>
      <c r="F152" s="81"/>
      <c r="G152" s="81"/>
      <c r="H152" s="55">
        <f>0.105/12</f>
        <v>8.7499999999999991E-3</v>
      </c>
    </row>
    <row r="153" spans="5:9" ht="26.25" x14ac:dyDescent="0.4">
      <c r="E153" s="81" t="s">
        <v>59</v>
      </c>
      <c r="F153" s="81"/>
      <c r="G153" s="81"/>
      <c r="H153" s="33">
        <f>PMT(H149/12,(12*4),-29000,0,1)</f>
        <v>736.0575095962497</v>
      </c>
    </row>
  </sheetData>
  <mergeCells count="10">
    <mergeCell ref="E45:F45"/>
    <mergeCell ref="E46:F46"/>
    <mergeCell ref="E74:F74"/>
    <mergeCell ref="E77:F77"/>
    <mergeCell ref="E153:G153"/>
    <mergeCell ref="E92:F92"/>
    <mergeCell ref="G95:J95"/>
    <mergeCell ref="E152:G152"/>
    <mergeCell ref="E148:G148"/>
    <mergeCell ref="E149:G14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7D74-4BDE-4147-A124-117551433B5B}">
  <dimension ref="C13:XFD432"/>
  <sheetViews>
    <sheetView showGridLines="0" zoomScaleNormal="100" workbookViewId="0">
      <selection activeCell="I147" sqref="I147"/>
    </sheetView>
  </sheetViews>
  <sheetFormatPr defaultRowHeight="15" x14ac:dyDescent="0.25"/>
  <cols>
    <col min="3" max="3" width="33" customWidth="1"/>
    <col min="4" max="4" width="18.7109375" customWidth="1"/>
    <col min="5" max="5" width="28.140625" customWidth="1"/>
    <col min="6" max="6" width="10.5703125" customWidth="1"/>
    <col min="7" max="7" width="38.28515625" customWidth="1"/>
    <col min="8" max="8" width="20.42578125" customWidth="1"/>
    <col min="9" max="9" width="20" customWidth="1"/>
    <col min="10" max="10" width="19.85546875" customWidth="1"/>
    <col min="11" max="11" width="21.140625" customWidth="1"/>
    <col min="12" max="12" width="24.5703125" customWidth="1"/>
    <col min="13" max="13" width="21.7109375" customWidth="1"/>
    <col min="14" max="27" width="15.85546875" customWidth="1"/>
  </cols>
  <sheetData>
    <row r="13" spans="5:5" ht="21" x14ac:dyDescent="0.35">
      <c r="E13" s="20"/>
    </row>
    <row r="24" spans="3:12 16384:16384" ht="26.25" x14ac:dyDescent="0.4">
      <c r="C24" s="49"/>
      <c r="D24" s="42"/>
      <c r="E24" s="45"/>
      <c r="XFD24" t="s">
        <v>50</v>
      </c>
    </row>
    <row r="25" spans="3:12 16384:16384" ht="36.75" customHeight="1" x14ac:dyDescent="0.25"/>
    <row r="26" spans="3:12 16384:16384" ht="26.25" x14ac:dyDescent="0.4">
      <c r="C26" s="42"/>
      <c r="D26" s="42"/>
      <c r="E26" s="79" t="s">
        <v>60</v>
      </c>
      <c r="F26" s="79"/>
      <c r="G26" s="24">
        <v>12000</v>
      </c>
      <c r="H26" s="23"/>
      <c r="I26" s="42"/>
      <c r="J26" s="42"/>
    </row>
    <row r="27" spans="3:12 16384:16384" ht="60" customHeight="1" x14ac:dyDescent="0.25">
      <c r="E27" s="80" t="s">
        <v>49</v>
      </c>
      <c r="F27" s="80"/>
      <c r="G27" s="47">
        <v>0.08</v>
      </c>
    </row>
    <row r="28" spans="3:12 16384:16384" ht="57.75" customHeight="1" x14ac:dyDescent="0.4">
      <c r="D28" s="36"/>
      <c r="F28" s="22" t="s">
        <v>5</v>
      </c>
      <c r="G28" s="29" t="s">
        <v>27</v>
      </c>
      <c r="I28" s="31" t="s">
        <v>63</v>
      </c>
      <c r="J28" s="31" t="s">
        <v>62</v>
      </c>
      <c r="K28" s="31" t="s">
        <v>61</v>
      </c>
      <c r="L28" s="29" t="s">
        <v>23</v>
      </c>
    </row>
    <row r="29" spans="3:12 16384:16384" ht="26.25" x14ac:dyDescent="0.4">
      <c r="C29" s="42"/>
      <c r="F29" s="23">
        <v>1</v>
      </c>
      <c r="G29" s="26">
        <f>G26</f>
        <v>12000</v>
      </c>
      <c r="H29" s="23"/>
      <c r="I29" s="26">
        <f>G29*$G$27</f>
        <v>960</v>
      </c>
      <c r="J29" s="24">
        <v>1000</v>
      </c>
      <c r="K29" s="26">
        <f>J29+(G29*$G$27)</f>
        <v>1960</v>
      </c>
      <c r="L29" s="24">
        <f>G29-J29</f>
        <v>11000</v>
      </c>
    </row>
    <row r="30" spans="3:12 16384:16384" ht="26.25" x14ac:dyDescent="0.4">
      <c r="F30" s="23">
        <v>2</v>
      </c>
      <c r="G30" s="26">
        <f>L29</f>
        <v>11000</v>
      </c>
      <c r="H30" s="23"/>
      <c r="I30" s="26">
        <f t="shared" ref="I30:I33" si="0">G30*$G$27</f>
        <v>880</v>
      </c>
      <c r="J30" s="24">
        <v>1000</v>
      </c>
      <c r="K30" s="26">
        <f t="shared" ref="K30:K33" si="1">J30+(G30*$G$27)</f>
        <v>1880</v>
      </c>
      <c r="L30" s="24">
        <f t="shared" ref="L30:L33" si="2">G30-J30</f>
        <v>10000</v>
      </c>
    </row>
    <row r="31" spans="3:12 16384:16384" ht="26.25" x14ac:dyDescent="0.4">
      <c r="F31" s="23">
        <v>3</v>
      </c>
      <c r="G31" s="26">
        <f>L30</f>
        <v>10000</v>
      </c>
      <c r="H31" s="23"/>
      <c r="I31" s="26">
        <f t="shared" si="0"/>
        <v>800</v>
      </c>
      <c r="J31" s="24">
        <v>1000</v>
      </c>
      <c r="K31" s="26">
        <f t="shared" si="1"/>
        <v>1800</v>
      </c>
      <c r="L31" s="24">
        <f t="shared" si="2"/>
        <v>9000</v>
      </c>
    </row>
    <row r="32" spans="3:12 16384:16384" ht="26.25" x14ac:dyDescent="0.4">
      <c r="F32" s="23">
        <v>4</v>
      </c>
      <c r="G32" s="26">
        <f>L31</f>
        <v>9000</v>
      </c>
      <c r="H32" s="23"/>
      <c r="I32" s="26">
        <f t="shared" si="0"/>
        <v>720</v>
      </c>
      <c r="J32" s="24">
        <v>1000</v>
      </c>
      <c r="K32" s="26">
        <f t="shared" si="1"/>
        <v>1720</v>
      </c>
      <c r="L32" s="24">
        <f t="shared" si="2"/>
        <v>8000</v>
      </c>
    </row>
    <row r="33" spans="6:12" ht="26.25" x14ac:dyDescent="0.4">
      <c r="F33" s="23">
        <v>5</v>
      </c>
      <c r="G33" s="26">
        <f>L32</f>
        <v>8000</v>
      </c>
      <c r="H33" s="23"/>
      <c r="I33" s="26">
        <f t="shared" si="0"/>
        <v>640</v>
      </c>
      <c r="J33" s="24">
        <v>1000</v>
      </c>
      <c r="K33" s="26">
        <f t="shared" si="1"/>
        <v>1640</v>
      </c>
      <c r="L33" s="24">
        <f t="shared" si="2"/>
        <v>7000</v>
      </c>
    </row>
    <row r="54" spans="5:13" ht="21" x14ac:dyDescent="0.35">
      <c r="F54" s="28"/>
    </row>
    <row r="55" spans="5:13" ht="26.25" x14ac:dyDescent="0.4">
      <c r="E55" s="79"/>
      <c r="F55" s="79"/>
      <c r="G55" s="24"/>
    </row>
    <row r="56" spans="5:13" ht="26.25" x14ac:dyDescent="0.4">
      <c r="F56" s="23"/>
      <c r="G56" s="26"/>
      <c r="H56" s="23"/>
      <c r="I56" s="42"/>
      <c r="J56" s="24"/>
      <c r="K56" s="26"/>
      <c r="L56" s="26"/>
      <c r="M56" s="26"/>
    </row>
    <row r="57" spans="5:13" ht="26.25" x14ac:dyDescent="0.4">
      <c r="E57" s="79" t="s">
        <v>60</v>
      </c>
      <c r="F57" s="79"/>
      <c r="G57" s="24">
        <v>350000</v>
      </c>
      <c r="H57" s="23"/>
      <c r="I57" s="42"/>
      <c r="J57" s="42"/>
      <c r="M57" s="26"/>
    </row>
    <row r="58" spans="5:13" ht="26.25" x14ac:dyDescent="0.4">
      <c r="E58" s="80" t="s">
        <v>65</v>
      </c>
      <c r="F58" s="80"/>
      <c r="G58" s="47">
        <v>0.08</v>
      </c>
      <c r="M58" s="26"/>
    </row>
    <row r="59" spans="5:13" ht="26.25" x14ac:dyDescent="0.4">
      <c r="E59" s="80" t="s">
        <v>66</v>
      </c>
      <c r="F59" s="80"/>
      <c r="G59" s="58">
        <f>$G$58/12</f>
        <v>6.6666666666666671E-3</v>
      </c>
      <c r="M59" s="26"/>
    </row>
    <row r="60" spans="5:13" ht="26.25" x14ac:dyDescent="0.4">
      <c r="E60" s="80" t="s">
        <v>70</v>
      </c>
      <c r="F60" s="80"/>
      <c r="G60" s="23">
        <v>15</v>
      </c>
      <c r="M60" s="26"/>
    </row>
    <row r="61" spans="5:13" ht="26.25" x14ac:dyDescent="0.4">
      <c r="E61" s="80" t="s">
        <v>67</v>
      </c>
      <c r="F61" s="80"/>
      <c r="G61" s="23">
        <f>$G$60*12</f>
        <v>180</v>
      </c>
      <c r="M61" s="26"/>
    </row>
    <row r="62" spans="5:13" ht="62.25" customHeight="1" x14ac:dyDescent="0.4">
      <c r="E62" s="84" t="s">
        <v>71</v>
      </c>
      <c r="F62" s="84"/>
      <c r="G62" s="56">
        <f>5*12</f>
        <v>60</v>
      </c>
      <c r="M62" s="26"/>
    </row>
    <row r="63" spans="5:13" ht="26.25" x14ac:dyDescent="0.4">
      <c r="E63" s="46"/>
      <c r="F63" s="46"/>
      <c r="G63" s="47"/>
      <c r="M63" s="26"/>
    </row>
    <row r="64" spans="5:13" ht="26.25" x14ac:dyDescent="0.4">
      <c r="E64" s="46"/>
      <c r="F64" s="46"/>
      <c r="G64" s="47"/>
      <c r="M64" s="26"/>
    </row>
    <row r="65" spans="4:13" ht="26.25" x14ac:dyDescent="0.4">
      <c r="E65" s="80" t="s">
        <v>42</v>
      </c>
      <c r="F65" s="80"/>
      <c r="G65" s="57">
        <f>PMT($G$59,$G$61,-$G$57,0,0)</f>
        <v>3344.7822951562302</v>
      </c>
      <c r="I65" s="31"/>
      <c r="J65" s="31"/>
      <c r="K65" s="31"/>
      <c r="L65" s="29"/>
      <c r="M65" s="26"/>
    </row>
    <row r="66" spans="4:13" ht="65.25" customHeight="1" x14ac:dyDescent="0.4">
      <c r="E66" s="85" t="s">
        <v>68</v>
      </c>
      <c r="F66" s="85"/>
      <c r="G66" s="26">
        <f>PV($G$59,(G61-G62),-$G$65,0,0)</f>
        <v>275681.91003273864</v>
      </c>
      <c r="H66" s="23"/>
      <c r="I66" s="26"/>
      <c r="J66" s="24"/>
      <c r="K66" s="26"/>
      <c r="L66" s="24"/>
      <c r="M66" s="26"/>
    </row>
    <row r="67" spans="4:13" ht="26.25" x14ac:dyDescent="0.4">
      <c r="F67" s="23"/>
      <c r="G67" s="26"/>
      <c r="H67" s="23"/>
      <c r="I67" s="26"/>
      <c r="J67" s="24"/>
      <c r="K67" s="26"/>
      <c r="L67" s="24"/>
      <c r="M67" s="26"/>
    </row>
    <row r="68" spans="4:13" ht="26.25" x14ac:dyDescent="0.4">
      <c r="E68" s="80" t="s">
        <v>69</v>
      </c>
      <c r="F68" s="80"/>
      <c r="G68" s="33">
        <f>G66</f>
        <v>275681.91003273864</v>
      </c>
      <c r="H68" s="23"/>
      <c r="I68" s="26"/>
      <c r="J68" s="24"/>
      <c r="K68" s="26"/>
      <c r="L68" s="24"/>
      <c r="M68" s="26"/>
    </row>
    <row r="69" spans="4:13" ht="26.25" x14ac:dyDescent="0.4">
      <c r="D69" s="42"/>
      <c r="F69" s="23"/>
      <c r="G69" s="26"/>
      <c r="H69" s="23"/>
      <c r="I69" s="26"/>
      <c r="J69" s="24"/>
      <c r="K69" s="26"/>
      <c r="L69" s="24"/>
    </row>
    <row r="70" spans="4:13" ht="26.25" x14ac:dyDescent="0.4">
      <c r="D70" s="42"/>
      <c r="F70" s="23"/>
      <c r="G70" s="26"/>
      <c r="H70" s="23"/>
      <c r="I70" s="26"/>
      <c r="J70" s="24"/>
      <c r="K70" s="26"/>
      <c r="L70" s="24"/>
    </row>
    <row r="71" spans="4:13" ht="26.25" x14ac:dyDescent="0.4">
      <c r="D71" s="42"/>
      <c r="F71" s="23"/>
      <c r="G71" s="26"/>
      <c r="H71" s="23"/>
      <c r="I71" s="26"/>
      <c r="J71" s="24"/>
      <c r="K71" s="26"/>
      <c r="L71" s="24"/>
    </row>
    <row r="72" spans="4:13" ht="26.25" x14ac:dyDescent="0.4">
      <c r="D72" s="42"/>
      <c r="F72" s="23"/>
      <c r="G72" s="26"/>
      <c r="H72" s="23"/>
      <c r="I72" s="26"/>
      <c r="J72" s="24"/>
      <c r="K72" s="26"/>
      <c r="L72" s="24"/>
    </row>
    <row r="73" spans="4:13" ht="26.25" x14ac:dyDescent="0.4">
      <c r="D73" s="42"/>
      <c r="E73" s="42"/>
      <c r="F73" s="23"/>
      <c r="G73" s="26"/>
      <c r="H73" s="23"/>
      <c r="I73" s="26"/>
      <c r="J73" s="24"/>
      <c r="K73" s="26"/>
      <c r="L73" s="24"/>
    </row>
    <row r="74" spans="4:13" ht="26.25" x14ac:dyDescent="0.4">
      <c r="D74" s="42"/>
      <c r="E74" s="42"/>
      <c r="F74" s="23"/>
      <c r="G74" s="26"/>
      <c r="H74" s="23"/>
      <c r="I74" s="26"/>
      <c r="J74" s="24"/>
      <c r="K74" s="26"/>
      <c r="L74" s="24"/>
    </row>
    <row r="75" spans="4:13" ht="26.25" x14ac:dyDescent="0.4">
      <c r="D75" s="42"/>
      <c r="E75" s="42"/>
      <c r="F75" s="23"/>
      <c r="G75" s="26"/>
      <c r="H75" s="23"/>
      <c r="I75" s="26"/>
      <c r="J75" s="24"/>
      <c r="K75" s="26"/>
      <c r="L75" s="24"/>
    </row>
    <row r="76" spans="4:13" ht="26.25" x14ac:dyDescent="0.4">
      <c r="D76" s="42"/>
      <c r="E76" s="42"/>
      <c r="F76" s="23"/>
      <c r="G76" s="26"/>
      <c r="H76" s="23"/>
      <c r="I76" s="26"/>
      <c r="J76" s="24"/>
      <c r="K76" s="26"/>
      <c r="L76" s="24"/>
      <c r="M76" s="26"/>
    </row>
    <row r="77" spans="4:13" ht="26.25" x14ac:dyDescent="0.4">
      <c r="D77" s="42"/>
      <c r="E77" s="42"/>
      <c r="F77" s="23"/>
      <c r="G77" s="26"/>
      <c r="H77" s="23"/>
      <c r="I77" s="26"/>
      <c r="J77" s="24"/>
      <c r="K77" s="26"/>
      <c r="L77" s="24"/>
    </row>
    <row r="78" spans="4:13" ht="26.25" x14ac:dyDescent="0.4">
      <c r="D78" s="42"/>
      <c r="E78" s="42"/>
      <c r="F78" s="23"/>
      <c r="G78" s="26"/>
      <c r="H78" s="23"/>
      <c r="I78" s="26"/>
      <c r="J78" s="24"/>
      <c r="K78" s="26"/>
      <c r="L78" s="24"/>
    </row>
    <row r="79" spans="4:13" ht="26.25" x14ac:dyDescent="0.4">
      <c r="D79" s="42"/>
      <c r="E79" s="42"/>
      <c r="F79" s="23"/>
      <c r="G79" s="26"/>
      <c r="H79" s="23"/>
      <c r="I79" s="26"/>
      <c r="J79" s="24"/>
      <c r="K79" s="26"/>
      <c r="L79" s="24"/>
    </row>
    <row r="80" spans="4:13" ht="26.25" x14ac:dyDescent="0.4">
      <c r="D80" s="42"/>
      <c r="E80" s="42"/>
      <c r="F80" s="23"/>
      <c r="G80" s="26"/>
      <c r="H80" s="23"/>
      <c r="I80" s="26"/>
      <c r="J80" s="24"/>
      <c r="K80" s="26"/>
      <c r="L80" s="24"/>
      <c r="M80" s="26"/>
    </row>
    <row r="81" spans="4:27" ht="26.25" x14ac:dyDescent="0.4">
      <c r="D81" s="42"/>
      <c r="E81" s="42"/>
      <c r="F81" s="23"/>
      <c r="G81" s="26"/>
      <c r="H81" s="23"/>
      <c r="I81" s="26"/>
      <c r="J81" s="24"/>
      <c r="K81" s="26"/>
      <c r="L81" s="24"/>
      <c r="M81" s="26"/>
    </row>
    <row r="82" spans="4:27" ht="26.25" x14ac:dyDescent="0.4">
      <c r="D82" s="42"/>
      <c r="E82" s="42"/>
      <c r="F82" s="23"/>
      <c r="G82" s="26"/>
      <c r="H82" s="23"/>
      <c r="I82" s="26"/>
      <c r="J82" s="24"/>
      <c r="K82" s="26"/>
      <c r="L82" s="24"/>
      <c r="M82" s="26"/>
    </row>
    <row r="83" spans="4:27" ht="26.25" x14ac:dyDescent="0.4">
      <c r="D83" s="42"/>
      <c r="E83" s="42"/>
      <c r="F83" s="23"/>
      <c r="G83" s="26"/>
      <c r="H83" s="23"/>
      <c r="I83" s="26"/>
      <c r="J83" s="24"/>
      <c r="K83" s="26"/>
      <c r="L83" s="24"/>
      <c r="M83" s="26"/>
    </row>
    <row r="84" spans="4:27" ht="26.25" x14ac:dyDescent="0.4">
      <c r="D84" s="42"/>
      <c r="E84" s="42"/>
      <c r="F84" s="23"/>
      <c r="G84" s="26"/>
      <c r="H84" s="23"/>
      <c r="I84" s="26"/>
      <c r="J84" s="24"/>
      <c r="K84" s="26"/>
      <c r="L84" s="24"/>
    </row>
    <row r="85" spans="4:27" ht="26.25" x14ac:dyDescent="0.4">
      <c r="D85" s="42"/>
      <c r="E85" s="42"/>
      <c r="F85" s="23"/>
      <c r="G85" s="26"/>
      <c r="H85" s="23"/>
      <c r="I85" s="26"/>
      <c r="J85" s="24"/>
      <c r="K85" s="26"/>
      <c r="L85" s="24"/>
    </row>
    <row r="86" spans="4:27" ht="26.25" x14ac:dyDescent="0.4">
      <c r="D86" s="42"/>
      <c r="E86" s="42"/>
      <c r="F86" s="23"/>
      <c r="G86" s="26"/>
      <c r="H86" s="23"/>
      <c r="I86" s="26" t="s">
        <v>74</v>
      </c>
      <c r="J86" s="24"/>
      <c r="K86" s="63">
        <f>EXP(L92)-1</f>
        <v>8.3287067674958637E-2</v>
      </c>
      <c r="L86" s="24"/>
    </row>
    <row r="87" spans="4:27" ht="26.25" x14ac:dyDescent="0.4">
      <c r="D87" s="42"/>
      <c r="E87" s="42"/>
      <c r="F87" s="23"/>
      <c r="G87" s="26"/>
      <c r="H87" s="23"/>
      <c r="I87" s="26"/>
      <c r="J87" s="24"/>
      <c r="K87" s="26"/>
      <c r="L87" s="24"/>
    </row>
    <row r="88" spans="4:27" ht="26.25" x14ac:dyDescent="0.4">
      <c r="D88" s="42"/>
      <c r="E88" s="42"/>
      <c r="F88" s="23"/>
      <c r="G88" s="26"/>
      <c r="H88" s="23"/>
      <c r="I88" s="26"/>
      <c r="J88" s="24"/>
      <c r="K88" s="26"/>
      <c r="L88" s="24"/>
    </row>
    <row r="89" spans="4:27" ht="26.25" x14ac:dyDescent="0.4">
      <c r="D89" s="42"/>
      <c r="E89" s="42"/>
      <c r="F89" s="23"/>
      <c r="G89" s="23" t="s">
        <v>72</v>
      </c>
      <c r="H89" s="61">
        <v>0.01</v>
      </c>
      <c r="I89" s="26"/>
      <c r="J89" s="24"/>
      <c r="K89" s="26"/>
      <c r="L89" s="24"/>
    </row>
    <row r="90" spans="4:27" ht="26.25" x14ac:dyDescent="0.4">
      <c r="D90" s="42"/>
      <c r="E90" s="42"/>
      <c r="F90" s="23"/>
      <c r="G90" s="26" t="s">
        <v>73</v>
      </c>
      <c r="H90" s="51">
        <v>1</v>
      </c>
      <c r="I90" s="26"/>
      <c r="J90" s="24"/>
      <c r="K90" s="26"/>
      <c r="L90" s="24"/>
    </row>
    <row r="91" spans="4:27" ht="26.25" x14ac:dyDescent="0.4">
      <c r="D91" s="42"/>
      <c r="E91" s="42"/>
      <c r="F91" s="23"/>
      <c r="G91" s="26"/>
      <c r="H91" s="23"/>
      <c r="I91" s="26"/>
      <c r="J91" s="24"/>
      <c r="K91" s="26"/>
      <c r="L91" s="24"/>
    </row>
    <row r="92" spans="4:27" ht="26.25" x14ac:dyDescent="0.4">
      <c r="D92" s="42"/>
      <c r="E92" s="42"/>
      <c r="F92" s="23"/>
      <c r="G92" s="26" t="s">
        <v>75</v>
      </c>
      <c r="H92" s="59">
        <f>(1 *(1 + (H89/H90))^H90) -1</f>
        <v>1.0000000000000009E-2</v>
      </c>
      <c r="I92" s="60">
        <v>0.02</v>
      </c>
      <c r="J92" s="60">
        <v>0.04</v>
      </c>
      <c r="K92" s="60">
        <v>0.06</v>
      </c>
      <c r="L92" s="65">
        <v>0.08</v>
      </c>
      <c r="M92" s="60">
        <v>0.12</v>
      </c>
      <c r="N92" s="60">
        <v>0.16</v>
      </c>
      <c r="O92" s="60">
        <v>0.2</v>
      </c>
      <c r="P92" s="60">
        <v>0.24</v>
      </c>
      <c r="Q92" s="60">
        <v>0.28000000000000003</v>
      </c>
      <c r="R92" s="60">
        <v>0.35</v>
      </c>
      <c r="S92" s="60">
        <v>0.45</v>
      </c>
      <c r="T92" s="60">
        <v>0.5</v>
      </c>
      <c r="U92" s="59"/>
      <c r="V92" s="59"/>
      <c r="W92" s="59"/>
      <c r="X92" s="59"/>
      <c r="Y92" s="59"/>
      <c r="Z92" s="59"/>
      <c r="AA92" s="59"/>
    </row>
    <row r="93" spans="4:27" ht="26.25" x14ac:dyDescent="0.4">
      <c r="D93" s="42"/>
      <c r="E93" s="42"/>
      <c r="F93" s="23"/>
      <c r="G93" s="26" t="s">
        <v>5</v>
      </c>
      <c r="H93" s="64">
        <v>1</v>
      </c>
      <c r="I93" s="62">
        <f t="dataTable" ref="I93:T99" dt2D="1" dtr="1" r1="H89" r2="H90"/>
        <v>2.0000000000000018E-2</v>
      </c>
      <c r="J93" s="62">
        <v>4.0000000000000036E-2</v>
      </c>
      <c r="K93" s="62">
        <v>6.0000000000000053E-2</v>
      </c>
      <c r="L93" s="66">
        <v>8.0000000000000071E-2</v>
      </c>
      <c r="M93" s="62">
        <v>0.12000000000000011</v>
      </c>
      <c r="N93" s="62">
        <v>0.15999999999999992</v>
      </c>
      <c r="O93" s="62">
        <v>0.19999999999999996</v>
      </c>
      <c r="P93" s="62">
        <v>0.24</v>
      </c>
      <c r="Q93" s="62">
        <v>0.28000000000000003</v>
      </c>
      <c r="R93" s="62">
        <v>0.35000000000000009</v>
      </c>
      <c r="S93" s="62">
        <v>0.44999999999999996</v>
      </c>
      <c r="T93" s="62">
        <v>0.5</v>
      </c>
    </row>
    <row r="94" spans="4:27" ht="26.25" x14ac:dyDescent="0.4">
      <c r="D94" s="42"/>
      <c r="E94" s="42"/>
      <c r="F94" s="23"/>
      <c r="G94" s="26" t="s">
        <v>76</v>
      </c>
      <c r="H94" s="64">
        <v>4</v>
      </c>
      <c r="I94" s="62">
        <v>2.0150500624999346E-2</v>
      </c>
      <c r="J94" s="62">
        <v>4.0604010000000024E-2</v>
      </c>
      <c r="K94" s="62">
        <v>6.136355062499943E-2</v>
      </c>
      <c r="L94" s="66">
        <v>8.2432159999999977E-2</v>
      </c>
      <c r="M94" s="62">
        <v>0.12550880999999992</v>
      </c>
      <c r="N94" s="62">
        <v>0.16985856000000021</v>
      </c>
      <c r="O94" s="62">
        <v>0.21550625000000001</v>
      </c>
      <c r="P94" s="62">
        <v>0.26247696000000031</v>
      </c>
      <c r="Q94" s="62">
        <v>0.31079601000000001</v>
      </c>
      <c r="R94" s="62">
        <v>0.3986758056640618</v>
      </c>
      <c r="S94" s="62">
        <v>0.53179299316406281</v>
      </c>
      <c r="T94" s="62">
        <v>0.601806640625</v>
      </c>
    </row>
    <row r="95" spans="4:27" ht="26.25" x14ac:dyDescent="0.4">
      <c r="D95" s="42"/>
      <c r="E95" s="42"/>
      <c r="F95" s="23"/>
      <c r="G95" s="26" t="s">
        <v>64</v>
      </c>
      <c r="H95" s="64">
        <v>12</v>
      </c>
      <c r="I95" s="62">
        <v>2.0184355681502009E-2</v>
      </c>
      <c r="J95" s="62">
        <v>4.0741542919790819E-2</v>
      </c>
      <c r="K95" s="62">
        <v>6.1677811864497611E-2</v>
      </c>
      <c r="L95" s="66">
        <v>8.2999506807510004E-2</v>
      </c>
      <c r="M95" s="62">
        <v>0.12682503013196977</v>
      </c>
      <c r="N95" s="62">
        <v>0.17227079825887714</v>
      </c>
      <c r="O95" s="62">
        <v>0.21939108490523185</v>
      </c>
      <c r="P95" s="62">
        <v>0.26824179456254527</v>
      </c>
      <c r="Q95" s="62">
        <v>0.31888050590818651</v>
      </c>
      <c r="R95" s="62">
        <v>0.41197997849136914</v>
      </c>
      <c r="S95" s="62">
        <v>0.5554543313724758</v>
      </c>
      <c r="T95" s="62">
        <v>0.63209413272292592</v>
      </c>
    </row>
    <row r="96" spans="4:27" ht="26.25" x14ac:dyDescent="0.4">
      <c r="D96" s="42"/>
      <c r="E96" s="42"/>
      <c r="F96" s="23"/>
      <c r="G96" s="26" t="s">
        <v>77</v>
      </c>
      <c r="H96" s="64">
        <v>52</v>
      </c>
      <c r="I96" s="62">
        <v>2.0197417188820177E-2</v>
      </c>
      <c r="J96" s="62">
        <v>4.0794770048783402E-2</v>
      </c>
      <c r="K96" s="62">
        <v>6.1799819549384072E-2</v>
      </c>
      <c r="L96" s="66">
        <v>8.3220474196711303E-2</v>
      </c>
      <c r="M96" s="62">
        <v>0.12734098716690734</v>
      </c>
      <c r="N96" s="62">
        <v>0.17322263335958499</v>
      </c>
      <c r="O96" s="62">
        <v>0.22093427881138972</v>
      </c>
      <c r="P96" s="62">
        <v>0.27054742653203601</v>
      </c>
      <c r="Q96" s="62">
        <v>0.32213631533993636</v>
      </c>
      <c r="R96" s="62">
        <v>0.41740448867498658</v>
      </c>
      <c r="S96" s="62">
        <v>0.56527894161862324</v>
      </c>
      <c r="T96" s="62">
        <v>0.64478792155608966</v>
      </c>
    </row>
    <row r="97" spans="3:20" ht="26.25" x14ac:dyDescent="0.4">
      <c r="D97" s="42"/>
      <c r="E97" s="42"/>
      <c r="F97" s="23"/>
      <c r="G97" s="26" t="s">
        <v>95</v>
      </c>
      <c r="H97" s="64">
        <v>365</v>
      </c>
      <c r="I97" s="62">
        <v>2.0200781032909898E-2</v>
      </c>
      <c r="J97" s="62">
        <v>4.080849313239665E-2</v>
      </c>
      <c r="K97" s="62">
        <v>6.1831310677866957E-2</v>
      </c>
      <c r="L97" s="66">
        <v>8.3277571792814031E-2</v>
      </c>
      <c r="M97" s="62">
        <v>0.12747461563839413</v>
      </c>
      <c r="N97" s="62">
        <v>0.17346973047754632</v>
      </c>
      <c r="O97" s="62">
        <v>0.22133585825175062</v>
      </c>
      <c r="P97" s="62">
        <v>0.27114889144129828</v>
      </c>
      <c r="Q97" s="62">
        <v>0.32298779207371831</v>
      </c>
      <c r="R97" s="62">
        <v>0.41882958946913074</v>
      </c>
      <c r="S97" s="62">
        <v>0.56787755746365631</v>
      </c>
      <c r="T97" s="62">
        <v>0.64815725173913452</v>
      </c>
    </row>
    <row r="98" spans="3:20" ht="26.25" x14ac:dyDescent="0.4">
      <c r="D98" s="42"/>
      <c r="E98" s="42"/>
      <c r="F98" s="23"/>
      <c r="G98" s="26" t="s">
        <v>78</v>
      </c>
      <c r="H98" s="64">
        <v>8760</v>
      </c>
      <c r="I98" s="62">
        <v>2.0201316734432595E-2</v>
      </c>
      <c r="J98" s="62">
        <v>4.0810679140856676E-2</v>
      </c>
      <c r="K98" s="62">
        <v>6.183632836040176E-2</v>
      </c>
      <c r="L98" s="66">
        <v>8.3286671955187463E-2</v>
      </c>
      <c r="M98" s="62">
        <v>0.12749592487822925</v>
      </c>
      <c r="N98" s="62">
        <v>0.17350915629638264</v>
      </c>
      <c r="O98" s="62">
        <v>0.22139996961570496</v>
      </c>
      <c r="P98" s="62">
        <v>0.27124497095546873</v>
      </c>
      <c r="Q98" s="62">
        <v>0.32312389162237287</v>
      </c>
      <c r="R98" s="62">
        <v>0.41905762675775304</v>
      </c>
      <c r="S98" s="62">
        <v>0.56829405932170385</v>
      </c>
      <c r="T98" s="62">
        <v>0.64869774548965831</v>
      </c>
    </row>
    <row r="99" spans="3:20" ht="24.75" customHeight="1" x14ac:dyDescent="0.4">
      <c r="C99" s="28" t="s">
        <v>55</v>
      </c>
      <c r="D99" s="42"/>
      <c r="E99" s="42"/>
      <c r="F99" s="23"/>
      <c r="G99" s="26" t="s">
        <v>79</v>
      </c>
      <c r="H99" s="64">
        <v>525600</v>
      </c>
      <c r="I99" s="62">
        <v>2.0201339674626784E-2</v>
      </c>
      <c r="J99" s="62">
        <v>4.0810772623701919E-2</v>
      </c>
      <c r="K99" s="62">
        <v>6.1836542995788557E-2</v>
      </c>
      <c r="L99" s="66">
        <v>8.328706099605987E-2</v>
      </c>
      <c r="M99" s="62">
        <v>0.12749683614621232</v>
      </c>
      <c r="N99" s="62">
        <v>0.17351084241530956</v>
      </c>
      <c r="O99" s="62">
        <v>0.22140271160699676</v>
      </c>
      <c r="P99" s="62">
        <v>0.27124908065474695</v>
      </c>
      <c r="Q99" s="62">
        <v>0.32312971368956478</v>
      </c>
      <c r="R99" s="62">
        <v>0.41906738329286464</v>
      </c>
      <c r="S99" s="62">
        <v>0.56831188340713279</v>
      </c>
      <c r="T99" s="62">
        <v>0.64872087864615091</v>
      </c>
    </row>
    <row r="100" spans="3:20" ht="26.25" x14ac:dyDescent="0.4">
      <c r="D100" s="42"/>
      <c r="E100" s="42"/>
      <c r="F100" s="23"/>
      <c r="G100" s="26"/>
      <c r="H100" s="62"/>
      <c r="I100" s="62"/>
      <c r="J100" s="62"/>
      <c r="K100" s="62"/>
      <c r="L100" s="62"/>
      <c r="M100" s="62"/>
      <c r="N100" s="62"/>
      <c r="O100" s="62"/>
      <c r="P100" s="62"/>
      <c r="Q100" s="62"/>
      <c r="R100" s="62"/>
      <c r="S100" s="62"/>
      <c r="T100" s="62"/>
    </row>
    <row r="101" spans="3:20" ht="26.25" x14ac:dyDescent="0.4">
      <c r="C101" s="28" t="s">
        <v>55</v>
      </c>
      <c r="D101" s="42"/>
      <c r="E101" s="42"/>
      <c r="F101" s="23"/>
      <c r="G101" s="26"/>
      <c r="H101" s="62"/>
      <c r="I101" s="62"/>
      <c r="J101" s="62"/>
      <c r="K101" s="62"/>
      <c r="L101" s="62"/>
      <c r="M101" s="62"/>
      <c r="N101" s="62"/>
      <c r="O101" s="62"/>
      <c r="P101" s="62"/>
      <c r="Q101" s="62"/>
      <c r="R101" s="62"/>
      <c r="S101" s="62"/>
      <c r="T101" s="62"/>
    </row>
    <row r="102" spans="3:20" ht="26.25" x14ac:dyDescent="0.4">
      <c r="D102" s="42"/>
      <c r="E102" s="42"/>
      <c r="F102" s="23"/>
      <c r="G102" s="26"/>
      <c r="H102" s="62"/>
      <c r="I102" s="62"/>
      <c r="J102" s="62"/>
      <c r="K102" s="62"/>
      <c r="L102" s="62"/>
      <c r="M102" s="62"/>
      <c r="N102" s="62"/>
      <c r="O102" s="62"/>
      <c r="P102" s="62"/>
      <c r="Q102" s="62"/>
      <c r="R102" s="62"/>
      <c r="S102" s="62"/>
      <c r="T102" s="62"/>
    </row>
    <row r="103" spans="3:20" ht="26.25" x14ac:dyDescent="0.4">
      <c r="D103" s="42"/>
      <c r="E103" s="42"/>
      <c r="F103" s="23"/>
      <c r="G103" s="26"/>
      <c r="H103" s="62"/>
      <c r="I103" s="62"/>
      <c r="J103" s="62"/>
      <c r="K103" s="62"/>
      <c r="L103" s="62"/>
      <c r="M103" s="62"/>
      <c r="N103" s="62"/>
      <c r="O103" s="62"/>
      <c r="P103" s="62"/>
      <c r="Q103" s="62"/>
      <c r="R103" s="62"/>
      <c r="S103" s="62"/>
      <c r="T103" s="62"/>
    </row>
    <row r="104" spans="3:20" ht="26.25" x14ac:dyDescent="0.4">
      <c r="D104" s="42"/>
      <c r="E104" s="42"/>
      <c r="F104" s="23"/>
      <c r="G104" s="26"/>
      <c r="H104" s="62"/>
      <c r="I104" s="62"/>
      <c r="J104" s="62"/>
      <c r="K104" s="62"/>
      <c r="L104" s="62"/>
      <c r="M104" s="62"/>
      <c r="N104" s="62"/>
      <c r="O104" s="62"/>
      <c r="P104" s="62"/>
      <c r="Q104" s="62"/>
      <c r="R104" s="62"/>
      <c r="S104" s="62"/>
      <c r="T104" s="62"/>
    </row>
    <row r="105" spans="3:20" ht="26.25" x14ac:dyDescent="0.4">
      <c r="D105" s="42"/>
      <c r="E105" s="42"/>
      <c r="F105" s="23"/>
      <c r="G105" s="26"/>
      <c r="H105" s="62"/>
      <c r="I105" s="62"/>
      <c r="J105" s="62"/>
      <c r="K105" s="62"/>
      <c r="L105" s="62"/>
      <c r="M105" s="62"/>
      <c r="N105" s="62"/>
      <c r="O105" s="62"/>
      <c r="P105" s="62"/>
      <c r="Q105" s="62"/>
      <c r="R105" s="62"/>
      <c r="S105" s="62"/>
      <c r="T105" s="62"/>
    </row>
    <row r="106" spans="3:20" ht="26.25" x14ac:dyDescent="0.4">
      <c r="D106" s="42"/>
      <c r="E106" s="42"/>
      <c r="F106" s="23"/>
      <c r="G106" s="26"/>
      <c r="H106" s="62"/>
      <c r="I106" s="26"/>
      <c r="J106" s="24"/>
      <c r="K106" s="26"/>
      <c r="L106" s="24"/>
    </row>
    <row r="107" spans="3:20" ht="26.25" x14ac:dyDescent="0.4">
      <c r="D107" s="42"/>
      <c r="E107" s="42"/>
      <c r="F107" s="23"/>
      <c r="G107" s="26"/>
      <c r="H107" s="23"/>
      <c r="I107" s="26"/>
      <c r="J107" s="24"/>
      <c r="K107" s="26"/>
      <c r="L107" s="24"/>
    </row>
    <row r="108" spans="3:20" ht="26.25" x14ac:dyDescent="0.4">
      <c r="D108" s="42"/>
      <c r="E108" s="42"/>
      <c r="F108" s="23"/>
      <c r="G108" s="26"/>
      <c r="H108" s="23"/>
      <c r="I108" s="26"/>
      <c r="J108" s="24"/>
      <c r="K108" s="26"/>
      <c r="L108" s="24"/>
    </row>
    <row r="109" spans="3:20" ht="26.25" x14ac:dyDescent="0.4">
      <c r="D109" s="42"/>
      <c r="E109" s="42"/>
      <c r="F109" s="23"/>
      <c r="G109" s="26"/>
      <c r="H109" s="23"/>
      <c r="I109" s="26"/>
      <c r="J109" s="24"/>
      <c r="K109" s="26"/>
      <c r="L109" s="24"/>
    </row>
    <row r="110" spans="3:20" ht="26.25" x14ac:dyDescent="0.4">
      <c r="D110" s="42"/>
      <c r="E110" s="42"/>
      <c r="F110" s="23"/>
      <c r="G110" s="26"/>
      <c r="H110" s="23"/>
      <c r="I110" s="26"/>
      <c r="J110" s="24"/>
      <c r="K110" s="26"/>
      <c r="L110" s="24"/>
    </row>
    <row r="111" spans="3:20" ht="26.25" x14ac:dyDescent="0.4">
      <c r="D111" s="42"/>
      <c r="E111" s="42"/>
      <c r="F111" s="23"/>
      <c r="G111" s="26"/>
      <c r="H111" s="23"/>
      <c r="I111" s="26"/>
      <c r="J111" s="24"/>
      <c r="K111" s="26"/>
      <c r="L111" s="24"/>
    </row>
    <row r="112" spans="3:20" ht="26.25" x14ac:dyDescent="0.4">
      <c r="D112" s="42"/>
      <c r="E112" s="42"/>
      <c r="F112" s="23"/>
      <c r="G112" s="26"/>
      <c r="H112" s="23"/>
      <c r="I112" s="26"/>
      <c r="J112" s="24"/>
      <c r="K112" s="26"/>
      <c r="L112" s="24"/>
    </row>
    <row r="113" spans="4:12" ht="26.25" x14ac:dyDescent="0.4">
      <c r="D113" s="42"/>
      <c r="E113" s="42"/>
      <c r="F113" s="23"/>
      <c r="G113" s="26"/>
      <c r="H113" s="23"/>
      <c r="I113" s="26"/>
      <c r="J113" s="24"/>
      <c r="K113" s="26"/>
      <c r="L113" s="24"/>
    </row>
    <row r="114" spans="4:12" ht="26.25" x14ac:dyDescent="0.4">
      <c r="D114" s="42"/>
      <c r="E114" s="42"/>
      <c r="F114" s="23"/>
      <c r="G114" s="26"/>
      <c r="H114" s="23"/>
      <c r="I114" s="26"/>
      <c r="J114" s="24"/>
      <c r="K114" s="26"/>
      <c r="L114" s="24"/>
    </row>
    <row r="115" spans="4:12" ht="26.25" x14ac:dyDescent="0.4">
      <c r="D115" s="42"/>
      <c r="E115" s="42"/>
      <c r="F115" s="23"/>
      <c r="G115" s="26"/>
      <c r="H115" s="23"/>
      <c r="I115" s="26"/>
      <c r="J115" s="24"/>
      <c r="K115" s="26"/>
      <c r="L115" s="24"/>
    </row>
    <row r="116" spans="4:12" ht="26.25" x14ac:dyDescent="0.4">
      <c r="D116" s="42"/>
      <c r="E116" s="42"/>
      <c r="F116" s="23"/>
      <c r="G116" s="26"/>
      <c r="H116" s="23"/>
      <c r="I116" s="26"/>
      <c r="J116" s="24"/>
      <c r="K116" s="26"/>
      <c r="L116" s="24"/>
    </row>
    <row r="117" spans="4:12" ht="26.25" x14ac:dyDescent="0.4">
      <c r="D117" s="42"/>
      <c r="E117" s="42"/>
      <c r="F117" s="23"/>
      <c r="G117" s="26"/>
      <c r="H117" s="23"/>
      <c r="I117" s="26"/>
      <c r="J117" s="24"/>
      <c r="K117" s="26"/>
      <c r="L117" s="24"/>
    </row>
    <row r="118" spans="4:12" ht="26.25" x14ac:dyDescent="0.4">
      <c r="D118" s="42"/>
      <c r="E118" s="42"/>
      <c r="F118" s="23"/>
      <c r="G118" s="26"/>
      <c r="H118" s="23"/>
      <c r="I118" s="26"/>
      <c r="J118" s="24"/>
      <c r="K118" s="26"/>
      <c r="L118" s="24"/>
    </row>
    <row r="119" spans="4:12" ht="26.25" x14ac:dyDescent="0.4">
      <c r="D119" s="42"/>
      <c r="E119" s="42"/>
      <c r="F119" s="23"/>
      <c r="G119" s="26"/>
      <c r="H119" s="23"/>
      <c r="I119" s="26"/>
      <c r="J119" s="24"/>
      <c r="K119" s="26"/>
      <c r="L119" s="24"/>
    </row>
    <row r="120" spans="4:12" ht="26.25" x14ac:dyDescent="0.4">
      <c r="D120" s="42"/>
      <c r="E120" s="42"/>
      <c r="F120" s="23"/>
      <c r="G120" s="26"/>
      <c r="H120" s="23"/>
      <c r="I120" s="26"/>
      <c r="J120" s="24"/>
      <c r="K120" s="26"/>
      <c r="L120" s="24"/>
    </row>
    <row r="121" spans="4:12" ht="26.25" x14ac:dyDescent="0.4">
      <c r="D121" s="42"/>
      <c r="E121" s="42"/>
      <c r="F121" s="23"/>
      <c r="G121" s="26"/>
      <c r="H121" s="23"/>
      <c r="I121" s="26"/>
      <c r="J121" s="24"/>
      <c r="K121" s="26"/>
      <c r="L121" s="24"/>
    </row>
    <row r="122" spans="4:12" ht="26.25" x14ac:dyDescent="0.4">
      <c r="D122" s="42"/>
      <c r="E122" s="42"/>
      <c r="F122" s="23"/>
      <c r="G122" s="26"/>
      <c r="H122" s="23"/>
      <c r="I122" s="26"/>
      <c r="J122" s="24"/>
      <c r="K122" s="26"/>
      <c r="L122" s="24"/>
    </row>
    <row r="123" spans="4:12" ht="26.25" x14ac:dyDescent="0.4">
      <c r="D123" s="42"/>
      <c r="E123" s="42"/>
      <c r="F123" s="23"/>
      <c r="G123" s="26"/>
      <c r="H123" s="23"/>
      <c r="I123" s="26"/>
      <c r="J123" s="24"/>
      <c r="K123" s="26"/>
      <c r="L123" s="24"/>
    </row>
    <row r="124" spans="4:12" ht="26.25" x14ac:dyDescent="0.4">
      <c r="D124" s="42"/>
      <c r="E124" s="42"/>
      <c r="F124" s="23"/>
      <c r="G124" s="26"/>
      <c r="H124" s="23"/>
      <c r="I124" s="26"/>
      <c r="J124" s="24"/>
      <c r="K124" s="26"/>
      <c r="L124" s="24"/>
    </row>
    <row r="125" spans="4:12" ht="26.25" x14ac:dyDescent="0.4">
      <c r="D125" s="42"/>
      <c r="E125" s="42"/>
      <c r="F125" s="23"/>
      <c r="G125" s="26"/>
      <c r="H125" s="23"/>
      <c r="I125" s="26"/>
      <c r="J125" s="24"/>
      <c r="K125" s="26"/>
      <c r="L125" s="24"/>
    </row>
    <row r="126" spans="4:12" ht="26.25" x14ac:dyDescent="0.4">
      <c r="D126" s="42"/>
      <c r="E126" s="42"/>
      <c r="F126" s="23"/>
      <c r="G126" s="26"/>
      <c r="H126" s="23"/>
      <c r="I126" s="26"/>
      <c r="J126" s="24"/>
      <c r="K126" s="26"/>
      <c r="L126" s="24"/>
    </row>
    <row r="127" spans="4:12" ht="26.25" x14ac:dyDescent="0.4">
      <c r="D127" s="42"/>
      <c r="E127" s="42"/>
      <c r="F127" s="23"/>
      <c r="G127" s="26"/>
      <c r="H127" s="23"/>
      <c r="I127" s="26"/>
      <c r="J127" s="24"/>
      <c r="K127" s="26"/>
      <c r="L127" s="24"/>
    </row>
    <row r="128" spans="4:12" ht="26.25" x14ac:dyDescent="0.4">
      <c r="D128" s="42"/>
      <c r="E128" s="42"/>
      <c r="F128" s="23"/>
      <c r="G128" s="26"/>
      <c r="H128" s="23"/>
      <c r="I128" s="26"/>
      <c r="J128" s="24"/>
      <c r="K128" s="26"/>
      <c r="L128" s="24"/>
    </row>
    <row r="129" spans="4:12" ht="26.25" x14ac:dyDescent="0.4">
      <c r="D129" s="42"/>
      <c r="E129" s="42"/>
      <c r="F129" s="23"/>
      <c r="G129" s="26"/>
      <c r="H129" s="23"/>
      <c r="I129" s="26"/>
      <c r="J129" s="24"/>
      <c r="K129" s="26"/>
      <c r="L129" s="24"/>
    </row>
    <row r="130" spans="4:12" ht="26.25" x14ac:dyDescent="0.4">
      <c r="D130" s="42"/>
      <c r="E130" s="42"/>
      <c r="F130" s="23"/>
      <c r="G130" s="26"/>
      <c r="H130" s="23"/>
      <c r="I130" s="26"/>
      <c r="J130" s="24"/>
      <c r="K130" s="26"/>
      <c r="L130" s="24"/>
    </row>
    <row r="131" spans="4:12" ht="26.25" x14ac:dyDescent="0.4">
      <c r="D131" s="42"/>
      <c r="E131" s="42"/>
      <c r="F131" s="23"/>
      <c r="G131" s="26"/>
      <c r="H131" s="23"/>
      <c r="I131" s="26"/>
      <c r="J131" s="24"/>
      <c r="K131" s="26"/>
      <c r="L131" s="24"/>
    </row>
    <row r="132" spans="4:12" ht="26.25" x14ac:dyDescent="0.4">
      <c r="D132" s="42"/>
      <c r="E132" s="42"/>
      <c r="F132" s="23"/>
      <c r="G132" s="26"/>
      <c r="H132" s="23"/>
      <c r="I132" s="26"/>
      <c r="J132" s="24"/>
      <c r="K132" s="26"/>
      <c r="L132" s="24"/>
    </row>
    <row r="133" spans="4:12" ht="26.25" x14ac:dyDescent="0.4">
      <c r="D133" s="42"/>
      <c r="E133" s="42"/>
      <c r="F133" s="23"/>
      <c r="G133" s="26"/>
      <c r="H133" s="23"/>
      <c r="I133" s="26"/>
      <c r="J133" s="24"/>
      <c r="K133" s="26"/>
      <c r="L133" s="24"/>
    </row>
    <row r="134" spans="4:12" ht="26.25" x14ac:dyDescent="0.4">
      <c r="D134" s="42"/>
      <c r="E134" s="42"/>
      <c r="F134" s="23"/>
      <c r="G134" s="26"/>
      <c r="H134" s="23"/>
      <c r="I134" s="26"/>
      <c r="J134" s="24"/>
      <c r="K134" s="26"/>
      <c r="L134" s="24"/>
    </row>
    <row r="135" spans="4:12" ht="26.25" x14ac:dyDescent="0.4">
      <c r="D135" s="42"/>
      <c r="E135" s="42"/>
      <c r="F135" s="23"/>
      <c r="G135" s="26"/>
      <c r="H135" s="23"/>
      <c r="I135" s="26"/>
      <c r="J135" s="24"/>
      <c r="K135" s="26"/>
      <c r="L135" s="24"/>
    </row>
    <row r="136" spans="4:12" ht="26.25" x14ac:dyDescent="0.4">
      <c r="D136" s="42"/>
      <c r="E136" s="42"/>
      <c r="F136" s="23"/>
      <c r="G136" s="26"/>
      <c r="H136" s="23"/>
      <c r="I136" s="26"/>
      <c r="J136" s="24"/>
      <c r="K136" s="26"/>
      <c r="L136" s="24"/>
    </row>
    <row r="137" spans="4:12" ht="26.25" x14ac:dyDescent="0.4">
      <c r="D137" s="42"/>
      <c r="E137" s="42"/>
      <c r="F137" s="23"/>
      <c r="G137" s="26"/>
      <c r="H137" s="23"/>
      <c r="I137" s="26"/>
      <c r="J137" s="24"/>
      <c r="K137" s="26"/>
      <c r="L137" s="24"/>
    </row>
    <row r="138" spans="4:12" ht="26.25" x14ac:dyDescent="0.4">
      <c r="D138" s="42"/>
      <c r="E138" s="42"/>
      <c r="F138" s="23"/>
      <c r="G138" s="26"/>
      <c r="H138" s="23"/>
      <c r="I138" s="26"/>
      <c r="J138" s="24"/>
      <c r="K138" s="26"/>
      <c r="L138" s="24"/>
    </row>
    <row r="139" spans="4:12" ht="26.25" x14ac:dyDescent="0.4">
      <c r="D139" s="42"/>
      <c r="E139" s="42"/>
      <c r="F139" s="23"/>
      <c r="G139" s="26"/>
      <c r="H139" s="23"/>
      <c r="I139" s="26"/>
      <c r="J139" s="24"/>
      <c r="K139" s="26"/>
      <c r="L139" s="24"/>
    </row>
    <row r="140" spans="4:12" ht="26.25" x14ac:dyDescent="0.4">
      <c r="D140" s="42"/>
      <c r="E140" s="42"/>
      <c r="F140" s="23"/>
      <c r="G140" s="26"/>
      <c r="H140" s="23"/>
      <c r="I140" s="26"/>
      <c r="J140" s="24"/>
      <c r="K140" s="26"/>
      <c r="L140" s="24"/>
    </row>
    <row r="141" spans="4:12" ht="26.25" x14ac:dyDescent="0.4">
      <c r="D141" s="42"/>
      <c r="E141" s="42"/>
      <c r="F141" s="23"/>
      <c r="G141" s="26"/>
      <c r="H141" s="23"/>
      <c r="I141" s="26"/>
      <c r="J141" s="24"/>
      <c r="K141" s="26"/>
      <c r="L141" s="24"/>
    </row>
    <row r="142" spans="4:12" ht="26.25" x14ac:dyDescent="0.4">
      <c r="D142" s="42"/>
      <c r="E142" s="42"/>
      <c r="F142" s="23"/>
      <c r="G142" s="81" t="s">
        <v>81</v>
      </c>
      <c r="H142" s="81"/>
      <c r="I142" s="23">
        <v>12</v>
      </c>
      <c r="J142" s="24"/>
      <c r="K142" s="26"/>
      <c r="L142" s="24"/>
    </row>
    <row r="143" spans="4:12" ht="26.25" x14ac:dyDescent="0.4">
      <c r="D143" s="42"/>
      <c r="E143" s="42"/>
      <c r="F143" s="23"/>
      <c r="G143" s="81" t="s">
        <v>58</v>
      </c>
      <c r="H143" s="81"/>
      <c r="I143" s="55">
        <v>0.21</v>
      </c>
      <c r="J143" s="24"/>
      <c r="K143" s="26"/>
      <c r="L143" s="24"/>
    </row>
    <row r="144" spans="4:12" ht="26.25" x14ac:dyDescent="0.4">
      <c r="F144" s="23"/>
      <c r="G144" s="81" t="s">
        <v>66</v>
      </c>
      <c r="H144" s="81"/>
      <c r="I144" s="55">
        <f>$I$143/$I$142</f>
        <v>1.7499999999999998E-2</v>
      </c>
      <c r="J144" s="24"/>
      <c r="K144" s="26"/>
      <c r="L144" s="24"/>
    </row>
    <row r="145" spans="6:12" ht="26.25" x14ac:dyDescent="0.4">
      <c r="F145" s="23"/>
      <c r="G145" s="81" t="s">
        <v>80</v>
      </c>
      <c r="H145" s="81"/>
      <c r="I145" s="68">
        <f>((1+($I$144))^$I$142) - 1</f>
        <v>0.23143931494479242</v>
      </c>
      <c r="J145" s="24"/>
      <c r="K145" s="26"/>
      <c r="L145" s="24"/>
    </row>
    <row r="146" spans="6:12" ht="26.25" x14ac:dyDescent="0.4">
      <c r="F146" s="23"/>
      <c r="G146" s="26"/>
      <c r="H146" s="23"/>
      <c r="I146" s="26"/>
      <c r="J146" s="24"/>
      <c r="K146" s="26"/>
      <c r="L146" s="24"/>
    </row>
    <row r="147" spans="6:12" ht="31.5" x14ac:dyDescent="0.5">
      <c r="F147" s="23"/>
      <c r="G147" s="83" t="s">
        <v>82</v>
      </c>
      <c r="H147" s="83"/>
      <c r="I147" s="67">
        <f>I145</f>
        <v>0.23143931494479242</v>
      </c>
      <c r="J147" s="24"/>
      <c r="K147" s="26"/>
      <c r="L147" s="24"/>
    </row>
    <row r="148" spans="6:12" ht="26.25" x14ac:dyDescent="0.4">
      <c r="F148" s="23"/>
      <c r="G148" s="26"/>
      <c r="H148" s="23"/>
      <c r="I148" s="26"/>
      <c r="J148" s="24"/>
      <c r="K148" s="26"/>
      <c r="L148" s="24"/>
    </row>
    <row r="149" spans="6:12" ht="26.25" x14ac:dyDescent="0.4">
      <c r="F149" s="23"/>
      <c r="G149" s="26"/>
      <c r="H149" s="23"/>
      <c r="I149" s="26"/>
      <c r="J149" s="24"/>
      <c r="K149" s="26"/>
      <c r="L149" s="24"/>
    </row>
    <row r="150" spans="6:12" ht="26.25" x14ac:dyDescent="0.4">
      <c r="F150" s="23"/>
      <c r="G150" s="26"/>
      <c r="H150" s="23"/>
      <c r="I150" s="26"/>
      <c r="J150" s="24"/>
      <c r="K150" s="26"/>
      <c r="L150" s="24"/>
    </row>
    <row r="151" spans="6:12" ht="26.25" x14ac:dyDescent="0.4">
      <c r="F151" s="23"/>
      <c r="G151" s="26"/>
      <c r="H151" s="23"/>
      <c r="I151" s="26"/>
      <c r="J151" s="24"/>
      <c r="K151" s="26"/>
      <c r="L151" s="24"/>
    </row>
    <row r="152" spans="6:12" ht="26.25" x14ac:dyDescent="0.4">
      <c r="F152" s="23"/>
      <c r="G152" s="26"/>
      <c r="H152" s="23"/>
      <c r="I152" s="26"/>
      <c r="J152" s="24"/>
      <c r="K152" s="26"/>
      <c r="L152" s="24"/>
    </row>
    <row r="153" spans="6:12" ht="26.25" x14ac:dyDescent="0.4">
      <c r="F153" s="23"/>
      <c r="G153" s="26"/>
      <c r="H153" s="23"/>
      <c r="I153" s="26"/>
      <c r="J153" s="24"/>
      <c r="K153" s="26"/>
      <c r="L153" s="24"/>
    </row>
    <row r="154" spans="6:12" ht="26.25" x14ac:dyDescent="0.4">
      <c r="F154" s="23"/>
      <c r="G154" s="26"/>
      <c r="H154" s="23"/>
      <c r="I154" s="26"/>
      <c r="J154" s="24"/>
      <c r="K154" s="26"/>
      <c r="L154" s="24"/>
    </row>
    <row r="155" spans="6:12" ht="26.25" x14ac:dyDescent="0.4">
      <c r="F155" s="23"/>
      <c r="G155" s="26"/>
      <c r="H155" s="23"/>
      <c r="I155" s="26"/>
      <c r="J155" s="24"/>
      <c r="K155" s="26"/>
      <c r="L155" s="24"/>
    </row>
    <row r="156" spans="6:12" ht="26.25" x14ac:dyDescent="0.4">
      <c r="F156" s="23"/>
      <c r="G156" s="26"/>
      <c r="H156" s="23"/>
      <c r="I156" s="26"/>
      <c r="J156" s="24"/>
      <c r="K156" s="26"/>
      <c r="L156" s="24"/>
    </row>
    <row r="157" spans="6:12" ht="26.25" x14ac:dyDescent="0.4">
      <c r="F157" s="23"/>
      <c r="G157" s="26"/>
      <c r="H157" s="23"/>
      <c r="I157" s="26"/>
      <c r="J157" s="24"/>
      <c r="K157" s="26"/>
      <c r="L157" s="24"/>
    </row>
    <row r="158" spans="6:12" ht="26.25" x14ac:dyDescent="0.4">
      <c r="F158" s="23"/>
      <c r="G158" s="26"/>
      <c r="H158" s="23"/>
      <c r="I158" s="26"/>
      <c r="J158" s="24"/>
      <c r="K158" s="26"/>
      <c r="L158" s="24"/>
    </row>
    <row r="159" spans="6:12" ht="26.25" x14ac:dyDescent="0.4">
      <c r="F159" s="23"/>
      <c r="G159" s="26"/>
      <c r="H159" s="23"/>
      <c r="I159" s="26"/>
      <c r="J159" s="24"/>
      <c r="K159" s="26"/>
      <c r="L159" s="24"/>
    </row>
    <row r="160" spans="6:12" ht="26.25" x14ac:dyDescent="0.4">
      <c r="F160" s="23"/>
      <c r="G160" s="26"/>
      <c r="H160" s="23"/>
      <c r="I160" s="26"/>
      <c r="J160" s="24"/>
      <c r="K160" s="26"/>
      <c r="L160" s="24"/>
    </row>
    <row r="161" spans="6:12" ht="26.25" x14ac:dyDescent="0.4">
      <c r="F161" s="23"/>
      <c r="G161" s="26"/>
      <c r="H161" s="23"/>
      <c r="I161" s="26"/>
      <c r="J161" s="24"/>
      <c r="K161" s="26"/>
      <c r="L161" s="24"/>
    </row>
    <row r="162" spans="6:12" ht="26.25" x14ac:dyDescent="0.4">
      <c r="F162" s="23"/>
      <c r="G162" s="26"/>
      <c r="H162" s="23"/>
      <c r="I162" s="26"/>
      <c r="J162" s="24"/>
      <c r="K162" s="26"/>
      <c r="L162" s="24"/>
    </row>
    <row r="163" spans="6:12" ht="26.25" x14ac:dyDescent="0.4">
      <c r="F163" s="23"/>
      <c r="G163" s="26"/>
      <c r="H163" s="23"/>
      <c r="I163" s="26"/>
      <c r="J163" s="24"/>
      <c r="K163" s="26"/>
      <c r="L163" s="24"/>
    </row>
    <row r="164" spans="6:12" ht="26.25" x14ac:dyDescent="0.4">
      <c r="F164" s="23"/>
      <c r="G164" s="26"/>
      <c r="H164" s="23"/>
      <c r="I164" s="26"/>
      <c r="J164" s="24"/>
      <c r="K164" s="26"/>
      <c r="L164" s="24"/>
    </row>
    <row r="165" spans="6:12" ht="26.25" x14ac:dyDescent="0.4">
      <c r="F165" s="23"/>
      <c r="G165" s="26"/>
      <c r="H165" s="23"/>
      <c r="I165" s="26"/>
      <c r="J165" s="24"/>
      <c r="K165" s="26"/>
      <c r="L165" s="24"/>
    </row>
    <row r="166" spans="6:12" ht="26.25" x14ac:dyDescent="0.4">
      <c r="F166" s="23"/>
      <c r="G166" s="26"/>
      <c r="H166" s="23"/>
      <c r="I166" s="26"/>
      <c r="J166" s="24"/>
      <c r="K166" s="26"/>
      <c r="L166" s="24"/>
    </row>
    <row r="167" spans="6:12" ht="26.25" x14ac:dyDescent="0.4">
      <c r="F167" s="23"/>
      <c r="G167" s="26"/>
      <c r="H167" s="23"/>
      <c r="I167" s="26"/>
      <c r="J167" s="24"/>
      <c r="K167" s="26"/>
      <c r="L167" s="24"/>
    </row>
    <row r="168" spans="6:12" ht="26.25" x14ac:dyDescent="0.4">
      <c r="F168" s="23"/>
      <c r="G168" s="26"/>
      <c r="H168" s="23"/>
      <c r="I168" s="26"/>
      <c r="J168" s="24"/>
      <c r="K168" s="26"/>
      <c r="L168" s="24"/>
    </row>
    <row r="169" spans="6:12" ht="26.25" x14ac:dyDescent="0.4">
      <c r="F169" s="23"/>
      <c r="G169" s="26"/>
      <c r="H169" s="23"/>
      <c r="I169" s="26"/>
      <c r="J169" s="24"/>
      <c r="K169" s="26"/>
      <c r="L169" s="24"/>
    </row>
    <row r="170" spans="6:12" ht="26.25" x14ac:dyDescent="0.4">
      <c r="F170" s="23"/>
      <c r="G170" s="26"/>
      <c r="H170" s="23"/>
      <c r="I170" s="26"/>
      <c r="J170" s="24"/>
      <c r="K170" s="26"/>
      <c r="L170" s="24"/>
    </row>
    <row r="171" spans="6:12" ht="26.25" x14ac:dyDescent="0.4">
      <c r="F171" s="23"/>
      <c r="G171" s="26"/>
      <c r="H171" s="23"/>
      <c r="I171" s="26"/>
      <c r="J171" s="24"/>
      <c r="K171" s="26"/>
      <c r="L171" s="24"/>
    </row>
    <row r="172" spans="6:12" ht="26.25" x14ac:dyDescent="0.4">
      <c r="F172" s="23"/>
      <c r="G172" s="26"/>
      <c r="H172" s="23"/>
      <c r="I172" s="26"/>
      <c r="J172" s="24"/>
      <c r="K172" s="26"/>
      <c r="L172" s="24"/>
    </row>
    <row r="173" spans="6:12" ht="26.25" x14ac:dyDescent="0.4">
      <c r="F173" s="23"/>
      <c r="G173" s="26"/>
      <c r="H173" s="23"/>
      <c r="I173" s="26"/>
      <c r="J173" s="24"/>
      <c r="K173" s="26"/>
      <c r="L173" s="24"/>
    </row>
    <row r="174" spans="6:12" ht="26.25" x14ac:dyDescent="0.4">
      <c r="F174" s="23"/>
      <c r="G174" s="26"/>
      <c r="H174" s="23"/>
      <c r="I174" s="26"/>
      <c r="J174" s="24"/>
      <c r="K174" s="26"/>
      <c r="L174" s="24"/>
    </row>
    <row r="175" spans="6:12" ht="26.25" x14ac:dyDescent="0.4">
      <c r="F175" s="23"/>
      <c r="G175" s="26"/>
      <c r="H175" s="23"/>
      <c r="I175" s="26"/>
      <c r="J175" s="24"/>
      <c r="K175" s="26"/>
      <c r="L175" s="24"/>
    </row>
    <row r="176" spans="6:12" ht="26.25" x14ac:dyDescent="0.4">
      <c r="F176" s="23"/>
      <c r="G176" s="26"/>
      <c r="H176" s="23"/>
      <c r="I176" s="26"/>
      <c r="J176" s="24"/>
      <c r="K176" s="26"/>
      <c r="L176" s="24"/>
    </row>
    <row r="177" spans="6:12" ht="26.25" x14ac:dyDescent="0.4">
      <c r="F177" s="23"/>
      <c r="G177" s="26"/>
      <c r="H177" s="23"/>
      <c r="I177" s="26"/>
      <c r="J177" s="24"/>
      <c r="K177" s="26"/>
      <c r="L177" s="24"/>
    </row>
    <row r="178" spans="6:12" ht="26.25" x14ac:dyDescent="0.4">
      <c r="F178" s="23"/>
      <c r="G178" s="26"/>
      <c r="H178" s="23"/>
      <c r="I178" s="26"/>
      <c r="J178" s="24"/>
      <c r="K178" s="26"/>
      <c r="L178" s="24"/>
    </row>
    <row r="179" spans="6:12" ht="26.25" x14ac:dyDescent="0.4">
      <c r="F179" s="23"/>
      <c r="G179" s="26"/>
      <c r="H179" s="23"/>
      <c r="I179" s="26"/>
      <c r="J179" s="24"/>
      <c r="K179" s="26"/>
      <c r="L179" s="24"/>
    </row>
    <row r="180" spans="6:12" ht="26.25" x14ac:dyDescent="0.4">
      <c r="F180" s="23"/>
      <c r="G180" s="26"/>
      <c r="H180" s="23"/>
      <c r="I180" s="26"/>
      <c r="J180" s="24"/>
      <c r="K180" s="26"/>
      <c r="L180" s="24"/>
    </row>
    <row r="181" spans="6:12" ht="26.25" x14ac:dyDescent="0.4">
      <c r="F181" s="23"/>
      <c r="G181" s="26"/>
      <c r="H181" s="23"/>
      <c r="I181" s="26"/>
      <c r="J181" s="24"/>
      <c r="K181" s="26"/>
      <c r="L181" s="24"/>
    </row>
    <row r="182" spans="6:12" ht="26.25" x14ac:dyDescent="0.4">
      <c r="F182" s="23"/>
      <c r="G182" s="26"/>
      <c r="H182" s="23"/>
      <c r="I182" s="26"/>
      <c r="J182" s="24"/>
      <c r="K182" s="26"/>
      <c r="L182" s="24"/>
    </row>
    <row r="183" spans="6:12" ht="26.25" x14ac:dyDescent="0.4">
      <c r="F183" s="23"/>
      <c r="G183" s="26"/>
      <c r="H183" s="23"/>
      <c r="I183" s="26"/>
      <c r="J183" s="24"/>
      <c r="K183" s="26"/>
      <c r="L183" s="24"/>
    </row>
    <row r="184" spans="6:12" ht="26.25" x14ac:dyDescent="0.4">
      <c r="F184" s="23"/>
      <c r="G184" s="26"/>
      <c r="H184" s="23"/>
      <c r="I184" s="26"/>
      <c r="J184" s="24"/>
      <c r="K184" s="26"/>
      <c r="L184" s="24"/>
    </row>
    <row r="185" spans="6:12" ht="26.25" x14ac:dyDescent="0.4">
      <c r="F185" s="23"/>
      <c r="G185" s="26"/>
      <c r="H185" s="23"/>
      <c r="I185" s="26"/>
      <c r="J185" s="24"/>
      <c r="K185" s="26"/>
      <c r="L185" s="24"/>
    </row>
    <row r="186" spans="6:12" ht="26.25" x14ac:dyDescent="0.4">
      <c r="F186" s="23"/>
      <c r="G186" s="26"/>
      <c r="H186" s="23"/>
      <c r="I186" s="26"/>
      <c r="J186" s="24"/>
      <c r="K186" s="26"/>
      <c r="L186" s="24"/>
    </row>
    <row r="187" spans="6:12" ht="26.25" x14ac:dyDescent="0.4">
      <c r="F187" s="23"/>
      <c r="G187" s="26"/>
      <c r="H187" s="23"/>
      <c r="I187" s="26"/>
      <c r="J187" s="24"/>
      <c r="K187" s="26"/>
      <c r="L187" s="24"/>
    </row>
    <row r="188" spans="6:12" ht="26.25" x14ac:dyDescent="0.4">
      <c r="F188" s="23"/>
      <c r="G188" s="26"/>
      <c r="H188" s="23"/>
      <c r="I188" s="26"/>
      <c r="J188" s="24"/>
      <c r="K188" s="26"/>
      <c r="L188" s="24"/>
    </row>
    <row r="189" spans="6:12" ht="26.25" x14ac:dyDescent="0.4">
      <c r="F189" s="23"/>
      <c r="G189" s="26"/>
      <c r="H189" s="23"/>
      <c r="I189" s="26"/>
      <c r="J189" s="24"/>
      <c r="K189" s="26"/>
      <c r="L189" s="24"/>
    </row>
    <row r="190" spans="6:12" ht="26.25" x14ac:dyDescent="0.4">
      <c r="F190" s="23"/>
      <c r="G190" s="26"/>
      <c r="H190" s="23"/>
      <c r="I190" s="26"/>
      <c r="J190" s="24"/>
      <c r="K190" s="26"/>
      <c r="L190" s="24"/>
    </row>
    <row r="191" spans="6:12" ht="26.25" x14ac:dyDescent="0.4">
      <c r="F191" s="23"/>
      <c r="G191" s="26"/>
      <c r="H191" s="23"/>
      <c r="I191" s="26"/>
      <c r="J191" s="24"/>
      <c r="K191" s="26"/>
      <c r="L191" s="24"/>
    </row>
    <row r="192" spans="6:12" ht="26.25" x14ac:dyDescent="0.4">
      <c r="F192" s="23"/>
      <c r="G192" s="26"/>
      <c r="H192" s="23"/>
      <c r="I192" s="26"/>
      <c r="J192" s="24"/>
      <c r="K192" s="26"/>
      <c r="L192" s="24"/>
    </row>
    <row r="193" spans="6:12" ht="26.25" x14ac:dyDescent="0.4">
      <c r="F193" s="23"/>
      <c r="G193" s="26"/>
      <c r="H193" s="23"/>
      <c r="I193" s="26"/>
      <c r="J193" s="24"/>
      <c r="K193" s="26"/>
      <c r="L193" s="24"/>
    </row>
    <row r="194" spans="6:12" ht="26.25" x14ac:dyDescent="0.4">
      <c r="F194" s="23"/>
      <c r="G194" s="26"/>
      <c r="H194" s="23"/>
      <c r="I194" s="26"/>
      <c r="J194" s="24"/>
      <c r="K194" s="26"/>
      <c r="L194" s="24"/>
    </row>
    <row r="195" spans="6:12" ht="26.25" x14ac:dyDescent="0.4">
      <c r="F195" s="23"/>
      <c r="G195" s="26"/>
      <c r="H195" s="23"/>
      <c r="I195" s="26"/>
      <c r="J195" s="24"/>
      <c r="K195" s="26"/>
      <c r="L195" s="24"/>
    </row>
    <row r="196" spans="6:12" ht="26.25" x14ac:dyDescent="0.4">
      <c r="F196" s="23"/>
      <c r="G196" s="26"/>
      <c r="H196" s="23"/>
      <c r="I196" s="26"/>
      <c r="J196" s="24"/>
      <c r="K196" s="26"/>
      <c r="L196" s="24"/>
    </row>
    <row r="197" spans="6:12" ht="26.25" x14ac:dyDescent="0.4">
      <c r="F197" s="23"/>
      <c r="G197" s="26"/>
      <c r="H197" s="23"/>
      <c r="I197" s="26"/>
      <c r="J197" s="24"/>
      <c r="K197" s="26"/>
      <c r="L197" s="24"/>
    </row>
    <row r="198" spans="6:12" ht="26.25" x14ac:dyDescent="0.4">
      <c r="F198" s="23"/>
      <c r="G198" s="26"/>
      <c r="H198" s="23"/>
      <c r="I198" s="26"/>
      <c r="J198" s="24"/>
      <c r="K198" s="26"/>
      <c r="L198" s="24"/>
    </row>
    <row r="199" spans="6:12" ht="26.25" x14ac:dyDescent="0.4">
      <c r="F199" s="23"/>
      <c r="G199" s="26"/>
      <c r="H199" s="23"/>
      <c r="I199" s="26"/>
      <c r="J199" s="24"/>
      <c r="K199" s="26"/>
      <c r="L199" s="24"/>
    </row>
    <row r="200" spans="6:12" ht="26.25" x14ac:dyDescent="0.4">
      <c r="F200" s="23"/>
      <c r="G200" s="26"/>
      <c r="H200" s="23"/>
      <c r="I200" s="26"/>
      <c r="J200" s="24"/>
      <c r="K200" s="26"/>
      <c r="L200" s="24"/>
    </row>
    <row r="201" spans="6:12" ht="26.25" x14ac:dyDescent="0.4">
      <c r="F201" s="23"/>
      <c r="G201" s="26"/>
      <c r="H201" s="23"/>
      <c r="I201" s="26"/>
      <c r="J201" s="24"/>
      <c r="K201" s="26"/>
      <c r="L201" s="24"/>
    </row>
    <row r="202" spans="6:12" ht="26.25" x14ac:dyDescent="0.4">
      <c r="F202" s="23"/>
      <c r="G202" s="26"/>
      <c r="H202" s="23"/>
      <c r="I202" s="26"/>
      <c r="J202" s="24"/>
      <c r="K202" s="26"/>
      <c r="L202" s="24"/>
    </row>
    <row r="203" spans="6:12" ht="26.25" x14ac:dyDescent="0.4">
      <c r="F203" s="23"/>
      <c r="G203" s="26"/>
      <c r="H203" s="23"/>
      <c r="I203" s="26"/>
      <c r="J203" s="24"/>
      <c r="K203" s="26"/>
      <c r="L203" s="24"/>
    </row>
    <row r="204" spans="6:12" ht="26.25" x14ac:dyDescent="0.4">
      <c r="F204" s="23"/>
      <c r="G204" s="26"/>
      <c r="H204" s="23"/>
      <c r="I204" s="26"/>
      <c r="J204" s="24"/>
      <c r="K204" s="26"/>
      <c r="L204" s="24"/>
    </row>
    <row r="205" spans="6:12" ht="26.25" x14ac:dyDescent="0.4">
      <c r="F205" s="23"/>
      <c r="G205" s="26"/>
      <c r="H205" s="23"/>
      <c r="I205" s="26"/>
      <c r="J205" s="24"/>
      <c r="K205" s="26"/>
      <c r="L205" s="24"/>
    </row>
    <row r="206" spans="6:12" ht="26.25" x14ac:dyDescent="0.4">
      <c r="F206" s="23"/>
      <c r="G206" s="26"/>
      <c r="H206" s="23"/>
      <c r="I206" s="26"/>
      <c r="J206" s="24"/>
      <c r="K206" s="26"/>
      <c r="L206" s="24"/>
    </row>
    <row r="207" spans="6:12" ht="26.25" x14ac:dyDescent="0.4">
      <c r="F207" s="23"/>
      <c r="G207" s="26"/>
      <c r="H207" s="23"/>
      <c r="I207" s="26"/>
      <c r="J207" s="24"/>
      <c r="K207" s="26"/>
      <c r="L207" s="24"/>
    </row>
    <row r="208" spans="6:12" ht="26.25" x14ac:dyDescent="0.4">
      <c r="F208" s="23"/>
      <c r="G208" s="26"/>
      <c r="H208" s="23"/>
      <c r="I208" s="26"/>
      <c r="J208" s="24"/>
      <c r="K208" s="26"/>
      <c r="L208" s="24"/>
    </row>
    <row r="209" spans="6:12" ht="26.25" x14ac:dyDescent="0.4">
      <c r="F209" s="23"/>
      <c r="G209" s="26"/>
      <c r="H209" s="23"/>
      <c r="I209" s="26"/>
      <c r="J209" s="24"/>
      <c r="K209" s="26"/>
      <c r="L209" s="24"/>
    </row>
    <row r="210" spans="6:12" ht="26.25" x14ac:dyDescent="0.4">
      <c r="F210" s="23"/>
      <c r="G210" s="26"/>
      <c r="H210" s="23"/>
      <c r="I210" s="26"/>
      <c r="J210" s="24"/>
      <c r="K210" s="26"/>
      <c r="L210" s="24"/>
    </row>
    <row r="211" spans="6:12" ht="26.25" x14ac:dyDescent="0.4">
      <c r="F211" s="23"/>
      <c r="G211" s="26"/>
      <c r="H211" s="23"/>
      <c r="I211" s="26"/>
      <c r="J211" s="24"/>
      <c r="K211" s="26"/>
      <c r="L211" s="24"/>
    </row>
    <row r="212" spans="6:12" ht="26.25" x14ac:dyDescent="0.4">
      <c r="F212" s="23"/>
      <c r="G212" s="26"/>
      <c r="H212" s="23"/>
      <c r="I212" s="26"/>
      <c r="J212" s="24"/>
      <c r="K212" s="26"/>
      <c r="L212" s="24"/>
    </row>
    <row r="213" spans="6:12" ht="26.25" x14ac:dyDescent="0.4">
      <c r="F213" s="23"/>
      <c r="G213" s="26"/>
      <c r="H213" s="23"/>
      <c r="I213" s="26"/>
      <c r="J213" s="24"/>
      <c r="K213" s="26"/>
      <c r="L213" s="24"/>
    </row>
    <row r="214" spans="6:12" ht="26.25" x14ac:dyDescent="0.4">
      <c r="F214" s="23"/>
      <c r="G214" s="26"/>
      <c r="H214" s="23"/>
      <c r="I214" s="26"/>
      <c r="J214" s="24"/>
      <c r="K214" s="26"/>
      <c r="L214" s="24"/>
    </row>
    <row r="215" spans="6:12" ht="26.25" x14ac:dyDescent="0.4">
      <c r="F215" s="23"/>
      <c r="G215" s="26"/>
      <c r="H215" s="23"/>
      <c r="I215" s="26"/>
      <c r="J215" s="24"/>
      <c r="K215" s="26"/>
      <c r="L215" s="24"/>
    </row>
    <row r="216" spans="6:12" ht="26.25" x14ac:dyDescent="0.4">
      <c r="F216" s="23"/>
      <c r="G216" s="26"/>
      <c r="H216" s="23"/>
      <c r="I216" s="26"/>
      <c r="J216" s="24"/>
      <c r="K216" s="26"/>
      <c r="L216" s="24"/>
    </row>
    <row r="217" spans="6:12" ht="26.25" x14ac:dyDescent="0.4">
      <c r="F217" s="23"/>
      <c r="G217" s="26"/>
      <c r="H217" s="23"/>
      <c r="I217" s="26"/>
      <c r="J217" s="24"/>
      <c r="K217" s="26"/>
      <c r="L217" s="24"/>
    </row>
    <row r="218" spans="6:12" ht="26.25" x14ac:dyDescent="0.4">
      <c r="F218" s="23"/>
      <c r="G218" s="26"/>
      <c r="H218" s="23"/>
      <c r="I218" s="26"/>
      <c r="J218" s="24"/>
      <c r="K218" s="26"/>
      <c r="L218" s="24"/>
    </row>
    <row r="219" spans="6:12" ht="26.25" x14ac:dyDescent="0.4">
      <c r="F219" s="23"/>
      <c r="G219" s="26"/>
      <c r="H219" s="23"/>
      <c r="I219" s="26"/>
      <c r="J219" s="24"/>
      <c r="K219" s="26"/>
      <c r="L219" s="24"/>
    </row>
    <row r="220" spans="6:12" ht="26.25" x14ac:dyDescent="0.4">
      <c r="F220" s="23"/>
      <c r="G220" s="26"/>
      <c r="H220" s="23"/>
      <c r="I220" s="26"/>
      <c r="J220" s="24"/>
      <c r="K220" s="26"/>
      <c r="L220" s="24"/>
    </row>
    <row r="221" spans="6:12" ht="26.25" x14ac:dyDescent="0.4">
      <c r="F221" s="23"/>
      <c r="G221" s="26"/>
      <c r="H221" s="23"/>
      <c r="I221" s="26"/>
      <c r="J221" s="24"/>
      <c r="K221" s="26"/>
      <c r="L221" s="24"/>
    </row>
    <row r="222" spans="6:12" ht="26.25" x14ac:dyDescent="0.4">
      <c r="F222" s="23"/>
      <c r="G222" s="26"/>
      <c r="H222" s="23"/>
      <c r="I222" s="26"/>
      <c r="J222" s="24"/>
      <c r="K222" s="26"/>
      <c r="L222" s="24"/>
    </row>
    <row r="223" spans="6:12" ht="26.25" x14ac:dyDescent="0.4">
      <c r="F223" s="23"/>
      <c r="G223" s="26"/>
      <c r="H223" s="23"/>
      <c r="I223" s="26"/>
      <c r="J223" s="24"/>
      <c r="K223" s="26"/>
      <c r="L223" s="24"/>
    </row>
    <row r="224" spans="6:12" ht="26.25" x14ac:dyDescent="0.4">
      <c r="F224" s="23"/>
      <c r="G224" s="26"/>
      <c r="H224" s="23"/>
      <c r="I224" s="26"/>
      <c r="J224" s="24"/>
      <c r="K224" s="26"/>
      <c r="L224" s="24"/>
    </row>
    <row r="225" spans="6:12" ht="26.25" x14ac:dyDescent="0.4">
      <c r="F225" s="23"/>
      <c r="G225" s="26"/>
      <c r="H225" s="23"/>
      <c r="I225" s="26"/>
      <c r="J225" s="24"/>
      <c r="K225" s="26"/>
      <c r="L225" s="24"/>
    </row>
    <row r="226" spans="6:12" ht="26.25" x14ac:dyDescent="0.4">
      <c r="F226" s="23"/>
      <c r="G226" s="26"/>
      <c r="H226" s="23"/>
      <c r="I226" s="26"/>
      <c r="J226" s="24"/>
      <c r="K226" s="26"/>
      <c r="L226" s="24"/>
    </row>
    <row r="227" spans="6:12" ht="26.25" x14ac:dyDescent="0.4">
      <c r="F227" s="23"/>
      <c r="G227" s="26"/>
      <c r="H227" s="23"/>
      <c r="I227" s="26"/>
      <c r="J227" s="24"/>
      <c r="K227" s="26"/>
      <c r="L227" s="24"/>
    </row>
    <row r="228" spans="6:12" ht="26.25" x14ac:dyDescent="0.4">
      <c r="F228" s="23"/>
      <c r="G228" s="26"/>
      <c r="H228" s="23"/>
      <c r="I228" s="26"/>
      <c r="J228" s="24"/>
      <c r="K228" s="26"/>
      <c r="L228" s="24"/>
    </row>
    <row r="229" spans="6:12" ht="26.25" x14ac:dyDescent="0.4">
      <c r="F229" s="23"/>
      <c r="G229" s="26"/>
      <c r="H229" s="23"/>
      <c r="I229" s="26"/>
      <c r="J229" s="24"/>
      <c r="K229" s="26"/>
      <c r="L229" s="24"/>
    </row>
    <row r="230" spans="6:12" ht="26.25" x14ac:dyDescent="0.4">
      <c r="F230" s="23"/>
      <c r="G230" s="26"/>
      <c r="H230" s="23"/>
      <c r="I230" s="26"/>
      <c r="J230" s="24"/>
      <c r="K230" s="26"/>
      <c r="L230" s="24"/>
    </row>
    <row r="231" spans="6:12" ht="26.25" x14ac:dyDescent="0.4">
      <c r="F231" s="23"/>
      <c r="G231" s="26"/>
      <c r="H231" s="23"/>
      <c r="I231" s="26"/>
      <c r="J231" s="24"/>
      <c r="K231" s="26"/>
      <c r="L231" s="24"/>
    </row>
    <row r="232" spans="6:12" ht="26.25" x14ac:dyDescent="0.4">
      <c r="F232" s="23"/>
      <c r="G232" s="26"/>
      <c r="H232" s="23"/>
      <c r="I232" s="26"/>
      <c r="J232" s="24"/>
      <c r="K232" s="26"/>
      <c r="L232" s="24"/>
    </row>
    <row r="233" spans="6:12" ht="26.25" x14ac:dyDescent="0.4">
      <c r="F233" s="23"/>
      <c r="G233" s="26"/>
      <c r="H233" s="23"/>
      <c r="I233" s="26"/>
      <c r="J233" s="24"/>
      <c r="K233" s="26"/>
      <c r="L233" s="24"/>
    </row>
    <row r="234" spans="6:12" ht="26.25" x14ac:dyDescent="0.4">
      <c r="F234" s="23"/>
      <c r="G234" s="26"/>
      <c r="H234" s="23"/>
      <c r="I234" s="26"/>
      <c r="J234" s="24"/>
      <c r="K234" s="26"/>
      <c r="L234" s="24"/>
    </row>
    <row r="235" spans="6:12" ht="26.25" x14ac:dyDescent="0.4">
      <c r="F235" s="23"/>
      <c r="G235" s="26"/>
      <c r="H235" s="23"/>
      <c r="I235" s="26"/>
      <c r="J235" s="24"/>
      <c r="K235" s="26"/>
      <c r="L235" s="24"/>
    </row>
    <row r="236" spans="6:12" ht="26.25" x14ac:dyDescent="0.4">
      <c r="F236" s="23"/>
      <c r="G236" s="26"/>
      <c r="H236" s="23"/>
      <c r="I236" s="26"/>
      <c r="J236" s="24"/>
      <c r="K236" s="26"/>
      <c r="L236" s="24"/>
    </row>
    <row r="237" spans="6:12" ht="26.25" x14ac:dyDescent="0.4">
      <c r="F237" s="23"/>
      <c r="G237" s="26"/>
      <c r="H237" s="23"/>
      <c r="I237" s="26"/>
      <c r="J237" s="24"/>
      <c r="K237" s="26"/>
      <c r="L237" s="24"/>
    </row>
    <row r="238" spans="6:12" ht="26.25" x14ac:dyDescent="0.4">
      <c r="F238" s="23"/>
      <c r="G238" s="26"/>
      <c r="H238" s="23"/>
      <c r="I238" s="26"/>
      <c r="J238" s="24"/>
      <c r="K238" s="26"/>
      <c r="L238" s="24"/>
    </row>
    <row r="239" spans="6:12" ht="26.25" x14ac:dyDescent="0.4">
      <c r="F239" s="23"/>
      <c r="G239" s="26"/>
      <c r="H239" s="23"/>
      <c r="I239" s="26"/>
      <c r="J239" s="24"/>
      <c r="K239" s="26"/>
      <c r="L239" s="24"/>
    </row>
    <row r="240" spans="6:12" ht="26.25" x14ac:dyDescent="0.4">
      <c r="F240" s="23"/>
      <c r="G240" s="26"/>
      <c r="H240" s="23"/>
      <c r="I240" s="26"/>
      <c r="J240" s="24"/>
      <c r="K240" s="26"/>
      <c r="L240" s="24"/>
    </row>
    <row r="241" spans="6:12" ht="26.25" x14ac:dyDescent="0.4">
      <c r="F241" s="23"/>
      <c r="G241" s="26"/>
      <c r="H241" s="23"/>
      <c r="I241" s="26"/>
      <c r="J241" s="24"/>
      <c r="K241" s="26"/>
      <c r="L241" s="24"/>
    </row>
    <row r="242" spans="6:12" ht="26.25" x14ac:dyDescent="0.4">
      <c r="F242" s="23"/>
      <c r="G242" s="26"/>
      <c r="H242" s="23"/>
      <c r="I242" s="26"/>
      <c r="J242" s="24"/>
      <c r="K242" s="26"/>
      <c r="L242" s="24"/>
    </row>
    <row r="243" spans="6:12" ht="26.25" x14ac:dyDescent="0.4">
      <c r="F243" s="23"/>
      <c r="G243" s="26"/>
      <c r="H243" s="23"/>
      <c r="I243" s="26"/>
      <c r="J243" s="24"/>
      <c r="K243" s="26"/>
      <c r="L243" s="24"/>
    </row>
    <row r="244" spans="6:12" ht="26.25" x14ac:dyDescent="0.4">
      <c r="F244" s="23"/>
      <c r="G244" s="26"/>
      <c r="H244" s="23"/>
      <c r="I244" s="26"/>
      <c r="J244" s="24"/>
      <c r="K244" s="26"/>
      <c r="L244" s="24"/>
    </row>
    <row r="245" spans="6:12" ht="26.25" x14ac:dyDescent="0.4">
      <c r="F245" s="23"/>
      <c r="G245" s="26"/>
      <c r="H245" s="23"/>
      <c r="I245" s="26"/>
      <c r="J245" s="24"/>
      <c r="K245" s="26"/>
      <c r="L245" s="24"/>
    </row>
    <row r="246" spans="6:12" ht="26.25" x14ac:dyDescent="0.4">
      <c r="F246" s="23"/>
      <c r="G246" s="26"/>
      <c r="H246" s="23"/>
      <c r="I246" s="26"/>
      <c r="J246" s="24"/>
      <c r="K246" s="26"/>
      <c r="L246" s="24"/>
    </row>
    <row r="247" spans="6:12" ht="26.25" x14ac:dyDescent="0.4">
      <c r="F247" s="23"/>
      <c r="G247" s="26"/>
      <c r="H247" s="23"/>
      <c r="I247" s="26"/>
      <c r="J247" s="24"/>
      <c r="K247" s="26"/>
      <c r="L247" s="24"/>
    </row>
    <row r="248" spans="6:12" ht="26.25" x14ac:dyDescent="0.4">
      <c r="F248" s="23"/>
      <c r="G248" s="26"/>
      <c r="H248" s="23"/>
      <c r="I248" s="26"/>
      <c r="J248" s="24"/>
      <c r="K248" s="26"/>
      <c r="L248" s="24"/>
    </row>
    <row r="249" spans="6:12" ht="26.25" x14ac:dyDescent="0.4">
      <c r="F249" s="23"/>
      <c r="G249" s="26"/>
      <c r="H249" s="23"/>
      <c r="I249" s="26"/>
      <c r="J249" s="24"/>
      <c r="K249" s="26"/>
      <c r="L249" s="24"/>
    </row>
    <row r="250" spans="6:12" ht="26.25" x14ac:dyDescent="0.4">
      <c r="F250" s="23"/>
      <c r="G250" s="26"/>
      <c r="H250" s="23"/>
      <c r="I250" s="26"/>
      <c r="J250" s="24"/>
      <c r="K250" s="26"/>
      <c r="L250" s="24"/>
    </row>
    <row r="251" spans="6:12" ht="26.25" x14ac:dyDescent="0.4">
      <c r="F251" s="23"/>
      <c r="G251" s="26"/>
      <c r="H251" s="23"/>
      <c r="I251" s="26"/>
      <c r="J251" s="24"/>
      <c r="K251" s="26"/>
      <c r="L251" s="24"/>
    </row>
    <row r="252" spans="6:12" ht="26.25" x14ac:dyDescent="0.4">
      <c r="F252" s="23"/>
      <c r="G252" s="26"/>
      <c r="H252" s="23"/>
      <c r="I252" s="26"/>
      <c r="J252" s="24"/>
      <c r="K252" s="26"/>
      <c r="L252" s="24"/>
    </row>
    <row r="253" spans="6:12" ht="26.25" x14ac:dyDescent="0.4">
      <c r="F253" s="23"/>
      <c r="G253" s="26"/>
      <c r="H253" s="23"/>
      <c r="I253" s="26"/>
      <c r="J253" s="24"/>
      <c r="K253" s="26"/>
      <c r="L253" s="24"/>
    </row>
    <row r="254" spans="6:12" ht="26.25" x14ac:dyDescent="0.4">
      <c r="F254" s="23"/>
      <c r="G254" s="26"/>
      <c r="H254" s="23"/>
      <c r="I254" s="26"/>
      <c r="J254" s="24"/>
      <c r="K254" s="26"/>
      <c r="L254" s="24"/>
    </row>
    <row r="255" spans="6:12" ht="26.25" x14ac:dyDescent="0.4">
      <c r="F255" s="23"/>
      <c r="G255" s="26"/>
      <c r="H255" s="23"/>
      <c r="I255" s="26"/>
      <c r="J255" s="24"/>
      <c r="K255" s="26"/>
      <c r="L255" s="24"/>
    </row>
    <row r="256" spans="6:12" ht="26.25" x14ac:dyDescent="0.4">
      <c r="F256" s="23"/>
      <c r="G256" s="26"/>
      <c r="H256" s="23"/>
      <c r="I256" s="26"/>
      <c r="J256" s="24"/>
      <c r="K256" s="26"/>
      <c r="L256" s="24"/>
    </row>
    <row r="257" spans="6:12" ht="26.25" x14ac:dyDescent="0.4">
      <c r="F257" s="23"/>
      <c r="G257" s="26"/>
      <c r="H257" s="23"/>
      <c r="I257" s="26"/>
      <c r="J257" s="24"/>
      <c r="K257" s="26"/>
      <c r="L257" s="24"/>
    </row>
    <row r="258" spans="6:12" ht="26.25" x14ac:dyDescent="0.4">
      <c r="F258" s="23"/>
      <c r="G258" s="26"/>
      <c r="H258" s="23"/>
      <c r="I258" s="26"/>
      <c r="J258" s="24"/>
      <c r="K258" s="26"/>
      <c r="L258" s="24"/>
    </row>
    <row r="259" spans="6:12" ht="26.25" x14ac:dyDescent="0.4">
      <c r="F259" s="23"/>
      <c r="G259" s="26"/>
      <c r="H259" s="23"/>
      <c r="I259" s="26"/>
      <c r="J259" s="24"/>
      <c r="K259" s="26"/>
      <c r="L259" s="24"/>
    </row>
    <row r="260" spans="6:12" ht="26.25" x14ac:dyDescent="0.4">
      <c r="F260" s="23"/>
      <c r="G260" s="26"/>
      <c r="H260" s="23"/>
      <c r="I260" s="26"/>
      <c r="J260" s="24"/>
      <c r="K260" s="26"/>
      <c r="L260" s="24"/>
    </row>
    <row r="261" spans="6:12" ht="26.25" x14ac:dyDescent="0.4">
      <c r="F261" s="23"/>
      <c r="G261" s="26"/>
      <c r="H261" s="23"/>
      <c r="I261" s="26"/>
      <c r="J261" s="24"/>
      <c r="K261" s="26"/>
      <c r="L261" s="24"/>
    </row>
    <row r="262" spans="6:12" ht="26.25" x14ac:dyDescent="0.4">
      <c r="F262" s="23"/>
      <c r="G262" s="26"/>
      <c r="H262" s="23"/>
      <c r="I262" s="26"/>
      <c r="J262" s="24"/>
      <c r="K262" s="26"/>
      <c r="L262" s="24"/>
    </row>
    <row r="263" spans="6:12" ht="26.25" x14ac:dyDescent="0.4">
      <c r="F263" s="23"/>
      <c r="G263" s="26"/>
      <c r="H263" s="23"/>
      <c r="I263" s="26"/>
      <c r="J263" s="24"/>
      <c r="K263" s="26"/>
      <c r="L263" s="24"/>
    </row>
    <row r="264" spans="6:12" ht="26.25" x14ac:dyDescent="0.4">
      <c r="F264" s="23"/>
      <c r="G264" s="26"/>
      <c r="H264" s="23"/>
      <c r="I264" s="26"/>
      <c r="J264" s="24"/>
      <c r="K264" s="26"/>
      <c r="L264" s="24"/>
    </row>
    <row r="265" spans="6:12" ht="26.25" x14ac:dyDescent="0.4">
      <c r="F265" s="23"/>
      <c r="G265" s="26"/>
      <c r="H265" s="23"/>
      <c r="I265" s="26"/>
      <c r="J265" s="24"/>
      <c r="K265" s="26"/>
      <c r="L265" s="24"/>
    </row>
    <row r="266" spans="6:12" ht="26.25" x14ac:dyDescent="0.4">
      <c r="F266" s="23"/>
      <c r="G266" s="26"/>
      <c r="H266" s="23"/>
      <c r="I266" s="26"/>
      <c r="J266" s="24"/>
      <c r="K266" s="26"/>
      <c r="L266" s="24"/>
    </row>
    <row r="267" spans="6:12" ht="26.25" x14ac:dyDescent="0.4">
      <c r="F267" s="23"/>
      <c r="G267" s="26"/>
      <c r="H267" s="23"/>
      <c r="I267" s="26"/>
      <c r="J267" s="24"/>
      <c r="K267" s="26"/>
      <c r="L267" s="24"/>
    </row>
    <row r="268" spans="6:12" ht="26.25" x14ac:dyDescent="0.4">
      <c r="F268" s="23"/>
      <c r="G268" s="26"/>
      <c r="H268" s="23"/>
      <c r="I268" s="26"/>
      <c r="J268" s="24"/>
      <c r="K268" s="26"/>
      <c r="L268" s="24"/>
    </row>
    <row r="269" spans="6:12" ht="26.25" x14ac:dyDescent="0.4">
      <c r="F269" s="23"/>
      <c r="G269" s="26"/>
      <c r="H269" s="23"/>
      <c r="I269" s="26"/>
      <c r="J269" s="24"/>
      <c r="K269" s="26"/>
      <c r="L269" s="24"/>
    </row>
    <row r="270" spans="6:12" ht="26.25" x14ac:dyDescent="0.4">
      <c r="F270" s="23"/>
      <c r="G270" s="26"/>
      <c r="H270" s="23"/>
      <c r="I270" s="26"/>
      <c r="J270" s="24"/>
      <c r="K270" s="26"/>
      <c r="L270" s="24"/>
    </row>
    <row r="271" spans="6:12" ht="26.25" x14ac:dyDescent="0.4">
      <c r="F271" s="23"/>
      <c r="G271" s="26"/>
      <c r="H271" s="23"/>
      <c r="I271" s="26"/>
      <c r="J271" s="24"/>
      <c r="K271" s="26"/>
      <c r="L271" s="24"/>
    </row>
    <row r="272" spans="6:12" ht="26.25" x14ac:dyDescent="0.4">
      <c r="F272" s="23"/>
      <c r="G272" s="26"/>
      <c r="H272" s="23"/>
      <c r="I272" s="26"/>
      <c r="J272" s="24"/>
      <c r="K272" s="26"/>
      <c r="L272" s="24"/>
    </row>
    <row r="273" spans="6:12" ht="26.25" x14ac:dyDescent="0.4">
      <c r="F273" s="23"/>
      <c r="G273" s="26"/>
      <c r="H273" s="23"/>
      <c r="I273" s="26"/>
      <c r="J273" s="24"/>
      <c r="K273" s="26"/>
      <c r="L273" s="24"/>
    </row>
    <row r="274" spans="6:12" ht="26.25" x14ac:dyDescent="0.4">
      <c r="F274" s="23"/>
      <c r="G274" s="26"/>
      <c r="H274" s="23"/>
      <c r="I274" s="26"/>
      <c r="J274" s="24"/>
      <c r="K274" s="26"/>
      <c r="L274" s="24"/>
    </row>
    <row r="275" spans="6:12" ht="26.25" x14ac:dyDescent="0.4">
      <c r="F275" s="23"/>
      <c r="G275" s="26"/>
      <c r="H275" s="23"/>
      <c r="I275" s="26"/>
      <c r="J275" s="24"/>
      <c r="K275" s="26"/>
      <c r="L275" s="24"/>
    </row>
    <row r="276" spans="6:12" ht="26.25" x14ac:dyDescent="0.4">
      <c r="F276" s="23"/>
      <c r="G276" s="26"/>
      <c r="H276" s="23"/>
      <c r="I276" s="26"/>
      <c r="J276" s="24"/>
      <c r="K276" s="26"/>
      <c r="L276" s="24"/>
    </row>
    <row r="277" spans="6:12" ht="26.25" x14ac:dyDescent="0.4">
      <c r="F277" s="23"/>
      <c r="G277" s="26"/>
      <c r="H277" s="23"/>
      <c r="I277" s="26"/>
      <c r="J277" s="24"/>
      <c r="K277" s="26"/>
      <c r="L277" s="24"/>
    </row>
    <row r="278" spans="6:12" ht="26.25" x14ac:dyDescent="0.4">
      <c r="F278" s="23"/>
      <c r="G278" s="26"/>
      <c r="H278" s="23"/>
      <c r="I278" s="26"/>
      <c r="J278" s="24"/>
      <c r="K278" s="26"/>
      <c r="L278" s="24"/>
    </row>
    <row r="279" spans="6:12" ht="26.25" x14ac:dyDescent="0.4">
      <c r="F279" s="23"/>
      <c r="G279" s="26"/>
      <c r="H279" s="23"/>
      <c r="I279" s="26"/>
      <c r="J279" s="24"/>
      <c r="K279" s="26"/>
      <c r="L279" s="24"/>
    </row>
    <row r="280" spans="6:12" ht="26.25" x14ac:dyDescent="0.4">
      <c r="F280" s="23"/>
      <c r="G280" s="26"/>
      <c r="H280" s="23"/>
      <c r="I280" s="26"/>
      <c r="J280" s="24"/>
      <c r="K280" s="26"/>
      <c r="L280" s="24"/>
    </row>
    <row r="281" spans="6:12" ht="26.25" x14ac:dyDescent="0.4">
      <c r="F281" s="23"/>
      <c r="G281" s="26"/>
      <c r="H281" s="23"/>
      <c r="I281" s="26"/>
      <c r="J281" s="24"/>
      <c r="K281" s="26"/>
      <c r="L281" s="24"/>
    </row>
    <row r="282" spans="6:12" ht="26.25" x14ac:dyDescent="0.4">
      <c r="F282" s="23"/>
      <c r="G282" s="26"/>
      <c r="H282" s="23"/>
      <c r="I282" s="26"/>
      <c r="J282" s="24"/>
      <c r="K282" s="26"/>
      <c r="L282" s="24"/>
    </row>
    <row r="283" spans="6:12" ht="26.25" x14ac:dyDescent="0.4">
      <c r="F283" s="23"/>
      <c r="G283" s="26"/>
      <c r="H283" s="23"/>
      <c r="I283" s="26"/>
      <c r="J283" s="24"/>
      <c r="K283" s="26"/>
      <c r="L283" s="24"/>
    </row>
    <row r="284" spans="6:12" ht="26.25" x14ac:dyDescent="0.4">
      <c r="F284" s="23"/>
      <c r="G284" s="26"/>
      <c r="H284" s="23"/>
      <c r="I284" s="26"/>
      <c r="J284" s="24"/>
      <c r="K284" s="26"/>
      <c r="L284" s="24"/>
    </row>
    <row r="285" spans="6:12" ht="26.25" x14ac:dyDescent="0.4">
      <c r="F285" s="23"/>
      <c r="G285" s="26"/>
      <c r="H285" s="23"/>
      <c r="I285" s="26"/>
      <c r="J285" s="24"/>
      <c r="K285" s="26"/>
      <c r="L285" s="24"/>
    </row>
    <row r="286" spans="6:12" ht="26.25" x14ac:dyDescent="0.4">
      <c r="F286" s="23"/>
      <c r="G286" s="26"/>
      <c r="H286" s="23"/>
      <c r="I286" s="26"/>
      <c r="J286" s="24"/>
      <c r="K286" s="26"/>
      <c r="L286" s="24"/>
    </row>
    <row r="287" spans="6:12" ht="26.25" x14ac:dyDescent="0.4">
      <c r="F287" s="23"/>
      <c r="G287" s="26"/>
      <c r="H287" s="23"/>
      <c r="I287" s="26"/>
      <c r="J287" s="24"/>
      <c r="K287" s="26"/>
      <c r="L287" s="24"/>
    </row>
    <row r="288" spans="6:12" ht="26.25" x14ac:dyDescent="0.4">
      <c r="F288" s="23"/>
      <c r="G288" s="26"/>
      <c r="H288" s="23"/>
      <c r="I288" s="26"/>
      <c r="J288" s="24"/>
      <c r="K288" s="26"/>
      <c r="L288" s="24"/>
    </row>
    <row r="289" spans="6:12" ht="26.25" x14ac:dyDescent="0.4">
      <c r="F289" s="23"/>
      <c r="G289" s="26"/>
      <c r="H289" s="23"/>
      <c r="I289" s="26"/>
      <c r="J289" s="24"/>
      <c r="K289" s="26"/>
      <c r="L289" s="24"/>
    </row>
    <row r="290" spans="6:12" ht="26.25" x14ac:dyDescent="0.4">
      <c r="F290" s="23"/>
      <c r="G290" s="26"/>
      <c r="H290" s="23"/>
      <c r="I290" s="26"/>
      <c r="J290" s="24"/>
      <c r="K290" s="26"/>
      <c r="L290" s="24"/>
    </row>
    <row r="291" spans="6:12" ht="26.25" x14ac:dyDescent="0.4">
      <c r="F291" s="23"/>
      <c r="G291" s="26"/>
      <c r="H291" s="23"/>
      <c r="I291" s="26"/>
      <c r="J291" s="24"/>
      <c r="K291" s="26"/>
      <c r="L291" s="24"/>
    </row>
    <row r="292" spans="6:12" ht="26.25" x14ac:dyDescent="0.4">
      <c r="F292" s="23"/>
      <c r="G292" s="26"/>
      <c r="H292" s="23"/>
      <c r="I292" s="26"/>
      <c r="J292" s="24"/>
      <c r="K292" s="26"/>
      <c r="L292" s="24"/>
    </row>
    <row r="293" spans="6:12" ht="26.25" x14ac:dyDescent="0.4">
      <c r="F293" s="23"/>
      <c r="G293" s="26"/>
      <c r="H293" s="23"/>
      <c r="I293" s="26"/>
      <c r="J293" s="24"/>
      <c r="K293" s="26"/>
      <c r="L293" s="24"/>
    </row>
    <row r="294" spans="6:12" ht="26.25" x14ac:dyDescent="0.4">
      <c r="F294" s="23"/>
      <c r="G294" s="26"/>
      <c r="H294" s="23"/>
      <c r="I294" s="26"/>
      <c r="J294" s="24"/>
      <c r="K294" s="26"/>
      <c r="L294" s="24"/>
    </row>
    <row r="295" spans="6:12" ht="26.25" x14ac:dyDescent="0.4">
      <c r="F295" s="23"/>
      <c r="G295" s="26"/>
      <c r="H295" s="23"/>
      <c r="I295" s="26"/>
      <c r="J295" s="24"/>
      <c r="K295" s="26"/>
      <c r="L295" s="24"/>
    </row>
    <row r="296" spans="6:12" ht="26.25" x14ac:dyDescent="0.4">
      <c r="F296" s="23"/>
      <c r="G296" s="26"/>
      <c r="H296" s="23"/>
      <c r="I296" s="26"/>
      <c r="J296" s="24"/>
      <c r="K296" s="26"/>
      <c r="L296" s="24"/>
    </row>
    <row r="297" spans="6:12" ht="26.25" x14ac:dyDescent="0.4">
      <c r="F297" s="23"/>
      <c r="G297" s="26"/>
      <c r="H297" s="23"/>
      <c r="I297" s="26"/>
      <c r="J297" s="24"/>
      <c r="K297" s="26"/>
      <c r="L297" s="24"/>
    </row>
    <row r="298" spans="6:12" ht="26.25" x14ac:dyDescent="0.4">
      <c r="F298" s="23"/>
      <c r="G298" s="26"/>
      <c r="H298" s="23"/>
      <c r="I298" s="26"/>
      <c r="J298" s="24"/>
      <c r="K298" s="26"/>
      <c r="L298" s="24"/>
    </row>
    <row r="299" spans="6:12" ht="26.25" x14ac:dyDescent="0.4">
      <c r="F299" s="23"/>
      <c r="G299" s="26"/>
      <c r="H299" s="23"/>
      <c r="I299" s="26"/>
      <c r="J299" s="24"/>
      <c r="K299" s="26"/>
      <c r="L299" s="24"/>
    </row>
    <row r="300" spans="6:12" ht="26.25" x14ac:dyDescent="0.4">
      <c r="F300" s="23"/>
      <c r="G300" s="26"/>
      <c r="H300" s="23"/>
      <c r="I300" s="26"/>
      <c r="J300" s="24"/>
      <c r="K300" s="26"/>
      <c r="L300" s="24"/>
    </row>
    <row r="301" spans="6:12" ht="26.25" x14ac:dyDescent="0.4">
      <c r="F301" s="23"/>
      <c r="G301" s="26"/>
      <c r="H301" s="23"/>
      <c r="I301" s="26"/>
      <c r="J301" s="24"/>
      <c r="K301" s="26"/>
      <c r="L301" s="24"/>
    </row>
    <row r="302" spans="6:12" ht="26.25" x14ac:dyDescent="0.4">
      <c r="F302" s="23"/>
      <c r="G302" s="26"/>
      <c r="H302" s="23"/>
      <c r="I302" s="26"/>
      <c r="J302" s="24"/>
      <c r="K302" s="26"/>
      <c r="L302" s="24"/>
    </row>
    <row r="303" spans="6:12" ht="26.25" x14ac:dyDescent="0.4">
      <c r="F303" s="23"/>
      <c r="G303" s="26"/>
      <c r="H303" s="23"/>
      <c r="I303" s="26"/>
      <c r="J303" s="24"/>
      <c r="K303" s="26"/>
      <c r="L303" s="24"/>
    </row>
    <row r="304" spans="6:12" ht="26.25" x14ac:dyDescent="0.4">
      <c r="F304" s="23"/>
      <c r="G304" s="26"/>
      <c r="H304" s="23"/>
      <c r="I304" s="26"/>
      <c r="J304" s="24"/>
      <c r="K304" s="26"/>
      <c r="L304" s="24"/>
    </row>
    <row r="305" spans="6:12" ht="26.25" x14ac:dyDescent="0.4">
      <c r="F305" s="23"/>
      <c r="G305" s="26"/>
      <c r="H305" s="23"/>
      <c r="I305" s="26"/>
      <c r="J305" s="24"/>
      <c r="K305" s="26"/>
      <c r="L305" s="24"/>
    </row>
    <row r="306" spans="6:12" ht="26.25" x14ac:dyDescent="0.4">
      <c r="F306" s="23"/>
      <c r="G306" s="26"/>
      <c r="H306" s="23"/>
      <c r="I306" s="26"/>
      <c r="J306" s="24"/>
      <c r="K306" s="26"/>
      <c r="L306" s="24"/>
    </row>
    <row r="307" spans="6:12" ht="26.25" x14ac:dyDescent="0.4">
      <c r="F307" s="23"/>
      <c r="G307" s="26"/>
      <c r="H307" s="23"/>
      <c r="I307" s="26"/>
      <c r="J307" s="24"/>
      <c r="K307" s="26"/>
      <c r="L307" s="24"/>
    </row>
    <row r="308" spans="6:12" ht="26.25" x14ac:dyDescent="0.4">
      <c r="F308" s="23"/>
      <c r="G308" s="26"/>
      <c r="H308" s="23"/>
      <c r="I308" s="26"/>
      <c r="J308" s="24"/>
      <c r="K308" s="26"/>
      <c r="L308" s="24"/>
    </row>
    <row r="309" spans="6:12" ht="26.25" x14ac:dyDescent="0.4">
      <c r="F309" s="23"/>
      <c r="G309" s="26"/>
      <c r="H309" s="23"/>
      <c r="I309" s="26"/>
      <c r="J309" s="24"/>
      <c r="K309" s="26"/>
      <c r="L309" s="24"/>
    </row>
    <row r="310" spans="6:12" ht="26.25" x14ac:dyDescent="0.4">
      <c r="F310" s="23"/>
      <c r="G310" s="26"/>
      <c r="H310" s="23"/>
      <c r="I310" s="26"/>
      <c r="J310" s="24"/>
      <c r="K310" s="26"/>
      <c r="L310" s="24"/>
    </row>
    <row r="311" spans="6:12" ht="26.25" x14ac:dyDescent="0.4">
      <c r="F311" s="23"/>
      <c r="G311" s="26"/>
      <c r="H311" s="23"/>
      <c r="I311" s="26"/>
      <c r="J311" s="24"/>
      <c r="K311" s="26"/>
      <c r="L311" s="24"/>
    </row>
    <row r="312" spans="6:12" ht="26.25" x14ac:dyDescent="0.4">
      <c r="F312" s="23"/>
      <c r="G312" s="26"/>
      <c r="H312" s="23"/>
      <c r="I312" s="26"/>
      <c r="J312" s="24"/>
      <c r="K312" s="26"/>
      <c r="L312" s="24"/>
    </row>
    <row r="313" spans="6:12" ht="26.25" x14ac:dyDescent="0.4">
      <c r="F313" s="23"/>
      <c r="G313" s="26"/>
      <c r="H313" s="23"/>
      <c r="I313" s="26"/>
      <c r="J313" s="24"/>
      <c r="K313" s="26"/>
      <c r="L313" s="24"/>
    </row>
    <row r="314" spans="6:12" ht="26.25" x14ac:dyDescent="0.4">
      <c r="F314" s="23"/>
      <c r="G314" s="26"/>
      <c r="H314" s="23"/>
      <c r="I314" s="26"/>
      <c r="J314" s="24"/>
      <c r="K314" s="26"/>
      <c r="L314" s="24"/>
    </row>
    <row r="315" spans="6:12" ht="26.25" x14ac:dyDescent="0.4">
      <c r="F315" s="23"/>
      <c r="G315" s="26"/>
      <c r="H315" s="23"/>
      <c r="I315" s="26"/>
      <c r="J315" s="24"/>
      <c r="K315" s="26"/>
      <c r="L315" s="24"/>
    </row>
    <row r="316" spans="6:12" ht="26.25" x14ac:dyDescent="0.4">
      <c r="F316" s="23"/>
      <c r="G316" s="26"/>
      <c r="H316" s="23"/>
      <c r="I316" s="26"/>
      <c r="J316" s="24"/>
      <c r="K316" s="26"/>
      <c r="L316" s="24"/>
    </row>
    <row r="317" spans="6:12" ht="26.25" x14ac:dyDescent="0.4">
      <c r="F317" s="23"/>
      <c r="G317" s="26"/>
      <c r="H317" s="23"/>
      <c r="I317" s="26"/>
      <c r="J317" s="24"/>
      <c r="K317" s="26"/>
      <c r="L317" s="24"/>
    </row>
    <row r="318" spans="6:12" ht="26.25" x14ac:dyDescent="0.4">
      <c r="F318" s="23"/>
      <c r="G318" s="26"/>
      <c r="H318" s="23"/>
      <c r="I318" s="26"/>
      <c r="J318" s="24"/>
      <c r="K318" s="26"/>
      <c r="L318" s="24"/>
    </row>
    <row r="319" spans="6:12" ht="26.25" x14ac:dyDescent="0.4">
      <c r="F319" s="23"/>
      <c r="G319" s="26"/>
      <c r="H319" s="23"/>
      <c r="I319" s="26"/>
      <c r="J319" s="24"/>
      <c r="K319" s="26"/>
      <c r="L319" s="24"/>
    </row>
    <row r="320" spans="6:12" ht="26.25" x14ac:dyDescent="0.4">
      <c r="F320" s="23"/>
      <c r="G320" s="26"/>
      <c r="H320" s="23"/>
      <c r="I320" s="26"/>
      <c r="J320" s="24"/>
      <c r="K320" s="26"/>
      <c r="L320" s="24"/>
    </row>
    <row r="321" spans="6:12" ht="26.25" x14ac:dyDescent="0.4">
      <c r="F321" s="23"/>
      <c r="G321" s="26"/>
      <c r="H321" s="23"/>
      <c r="I321" s="26"/>
      <c r="J321" s="24"/>
      <c r="K321" s="26"/>
      <c r="L321" s="24"/>
    </row>
    <row r="322" spans="6:12" ht="26.25" x14ac:dyDescent="0.4">
      <c r="F322" s="23"/>
      <c r="G322" s="26"/>
      <c r="H322" s="23"/>
      <c r="I322" s="26"/>
      <c r="J322" s="24"/>
      <c r="K322" s="26"/>
      <c r="L322" s="24"/>
    </row>
    <row r="323" spans="6:12" ht="26.25" x14ac:dyDescent="0.4">
      <c r="F323" s="23"/>
      <c r="G323" s="26"/>
      <c r="H323" s="23"/>
      <c r="I323" s="26"/>
      <c r="J323" s="24"/>
      <c r="K323" s="26"/>
      <c r="L323" s="24"/>
    </row>
    <row r="324" spans="6:12" ht="26.25" x14ac:dyDescent="0.4">
      <c r="F324" s="23"/>
      <c r="G324" s="26"/>
      <c r="H324" s="23"/>
      <c r="I324" s="26"/>
      <c r="J324" s="24"/>
      <c r="K324" s="26"/>
      <c r="L324" s="24"/>
    </row>
    <row r="325" spans="6:12" ht="26.25" x14ac:dyDescent="0.4">
      <c r="F325" s="23"/>
      <c r="G325" s="26"/>
      <c r="H325" s="23"/>
      <c r="I325" s="26"/>
      <c r="J325" s="24"/>
      <c r="K325" s="26"/>
      <c r="L325" s="24"/>
    </row>
    <row r="326" spans="6:12" ht="26.25" x14ac:dyDescent="0.4">
      <c r="F326" s="23"/>
      <c r="G326" s="26"/>
      <c r="H326" s="23"/>
      <c r="I326" s="26"/>
      <c r="J326" s="24"/>
      <c r="K326" s="26"/>
      <c r="L326" s="24"/>
    </row>
    <row r="327" spans="6:12" ht="26.25" x14ac:dyDescent="0.4">
      <c r="F327" s="23"/>
      <c r="G327" s="26"/>
      <c r="H327" s="23"/>
      <c r="I327" s="26"/>
      <c r="J327" s="24"/>
      <c r="K327" s="26"/>
      <c r="L327" s="24"/>
    </row>
    <row r="328" spans="6:12" ht="26.25" x14ac:dyDescent="0.4">
      <c r="F328" s="23"/>
      <c r="G328" s="26"/>
      <c r="H328" s="23"/>
      <c r="I328" s="26"/>
      <c r="J328" s="24"/>
      <c r="K328" s="26"/>
      <c r="L328" s="24"/>
    </row>
    <row r="329" spans="6:12" ht="26.25" x14ac:dyDescent="0.4">
      <c r="F329" s="23"/>
      <c r="G329" s="26"/>
      <c r="H329" s="23"/>
      <c r="I329" s="26"/>
      <c r="J329" s="24"/>
      <c r="K329" s="26"/>
      <c r="L329" s="24"/>
    </row>
    <row r="330" spans="6:12" ht="26.25" x14ac:dyDescent="0.4">
      <c r="F330" s="23"/>
      <c r="G330" s="26"/>
      <c r="H330" s="23"/>
      <c r="I330" s="26"/>
      <c r="J330" s="24"/>
      <c r="K330" s="26"/>
      <c r="L330" s="24"/>
    </row>
    <row r="331" spans="6:12" ht="26.25" x14ac:dyDescent="0.4">
      <c r="F331" s="23"/>
      <c r="G331" s="26"/>
      <c r="H331" s="23"/>
      <c r="I331" s="26"/>
      <c r="J331" s="24"/>
      <c r="K331" s="26"/>
      <c r="L331" s="24"/>
    </row>
    <row r="332" spans="6:12" ht="26.25" x14ac:dyDescent="0.4">
      <c r="F332" s="23"/>
      <c r="G332" s="26"/>
      <c r="H332" s="23"/>
      <c r="I332" s="26"/>
      <c r="J332" s="24"/>
      <c r="K332" s="26"/>
      <c r="L332" s="24"/>
    </row>
    <row r="333" spans="6:12" ht="26.25" x14ac:dyDescent="0.4">
      <c r="F333" s="23"/>
      <c r="G333" s="26"/>
      <c r="H333" s="23"/>
      <c r="I333" s="26"/>
      <c r="J333" s="24"/>
      <c r="K333" s="26"/>
      <c r="L333" s="24"/>
    </row>
    <row r="334" spans="6:12" ht="26.25" x14ac:dyDescent="0.4">
      <c r="F334" s="23"/>
      <c r="G334" s="26"/>
      <c r="H334" s="23"/>
      <c r="I334" s="26"/>
      <c r="J334" s="24"/>
      <c r="K334" s="26"/>
      <c r="L334" s="24"/>
    </row>
    <row r="335" spans="6:12" ht="26.25" x14ac:dyDescent="0.4">
      <c r="F335" s="23"/>
      <c r="G335" s="26"/>
      <c r="H335" s="23"/>
      <c r="I335" s="26"/>
      <c r="J335" s="24"/>
      <c r="K335" s="26"/>
      <c r="L335" s="24"/>
    </row>
    <row r="336" spans="6:12" ht="26.25" x14ac:dyDescent="0.4">
      <c r="F336" s="23"/>
      <c r="G336" s="26"/>
      <c r="H336" s="23"/>
      <c r="I336" s="26"/>
      <c r="J336" s="24"/>
      <c r="K336" s="26"/>
      <c r="L336" s="24"/>
    </row>
    <row r="337" spans="6:12" ht="26.25" x14ac:dyDescent="0.4">
      <c r="F337" s="23"/>
      <c r="G337" s="26"/>
      <c r="H337" s="23"/>
      <c r="I337" s="26"/>
      <c r="J337" s="24"/>
      <c r="K337" s="26"/>
      <c r="L337" s="24"/>
    </row>
    <row r="338" spans="6:12" ht="26.25" x14ac:dyDescent="0.4">
      <c r="F338" s="23"/>
      <c r="G338" s="26"/>
      <c r="H338" s="23"/>
      <c r="I338" s="26"/>
      <c r="J338" s="24"/>
      <c r="K338" s="26"/>
      <c r="L338" s="24"/>
    </row>
    <row r="339" spans="6:12" ht="26.25" x14ac:dyDescent="0.4">
      <c r="F339" s="23"/>
      <c r="G339" s="26"/>
      <c r="H339" s="23"/>
      <c r="I339" s="26"/>
      <c r="J339" s="24"/>
      <c r="K339" s="26"/>
      <c r="L339" s="24"/>
    </row>
    <row r="340" spans="6:12" ht="26.25" x14ac:dyDescent="0.4">
      <c r="F340" s="23"/>
      <c r="G340" s="26"/>
      <c r="H340" s="23"/>
      <c r="I340" s="26"/>
      <c r="J340" s="24"/>
      <c r="K340" s="26"/>
      <c r="L340" s="24"/>
    </row>
    <row r="341" spans="6:12" ht="26.25" x14ac:dyDescent="0.4">
      <c r="F341" s="23"/>
      <c r="G341" s="26"/>
      <c r="H341" s="23"/>
      <c r="I341" s="26"/>
      <c r="J341" s="24"/>
      <c r="K341" s="26"/>
      <c r="L341" s="24"/>
    </row>
    <row r="342" spans="6:12" ht="26.25" x14ac:dyDescent="0.4">
      <c r="F342" s="23"/>
      <c r="G342" s="26"/>
      <c r="H342" s="23"/>
      <c r="I342" s="26"/>
      <c r="J342" s="24"/>
      <c r="K342" s="26"/>
      <c r="L342" s="24"/>
    </row>
    <row r="343" spans="6:12" ht="26.25" x14ac:dyDescent="0.4">
      <c r="F343" s="23"/>
      <c r="G343" s="26"/>
      <c r="H343" s="23"/>
      <c r="I343" s="26"/>
      <c r="J343" s="24"/>
      <c r="K343" s="26"/>
      <c r="L343" s="24"/>
    </row>
    <row r="344" spans="6:12" ht="26.25" x14ac:dyDescent="0.4">
      <c r="F344" s="23"/>
      <c r="G344" s="26"/>
      <c r="H344" s="23"/>
      <c r="I344" s="26"/>
      <c r="J344" s="24"/>
      <c r="K344" s="26"/>
      <c r="L344" s="24"/>
    </row>
    <row r="345" spans="6:12" ht="26.25" x14ac:dyDescent="0.4">
      <c r="F345" s="23"/>
      <c r="G345" s="26"/>
      <c r="H345" s="23"/>
      <c r="I345" s="26"/>
      <c r="J345" s="24"/>
      <c r="K345" s="26"/>
      <c r="L345" s="24"/>
    </row>
    <row r="346" spans="6:12" ht="26.25" x14ac:dyDescent="0.4">
      <c r="F346" s="23"/>
      <c r="G346" s="26"/>
      <c r="H346" s="23"/>
      <c r="I346" s="26"/>
      <c r="J346" s="24"/>
      <c r="K346" s="26"/>
      <c r="L346" s="24"/>
    </row>
    <row r="347" spans="6:12" ht="26.25" x14ac:dyDescent="0.4">
      <c r="F347" s="23"/>
      <c r="G347" s="26"/>
      <c r="H347" s="23"/>
      <c r="I347" s="26"/>
      <c r="J347" s="24"/>
      <c r="K347" s="26"/>
      <c r="L347" s="24"/>
    </row>
    <row r="348" spans="6:12" ht="26.25" x14ac:dyDescent="0.4">
      <c r="F348" s="23"/>
      <c r="G348" s="26"/>
      <c r="H348" s="23"/>
      <c r="I348" s="26"/>
      <c r="J348" s="24"/>
      <c r="K348" s="26"/>
      <c r="L348" s="24"/>
    </row>
    <row r="349" spans="6:12" ht="26.25" x14ac:dyDescent="0.4">
      <c r="F349" s="23"/>
      <c r="G349" s="26"/>
      <c r="H349" s="23"/>
      <c r="I349" s="26"/>
      <c r="J349" s="24"/>
      <c r="K349" s="26"/>
      <c r="L349" s="24"/>
    </row>
    <row r="350" spans="6:12" ht="26.25" x14ac:dyDescent="0.4">
      <c r="F350" s="23"/>
      <c r="G350" s="26"/>
      <c r="H350" s="23"/>
      <c r="I350" s="26"/>
      <c r="J350" s="24"/>
      <c r="K350" s="26"/>
      <c r="L350" s="24"/>
    </row>
    <row r="351" spans="6:12" ht="26.25" x14ac:dyDescent="0.4">
      <c r="F351" s="23"/>
      <c r="G351" s="26"/>
      <c r="H351" s="23"/>
      <c r="I351" s="26"/>
      <c r="J351" s="24"/>
      <c r="K351" s="26"/>
      <c r="L351" s="24"/>
    </row>
    <row r="352" spans="6:12" ht="26.25" x14ac:dyDescent="0.4">
      <c r="F352" s="23"/>
      <c r="G352" s="26"/>
      <c r="H352" s="23"/>
      <c r="I352" s="26"/>
      <c r="J352" s="24"/>
      <c r="K352" s="26"/>
      <c r="L352" s="24"/>
    </row>
    <row r="353" spans="6:12" ht="26.25" x14ac:dyDescent="0.4">
      <c r="F353" s="23"/>
      <c r="G353" s="26"/>
      <c r="H353" s="23"/>
      <c r="I353" s="26"/>
      <c r="J353" s="24"/>
      <c r="K353" s="26"/>
      <c r="L353" s="24"/>
    </row>
    <row r="354" spans="6:12" ht="26.25" x14ac:dyDescent="0.4">
      <c r="F354" s="23"/>
      <c r="G354" s="26"/>
      <c r="H354" s="23"/>
      <c r="I354" s="26"/>
      <c r="J354" s="24"/>
      <c r="K354" s="26"/>
      <c r="L354" s="24"/>
    </row>
    <row r="355" spans="6:12" ht="26.25" x14ac:dyDescent="0.4">
      <c r="F355" s="23"/>
      <c r="G355" s="26"/>
      <c r="H355" s="23"/>
      <c r="I355" s="26"/>
      <c r="J355" s="24"/>
      <c r="K355" s="26"/>
      <c r="L355" s="24"/>
    </row>
    <row r="356" spans="6:12" ht="26.25" x14ac:dyDescent="0.4">
      <c r="F356" s="23"/>
      <c r="G356" s="26"/>
      <c r="H356" s="23"/>
      <c r="I356" s="26"/>
      <c r="J356" s="24"/>
      <c r="K356" s="26"/>
      <c r="L356" s="24"/>
    </row>
    <row r="357" spans="6:12" ht="26.25" x14ac:dyDescent="0.4">
      <c r="F357" s="23"/>
      <c r="G357" s="26"/>
      <c r="H357" s="23"/>
      <c r="I357" s="26"/>
      <c r="J357" s="24"/>
      <c r="K357" s="26"/>
      <c r="L357" s="24"/>
    </row>
    <row r="358" spans="6:12" ht="26.25" x14ac:dyDescent="0.4">
      <c r="F358" s="23"/>
      <c r="G358" s="26"/>
      <c r="H358" s="23"/>
      <c r="I358" s="26"/>
      <c r="J358" s="24"/>
      <c r="K358" s="26"/>
      <c r="L358" s="24"/>
    </row>
    <row r="359" spans="6:12" ht="26.25" x14ac:dyDescent="0.4">
      <c r="F359" s="23"/>
      <c r="G359" s="26"/>
      <c r="H359" s="23"/>
      <c r="I359" s="26"/>
      <c r="J359" s="24"/>
      <c r="K359" s="26"/>
      <c r="L359" s="24"/>
    </row>
    <row r="360" spans="6:12" ht="26.25" x14ac:dyDescent="0.4">
      <c r="F360" s="23"/>
      <c r="G360" s="26"/>
      <c r="H360" s="23"/>
      <c r="I360" s="26"/>
      <c r="J360" s="24"/>
      <c r="K360" s="26"/>
      <c r="L360" s="24"/>
    </row>
    <row r="361" spans="6:12" ht="26.25" x14ac:dyDescent="0.4">
      <c r="F361" s="23"/>
      <c r="G361" s="26"/>
      <c r="H361" s="23"/>
      <c r="I361" s="26"/>
      <c r="J361" s="24"/>
      <c r="K361" s="26"/>
      <c r="L361" s="24"/>
    </row>
    <row r="362" spans="6:12" ht="26.25" x14ac:dyDescent="0.4">
      <c r="F362" s="23"/>
      <c r="G362" s="26"/>
      <c r="H362" s="23"/>
      <c r="I362" s="26"/>
      <c r="J362" s="24"/>
      <c r="K362" s="26"/>
      <c r="L362" s="24"/>
    </row>
    <row r="363" spans="6:12" ht="26.25" x14ac:dyDescent="0.4">
      <c r="F363" s="23"/>
      <c r="G363" s="26"/>
      <c r="H363" s="23"/>
      <c r="I363" s="26"/>
      <c r="J363" s="24"/>
      <c r="K363" s="26"/>
      <c r="L363" s="24"/>
    </row>
    <row r="364" spans="6:12" ht="26.25" x14ac:dyDescent="0.4">
      <c r="F364" s="23"/>
      <c r="G364" s="26"/>
      <c r="H364" s="23"/>
      <c r="I364" s="26"/>
      <c r="J364" s="24"/>
      <c r="K364" s="26"/>
      <c r="L364" s="24"/>
    </row>
    <row r="365" spans="6:12" ht="26.25" x14ac:dyDescent="0.4">
      <c r="F365" s="23"/>
      <c r="G365" s="26"/>
      <c r="H365" s="23"/>
      <c r="I365" s="26"/>
      <c r="J365" s="24"/>
      <c r="K365" s="26"/>
      <c r="L365" s="24"/>
    </row>
    <row r="366" spans="6:12" ht="26.25" x14ac:dyDescent="0.4">
      <c r="F366" s="23"/>
      <c r="G366" s="26"/>
      <c r="H366" s="23"/>
      <c r="I366" s="26"/>
      <c r="J366" s="24"/>
      <c r="K366" s="26"/>
      <c r="L366" s="24"/>
    </row>
    <row r="367" spans="6:12" ht="26.25" x14ac:dyDescent="0.4">
      <c r="F367" s="23"/>
      <c r="G367" s="26"/>
      <c r="H367" s="23"/>
      <c r="I367" s="26"/>
      <c r="J367" s="24"/>
      <c r="K367" s="26"/>
      <c r="L367" s="24"/>
    </row>
    <row r="368" spans="6:12" ht="26.25" x14ac:dyDescent="0.4">
      <c r="F368" s="23"/>
      <c r="G368" s="26"/>
      <c r="H368" s="23"/>
      <c r="I368" s="26"/>
      <c r="J368" s="24"/>
      <c r="K368" s="26"/>
      <c r="L368" s="24"/>
    </row>
    <row r="369" spans="6:12" ht="26.25" x14ac:dyDescent="0.4">
      <c r="F369" s="23"/>
      <c r="G369" s="26"/>
      <c r="H369" s="23"/>
      <c r="I369" s="26"/>
      <c r="J369" s="24"/>
      <c r="K369" s="26"/>
      <c r="L369" s="24"/>
    </row>
    <row r="370" spans="6:12" ht="26.25" x14ac:dyDescent="0.4">
      <c r="F370" s="23"/>
      <c r="G370" s="26"/>
      <c r="H370" s="23"/>
      <c r="I370" s="26"/>
      <c r="J370" s="24"/>
      <c r="K370" s="26"/>
      <c r="L370" s="24"/>
    </row>
    <row r="371" spans="6:12" ht="26.25" x14ac:dyDescent="0.4">
      <c r="F371" s="23"/>
      <c r="G371" s="26"/>
      <c r="H371" s="23"/>
      <c r="I371" s="26"/>
      <c r="J371" s="24"/>
      <c r="K371" s="26"/>
      <c r="L371" s="24"/>
    </row>
    <row r="372" spans="6:12" ht="26.25" x14ac:dyDescent="0.4">
      <c r="F372" s="23"/>
      <c r="G372" s="26"/>
      <c r="H372" s="23"/>
      <c r="I372" s="26"/>
      <c r="J372" s="24"/>
      <c r="K372" s="26"/>
      <c r="L372" s="24"/>
    </row>
    <row r="373" spans="6:12" ht="26.25" x14ac:dyDescent="0.4">
      <c r="F373" s="23"/>
      <c r="G373" s="26"/>
      <c r="H373" s="23"/>
      <c r="I373" s="26"/>
      <c r="J373" s="24"/>
      <c r="K373" s="26"/>
      <c r="L373" s="24"/>
    </row>
    <row r="374" spans="6:12" ht="26.25" x14ac:dyDescent="0.4">
      <c r="F374" s="23"/>
      <c r="G374" s="26"/>
      <c r="H374" s="23"/>
      <c r="I374" s="26"/>
      <c r="J374" s="24"/>
      <c r="K374" s="26"/>
      <c r="L374" s="24"/>
    </row>
    <row r="375" spans="6:12" ht="26.25" x14ac:dyDescent="0.4">
      <c r="F375" s="23"/>
      <c r="G375" s="26"/>
      <c r="H375" s="23"/>
      <c r="I375" s="26"/>
      <c r="J375" s="24"/>
      <c r="K375" s="26"/>
      <c r="L375" s="24"/>
    </row>
    <row r="376" spans="6:12" ht="26.25" x14ac:dyDescent="0.4">
      <c r="F376" s="23"/>
      <c r="G376" s="26"/>
      <c r="H376" s="23"/>
      <c r="I376" s="26"/>
      <c r="J376" s="24"/>
      <c r="K376" s="26"/>
      <c r="L376" s="24"/>
    </row>
    <row r="377" spans="6:12" ht="26.25" x14ac:dyDescent="0.4">
      <c r="F377" s="23"/>
      <c r="G377" s="26"/>
      <c r="H377" s="23"/>
      <c r="I377" s="26"/>
      <c r="J377" s="24"/>
      <c r="K377" s="26"/>
      <c r="L377" s="24"/>
    </row>
    <row r="378" spans="6:12" ht="26.25" x14ac:dyDescent="0.4">
      <c r="F378" s="23"/>
      <c r="G378" s="26"/>
      <c r="H378" s="23"/>
      <c r="I378" s="26"/>
      <c r="J378" s="24"/>
      <c r="K378" s="26"/>
      <c r="L378" s="24"/>
    </row>
    <row r="379" spans="6:12" ht="26.25" x14ac:dyDescent="0.4">
      <c r="F379" s="23"/>
      <c r="G379" s="26"/>
      <c r="H379" s="23"/>
      <c r="I379" s="26"/>
      <c r="J379" s="24"/>
      <c r="K379" s="26"/>
      <c r="L379" s="24"/>
    </row>
    <row r="380" spans="6:12" ht="26.25" x14ac:dyDescent="0.4">
      <c r="F380" s="23"/>
      <c r="G380" s="26"/>
      <c r="H380" s="23"/>
      <c r="I380" s="26"/>
      <c r="J380" s="24"/>
      <c r="K380" s="26"/>
      <c r="L380" s="24"/>
    </row>
    <row r="381" spans="6:12" ht="26.25" x14ac:dyDescent="0.4">
      <c r="F381" s="23"/>
      <c r="G381" s="26"/>
      <c r="H381" s="23"/>
      <c r="I381" s="26"/>
      <c r="J381" s="24"/>
      <c r="K381" s="26"/>
      <c r="L381" s="24"/>
    </row>
    <row r="382" spans="6:12" ht="26.25" x14ac:dyDescent="0.4">
      <c r="F382" s="23"/>
      <c r="G382" s="26"/>
      <c r="H382" s="23"/>
      <c r="I382" s="26"/>
      <c r="J382" s="24"/>
      <c r="K382" s="26"/>
      <c r="L382" s="24"/>
    </row>
    <row r="383" spans="6:12" ht="26.25" x14ac:dyDescent="0.4">
      <c r="F383" s="23"/>
      <c r="G383" s="26"/>
      <c r="H383" s="23"/>
      <c r="I383" s="26"/>
      <c r="J383" s="24"/>
      <c r="K383" s="26"/>
      <c r="L383" s="24"/>
    </row>
    <row r="384" spans="6:12" ht="26.25" x14ac:dyDescent="0.4">
      <c r="F384" s="23"/>
      <c r="G384" s="26"/>
      <c r="H384" s="23"/>
      <c r="I384" s="26"/>
      <c r="J384" s="24"/>
      <c r="K384" s="26"/>
      <c r="L384" s="24"/>
    </row>
    <row r="385" spans="6:12" ht="26.25" x14ac:dyDescent="0.4">
      <c r="F385" s="23"/>
      <c r="G385" s="26"/>
      <c r="H385" s="23"/>
      <c r="I385" s="26"/>
      <c r="J385" s="24"/>
      <c r="K385" s="26"/>
      <c r="L385" s="24"/>
    </row>
    <row r="386" spans="6:12" ht="26.25" x14ac:dyDescent="0.4">
      <c r="F386" s="23"/>
      <c r="G386" s="26"/>
      <c r="H386" s="23"/>
      <c r="I386" s="26"/>
      <c r="J386" s="24"/>
      <c r="K386" s="26"/>
      <c r="L386" s="24"/>
    </row>
    <row r="387" spans="6:12" ht="26.25" x14ac:dyDescent="0.4">
      <c r="F387" s="23"/>
      <c r="G387" s="26"/>
      <c r="H387" s="23"/>
      <c r="I387" s="26"/>
      <c r="J387" s="24"/>
      <c r="K387" s="26"/>
      <c r="L387" s="24"/>
    </row>
    <row r="388" spans="6:12" ht="26.25" x14ac:dyDescent="0.4">
      <c r="F388" s="23"/>
      <c r="G388" s="26"/>
      <c r="H388" s="23"/>
      <c r="I388" s="26"/>
      <c r="J388" s="24"/>
      <c r="K388" s="26"/>
      <c r="L388" s="24"/>
    </row>
    <row r="389" spans="6:12" ht="26.25" x14ac:dyDescent="0.4">
      <c r="F389" s="23"/>
      <c r="G389" s="26"/>
      <c r="H389" s="23"/>
      <c r="I389" s="26"/>
      <c r="J389" s="24"/>
      <c r="K389" s="26"/>
      <c r="L389" s="24"/>
    </row>
    <row r="390" spans="6:12" ht="26.25" x14ac:dyDescent="0.4">
      <c r="F390" s="23"/>
      <c r="G390" s="26"/>
      <c r="H390" s="23"/>
      <c r="I390" s="26"/>
      <c r="J390" s="24"/>
      <c r="K390" s="26"/>
      <c r="L390" s="24"/>
    </row>
    <row r="391" spans="6:12" ht="26.25" x14ac:dyDescent="0.4">
      <c r="F391" s="23"/>
      <c r="G391" s="26"/>
      <c r="H391" s="23"/>
      <c r="I391" s="26"/>
      <c r="J391" s="24"/>
      <c r="K391" s="26"/>
      <c r="L391" s="24"/>
    </row>
    <row r="392" spans="6:12" ht="26.25" x14ac:dyDescent="0.4">
      <c r="F392" s="23"/>
      <c r="G392" s="26"/>
      <c r="H392" s="23"/>
      <c r="I392" s="26"/>
      <c r="J392" s="24"/>
      <c r="K392" s="26"/>
      <c r="L392" s="24"/>
    </row>
    <row r="393" spans="6:12" ht="26.25" x14ac:dyDescent="0.4">
      <c r="F393" s="23"/>
      <c r="G393" s="26"/>
      <c r="H393" s="23"/>
      <c r="I393" s="26"/>
      <c r="J393" s="24"/>
      <c r="K393" s="26"/>
      <c r="L393" s="24"/>
    </row>
    <row r="394" spans="6:12" ht="26.25" x14ac:dyDescent="0.4">
      <c r="F394" s="23"/>
      <c r="G394" s="26"/>
      <c r="H394" s="23"/>
      <c r="I394" s="26"/>
      <c r="J394" s="24"/>
      <c r="K394" s="26"/>
      <c r="L394" s="24"/>
    </row>
    <row r="395" spans="6:12" ht="26.25" x14ac:dyDescent="0.4">
      <c r="F395" s="23"/>
      <c r="G395" s="26"/>
      <c r="H395" s="23"/>
      <c r="I395" s="26"/>
      <c r="J395" s="24"/>
      <c r="K395" s="26"/>
      <c r="L395" s="24"/>
    </row>
    <row r="396" spans="6:12" ht="26.25" x14ac:dyDescent="0.4">
      <c r="F396" s="23"/>
      <c r="G396" s="26"/>
      <c r="H396" s="23"/>
      <c r="I396" s="26"/>
      <c r="J396" s="24"/>
      <c r="K396" s="26"/>
      <c r="L396" s="24"/>
    </row>
    <row r="397" spans="6:12" ht="26.25" x14ac:dyDescent="0.4">
      <c r="F397" s="23"/>
      <c r="G397" s="26"/>
      <c r="H397" s="23"/>
      <c r="I397" s="26"/>
      <c r="J397" s="24"/>
      <c r="K397" s="26"/>
      <c r="L397" s="24"/>
    </row>
    <row r="398" spans="6:12" ht="26.25" x14ac:dyDescent="0.4">
      <c r="F398" s="23"/>
      <c r="G398" s="26"/>
      <c r="H398" s="23"/>
      <c r="I398" s="26"/>
      <c r="J398" s="24"/>
      <c r="K398" s="26"/>
      <c r="L398" s="24"/>
    </row>
    <row r="399" spans="6:12" ht="26.25" x14ac:dyDescent="0.4">
      <c r="F399" s="23"/>
      <c r="G399" s="26"/>
      <c r="H399" s="23"/>
      <c r="I399" s="26"/>
      <c r="J399" s="24"/>
      <c r="K399" s="26"/>
      <c r="L399" s="24"/>
    </row>
    <row r="400" spans="6:12" ht="26.25" x14ac:dyDescent="0.4">
      <c r="F400" s="23"/>
      <c r="G400" s="26"/>
      <c r="H400" s="23"/>
      <c r="I400" s="26"/>
      <c r="J400" s="24"/>
      <c r="K400" s="26"/>
      <c r="L400" s="24"/>
    </row>
    <row r="401" spans="6:12" ht="26.25" x14ac:dyDescent="0.4">
      <c r="F401" s="23"/>
      <c r="G401" s="26"/>
      <c r="H401" s="23"/>
      <c r="I401" s="26"/>
      <c r="J401" s="24"/>
      <c r="K401" s="26"/>
      <c r="L401" s="24"/>
    </row>
    <row r="402" spans="6:12" ht="26.25" x14ac:dyDescent="0.4">
      <c r="F402" s="23"/>
      <c r="G402" s="26"/>
      <c r="H402" s="23"/>
      <c r="I402" s="26"/>
      <c r="J402" s="24"/>
      <c r="K402" s="26"/>
      <c r="L402" s="24"/>
    </row>
    <row r="403" spans="6:12" ht="26.25" x14ac:dyDescent="0.4">
      <c r="F403" s="23"/>
      <c r="G403" s="26"/>
      <c r="H403" s="23"/>
      <c r="I403" s="26"/>
      <c r="J403" s="24"/>
      <c r="K403" s="26"/>
      <c r="L403" s="24"/>
    </row>
    <row r="404" spans="6:12" ht="26.25" x14ac:dyDescent="0.4">
      <c r="F404" s="23"/>
      <c r="G404" s="26"/>
      <c r="H404" s="23"/>
      <c r="I404" s="26"/>
      <c r="J404" s="24"/>
      <c r="K404" s="26"/>
      <c r="L404" s="24"/>
    </row>
    <row r="405" spans="6:12" ht="26.25" x14ac:dyDescent="0.4">
      <c r="F405" s="23"/>
      <c r="G405" s="26"/>
      <c r="H405" s="23"/>
      <c r="I405" s="26"/>
      <c r="J405" s="24"/>
      <c r="K405" s="26"/>
      <c r="L405" s="24"/>
    </row>
    <row r="406" spans="6:12" ht="26.25" x14ac:dyDescent="0.4">
      <c r="F406" s="23"/>
      <c r="G406" s="26"/>
      <c r="H406" s="23"/>
      <c r="I406" s="26"/>
      <c r="J406" s="24"/>
      <c r="K406" s="26"/>
      <c r="L406" s="24"/>
    </row>
    <row r="407" spans="6:12" ht="26.25" x14ac:dyDescent="0.4">
      <c r="F407" s="23"/>
      <c r="G407" s="26"/>
      <c r="H407" s="23"/>
      <c r="I407" s="26"/>
      <c r="J407" s="24"/>
      <c r="K407" s="26"/>
      <c r="L407" s="24"/>
    </row>
    <row r="408" spans="6:12" ht="26.25" x14ac:dyDescent="0.4">
      <c r="F408" s="23"/>
      <c r="G408" s="26"/>
      <c r="H408" s="23"/>
      <c r="I408" s="26"/>
      <c r="J408" s="24"/>
      <c r="K408" s="26"/>
      <c r="L408" s="24"/>
    </row>
    <row r="409" spans="6:12" ht="26.25" x14ac:dyDescent="0.4">
      <c r="F409" s="23"/>
      <c r="G409" s="26"/>
      <c r="H409" s="23"/>
      <c r="I409" s="26"/>
      <c r="J409" s="24"/>
      <c r="K409" s="26"/>
      <c r="L409" s="24"/>
    </row>
    <row r="410" spans="6:12" ht="26.25" x14ac:dyDescent="0.4">
      <c r="F410" s="23"/>
      <c r="G410" s="26"/>
      <c r="H410" s="23"/>
      <c r="I410" s="26"/>
      <c r="J410" s="24"/>
      <c r="K410" s="26"/>
      <c r="L410" s="24"/>
    </row>
    <row r="411" spans="6:12" ht="26.25" x14ac:dyDescent="0.4">
      <c r="F411" s="23"/>
      <c r="G411" s="26"/>
      <c r="H411" s="23"/>
      <c r="I411" s="26"/>
      <c r="J411" s="24"/>
      <c r="K411" s="26"/>
      <c r="L411" s="24"/>
    </row>
    <row r="412" spans="6:12" ht="26.25" x14ac:dyDescent="0.4">
      <c r="F412" s="23"/>
      <c r="G412" s="26"/>
      <c r="H412" s="23"/>
      <c r="I412" s="26"/>
      <c r="J412" s="24"/>
      <c r="K412" s="26"/>
      <c r="L412" s="24"/>
    </row>
    <row r="413" spans="6:12" ht="26.25" x14ac:dyDescent="0.4">
      <c r="F413" s="23"/>
      <c r="G413" s="26"/>
      <c r="H413" s="23"/>
      <c r="I413" s="26"/>
      <c r="J413" s="24"/>
      <c r="K413" s="26"/>
      <c r="L413" s="24"/>
    </row>
    <row r="414" spans="6:12" ht="26.25" x14ac:dyDescent="0.4">
      <c r="F414" s="23"/>
      <c r="G414" s="26"/>
      <c r="H414" s="23"/>
      <c r="I414" s="26"/>
      <c r="J414" s="24"/>
      <c r="K414" s="26"/>
      <c r="L414" s="24"/>
    </row>
    <row r="415" spans="6:12" ht="26.25" x14ac:dyDescent="0.4">
      <c r="F415" s="23"/>
      <c r="G415" s="26"/>
      <c r="H415" s="23"/>
      <c r="I415" s="26"/>
      <c r="J415" s="24"/>
      <c r="K415" s="26"/>
      <c r="L415" s="24"/>
    </row>
    <row r="416" spans="6:12" ht="26.25" x14ac:dyDescent="0.4">
      <c r="F416" s="23"/>
      <c r="G416" s="26"/>
      <c r="H416" s="23"/>
      <c r="I416" s="26"/>
      <c r="J416" s="24"/>
      <c r="K416" s="26"/>
      <c r="L416" s="24"/>
    </row>
    <row r="417" spans="6:12" ht="26.25" x14ac:dyDescent="0.4">
      <c r="F417" s="23"/>
      <c r="G417" s="26"/>
      <c r="H417" s="23"/>
      <c r="I417" s="26"/>
      <c r="J417" s="24"/>
      <c r="K417" s="26"/>
      <c r="L417" s="24"/>
    </row>
    <row r="418" spans="6:12" ht="26.25" x14ac:dyDescent="0.4">
      <c r="F418" s="23"/>
      <c r="G418" s="26"/>
      <c r="H418" s="23"/>
      <c r="I418" s="26"/>
      <c r="J418" s="24"/>
      <c r="K418" s="26"/>
      <c r="L418" s="24"/>
    </row>
    <row r="419" spans="6:12" ht="26.25" x14ac:dyDescent="0.4">
      <c r="F419" s="23"/>
      <c r="G419" s="26"/>
      <c r="H419" s="23"/>
      <c r="I419" s="26"/>
      <c r="J419" s="24"/>
      <c r="K419" s="26"/>
      <c r="L419" s="24"/>
    </row>
    <row r="420" spans="6:12" ht="26.25" x14ac:dyDescent="0.4">
      <c r="F420" s="23"/>
      <c r="G420" s="26"/>
      <c r="H420" s="23"/>
      <c r="I420" s="26"/>
      <c r="J420" s="24"/>
      <c r="K420" s="26"/>
      <c r="L420" s="24"/>
    </row>
    <row r="421" spans="6:12" ht="26.25" x14ac:dyDescent="0.4">
      <c r="F421" s="23"/>
      <c r="G421" s="26"/>
      <c r="H421" s="23"/>
      <c r="I421" s="26"/>
      <c r="J421" s="24"/>
      <c r="K421" s="26"/>
      <c r="L421" s="24"/>
    </row>
    <row r="422" spans="6:12" ht="26.25" x14ac:dyDescent="0.4">
      <c r="F422" s="23"/>
      <c r="G422" s="26"/>
      <c r="H422" s="23"/>
      <c r="I422" s="26"/>
      <c r="J422" s="24"/>
      <c r="K422" s="26"/>
      <c r="L422" s="24"/>
    </row>
    <row r="423" spans="6:12" ht="26.25" x14ac:dyDescent="0.4">
      <c r="F423" s="23"/>
      <c r="G423" s="26"/>
      <c r="H423" s="23"/>
      <c r="I423" s="26"/>
      <c r="J423" s="24"/>
      <c r="K423" s="26"/>
      <c r="L423" s="24"/>
    </row>
    <row r="424" spans="6:12" ht="26.25" x14ac:dyDescent="0.4">
      <c r="F424" s="23"/>
      <c r="G424" s="26"/>
      <c r="H424" s="23"/>
      <c r="I424" s="26"/>
      <c r="J424" s="24"/>
      <c r="K424" s="26"/>
      <c r="L424" s="24"/>
    </row>
    <row r="425" spans="6:12" ht="26.25" x14ac:dyDescent="0.4">
      <c r="F425" s="23"/>
      <c r="G425" s="26"/>
      <c r="H425" s="23"/>
      <c r="I425" s="26"/>
      <c r="J425" s="24"/>
      <c r="K425" s="26"/>
      <c r="L425" s="24"/>
    </row>
    <row r="426" spans="6:12" ht="26.25" x14ac:dyDescent="0.4">
      <c r="F426" s="23"/>
      <c r="G426" s="26"/>
      <c r="H426" s="23"/>
      <c r="I426" s="26"/>
      <c r="J426" s="24"/>
      <c r="K426" s="26"/>
      <c r="L426" s="24"/>
    </row>
    <row r="427" spans="6:12" ht="26.25" x14ac:dyDescent="0.4">
      <c r="F427" s="23"/>
      <c r="G427" s="26"/>
      <c r="H427" s="23"/>
      <c r="I427" s="26"/>
      <c r="J427" s="24"/>
      <c r="K427" s="26"/>
      <c r="L427" s="24"/>
    </row>
    <row r="428" spans="6:12" ht="26.25" x14ac:dyDescent="0.4">
      <c r="F428" s="23"/>
      <c r="G428" s="26"/>
      <c r="H428" s="23"/>
      <c r="I428" s="26"/>
      <c r="J428" s="24"/>
      <c r="K428" s="26"/>
      <c r="L428" s="24"/>
    </row>
    <row r="429" spans="6:12" ht="26.25" x14ac:dyDescent="0.4">
      <c r="F429" s="23"/>
      <c r="G429" s="26"/>
      <c r="H429" s="23"/>
      <c r="I429" s="26"/>
      <c r="J429" s="24"/>
      <c r="K429" s="26"/>
      <c r="L429" s="24"/>
    </row>
    <row r="430" spans="6:12" ht="26.25" x14ac:dyDescent="0.4">
      <c r="F430" s="23"/>
      <c r="G430" s="26"/>
      <c r="H430" s="23"/>
      <c r="I430" s="26"/>
      <c r="J430" s="24"/>
      <c r="K430" s="26"/>
      <c r="L430" s="24"/>
    </row>
    <row r="431" spans="6:12" ht="26.25" x14ac:dyDescent="0.4">
      <c r="F431" s="23"/>
      <c r="G431" s="26"/>
      <c r="H431" s="23"/>
      <c r="I431" s="26"/>
      <c r="J431" s="24"/>
      <c r="K431" s="26"/>
      <c r="L431" s="24"/>
    </row>
    <row r="432" spans="6:12" ht="26.25" x14ac:dyDescent="0.4">
      <c r="F432" s="23"/>
      <c r="G432" s="26"/>
      <c r="H432" s="23"/>
      <c r="I432" s="26"/>
      <c r="J432" s="24"/>
      <c r="K432" s="26"/>
      <c r="L432" s="24"/>
    </row>
  </sheetData>
  <mergeCells count="17">
    <mergeCell ref="E59:F59"/>
    <mergeCell ref="G145:H145"/>
    <mergeCell ref="G142:H142"/>
    <mergeCell ref="G143:H143"/>
    <mergeCell ref="G144:H144"/>
    <mergeCell ref="E66:F66"/>
    <mergeCell ref="E60:F60"/>
    <mergeCell ref="E61:F61"/>
    <mergeCell ref="E65:F65"/>
    <mergeCell ref="G147:H147"/>
    <mergeCell ref="E68:F68"/>
    <mergeCell ref="E62:F62"/>
    <mergeCell ref="E26:F26"/>
    <mergeCell ref="E27:F27"/>
    <mergeCell ref="E55:F55"/>
    <mergeCell ref="E57:F57"/>
    <mergeCell ref="E58:F58"/>
  </mergeCells>
  <phoneticPr fontId="1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BEE07-84C7-4B06-89D4-690EC7FCFB67}">
  <dimension ref="C13:XFD457"/>
  <sheetViews>
    <sheetView showGridLines="0" topLeftCell="A334" zoomScale="90" zoomScaleNormal="90" workbookViewId="0">
      <selection activeCell="L51" sqref="L51"/>
    </sheetView>
  </sheetViews>
  <sheetFormatPr defaultRowHeight="15" x14ac:dyDescent="0.25"/>
  <cols>
    <col min="3" max="3" width="33" customWidth="1"/>
    <col min="4" max="4" width="18.7109375" customWidth="1"/>
    <col min="5" max="5" width="28.140625" customWidth="1"/>
    <col min="6" max="6" width="10.5703125" customWidth="1"/>
    <col min="7" max="7" width="38.28515625" customWidth="1"/>
    <col min="8" max="8" width="20.42578125" customWidth="1"/>
    <col min="9" max="9" width="20" customWidth="1"/>
    <col min="10" max="10" width="19.85546875" customWidth="1"/>
    <col min="11" max="11" width="22.7109375" customWidth="1"/>
    <col min="12" max="12" width="24.5703125" customWidth="1"/>
    <col min="13" max="13" width="21.7109375" customWidth="1"/>
    <col min="14" max="27" width="15.85546875" customWidth="1"/>
  </cols>
  <sheetData>
    <row r="13" spans="5:5" ht="21" x14ac:dyDescent="0.35">
      <c r="E13" s="20"/>
    </row>
    <row r="27" spans="3:12 16384:16384" ht="36" x14ac:dyDescent="0.55000000000000004">
      <c r="C27" s="49"/>
      <c r="D27" s="42"/>
      <c r="E27" s="45"/>
      <c r="F27" s="90" t="s">
        <v>83</v>
      </c>
      <c r="G27" s="90"/>
      <c r="H27" s="90"/>
      <c r="I27" s="90"/>
      <c r="J27" s="90"/>
      <c r="K27" s="90"/>
      <c r="L27" s="90"/>
      <c r="XFD27" t="s">
        <v>50</v>
      </c>
    </row>
    <row r="28" spans="3:12 16384:16384" ht="36.75" customHeight="1" x14ac:dyDescent="0.25"/>
    <row r="29" spans="3:12 16384:16384" ht="26.25" x14ac:dyDescent="0.4">
      <c r="C29" s="42"/>
      <c r="D29" s="81" t="s">
        <v>60</v>
      </c>
      <c r="E29" s="81"/>
      <c r="F29" s="81"/>
      <c r="G29" s="24">
        <v>300000</v>
      </c>
      <c r="H29" s="23"/>
      <c r="I29" s="88" t="s">
        <v>89</v>
      </c>
      <c r="J29" s="88"/>
      <c r="K29" s="88"/>
    </row>
    <row r="30" spans="3:12 16384:16384" ht="31.5" customHeight="1" x14ac:dyDescent="0.4">
      <c r="D30" s="86" t="s">
        <v>84</v>
      </c>
      <c r="E30" s="86"/>
      <c r="F30" s="86"/>
      <c r="G30" s="69">
        <v>6.1249999999999999E-2</v>
      </c>
      <c r="I30" s="87">
        <f>$G$29 * ((G31*(1+$G$31)^$G$33)/ ((1+$G$31)^$G$33 -1))</f>
        <v>1822.8316187420685</v>
      </c>
      <c r="J30" s="87"/>
      <c r="K30" s="87"/>
    </row>
    <row r="31" spans="3:12 16384:16384" ht="31.5" customHeight="1" x14ac:dyDescent="0.25">
      <c r="D31" s="86" t="s">
        <v>85</v>
      </c>
      <c r="E31" s="86"/>
      <c r="F31" s="86"/>
      <c r="G31" s="69">
        <f>G30/12</f>
        <v>5.1041666666666666E-3</v>
      </c>
    </row>
    <row r="32" spans="3:12 16384:16384" ht="31.5" customHeight="1" x14ac:dyDescent="0.4">
      <c r="D32" s="86" t="s">
        <v>86</v>
      </c>
      <c r="E32" s="86"/>
      <c r="F32" s="86"/>
      <c r="G32" s="23">
        <v>30</v>
      </c>
    </row>
    <row r="33" spans="4:12" ht="31.5" customHeight="1" x14ac:dyDescent="0.4">
      <c r="D33" s="86" t="s">
        <v>87</v>
      </c>
      <c r="E33" s="86"/>
      <c r="F33" s="86"/>
      <c r="G33" s="23">
        <f>G32*12</f>
        <v>360</v>
      </c>
      <c r="L33" s="36"/>
    </row>
    <row r="34" spans="4:12" ht="31.5" customHeight="1" x14ac:dyDescent="0.4">
      <c r="D34" s="70"/>
      <c r="E34" s="70"/>
      <c r="F34" s="70"/>
      <c r="G34" s="23"/>
      <c r="L34" s="36"/>
    </row>
    <row r="35" spans="4:12" ht="31.5" customHeight="1" x14ac:dyDescent="0.25">
      <c r="D35" s="70"/>
      <c r="E35" s="70"/>
      <c r="F35" s="89" t="s">
        <v>91</v>
      </c>
      <c r="G35" s="89"/>
      <c r="H35" s="89"/>
      <c r="I35" s="89"/>
      <c r="J35" s="89"/>
      <c r="K35" s="89"/>
      <c r="L35" s="36"/>
    </row>
    <row r="36" spans="4:12" ht="31.5" customHeight="1" x14ac:dyDescent="0.4">
      <c r="D36" s="70"/>
      <c r="E36" s="70"/>
      <c r="F36" s="71"/>
      <c r="G36" s="74"/>
      <c r="H36" s="75" t="s">
        <v>92</v>
      </c>
      <c r="I36" s="75" t="s">
        <v>93</v>
      </c>
      <c r="J36" s="75" t="s">
        <v>94</v>
      </c>
      <c r="K36" s="76"/>
      <c r="L36" s="36"/>
    </row>
    <row r="37" spans="4:12" ht="93.75" customHeight="1" x14ac:dyDescent="0.4">
      <c r="D37" s="70"/>
      <c r="E37" s="70"/>
      <c r="F37" s="22" t="s">
        <v>64</v>
      </c>
      <c r="G37" s="29" t="s">
        <v>27</v>
      </c>
      <c r="H37" s="31" t="s">
        <v>88</v>
      </c>
      <c r="I37" s="31" t="s">
        <v>63</v>
      </c>
      <c r="J37" s="31" t="s">
        <v>62</v>
      </c>
      <c r="K37" s="29" t="s">
        <v>90</v>
      </c>
      <c r="L37" s="36"/>
    </row>
    <row r="38" spans="4:12" ht="24.75" customHeight="1" x14ac:dyDescent="0.4">
      <c r="D38" s="70"/>
      <c r="E38" s="70"/>
      <c r="F38" s="22">
        <v>1</v>
      </c>
      <c r="G38" s="72">
        <f>$G$29</f>
        <v>300000</v>
      </c>
      <c r="H38" s="26">
        <f>PMT($G$31,$G$33,-$G$29,0,0)</f>
        <v>1822.8316187420753</v>
      </c>
      <c r="I38" s="26">
        <f>IPMT($G$31,$F38,$G$33,-$G$29,0,0)</f>
        <v>1531.25</v>
      </c>
      <c r="J38" s="26">
        <f>PPMT($G$31,$F38,$G$33,-$G$29,0,0)</f>
        <v>291.58161874207525</v>
      </c>
      <c r="K38" s="26">
        <f>$G38-$J38</f>
        <v>299708.41838125791</v>
      </c>
      <c r="L38" s="36"/>
    </row>
    <row r="39" spans="4:12" ht="24.75" customHeight="1" x14ac:dyDescent="0.4">
      <c r="D39" s="70"/>
      <c r="E39" s="70"/>
      <c r="F39" s="22">
        <v>2</v>
      </c>
      <c r="G39" s="73">
        <f>$K38</f>
        <v>299708.41838125791</v>
      </c>
      <c r="H39" s="26">
        <f t="shared" ref="H39:H49" si="0">PMT($G$31,$G$33,-$G$29,0,0)</f>
        <v>1822.8316187420753</v>
      </c>
      <c r="I39" s="26">
        <f t="shared" ref="I39:I49" si="1">IPMT($G$31,$F39,$G$33,-$G$29,0,0)</f>
        <v>1529.7617188210038</v>
      </c>
      <c r="J39" s="26">
        <f t="shared" ref="J39:J49" si="2">PPMT($G$31,$F39,$G$33,-$G$29,0,0)</f>
        <v>293.06989992107134</v>
      </c>
      <c r="K39" s="26">
        <f t="shared" ref="K39:K49" si="3">$G39-$J39</f>
        <v>299415.34848133684</v>
      </c>
      <c r="L39" s="36"/>
    </row>
    <row r="40" spans="4:12" ht="24.75" customHeight="1" x14ac:dyDescent="0.4">
      <c r="D40" s="70"/>
      <c r="E40" s="70"/>
      <c r="F40" s="22">
        <v>3</v>
      </c>
      <c r="G40" s="73">
        <f t="shared" ref="G40:G49" si="4">$K39</f>
        <v>299415.34848133684</v>
      </c>
      <c r="H40" s="26">
        <f t="shared" si="0"/>
        <v>1822.8316187420753</v>
      </c>
      <c r="I40" s="26">
        <f t="shared" si="1"/>
        <v>1528.2658412068233</v>
      </c>
      <c r="J40" s="26">
        <f t="shared" si="2"/>
        <v>294.56577753525175</v>
      </c>
      <c r="K40" s="26">
        <f t="shared" si="3"/>
        <v>299120.78270380158</v>
      </c>
      <c r="L40" s="36"/>
    </row>
    <row r="41" spans="4:12" ht="24.75" customHeight="1" x14ac:dyDescent="0.4">
      <c r="D41" s="70"/>
      <c r="E41" s="70"/>
      <c r="F41" s="22">
        <v>4</v>
      </c>
      <c r="G41" s="73">
        <f t="shared" si="4"/>
        <v>299120.78270380158</v>
      </c>
      <c r="H41" s="26">
        <f t="shared" si="0"/>
        <v>1822.8316187420753</v>
      </c>
      <c r="I41" s="26">
        <f t="shared" si="1"/>
        <v>1526.7623283839873</v>
      </c>
      <c r="J41" s="26">
        <f t="shared" si="2"/>
        <v>296.06929035808804</v>
      </c>
      <c r="K41" s="26">
        <f t="shared" si="3"/>
        <v>298824.71341344347</v>
      </c>
      <c r="L41" s="36"/>
    </row>
    <row r="42" spans="4:12" ht="24.75" customHeight="1" x14ac:dyDescent="0.4">
      <c r="D42" s="70"/>
      <c r="E42" s="70"/>
      <c r="F42" s="22">
        <v>5</v>
      </c>
      <c r="G42" s="73">
        <f t="shared" si="4"/>
        <v>298824.71341344347</v>
      </c>
      <c r="H42" s="26">
        <f t="shared" si="0"/>
        <v>1822.8316187420753</v>
      </c>
      <c r="I42" s="26">
        <f t="shared" si="1"/>
        <v>1525.251141381118</v>
      </c>
      <c r="J42" s="26">
        <f t="shared" si="2"/>
        <v>297.58047736095739</v>
      </c>
      <c r="K42" s="26">
        <f t="shared" si="3"/>
        <v>298527.13293608249</v>
      </c>
      <c r="L42" s="36"/>
    </row>
    <row r="43" spans="4:12" ht="24.75" customHeight="1" x14ac:dyDescent="0.4">
      <c r="D43" s="70"/>
      <c r="E43" s="70"/>
      <c r="F43" s="22">
        <v>6</v>
      </c>
      <c r="G43" s="73">
        <f t="shared" si="4"/>
        <v>298527.13293608249</v>
      </c>
      <c r="H43" s="26">
        <f t="shared" si="0"/>
        <v>1822.8316187420753</v>
      </c>
      <c r="I43" s="26">
        <f t="shared" si="1"/>
        <v>1523.7322410279216</v>
      </c>
      <c r="J43" s="26">
        <f t="shared" si="2"/>
        <v>299.09937771415389</v>
      </c>
      <c r="K43" s="26">
        <f t="shared" si="3"/>
        <v>298228.03355836833</v>
      </c>
      <c r="L43" s="36"/>
    </row>
    <row r="44" spans="4:12" ht="24.75" customHeight="1" x14ac:dyDescent="0.4">
      <c r="D44" s="70"/>
      <c r="E44" s="70"/>
      <c r="F44" s="22">
        <v>7</v>
      </c>
      <c r="G44" s="73">
        <f t="shared" si="4"/>
        <v>298228.03355836833</v>
      </c>
      <c r="H44" s="26">
        <f t="shared" si="0"/>
        <v>1822.8316187420753</v>
      </c>
      <c r="I44" s="26">
        <f t="shared" si="1"/>
        <v>1522.205587954172</v>
      </c>
      <c r="J44" s="26">
        <f t="shared" si="2"/>
        <v>300.62603078790323</v>
      </c>
      <c r="K44" s="26">
        <f t="shared" si="3"/>
        <v>297927.40752758045</v>
      </c>
      <c r="L44" s="36"/>
    </row>
    <row r="45" spans="4:12" ht="24.75" customHeight="1" x14ac:dyDescent="0.4">
      <c r="D45" s="70"/>
      <c r="E45" s="70"/>
      <c r="F45" s="22">
        <v>8</v>
      </c>
      <c r="G45" s="73">
        <f t="shared" si="4"/>
        <v>297927.40752758045</v>
      </c>
      <c r="H45" s="26">
        <f t="shared" si="0"/>
        <v>1822.8316187420753</v>
      </c>
      <c r="I45" s="26">
        <f t="shared" si="1"/>
        <v>1520.6711425886922</v>
      </c>
      <c r="J45" s="26">
        <f t="shared" si="2"/>
        <v>302.16047615338317</v>
      </c>
      <c r="K45" s="26">
        <f t="shared" si="3"/>
        <v>297625.24705142708</v>
      </c>
      <c r="L45" s="36"/>
    </row>
    <row r="46" spans="4:12" ht="24.75" customHeight="1" x14ac:dyDescent="0.4">
      <c r="D46" s="70"/>
      <c r="E46" s="70"/>
      <c r="F46" s="22">
        <v>9</v>
      </c>
      <c r="G46" s="73">
        <f t="shared" si="4"/>
        <v>297625.24705142708</v>
      </c>
      <c r="H46" s="26">
        <f t="shared" si="0"/>
        <v>1822.8316187420753</v>
      </c>
      <c r="I46" s="26">
        <f t="shared" si="1"/>
        <v>1519.1288651583261</v>
      </c>
      <c r="J46" s="26">
        <f t="shared" si="2"/>
        <v>303.70275358374931</v>
      </c>
      <c r="K46" s="26">
        <f t="shared" si="3"/>
        <v>297321.54429784336</v>
      </c>
      <c r="L46" s="36"/>
    </row>
    <row r="47" spans="4:12" ht="24.75" customHeight="1" x14ac:dyDescent="0.4">
      <c r="D47" s="70"/>
      <c r="E47" s="70"/>
      <c r="F47" s="22">
        <v>10</v>
      </c>
      <c r="G47" s="73">
        <f t="shared" si="4"/>
        <v>297321.54429784336</v>
      </c>
      <c r="H47" s="26">
        <f t="shared" si="0"/>
        <v>1822.8316187420753</v>
      </c>
      <c r="I47" s="26">
        <f t="shared" si="1"/>
        <v>1517.5787156869087</v>
      </c>
      <c r="J47" s="26">
        <f t="shared" si="2"/>
        <v>305.25290305516643</v>
      </c>
      <c r="K47" s="26">
        <f t="shared" si="3"/>
        <v>297016.29139478819</v>
      </c>
      <c r="L47" s="36"/>
    </row>
    <row r="48" spans="4:12" ht="24.75" customHeight="1" x14ac:dyDescent="0.4">
      <c r="D48" s="70"/>
      <c r="E48" s="70"/>
      <c r="F48" s="22">
        <v>11</v>
      </c>
      <c r="G48" s="73">
        <f t="shared" si="4"/>
        <v>297016.29139478819</v>
      </c>
      <c r="H48" s="26">
        <f t="shared" si="0"/>
        <v>1822.8316187420753</v>
      </c>
      <c r="I48" s="26">
        <f t="shared" si="1"/>
        <v>1516.0206539942317</v>
      </c>
      <c r="J48" s="26">
        <f t="shared" si="2"/>
        <v>306.81096474784385</v>
      </c>
      <c r="K48" s="26">
        <f t="shared" si="3"/>
        <v>296709.48043004033</v>
      </c>
      <c r="L48" s="36"/>
    </row>
    <row r="49" spans="3:12" ht="24.75" customHeight="1" x14ac:dyDescent="0.4">
      <c r="D49" s="70"/>
      <c r="E49" s="70"/>
      <c r="F49" s="22">
        <v>12</v>
      </c>
      <c r="G49" s="73">
        <f t="shared" si="4"/>
        <v>296709.48043004033</v>
      </c>
      <c r="H49" s="26">
        <f t="shared" si="0"/>
        <v>1822.8316187420753</v>
      </c>
      <c r="I49" s="26">
        <f t="shared" si="1"/>
        <v>1514.4546396949975</v>
      </c>
      <c r="J49" s="26">
        <f t="shared" si="2"/>
        <v>308.37697904707767</v>
      </c>
      <c r="K49" s="26">
        <f t="shared" si="3"/>
        <v>296401.10345099325</v>
      </c>
      <c r="L49" s="36"/>
    </row>
    <row r="50" spans="3:12" ht="24.75" customHeight="1" x14ac:dyDescent="0.4">
      <c r="D50" s="70"/>
      <c r="E50" s="70"/>
      <c r="G50" s="23"/>
      <c r="L50" s="36"/>
    </row>
    <row r="51" spans="3:12" ht="24.75" customHeight="1" x14ac:dyDescent="0.4">
      <c r="D51" s="70"/>
      <c r="E51" s="70"/>
      <c r="G51" s="23"/>
      <c r="L51" s="36"/>
    </row>
    <row r="52" spans="3:12" ht="31.5" customHeight="1" x14ac:dyDescent="0.25">
      <c r="D52" s="70"/>
      <c r="E52" s="70"/>
      <c r="G52" s="69"/>
    </row>
    <row r="53" spans="3:12" ht="78.75" x14ac:dyDescent="0.4">
      <c r="D53" s="36"/>
      <c r="F53" s="22" t="s">
        <v>64</v>
      </c>
      <c r="G53" s="29" t="s">
        <v>27</v>
      </c>
      <c r="H53" s="31" t="s">
        <v>88</v>
      </c>
      <c r="I53" s="31" t="s">
        <v>63</v>
      </c>
      <c r="J53" s="31" t="s">
        <v>62</v>
      </c>
      <c r="K53" s="29" t="s">
        <v>90</v>
      </c>
    </row>
    <row r="54" spans="3:12" ht="26.25" x14ac:dyDescent="0.4">
      <c r="C54" s="42"/>
      <c r="F54" s="23">
        <v>1</v>
      </c>
      <c r="G54" s="26">
        <f>$G$29</f>
        <v>300000</v>
      </c>
      <c r="H54" s="26">
        <f>$I$30</f>
        <v>1822.8316187420685</v>
      </c>
      <c r="I54" s="26">
        <f>$G54*$G$31</f>
        <v>1531.25</v>
      </c>
      <c r="J54" s="26">
        <f>$H54-$I54</f>
        <v>291.58161874206849</v>
      </c>
      <c r="K54" s="26">
        <f>$G54-$J54</f>
        <v>299708.41838125791</v>
      </c>
      <c r="L54" s="24"/>
    </row>
    <row r="55" spans="3:12" ht="26.25" x14ac:dyDescent="0.4">
      <c r="F55" s="23">
        <v>2</v>
      </c>
      <c r="G55" s="26">
        <f>$K54</f>
        <v>299708.41838125791</v>
      </c>
      <c r="H55" s="26">
        <f t="shared" ref="H55:H118" si="5">$I$30</f>
        <v>1822.8316187420685</v>
      </c>
      <c r="I55" s="26">
        <f t="shared" ref="I55:I118" si="6">$G55*$G$31</f>
        <v>1529.7617188210038</v>
      </c>
      <c r="J55" s="26">
        <f t="shared" ref="J55:J118" si="7">$H55-$I55</f>
        <v>293.06989992106469</v>
      </c>
      <c r="K55" s="26">
        <f t="shared" ref="K55:K118" si="8">$G55-$J55</f>
        <v>299415.34848133684</v>
      </c>
      <c r="L55" s="24"/>
    </row>
    <row r="56" spans="3:12" ht="26.25" x14ac:dyDescent="0.4">
      <c r="F56" s="23">
        <v>3</v>
      </c>
      <c r="G56" s="26">
        <f t="shared" ref="G56:G119" si="9">$K55</f>
        <v>299415.34848133684</v>
      </c>
      <c r="H56" s="26">
        <f t="shared" si="5"/>
        <v>1822.8316187420685</v>
      </c>
      <c r="I56" s="26">
        <f t="shared" si="6"/>
        <v>1528.2658412068233</v>
      </c>
      <c r="J56" s="26">
        <f t="shared" si="7"/>
        <v>294.56577753524516</v>
      </c>
      <c r="K56" s="26">
        <f t="shared" si="8"/>
        <v>299120.78270380158</v>
      </c>
      <c r="L56" s="24"/>
    </row>
    <row r="57" spans="3:12" ht="26.25" x14ac:dyDescent="0.4">
      <c r="F57" s="23">
        <v>4</v>
      </c>
      <c r="G57" s="26">
        <f t="shared" si="9"/>
        <v>299120.78270380158</v>
      </c>
      <c r="H57" s="26">
        <f t="shared" si="5"/>
        <v>1822.8316187420685</v>
      </c>
      <c r="I57" s="26">
        <f t="shared" si="6"/>
        <v>1526.7623283839873</v>
      </c>
      <c r="J57" s="26">
        <f t="shared" si="7"/>
        <v>296.06929035808116</v>
      </c>
      <c r="K57" s="26">
        <f t="shared" si="8"/>
        <v>298824.71341344347</v>
      </c>
      <c r="L57" s="24"/>
    </row>
    <row r="58" spans="3:12" ht="26.25" x14ac:dyDescent="0.4">
      <c r="F58" s="23">
        <v>5</v>
      </c>
      <c r="G58" s="26">
        <f t="shared" si="9"/>
        <v>298824.71341344347</v>
      </c>
      <c r="H58" s="26">
        <f t="shared" si="5"/>
        <v>1822.8316187420685</v>
      </c>
      <c r="I58" s="26">
        <f t="shared" si="6"/>
        <v>1525.2511413811178</v>
      </c>
      <c r="J58" s="26">
        <f t="shared" si="7"/>
        <v>297.58047736095068</v>
      </c>
      <c r="K58" s="26">
        <f t="shared" si="8"/>
        <v>298527.13293608255</v>
      </c>
      <c r="L58" s="24"/>
    </row>
    <row r="59" spans="3:12" ht="26.25" x14ac:dyDescent="0.4">
      <c r="F59" s="23">
        <v>6</v>
      </c>
      <c r="G59" s="26">
        <f t="shared" si="9"/>
        <v>298527.13293608255</v>
      </c>
      <c r="H59" s="26">
        <f t="shared" si="5"/>
        <v>1822.8316187420685</v>
      </c>
      <c r="I59" s="26">
        <f t="shared" si="6"/>
        <v>1523.7322410279214</v>
      </c>
      <c r="J59" s="26">
        <f t="shared" si="7"/>
        <v>299.09937771414707</v>
      </c>
      <c r="K59" s="26">
        <f t="shared" si="8"/>
        <v>298228.03355836839</v>
      </c>
      <c r="L59" s="24"/>
    </row>
    <row r="60" spans="3:12" ht="26.25" x14ac:dyDescent="0.4">
      <c r="F60" s="23">
        <v>7</v>
      </c>
      <c r="G60" s="26">
        <f t="shared" si="9"/>
        <v>298228.03355836839</v>
      </c>
      <c r="H60" s="26">
        <f t="shared" si="5"/>
        <v>1822.8316187420685</v>
      </c>
      <c r="I60" s="26">
        <f t="shared" si="6"/>
        <v>1522.205587954172</v>
      </c>
      <c r="J60" s="26">
        <f t="shared" si="7"/>
        <v>300.62603078789652</v>
      </c>
      <c r="K60" s="26">
        <f t="shared" si="8"/>
        <v>297927.40752758051</v>
      </c>
      <c r="L60" s="24"/>
    </row>
    <row r="61" spans="3:12" ht="26.25" x14ac:dyDescent="0.4">
      <c r="F61" s="23">
        <v>8</v>
      </c>
      <c r="G61" s="26">
        <f t="shared" si="9"/>
        <v>297927.40752758051</v>
      </c>
      <c r="H61" s="26">
        <f t="shared" si="5"/>
        <v>1822.8316187420685</v>
      </c>
      <c r="I61" s="26">
        <f t="shared" si="6"/>
        <v>1520.6711425886922</v>
      </c>
      <c r="J61" s="26">
        <f t="shared" si="7"/>
        <v>302.16047615337629</v>
      </c>
      <c r="K61" s="26">
        <f t="shared" si="8"/>
        <v>297625.24705142714</v>
      </c>
      <c r="L61" s="24"/>
    </row>
    <row r="62" spans="3:12" ht="26.25" x14ac:dyDescent="0.4">
      <c r="F62" s="23">
        <v>9</v>
      </c>
      <c r="G62" s="26">
        <f t="shared" si="9"/>
        <v>297625.24705142714</v>
      </c>
      <c r="H62" s="26">
        <f t="shared" si="5"/>
        <v>1822.8316187420685</v>
      </c>
      <c r="I62" s="26">
        <f t="shared" si="6"/>
        <v>1519.1288651583261</v>
      </c>
      <c r="J62" s="26">
        <f t="shared" si="7"/>
        <v>303.70275358374238</v>
      </c>
      <c r="K62" s="26">
        <f t="shared" si="8"/>
        <v>297321.54429784341</v>
      </c>
      <c r="L62" s="24"/>
    </row>
    <row r="63" spans="3:12" ht="26.25" x14ac:dyDescent="0.4">
      <c r="F63" s="23">
        <v>10</v>
      </c>
      <c r="G63" s="26">
        <f t="shared" si="9"/>
        <v>297321.54429784341</v>
      </c>
      <c r="H63" s="26">
        <f t="shared" si="5"/>
        <v>1822.8316187420685</v>
      </c>
      <c r="I63" s="26">
        <f t="shared" si="6"/>
        <v>1517.5787156869092</v>
      </c>
      <c r="J63" s="26">
        <f t="shared" si="7"/>
        <v>305.25290305515932</v>
      </c>
      <c r="K63" s="26">
        <f t="shared" si="8"/>
        <v>297016.29139478825</v>
      </c>
      <c r="L63" s="24"/>
    </row>
    <row r="64" spans="3:12" ht="26.25" x14ac:dyDescent="0.4">
      <c r="F64" s="23">
        <v>11</v>
      </c>
      <c r="G64" s="26">
        <f t="shared" si="9"/>
        <v>297016.29139478825</v>
      </c>
      <c r="H64" s="26">
        <f t="shared" si="5"/>
        <v>1822.8316187420685</v>
      </c>
      <c r="I64" s="26">
        <f t="shared" si="6"/>
        <v>1516.0206539942317</v>
      </c>
      <c r="J64" s="26">
        <f t="shared" si="7"/>
        <v>306.81096474783681</v>
      </c>
      <c r="K64" s="26">
        <f t="shared" si="8"/>
        <v>296709.48043004039</v>
      </c>
      <c r="L64" s="24"/>
    </row>
    <row r="65" spans="6:12" ht="26.25" x14ac:dyDescent="0.4">
      <c r="F65" s="23">
        <v>12</v>
      </c>
      <c r="G65" s="26">
        <f t="shared" si="9"/>
        <v>296709.48043004039</v>
      </c>
      <c r="H65" s="26">
        <f t="shared" si="5"/>
        <v>1822.8316187420685</v>
      </c>
      <c r="I65" s="26">
        <f t="shared" si="6"/>
        <v>1514.4546396949977</v>
      </c>
      <c r="J65" s="26">
        <f t="shared" si="7"/>
        <v>308.37697904707079</v>
      </c>
      <c r="K65" s="26">
        <f t="shared" si="8"/>
        <v>296401.10345099331</v>
      </c>
      <c r="L65" s="24"/>
    </row>
    <row r="66" spans="6:12" ht="26.25" x14ac:dyDescent="0.4">
      <c r="F66" s="23">
        <v>13</v>
      </c>
      <c r="G66" s="26">
        <f t="shared" si="9"/>
        <v>296401.10345099331</v>
      </c>
      <c r="H66" s="26">
        <f t="shared" si="5"/>
        <v>1822.8316187420685</v>
      </c>
      <c r="I66" s="26">
        <f t="shared" si="6"/>
        <v>1512.8806321977784</v>
      </c>
      <c r="J66" s="26">
        <f t="shared" si="7"/>
        <v>309.95098654429012</v>
      </c>
      <c r="K66" s="26">
        <f t="shared" si="8"/>
        <v>296091.152464449</v>
      </c>
      <c r="L66" s="24"/>
    </row>
    <row r="67" spans="6:12" ht="26.25" x14ac:dyDescent="0.4">
      <c r="F67" s="23">
        <v>14</v>
      </c>
      <c r="G67" s="26">
        <f t="shared" si="9"/>
        <v>296091.152464449</v>
      </c>
      <c r="H67" s="26">
        <f t="shared" si="5"/>
        <v>1822.8316187420685</v>
      </c>
      <c r="I67" s="26">
        <f t="shared" si="6"/>
        <v>1511.2985907039583</v>
      </c>
      <c r="J67" s="26">
        <f t="shared" si="7"/>
        <v>311.53302803811016</v>
      </c>
      <c r="K67" s="26">
        <f t="shared" si="8"/>
        <v>295779.6194364109</v>
      </c>
      <c r="L67" s="24"/>
    </row>
    <row r="68" spans="6:12" ht="26.25" x14ac:dyDescent="0.4">
      <c r="F68" s="23">
        <v>15</v>
      </c>
      <c r="G68" s="26">
        <f t="shared" si="9"/>
        <v>295779.6194364109</v>
      </c>
      <c r="H68" s="26">
        <f t="shared" si="5"/>
        <v>1822.8316187420685</v>
      </c>
      <c r="I68" s="26">
        <f t="shared" si="6"/>
        <v>1509.7084742066806</v>
      </c>
      <c r="J68" s="26">
        <f t="shared" si="7"/>
        <v>313.12314453538784</v>
      </c>
      <c r="K68" s="26">
        <f t="shared" si="8"/>
        <v>295466.49629187549</v>
      </c>
      <c r="L68" s="24"/>
    </row>
    <row r="69" spans="6:12" ht="26.25" x14ac:dyDescent="0.4">
      <c r="F69" s="23">
        <v>16</v>
      </c>
      <c r="G69" s="26">
        <f t="shared" si="9"/>
        <v>295466.49629187549</v>
      </c>
      <c r="H69" s="26">
        <f t="shared" si="5"/>
        <v>1822.8316187420685</v>
      </c>
      <c r="I69" s="26">
        <f t="shared" si="6"/>
        <v>1508.1102414897812</v>
      </c>
      <c r="J69" s="26">
        <f t="shared" si="7"/>
        <v>314.72137725228731</v>
      </c>
      <c r="K69" s="26">
        <f t="shared" si="8"/>
        <v>295151.77491462318</v>
      </c>
      <c r="L69" s="24"/>
    </row>
    <row r="70" spans="6:12" ht="26.25" x14ac:dyDescent="0.4">
      <c r="F70" s="23">
        <v>17</v>
      </c>
      <c r="G70" s="26">
        <f t="shared" si="9"/>
        <v>295151.77491462318</v>
      </c>
      <c r="H70" s="26">
        <f t="shared" si="5"/>
        <v>1822.8316187420685</v>
      </c>
      <c r="I70" s="26">
        <f t="shared" si="6"/>
        <v>1506.5038511267226</v>
      </c>
      <c r="J70" s="26">
        <f t="shared" si="7"/>
        <v>316.32776761534592</v>
      </c>
      <c r="K70" s="26">
        <f t="shared" si="8"/>
        <v>294835.44714700786</v>
      </c>
      <c r="L70" s="24"/>
    </row>
    <row r="71" spans="6:12" ht="26.25" x14ac:dyDescent="0.4">
      <c r="F71" s="23">
        <v>18</v>
      </c>
      <c r="G71" s="26">
        <f t="shared" si="9"/>
        <v>294835.44714700786</v>
      </c>
      <c r="H71" s="26">
        <f t="shared" si="5"/>
        <v>1822.8316187420685</v>
      </c>
      <c r="I71" s="26">
        <f t="shared" si="6"/>
        <v>1504.8892614795193</v>
      </c>
      <c r="J71" s="26">
        <f t="shared" si="7"/>
        <v>317.94235726254919</v>
      </c>
      <c r="K71" s="26">
        <f t="shared" si="8"/>
        <v>294517.50478974532</v>
      </c>
      <c r="L71" s="24"/>
    </row>
    <row r="72" spans="6:12" ht="26.25" x14ac:dyDescent="0.4">
      <c r="F72" s="23">
        <v>19</v>
      </c>
      <c r="G72" s="26">
        <f t="shared" si="9"/>
        <v>294517.50478974532</v>
      </c>
      <c r="H72" s="26">
        <f t="shared" si="5"/>
        <v>1822.8316187420685</v>
      </c>
      <c r="I72" s="26">
        <f t="shared" si="6"/>
        <v>1503.2664306976583</v>
      </c>
      <c r="J72" s="26">
        <f t="shared" si="7"/>
        <v>319.56518804441021</v>
      </c>
      <c r="K72" s="26">
        <f t="shared" si="8"/>
        <v>294197.93960170093</v>
      </c>
      <c r="L72" s="24"/>
    </row>
    <row r="73" spans="6:12" ht="26.25" x14ac:dyDescent="0.4">
      <c r="F73" s="23">
        <v>20</v>
      </c>
      <c r="G73" s="26">
        <f t="shared" si="9"/>
        <v>294197.93960170093</v>
      </c>
      <c r="H73" s="26">
        <f t="shared" si="5"/>
        <v>1822.8316187420685</v>
      </c>
      <c r="I73" s="26">
        <f t="shared" si="6"/>
        <v>1501.635316717015</v>
      </c>
      <c r="J73" s="26">
        <f t="shared" si="7"/>
        <v>321.19630202505346</v>
      </c>
      <c r="K73" s="26">
        <f t="shared" si="8"/>
        <v>293876.74329967587</v>
      </c>
      <c r="L73" s="24"/>
    </row>
    <row r="74" spans="6:12" ht="26.25" x14ac:dyDescent="0.4">
      <c r="F74" s="23">
        <v>21</v>
      </c>
      <c r="G74" s="26">
        <f t="shared" si="9"/>
        <v>293876.74329967587</v>
      </c>
      <c r="H74" s="26">
        <f t="shared" si="5"/>
        <v>1822.8316187420685</v>
      </c>
      <c r="I74" s="26">
        <f t="shared" si="6"/>
        <v>1499.9958772587622</v>
      </c>
      <c r="J74" s="26">
        <f t="shared" si="7"/>
        <v>322.83574148330626</v>
      </c>
      <c r="K74" s="26">
        <f t="shared" si="8"/>
        <v>293553.90755819256</v>
      </c>
      <c r="L74" s="24"/>
    </row>
    <row r="75" spans="6:12" ht="26.25" x14ac:dyDescent="0.4">
      <c r="F75" s="23">
        <v>22</v>
      </c>
      <c r="G75" s="26">
        <f t="shared" si="9"/>
        <v>293553.90755819256</v>
      </c>
      <c r="H75" s="26">
        <f t="shared" si="5"/>
        <v>1822.8316187420685</v>
      </c>
      <c r="I75" s="26">
        <f t="shared" si="6"/>
        <v>1498.3480698282744</v>
      </c>
      <c r="J75" s="26">
        <f t="shared" si="7"/>
        <v>324.48354891379404</v>
      </c>
      <c r="K75" s="26">
        <f t="shared" si="8"/>
        <v>293229.42400927877</v>
      </c>
      <c r="L75" s="24"/>
    </row>
    <row r="76" spans="6:12" ht="26.25" x14ac:dyDescent="0.4">
      <c r="F76" s="23">
        <v>23</v>
      </c>
      <c r="G76" s="26">
        <f t="shared" si="9"/>
        <v>293229.42400927877</v>
      </c>
      <c r="H76" s="26">
        <f t="shared" si="5"/>
        <v>1822.8316187420685</v>
      </c>
      <c r="I76" s="26">
        <f t="shared" si="6"/>
        <v>1496.6918517140271</v>
      </c>
      <c r="J76" s="26">
        <f t="shared" si="7"/>
        <v>326.13976702804143</v>
      </c>
      <c r="K76" s="26">
        <f t="shared" si="8"/>
        <v>292903.28424225072</v>
      </c>
      <c r="L76" s="24"/>
    </row>
    <row r="77" spans="6:12" ht="26.25" x14ac:dyDescent="0.4">
      <c r="F77" s="23">
        <v>24</v>
      </c>
      <c r="G77" s="26">
        <f t="shared" si="9"/>
        <v>292903.28424225072</v>
      </c>
      <c r="H77" s="26">
        <f t="shared" si="5"/>
        <v>1822.8316187420685</v>
      </c>
      <c r="I77" s="26">
        <f t="shared" si="6"/>
        <v>1495.0271799864881</v>
      </c>
      <c r="J77" s="26">
        <f t="shared" si="7"/>
        <v>327.80443875558035</v>
      </c>
      <c r="K77" s="26">
        <f t="shared" si="8"/>
        <v>292575.47980349517</v>
      </c>
      <c r="L77" s="24"/>
    </row>
    <row r="78" spans="6:12" ht="26.25" x14ac:dyDescent="0.4">
      <c r="F78" s="23">
        <v>25</v>
      </c>
      <c r="G78" s="26">
        <f t="shared" si="9"/>
        <v>292575.47980349517</v>
      </c>
      <c r="H78" s="26">
        <f t="shared" si="5"/>
        <v>1822.8316187420685</v>
      </c>
      <c r="I78" s="26">
        <f t="shared" si="6"/>
        <v>1493.3540114970065</v>
      </c>
      <c r="J78" s="26">
        <f t="shared" si="7"/>
        <v>329.47760724506202</v>
      </c>
      <c r="K78" s="26">
        <f t="shared" si="8"/>
        <v>292246.00219625013</v>
      </c>
      <c r="L78" s="24"/>
    </row>
    <row r="79" spans="6:12" ht="26.25" x14ac:dyDescent="0.4">
      <c r="F79" s="23">
        <v>26</v>
      </c>
      <c r="G79" s="26">
        <f t="shared" si="9"/>
        <v>292246.00219625013</v>
      </c>
      <c r="H79" s="26">
        <f t="shared" si="5"/>
        <v>1822.8316187420685</v>
      </c>
      <c r="I79" s="26">
        <f t="shared" si="6"/>
        <v>1491.6723028766933</v>
      </c>
      <c r="J79" s="26">
        <f t="shared" si="7"/>
        <v>331.15931586537522</v>
      </c>
      <c r="K79" s="26">
        <f t="shared" si="8"/>
        <v>291914.84288038476</v>
      </c>
      <c r="L79" s="24"/>
    </row>
    <row r="80" spans="6:12" ht="26.25" x14ac:dyDescent="0.4">
      <c r="F80" s="23">
        <v>27</v>
      </c>
      <c r="G80" s="26">
        <f t="shared" si="9"/>
        <v>291914.84288038476</v>
      </c>
      <c r="H80" s="26">
        <f t="shared" si="5"/>
        <v>1822.8316187420685</v>
      </c>
      <c r="I80" s="26">
        <f t="shared" si="6"/>
        <v>1489.9820105352971</v>
      </c>
      <c r="J80" s="26">
        <f t="shared" si="7"/>
        <v>332.84960820677134</v>
      </c>
      <c r="K80" s="26">
        <f t="shared" si="8"/>
        <v>291581.99327217799</v>
      </c>
      <c r="L80" s="24"/>
    </row>
    <row r="81" spans="6:12" ht="26.25" x14ac:dyDescent="0.4">
      <c r="F81" s="23">
        <v>28</v>
      </c>
      <c r="G81" s="26">
        <f t="shared" si="9"/>
        <v>291581.99327217799</v>
      </c>
      <c r="H81" s="26">
        <f t="shared" si="5"/>
        <v>1822.8316187420685</v>
      </c>
      <c r="I81" s="26">
        <f t="shared" si="6"/>
        <v>1488.2830906600752</v>
      </c>
      <c r="J81" s="26">
        <f t="shared" si="7"/>
        <v>334.54852808199325</v>
      </c>
      <c r="K81" s="26">
        <f t="shared" si="8"/>
        <v>291247.44474409602</v>
      </c>
      <c r="L81" s="24"/>
    </row>
    <row r="82" spans="6:12" ht="26.25" x14ac:dyDescent="0.4">
      <c r="F82" s="23">
        <v>29</v>
      </c>
      <c r="G82" s="26">
        <f t="shared" si="9"/>
        <v>291247.44474409602</v>
      </c>
      <c r="H82" s="26">
        <f t="shared" si="5"/>
        <v>1822.8316187420685</v>
      </c>
      <c r="I82" s="26">
        <f t="shared" si="6"/>
        <v>1486.5754992146567</v>
      </c>
      <c r="J82" s="26">
        <f t="shared" si="7"/>
        <v>336.25611952741178</v>
      </c>
      <c r="K82" s="26">
        <f t="shared" si="8"/>
        <v>290911.18862456863</v>
      </c>
      <c r="L82" s="24"/>
    </row>
    <row r="83" spans="6:12" ht="26.25" x14ac:dyDescent="0.4">
      <c r="F83" s="23">
        <v>30</v>
      </c>
      <c r="G83" s="26">
        <f t="shared" si="9"/>
        <v>290911.18862456863</v>
      </c>
      <c r="H83" s="26">
        <f t="shared" si="5"/>
        <v>1822.8316187420685</v>
      </c>
      <c r="I83" s="26">
        <f t="shared" si="6"/>
        <v>1484.8591919379023</v>
      </c>
      <c r="J83" s="26">
        <f t="shared" si="7"/>
        <v>337.97242680416616</v>
      </c>
      <c r="K83" s="26">
        <f t="shared" si="8"/>
        <v>290573.21619776444</v>
      </c>
      <c r="L83" s="24"/>
    </row>
    <row r="84" spans="6:12" ht="26.25" x14ac:dyDescent="0.4">
      <c r="F84" s="23">
        <v>31</v>
      </c>
      <c r="G84" s="26">
        <f t="shared" si="9"/>
        <v>290573.21619776444</v>
      </c>
      <c r="H84" s="26">
        <f t="shared" si="5"/>
        <v>1822.8316187420685</v>
      </c>
      <c r="I84" s="26">
        <f t="shared" si="6"/>
        <v>1483.134124342756</v>
      </c>
      <c r="J84" s="26">
        <f t="shared" si="7"/>
        <v>339.69749439931252</v>
      </c>
      <c r="K84" s="26">
        <f t="shared" si="8"/>
        <v>290233.51870336512</v>
      </c>
      <c r="L84" s="24"/>
    </row>
    <row r="85" spans="6:12" ht="26.25" x14ac:dyDescent="0.4">
      <c r="F85" s="23">
        <v>32</v>
      </c>
      <c r="G85" s="26">
        <f t="shared" si="9"/>
        <v>290233.51870336512</v>
      </c>
      <c r="H85" s="26">
        <f t="shared" si="5"/>
        <v>1822.8316187420685</v>
      </c>
      <c r="I85" s="26">
        <f t="shared" si="6"/>
        <v>1481.4002517150927</v>
      </c>
      <c r="J85" s="26">
        <f t="shared" si="7"/>
        <v>341.43136702697575</v>
      </c>
      <c r="K85" s="26">
        <f t="shared" si="8"/>
        <v>289892.08733633813</v>
      </c>
      <c r="L85" s="24"/>
    </row>
    <row r="86" spans="6:12" ht="26.25" x14ac:dyDescent="0.4">
      <c r="F86" s="23">
        <v>33</v>
      </c>
      <c r="G86" s="26">
        <f t="shared" si="9"/>
        <v>289892.08733633813</v>
      </c>
      <c r="H86" s="26">
        <f t="shared" si="5"/>
        <v>1822.8316187420685</v>
      </c>
      <c r="I86" s="26">
        <f t="shared" si="6"/>
        <v>1479.6575291125591</v>
      </c>
      <c r="J86" s="26">
        <f t="shared" si="7"/>
        <v>343.17408962950935</v>
      </c>
      <c r="K86" s="26">
        <f t="shared" si="8"/>
        <v>289548.91324670863</v>
      </c>
      <c r="L86" s="24"/>
    </row>
    <row r="87" spans="6:12" ht="26.25" x14ac:dyDescent="0.4">
      <c r="F87" s="23">
        <v>34</v>
      </c>
      <c r="G87" s="26">
        <f t="shared" si="9"/>
        <v>289548.91324670863</v>
      </c>
      <c r="H87" s="26">
        <f t="shared" si="5"/>
        <v>1822.8316187420685</v>
      </c>
      <c r="I87" s="26">
        <f t="shared" si="6"/>
        <v>1477.9059113634087</v>
      </c>
      <c r="J87" s="26">
        <f t="shared" si="7"/>
        <v>344.92570737865981</v>
      </c>
      <c r="K87" s="26">
        <f t="shared" si="8"/>
        <v>289203.98753932997</v>
      </c>
      <c r="L87" s="24"/>
    </row>
    <row r="88" spans="6:12" ht="26.25" x14ac:dyDescent="0.4">
      <c r="F88" s="23">
        <v>35</v>
      </c>
      <c r="G88" s="26">
        <f t="shared" si="9"/>
        <v>289203.98753932997</v>
      </c>
      <c r="H88" s="26">
        <f t="shared" si="5"/>
        <v>1822.8316187420685</v>
      </c>
      <c r="I88" s="26">
        <f t="shared" si="6"/>
        <v>1476.14535306533</v>
      </c>
      <c r="J88" s="26">
        <f t="shared" si="7"/>
        <v>346.68626567673846</v>
      </c>
      <c r="K88" s="26">
        <f t="shared" si="8"/>
        <v>288857.30127365323</v>
      </c>
      <c r="L88" s="24"/>
    </row>
    <row r="89" spans="6:12" ht="26.25" x14ac:dyDescent="0.4">
      <c r="F89" s="23">
        <v>36</v>
      </c>
      <c r="G89" s="26">
        <f t="shared" si="9"/>
        <v>288857.30127365323</v>
      </c>
      <c r="H89" s="26">
        <f t="shared" si="5"/>
        <v>1822.8316187420685</v>
      </c>
      <c r="I89" s="26">
        <f t="shared" si="6"/>
        <v>1474.3758085842717</v>
      </c>
      <c r="J89" s="26">
        <f t="shared" si="7"/>
        <v>348.4558101577968</v>
      </c>
      <c r="K89" s="26">
        <f t="shared" si="8"/>
        <v>288508.84546349541</v>
      </c>
      <c r="L89" s="24"/>
    </row>
    <row r="90" spans="6:12" ht="26.25" x14ac:dyDescent="0.4">
      <c r="F90" s="23">
        <v>37</v>
      </c>
      <c r="G90" s="26">
        <f t="shared" si="9"/>
        <v>288508.84546349541</v>
      </c>
      <c r="H90" s="26">
        <f t="shared" si="5"/>
        <v>1822.8316187420685</v>
      </c>
      <c r="I90" s="26">
        <f t="shared" si="6"/>
        <v>1472.5972320532578</v>
      </c>
      <c r="J90" s="26">
        <f t="shared" si="7"/>
        <v>350.23438668881067</v>
      </c>
      <c r="K90" s="26">
        <f t="shared" si="8"/>
        <v>288158.61107680661</v>
      </c>
      <c r="L90" s="24"/>
    </row>
    <row r="91" spans="6:12" ht="26.25" x14ac:dyDescent="0.4">
      <c r="F91" s="23">
        <v>38</v>
      </c>
      <c r="G91" s="26">
        <f t="shared" si="9"/>
        <v>288158.61107680661</v>
      </c>
      <c r="H91" s="26">
        <f t="shared" si="5"/>
        <v>1822.8316187420685</v>
      </c>
      <c r="I91" s="26">
        <f t="shared" si="6"/>
        <v>1470.8095773712005</v>
      </c>
      <c r="J91" s="26">
        <f t="shared" si="7"/>
        <v>352.02204137086801</v>
      </c>
      <c r="K91" s="26">
        <f t="shared" si="8"/>
        <v>287806.58903543575</v>
      </c>
      <c r="L91" s="24"/>
    </row>
    <row r="92" spans="6:12" ht="26.25" x14ac:dyDescent="0.4">
      <c r="F92" s="23">
        <v>39</v>
      </c>
      <c r="G92" s="26">
        <f t="shared" si="9"/>
        <v>287806.58903543575</v>
      </c>
      <c r="H92" s="26">
        <f t="shared" si="5"/>
        <v>1822.8316187420685</v>
      </c>
      <c r="I92" s="26">
        <f t="shared" si="6"/>
        <v>1469.0127982017034</v>
      </c>
      <c r="J92" s="26">
        <f t="shared" si="7"/>
        <v>353.8188205403651</v>
      </c>
      <c r="K92" s="26">
        <f t="shared" si="8"/>
        <v>287452.77021489537</v>
      </c>
      <c r="L92" s="24"/>
    </row>
    <row r="93" spans="6:12" ht="26.25" x14ac:dyDescent="0.4">
      <c r="F93" s="23">
        <v>40</v>
      </c>
      <c r="G93" s="26">
        <f t="shared" si="9"/>
        <v>287452.77021489537</v>
      </c>
      <c r="H93" s="26">
        <f t="shared" si="5"/>
        <v>1822.8316187420685</v>
      </c>
      <c r="I93" s="26">
        <f t="shared" si="6"/>
        <v>1467.2068479718619</v>
      </c>
      <c r="J93" s="26">
        <f t="shared" si="7"/>
        <v>355.62477077020662</v>
      </c>
      <c r="K93" s="26">
        <f t="shared" si="8"/>
        <v>287097.14544412517</v>
      </c>
      <c r="L93" s="24"/>
    </row>
    <row r="94" spans="6:12" ht="26.25" x14ac:dyDescent="0.4">
      <c r="F94" s="23">
        <v>41</v>
      </c>
      <c r="G94" s="26">
        <f t="shared" si="9"/>
        <v>287097.14544412517</v>
      </c>
      <c r="H94" s="26">
        <f t="shared" si="5"/>
        <v>1822.8316187420685</v>
      </c>
      <c r="I94" s="26">
        <f t="shared" si="6"/>
        <v>1465.3916798710554</v>
      </c>
      <c r="J94" s="26">
        <f t="shared" si="7"/>
        <v>357.43993887101306</v>
      </c>
      <c r="K94" s="26">
        <f t="shared" si="8"/>
        <v>286739.70550525415</v>
      </c>
      <c r="L94" s="24"/>
    </row>
    <row r="95" spans="6:12" ht="26.25" x14ac:dyDescent="0.4">
      <c r="F95" s="23">
        <v>42</v>
      </c>
      <c r="G95" s="26">
        <f t="shared" si="9"/>
        <v>286739.70550525415</v>
      </c>
      <c r="H95" s="26">
        <f t="shared" si="5"/>
        <v>1822.8316187420685</v>
      </c>
      <c r="I95" s="26">
        <f t="shared" si="6"/>
        <v>1463.5672468497348</v>
      </c>
      <c r="J95" s="26">
        <f t="shared" si="7"/>
        <v>359.26437189233366</v>
      </c>
      <c r="K95" s="26">
        <f t="shared" si="8"/>
        <v>286380.44113336183</v>
      </c>
      <c r="L95" s="24"/>
    </row>
    <row r="96" spans="6:12" ht="26.25" x14ac:dyDescent="0.4">
      <c r="F96" s="23">
        <v>43</v>
      </c>
      <c r="G96" s="26">
        <f t="shared" si="9"/>
        <v>286380.44113336183</v>
      </c>
      <c r="H96" s="26">
        <f t="shared" si="5"/>
        <v>1822.8316187420685</v>
      </c>
      <c r="I96" s="26">
        <f t="shared" si="6"/>
        <v>1461.733501618201</v>
      </c>
      <c r="J96" s="26">
        <f t="shared" si="7"/>
        <v>361.0981171238675</v>
      </c>
      <c r="K96" s="26">
        <f t="shared" si="8"/>
        <v>286019.34301623795</v>
      </c>
      <c r="L96" s="24"/>
    </row>
    <row r="97" spans="6:12" ht="26.25" x14ac:dyDescent="0.4">
      <c r="F97" s="23">
        <v>44</v>
      </c>
      <c r="G97" s="26">
        <f t="shared" si="9"/>
        <v>286019.34301623795</v>
      </c>
      <c r="H97" s="26">
        <f t="shared" si="5"/>
        <v>1822.8316187420685</v>
      </c>
      <c r="I97" s="26">
        <f t="shared" si="6"/>
        <v>1459.8903966453811</v>
      </c>
      <c r="J97" s="26">
        <f t="shared" si="7"/>
        <v>362.9412220966874</v>
      </c>
      <c r="K97" s="26">
        <f t="shared" si="8"/>
        <v>285656.40179414127</v>
      </c>
      <c r="L97" s="24"/>
    </row>
    <row r="98" spans="6:12" ht="26.25" x14ac:dyDescent="0.4">
      <c r="F98" s="23">
        <v>45</v>
      </c>
      <c r="G98" s="26">
        <f t="shared" si="9"/>
        <v>285656.40179414127</v>
      </c>
      <c r="H98" s="26">
        <f t="shared" si="5"/>
        <v>1822.8316187420685</v>
      </c>
      <c r="I98" s="26">
        <f t="shared" si="6"/>
        <v>1458.037884157596</v>
      </c>
      <c r="J98" s="26">
        <f t="shared" si="7"/>
        <v>364.79373458447253</v>
      </c>
      <c r="K98" s="26">
        <f t="shared" si="8"/>
        <v>285291.60805955681</v>
      </c>
      <c r="L98" s="24"/>
    </row>
    <row r="99" spans="6:12" ht="26.25" x14ac:dyDescent="0.4">
      <c r="F99" s="23">
        <v>46</v>
      </c>
      <c r="G99" s="26">
        <f t="shared" si="9"/>
        <v>285291.60805955681</v>
      </c>
      <c r="H99" s="26">
        <f t="shared" si="5"/>
        <v>1822.8316187420685</v>
      </c>
      <c r="I99" s="26">
        <f t="shared" si="6"/>
        <v>1456.1759161373211</v>
      </c>
      <c r="J99" s="26">
        <f t="shared" si="7"/>
        <v>366.65570260474738</v>
      </c>
      <c r="K99" s="26">
        <f t="shared" si="8"/>
        <v>284924.95235695207</v>
      </c>
      <c r="L99" s="24"/>
    </row>
    <row r="100" spans="6:12" ht="26.25" x14ac:dyDescent="0.4">
      <c r="F100" s="23">
        <v>47</v>
      </c>
      <c r="G100" s="26">
        <f t="shared" si="9"/>
        <v>284924.95235695207</v>
      </c>
      <c r="H100" s="26">
        <f t="shared" si="5"/>
        <v>1822.8316187420685</v>
      </c>
      <c r="I100" s="26">
        <f t="shared" si="6"/>
        <v>1454.3044443219428</v>
      </c>
      <c r="J100" s="26">
        <f t="shared" si="7"/>
        <v>368.52717442012568</v>
      </c>
      <c r="K100" s="26">
        <f t="shared" si="8"/>
        <v>284556.42518253194</v>
      </c>
      <c r="L100" s="24"/>
    </row>
    <row r="101" spans="6:12" ht="26.25" x14ac:dyDescent="0.4">
      <c r="F101" s="23">
        <v>48</v>
      </c>
      <c r="G101" s="26">
        <f t="shared" si="9"/>
        <v>284556.42518253194</v>
      </c>
      <c r="H101" s="26">
        <f t="shared" si="5"/>
        <v>1822.8316187420685</v>
      </c>
      <c r="I101" s="26">
        <f t="shared" si="6"/>
        <v>1452.4234202025068</v>
      </c>
      <c r="J101" s="26">
        <f t="shared" si="7"/>
        <v>370.40819853956168</v>
      </c>
      <c r="K101" s="26">
        <f t="shared" si="8"/>
        <v>284186.01698399236</v>
      </c>
      <c r="L101" s="24"/>
    </row>
    <row r="102" spans="6:12" ht="26.25" x14ac:dyDescent="0.4">
      <c r="F102" s="23">
        <v>49</v>
      </c>
      <c r="G102" s="26">
        <f t="shared" si="9"/>
        <v>284186.01698399236</v>
      </c>
      <c r="H102" s="26">
        <f t="shared" si="5"/>
        <v>1822.8316187420685</v>
      </c>
      <c r="I102" s="26">
        <f t="shared" si="6"/>
        <v>1450.532795022461</v>
      </c>
      <c r="J102" s="26">
        <f t="shared" si="7"/>
        <v>372.29882371960753</v>
      </c>
      <c r="K102" s="26">
        <f t="shared" si="8"/>
        <v>283813.71816027275</v>
      </c>
      <c r="L102" s="24"/>
    </row>
    <row r="103" spans="6:12" ht="26.25" x14ac:dyDescent="0.4">
      <c r="F103" s="23">
        <v>50</v>
      </c>
      <c r="G103" s="26">
        <f t="shared" si="9"/>
        <v>283813.71816027275</v>
      </c>
      <c r="H103" s="26">
        <f t="shared" si="5"/>
        <v>1822.8316187420685</v>
      </c>
      <c r="I103" s="26">
        <f t="shared" si="6"/>
        <v>1448.6325197763922</v>
      </c>
      <c r="J103" s="26">
        <f t="shared" si="7"/>
        <v>374.19909896567628</v>
      </c>
      <c r="K103" s="26">
        <f t="shared" si="8"/>
        <v>283439.51906130707</v>
      </c>
      <c r="L103" s="24"/>
    </row>
    <row r="104" spans="6:12" ht="26.25" x14ac:dyDescent="0.4">
      <c r="F104" s="23">
        <v>51</v>
      </c>
      <c r="G104" s="26">
        <f t="shared" si="9"/>
        <v>283439.51906130707</v>
      </c>
      <c r="H104" s="26">
        <f t="shared" si="5"/>
        <v>1822.8316187420685</v>
      </c>
      <c r="I104" s="26">
        <f t="shared" si="6"/>
        <v>1446.7225452087548</v>
      </c>
      <c r="J104" s="26">
        <f t="shared" si="7"/>
        <v>376.10907353331368</v>
      </c>
      <c r="K104" s="26">
        <f t="shared" si="8"/>
        <v>283063.40998777375</v>
      </c>
      <c r="L104" s="24"/>
    </row>
    <row r="105" spans="6:12" ht="26.25" x14ac:dyDescent="0.4">
      <c r="F105" s="23">
        <v>52</v>
      </c>
      <c r="G105" s="26">
        <f t="shared" si="9"/>
        <v>283063.40998777375</v>
      </c>
      <c r="H105" s="26">
        <f t="shared" si="5"/>
        <v>1822.8316187420685</v>
      </c>
      <c r="I105" s="26">
        <f t="shared" si="6"/>
        <v>1444.8028218125951</v>
      </c>
      <c r="J105" s="26">
        <f t="shared" si="7"/>
        <v>378.0287969294734</v>
      </c>
      <c r="K105" s="26">
        <f t="shared" si="8"/>
        <v>282685.38119084429</v>
      </c>
      <c r="L105" s="24"/>
    </row>
    <row r="106" spans="6:12" ht="26.25" x14ac:dyDescent="0.4">
      <c r="F106" s="23">
        <v>53</v>
      </c>
      <c r="G106" s="26">
        <f t="shared" si="9"/>
        <v>282685.38119084429</v>
      </c>
      <c r="H106" s="26">
        <f t="shared" si="5"/>
        <v>1822.8316187420685</v>
      </c>
      <c r="I106" s="26">
        <f t="shared" si="6"/>
        <v>1442.8732998282676</v>
      </c>
      <c r="J106" s="26">
        <f t="shared" si="7"/>
        <v>379.95831891380089</v>
      </c>
      <c r="K106" s="26">
        <f t="shared" si="8"/>
        <v>282305.42287193047</v>
      </c>
      <c r="L106" s="24"/>
    </row>
    <row r="107" spans="6:12" ht="26.25" x14ac:dyDescent="0.4">
      <c r="F107" s="23">
        <v>54</v>
      </c>
      <c r="G107" s="26">
        <f t="shared" si="9"/>
        <v>282305.42287193047</v>
      </c>
      <c r="H107" s="26">
        <f t="shared" si="5"/>
        <v>1822.8316187420685</v>
      </c>
      <c r="I107" s="26">
        <f t="shared" si="6"/>
        <v>1440.933929242145</v>
      </c>
      <c r="J107" s="26">
        <f t="shared" si="7"/>
        <v>381.89768949992344</v>
      </c>
      <c r="K107" s="26">
        <f t="shared" si="8"/>
        <v>281923.52518243052</v>
      </c>
      <c r="L107" s="24"/>
    </row>
    <row r="108" spans="6:12" ht="26.25" x14ac:dyDescent="0.4">
      <c r="F108" s="23">
        <v>55</v>
      </c>
      <c r="G108" s="26">
        <f t="shared" si="9"/>
        <v>281923.52518243052</v>
      </c>
      <c r="H108" s="26">
        <f t="shared" si="5"/>
        <v>1822.8316187420685</v>
      </c>
      <c r="I108" s="26">
        <f t="shared" si="6"/>
        <v>1438.9846597853225</v>
      </c>
      <c r="J108" s="26">
        <f t="shared" si="7"/>
        <v>383.84695895674599</v>
      </c>
      <c r="K108" s="26">
        <f t="shared" si="8"/>
        <v>281539.67822347378</v>
      </c>
      <c r="L108" s="24"/>
    </row>
    <row r="109" spans="6:12" ht="26.25" x14ac:dyDescent="0.4">
      <c r="F109" s="23">
        <v>56</v>
      </c>
      <c r="G109" s="26">
        <f t="shared" si="9"/>
        <v>281539.67822347378</v>
      </c>
      <c r="H109" s="26">
        <f t="shared" si="5"/>
        <v>1822.8316187420685</v>
      </c>
      <c r="I109" s="26">
        <f t="shared" si="6"/>
        <v>1437.025440932314</v>
      </c>
      <c r="J109" s="26">
        <f t="shared" si="7"/>
        <v>385.80617780975444</v>
      </c>
      <c r="K109" s="26">
        <f t="shared" si="8"/>
        <v>281153.872045664</v>
      </c>
      <c r="L109" s="24"/>
    </row>
    <row r="110" spans="6:12" ht="26.25" x14ac:dyDescent="0.4">
      <c r="F110" s="23">
        <v>57</v>
      </c>
      <c r="G110" s="26">
        <f t="shared" si="9"/>
        <v>281153.872045664</v>
      </c>
      <c r="H110" s="26">
        <f t="shared" si="5"/>
        <v>1822.8316187420685</v>
      </c>
      <c r="I110" s="26">
        <f t="shared" si="6"/>
        <v>1435.0562218997434</v>
      </c>
      <c r="J110" s="26">
        <f t="shared" si="7"/>
        <v>387.77539684232511</v>
      </c>
      <c r="K110" s="26">
        <f t="shared" si="8"/>
        <v>280766.09664882167</v>
      </c>
      <c r="L110" s="24"/>
    </row>
    <row r="111" spans="6:12" ht="26.25" x14ac:dyDescent="0.4">
      <c r="F111" s="23">
        <v>58</v>
      </c>
      <c r="G111" s="26">
        <f t="shared" si="9"/>
        <v>280766.09664882167</v>
      </c>
      <c r="H111" s="26">
        <f t="shared" si="5"/>
        <v>1822.8316187420685</v>
      </c>
      <c r="I111" s="26">
        <f t="shared" si="6"/>
        <v>1433.0769516450273</v>
      </c>
      <c r="J111" s="26">
        <f t="shared" si="7"/>
        <v>389.75466709704119</v>
      </c>
      <c r="K111" s="26">
        <f t="shared" si="8"/>
        <v>280376.3419817246</v>
      </c>
      <c r="L111" s="24"/>
    </row>
    <row r="112" spans="6:12" ht="26.25" x14ac:dyDescent="0.4">
      <c r="F112" s="23">
        <v>59</v>
      </c>
      <c r="G112" s="26">
        <f t="shared" si="9"/>
        <v>280376.3419817246</v>
      </c>
      <c r="H112" s="26">
        <f t="shared" si="5"/>
        <v>1822.8316187420685</v>
      </c>
      <c r="I112" s="26">
        <f t="shared" si="6"/>
        <v>1431.0875788650526</v>
      </c>
      <c r="J112" s="26">
        <f t="shared" si="7"/>
        <v>391.74403987701589</v>
      </c>
      <c r="K112" s="26">
        <f t="shared" si="8"/>
        <v>279984.59794184758</v>
      </c>
      <c r="L112" s="24"/>
    </row>
    <row r="113" spans="6:12" ht="26.25" x14ac:dyDescent="0.4">
      <c r="F113" s="23">
        <v>60</v>
      </c>
      <c r="G113" s="26">
        <f t="shared" si="9"/>
        <v>279984.59794184758</v>
      </c>
      <c r="H113" s="26">
        <f t="shared" si="5"/>
        <v>1822.8316187420685</v>
      </c>
      <c r="I113" s="26">
        <f t="shared" si="6"/>
        <v>1429.0880519948469</v>
      </c>
      <c r="J113" s="26">
        <f t="shared" si="7"/>
        <v>393.74356674722162</v>
      </c>
      <c r="K113" s="26">
        <f t="shared" si="8"/>
        <v>279590.85437510035</v>
      </c>
      <c r="L113" s="24"/>
    </row>
    <row r="114" spans="6:12" ht="26.25" x14ac:dyDescent="0.4">
      <c r="F114" s="23">
        <v>61</v>
      </c>
      <c r="G114" s="26">
        <f t="shared" si="9"/>
        <v>279590.85437510035</v>
      </c>
      <c r="H114" s="26">
        <f t="shared" si="5"/>
        <v>1822.8316187420685</v>
      </c>
      <c r="I114" s="26">
        <f t="shared" si="6"/>
        <v>1427.0783192062413</v>
      </c>
      <c r="J114" s="26">
        <f t="shared" si="7"/>
        <v>395.75329953582718</v>
      </c>
      <c r="K114" s="26">
        <f t="shared" si="8"/>
        <v>279195.10107556451</v>
      </c>
      <c r="L114" s="24"/>
    </row>
    <row r="115" spans="6:12" ht="26.25" x14ac:dyDescent="0.4">
      <c r="F115" s="23">
        <v>62</v>
      </c>
      <c r="G115" s="26">
        <f t="shared" si="9"/>
        <v>279195.10107556451</v>
      </c>
      <c r="H115" s="26">
        <f t="shared" si="5"/>
        <v>1822.8316187420685</v>
      </c>
      <c r="I115" s="26">
        <f t="shared" si="6"/>
        <v>1425.0583284065272</v>
      </c>
      <c r="J115" s="26">
        <f t="shared" si="7"/>
        <v>397.77329033554133</v>
      </c>
      <c r="K115" s="26">
        <f t="shared" si="8"/>
        <v>278797.32778522896</v>
      </c>
      <c r="L115" s="24"/>
    </row>
    <row r="116" spans="6:12" ht="26.25" x14ac:dyDescent="0.4">
      <c r="F116" s="23">
        <v>63</v>
      </c>
      <c r="G116" s="26">
        <f t="shared" si="9"/>
        <v>278797.32778522896</v>
      </c>
      <c r="H116" s="26">
        <f t="shared" si="5"/>
        <v>1822.8316187420685</v>
      </c>
      <c r="I116" s="26">
        <f t="shared" si="6"/>
        <v>1423.028027237106</v>
      </c>
      <c r="J116" s="26">
        <f t="shared" si="7"/>
        <v>399.80359150496247</v>
      </c>
      <c r="K116" s="26">
        <f t="shared" si="8"/>
        <v>278397.52419372398</v>
      </c>
      <c r="L116" s="24"/>
    </row>
    <row r="117" spans="6:12" ht="26.25" x14ac:dyDescent="0.4">
      <c r="F117" s="23">
        <v>64</v>
      </c>
      <c r="G117" s="26">
        <f t="shared" si="9"/>
        <v>278397.52419372398</v>
      </c>
      <c r="H117" s="26">
        <f t="shared" si="5"/>
        <v>1822.8316187420685</v>
      </c>
      <c r="I117" s="26">
        <f t="shared" si="6"/>
        <v>1420.9873630721327</v>
      </c>
      <c r="J117" s="26">
        <f t="shared" si="7"/>
        <v>401.84425566993582</v>
      </c>
      <c r="K117" s="26">
        <f t="shared" si="8"/>
        <v>277995.67993805406</v>
      </c>
      <c r="L117" s="24"/>
    </row>
    <row r="118" spans="6:12" ht="26.25" x14ac:dyDescent="0.4">
      <c r="F118" s="23">
        <v>65</v>
      </c>
      <c r="G118" s="26">
        <f t="shared" si="9"/>
        <v>277995.67993805406</v>
      </c>
      <c r="H118" s="26">
        <f t="shared" si="5"/>
        <v>1822.8316187420685</v>
      </c>
      <c r="I118" s="26">
        <f t="shared" si="6"/>
        <v>1418.9362830171508</v>
      </c>
      <c r="J118" s="26">
        <f t="shared" si="7"/>
        <v>403.89533572491769</v>
      </c>
      <c r="K118" s="26">
        <f t="shared" si="8"/>
        <v>277591.78460232913</v>
      </c>
      <c r="L118" s="24"/>
    </row>
    <row r="119" spans="6:12" ht="26.25" x14ac:dyDescent="0.4">
      <c r="F119" s="23">
        <v>66</v>
      </c>
      <c r="G119" s="26">
        <f t="shared" si="9"/>
        <v>277591.78460232913</v>
      </c>
      <c r="H119" s="26">
        <f t="shared" ref="H119:H182" si="10">$I$30</f>
        <v>1822.8316187420685</v>
      </c>
      <c r="I119" s="26">
        <f t="shared" ref="I119:I182" si="11">$G119*$G$31</f>
        <v>1416.8747339077215</v>
      </c>
      <c r="J119" s="26">
        <f t="shared" ref="J119:J182" si="12">$H119-$I119</f>
        <v>405.95688483434697</v>
      </c>
      <c r="K119" s="26">
        <f t="shared" ref="K119:K182" si="13">$G119-$J119</f>
        <v>277185.8277174948</v>
      </c>
      <c r="L119" s="24"/>
    </row>
    <row r="120" spans="6:12" ht="26.25" x14ac:dyDescent="0.4">
      <c r="F120" s="23">
        <v>67</v>
      </c>
      <c r="G120" s="26">
        <f t="shared" ref="G120:G183" si="14">$K119</f>
        <v>277185.8277174948</v>
      </c>
      <c r="H120" s="26">
        <f t="shared" si="10"/>
        <v>1822.8316187420685</v>
      </c>
      <c r="I120" s="26">
        <f t="shared" si="11"/>
        <v>1414.8026623080464</v>
      </c>
      <c r="J120" s="26">
        <f t="shared" si="12"/>
        <v>408.02895643402212</v>
      </c>
      <c r="K120" s="26">
        <f t="shared" si="13"/>
        <v>276777.79876106075</v>
      </c>
      <c r="L120" s="24"/>
    </row>
    <row r="121" spans="6:12" ht="26.25" x14ac:dyDescent="0.4">
      <c r="F121" s="23">
        <v>68</v>
      </c>
      <c r="G121" s="26">
        <f t="shared" si="14"/>
        <v>276777.79876106075</v>
      </c>
      <c r="H121" s="26">
        <f t="shared" si="10"/>
        <v>1822.8316187420685</v>
      </c>
      <c r="I121" s="26">
        <f t="shared" si="11"/>
        <v>1412.720014509581</v>
      </c>
      <c r="J121" s="26">
        <f t="shared" si="12"/>
        <v>410.11160423248748</v>
      </c>
      <c r="K121" s="26">
        <f t="shared" si="13"/>
        <v>276367.68715682824</v>
      </c>
      <c r="L121" s="24"/>
    </row>
    <row r="122" spans="6:12" ht="26.25" x14ac:dyDescent="0.4">
      <c r="F122" s="23">
        <v>69</v>
      </c>
      <c r="G122" s="26">
        <f t="shared" si="14"/>
        <v>276367.68715682824</v>
      </c>
      <c r="H122" s="26">
        <f t="shared" si="10"/>
        <v>1822.8316187420685</v>
      </c>
      <c r="I122" s="26">
        <f t="shared" si="11"/>
        <v>1410.6267365296442</v>
      </c>
      <c r="J122" s="26">
        <f t="shared" si="12"/>
        <v>412.20488221242431</v>
      </c>
      <c r="K122" s="26">
        <f t="shared" si="13"/>
        <v>275955.48227461579</v>
      </c>
      <c r="L122" s="24"/>
    </row>
    <row r="123" spans="6:12" ht="26.25" x14ac:dyDescent="0.4">
      <c r="F123" s="23">
        <v>70</v>
      </c>
      <c r="G123" s="26">
        <f t="shared" si="14"/>
        <v>275955.48227461579</v>
      </c>
      <c r="H123" s="26">
        <f t="shared" si="10"/>
        <v>1822.8316187420685</v>
      </c>
      <c r="I123" s="26">
        <f t="shared" si="11"/>
        <v>1408.522774110018</v>
      </c>
      <c r="J123" s="26">
        <f t="shared" si="12"/>
        <v>414.30884463205052</v>
      </c>
      <c r="K123" s="26">
        <f t="shared" si="13"/>
        <v>275541.17342998373</v>
      </c>
      <c r="L123" s="24"/>
    </row>
    <row r="124" spans="6:12" ht="26.25" x14ac:dyDescent="0.4">
      <c r="F124" s="23">
        <v>71</v>
      </c>
      <c r="G124" s="26">
        <f t="shared" si="14"/>
        <v>275541.17342998373</v>
      </c>
      <c r="H124" s="26">
        <f t="shared" si="10"/>
        <v>1822.8316187420685</v>
      </c>
      <c r="I124" s="26">
        <f t="shared" si="11"/>
        <v>1406.4080727155419</v>
      </c>
      <c r="J124" s="26">
        <f t="shared" si="12"/>
        <v>416.42354602652654</v>
      </c>
      <c r="K124" s="26">
        <f t="shared" si="13"/>
        <v>275124.74988395721</v>
      </c>
      <c r="L124" s="24"/>
    </row>
    <row r="125" spans="6:12" ht="26.25" x14ac:dyDescent="0.4">
      <c r="F125" s="23">
        <v>72</v>
      </c>
      <c r="G125" s="26">
        <f t="shared" si="14"/>
        <v>275124.74988395721</v>
      </c>
      <c r="H125" s="26">
        <f t="shared" si="10"/>
        <v>1822.8316187420685</v>
      </c>
      <c r="I125" s="26">
        <f t="shared" si="11"/>
        <v>1404.2825775326983</v>
      </c>
      <c r="J125" s="26">
        <f t="shared" si="12"/>
        <v>418.54904120937022</v>
      </c>
      <c r="K125" s="26">
        <f t="shared" si="13"/>
        <v>274706.20084274781</v>
      </c>
      <c r="L125" s="24"/>
    </row>
    <row r="126" spans="6:12" ht="26.25" x14ac:dyDescent="0.4">
      <c r="F126" s="23">
        <v>73</v>
      </c>
      <c r="G126" s="26">
        <f t="shared" si="14"/>
        <v>274706.20084274781</v>
      </c>
      <c r="H126" s="26">
        <f t="shared" si="10"/>
        <v>1822.8316187420685</v>
      </c>
      <c r="I126" s="26">
        <f t="shared" si="11"/>
        <v>1402.1462334681919</v>
      </c>
      <c r="J126" s="26">
        <f t="shared" si="12"/>
        <v>420.68538527387659</v>
      </c>
      <c r="K126" s="26">
        <f t="shared" si="13"/>
        <v>274285.51545747393</v>
      </c>
      <c r="L126" s="24"/>
    </row>
    <row r="127" spans="6:12" ht="26.25" x14ac:dyDescent="0.4">
      <c r="F127" s="23">
        <v>74</v>
      </c>
      <c r="G127" s="26">
        <f t="shared" si="14"/>
        <v>274285.51545747393</v>
      </c>
      <c r="H127" s="26">
        <f t="shared" si="10"/>
        <v>1822.8316187420685</v>
      </c>
      <c r="I127" s="26">
        <f t="shared" si="11"/>
        <v>1399.9989851475232</v>
      </c>
      <c r="J127" s="26">
        <f t="shared" si="12"/>
        <v>422.83263359454531</v>
      </c>
      <c r="K127" s="26">
        <f t="shared" si="13"/>
        <v>273862.68282387941</v>
      </c>
      <c r="L127" s="24"/>
    </row>
    <row r="128" spans="6:12" ht="26.25" x14ac:dyDescent="0.4">
      <c r="F128" s="23">
        <v>75</v>
      </c>
      <c r="G128" s="26">
        <f t="shared" si="14"/>
        <v>273862.68282387941</v>
      </c>
      <c r="H128" s="26">
        <f t="shared" si="10"/>
        <v>1822.8316187420685</v>
      </c>
      <c r="I128" s="26">
        <f t="shared" si="11"/>
        <v>1397.8407769135511</v>
      </c>
      <c r="J128" s="26">
        <f t="shared" si="12"/>
        <v>424.99084182851743</v>
      </c>
      <c r="K128" s="26">
        <f t="shared" si="13"/>
        <v>273437.69198205089</v>
      </c>
      <c r="L128" s="24"/>
    </row>
    <row r="129" spans="6:12" ht="26.25" x14ac:dyDescent="0.4">
      <c r="F129" s="23">
        <v>76</v>
      </c>
      <c r="G129" s="26">
        <f t="shared" si="14"/>
        <v>273437.69198205089</v>
      </c>
      <c r="H129" s="26">
        <f t="shared" si="10"/>
        <v>1822.8316187420685</v>
      </c>
      <c r="I129" s="26">
        <f t="shared" si="11"/>
        <v>1395.6715528250513</v>
      </c>
      <c r="J129" s="26">
        <f t="shared" si="12"/>
        <v>427.16006591701716</v>
      </c>
      <c r="K129" s="26">
        <f t="shared" si="13"/>
        <v>273010.53191613388</v>
      </c>
      <c r="L129" s="24"/>
    </row>
    <row r="130" spans="6:12" ht="26.25" x14ac:dyDescent="0.4">
      <c r="F130" s="23">
        <v>77</v>
      </c>
      <c r="G130" s="26">
        <f t="shared" si="14"/>
        <v>273010.53191613388</v>
      </c>
      <c r="H130" s="26">
        <f t="shared" si="10"/>
        <v>1822.8316187420685</v>
      </c>
      <c r="I130" s="26">
        <f t="shared" si="11"/>
        <v>1393.4912566552666</v>
      </c>
      <c r="J130" s="26">
        <f t="shared" si="12"/>
        <v>429.34036208680186</v>
      </c>
      <c r="K130" s="26">
        <f t="shared" si="13"/>
        <v>272581.19155404711</v>
      </c>
      <c r="L130" s="24"/>
    </row>
    <row r="131" spans="6:12" ht="26.25" x14ac:dyDescent="0.4">
      <c r="F131" s="23">
        <v>78</v>
      </c>
      <c r="G131" s="26">
        <f t="shared" si="14"/>
        <v>272581.19155404711</v>
      </c>
      <c r="H131" s="26">
        <f t="shared" si="10"/>
        <v>1822.8316187420685</v>
      </c>
      <c r="I131" s="26">
        <f t="shared" si="11"/>
        <v>1391.2998318904488</v>
      </c>
      <c r="J131" s="26">
        <f t="shared" si="12"/>
        <v>431.5317868516197</v>
      </c>
      <c r="K131" s="26">
        <f t="shared" si="13"/>
        <v>272149.65976719547</v>
      </c>
      <c r="L131" s="24"/>
    </row>
    <row r="132" spans="6:12" ht="26.25" x14ac:dyDescent="0.4">
      <c r="F132" s="23">
        <v>79</v>
      </c>
      <c r="G132" s="26">
        <f t="shared" si="14"/>
        <v>272149.65976719547</v>
      </c>
      <c r="H132" s="26">
        <f t="shared" si="10"/>
        <v>1822.8316187420685</v>
      </c>
      <c r="I132" s="26">
        <f t="shared" si="11"/>
        <v>1389.0972217283936</v>
      </c>
      <c r="J132" s="26">
        <f t="shared" si="12"/>
        <v>433.73439701367488</v>
      </c>
      <c r="K132" s="26">
        <f t="shared" si="13"/>
        <v>271715.92537018179</v>
      </c>
      <c r="L132" s="24"/>
    </row>
    <row r="133" spans="6:12" ht="26.25" x14ac:dyDescent="0.4">
      <c r="F133" s="23">
        <v>80</v>
      </c>
      <c r="G133" s="26">
        <f t="shared" si="14"/>
        <v>271715.92537018179</v>
      </c>
      <c r="H133" s="26">
        <f t="shared" si="10"/>
        <v>1822.8316187420685</v>
      </c>
      <c r="I133" s="26">
        <f t="shared" si="11"/>
        <v>1386.8833690769695</v>
      </c>
      <c r="J133" s="26">
        <f t="shared" si="12"/>
        <v>435.94824966509896</v>
      </c>
      <c r="K133" s="26">
        <f t="shared" si="13"/>
        <v>271279.97712051671</v>
      </c>
      <c r="L133" s="24"/>
    </row>
    <row r="134" spans="6:12" ht="26.25" x14ac:dyDescent="0.4">
      <c r="F134" s="23">
        <v>81</v>
      </c>
      <c r="G134" s="26">
        <f t="shared" si="14"/>
        <v>271279.97712051671</v>
      </c>
      <c r="H134" s="26">
        <f t="shared" si="10"/>
        <v>1822.8316187420685</v>
      </c>
      <c r="I134" s="26">
        <f t="shared" si="11"/>
        <v>1384.6582165526372</v>
      </c>
      <c r="J134" s="26">
        <f t="shared" si="12"/>
        <v>438.17340218943127</v>
      </c>
      <c r="K134" s="26">
        <f t="shared" si="13"/>
        <v>270841.80371832725</v>
      </c>
      <c r="L134" s="24"/>
    </row>
    <row r="135" spans="6:12" ht="26.25" x14ac:dyDescent="0.4">
      <c r="F135" s="23">
        <v>82</v>
      </c>
      <c r="G135" s="26">
        <f t="shared" si="14"/>
        <v>270841.80371832725</v>
      </c>
      <c r="H135" s="26">
        <f t="shared" si="10"/>
        <v>1822.8316187420685</v>
      </c>
      <c r="I135" s="26">
        <f t="shared" si="11"/>
        <v>1382.4217064789621</v>
      </c>
      <c r="J135" s="26">
        <f t="shared" si="12"/>
        <v>440.40991226310643</v>
      </c>
      <c r="K135" s="26">
        <f t="shared" si="13"/>
        <v>270401.39380606415</v>
      </c>
      <c r="L135" s="24"/>
    </row>
    <row r="136" spans="6:12" ht="26.25" x14ac:dyDescent="0.4">
      <c r="F136" s="23">
        <v>83</v>
      </c>
      <c r="G136" s="26">
        <f t="shared" si="14"/>
        <v>270401.39380606415</v>
      </c>
      <c r="H136" s="26">
        <f t="shared" si="10"/>
        <v>1822.8316187420685</v>
      </c>
      <c r="I136" s="26">
        <f t="shared" si="11"/>
        <v>1380.1737808851192</v>
      </c>
      <c r="J136" s="26">
        <f t="shared" si="12"/>
        <v>442.6578378569493</v>
      </c>
      <c r="K136" s="26">
        <f t="shared" si="13"/>
        <v>269958.73596820718</v>
      </c>
      <c r="L136" s="24"/>
    </row>
    <row r="137" spans="6:12" ht="26.25" x14ac:dyDescent="0.4">
      <c r="F137" s="23">
        <v>84</v>
      </c>
      <c r="G137" s="26">
        <f t="shared" si="14"/>
        <v>269958.73596820718</v>
      </c>
      <c r="H137" s="26">
        <f t="shared" si="10"/>
        <v>1822.8316187420685</v>
      </c>
      <c r="I137" s="26">
        <f t="shared" si="11"/>
        <v>1377.9143815043908</v>
      </c>
      <c r="J137" s="26">
        <f t="shared" si="12"/>
        <v>444.91723723767768</v>
      </c>
      <c r="K137" s="26">
        <f t="shared" si="13"/>
        <v>269513.81873096951</v>
      </c>
      <c r="L137" s="24"/>
    </row>
    <row r="138" spans="6:12" ht="26.25" x14ac:dyDescent="0.4">
      <c r="F138" s="23">
        <v>85</v>
      </c>
      <c r="G138" s="26">
        <f t="shared" si="14"/>
        <v>269513.81873096951</v>
      </c>
      <c r="H138" s="26">
        <f t="shared" si="10"/>
        <v>1822.8316187420685</v>
      </c>
      <c r="I138" s="26">
        <f t="shared" si="11"/>
        <v>1375.6434497726568</v>
      </c>
      <c r="J138" s="26">
        <f t="shared" si="12"/>
        <v>447.18816896941166</v>
      </c>
      <c r="K138" s="26">
        <f t="shared" si="13"/>
        <v>269066.63056200009</v>
      </c>
      <c r="L138" s="24"/>
    </row>
    <row r="139" spans="6:12" ht="26.25" x14ac:dyDescent="0.4">
      <c r="F139" s="23">
        <v>86</v>
      </c>
      <c r="G139" s="26">
        <f t="shared" si="14"/>
        <v>269066.63056200009</v>
      </c>
      <c r="H139" s="26">
        <f t="shared" si="10"/>
        <v>1822.8316187420685</v>
      </c>
      <c r="I139" s="26">
        <f t="shared" si="11"/>
        <v>1373.3609268268754</v>
      </c>
      <c r="J139" s="26">
        <f t="shared" si="12"/>
        <v>449.47069191519313</v>
      </c>
      <c r="K139" s="26">
        <f t="shared" si="13"/>
        <v>268617.1598700849</v>
      </c>
      <c r="L139" s="24"/>
    </row>
    <row r="140" spans="6:12" ht="26.25" x14ac:dyDescent="0.4">
      <c r="F140" s="23">
        <v>87</v>
      </c>
      <c r="G140" s="26">
        <f t="shared" si="14"/>
        <v>268617.1598700849</v>
      </c>
      <c r="H140" s="26">
        <f t="shared" si="10"/>
        <v>1822.8316187420685</v>
      </c>
      <c r="I140" s="26">
        <f t="shared" si="11"/>
        <v>1371.0667535035584</v>
      </c>
      <c r="J140" s="26">
        <f t="shared" si="12"/>
        <v>451.76486523851008</v>
      </c>
      <c r="K140" s="26">
        <f t="shared" si="13"/>
        <v>268165.39500484639</v>
      </c>
      <c r="L140" s="24"/>
    </row>
    <row r="141" spans="6:12" ht="26.25" x14ac:dyDescent="0.4">
      <c r="F141" s="23">
        <v>88</v>
      </c>
      <c r="G141" s="26">
        <f t="shared" si="14"/>
        <v>268165.39500484639</v>
      </c>
      <c r="H141" s="26">
        <f t="shared" si="10"/>
        <v>1822.8316187420685</v>
      </c>
      <c r="I141" s="26">
        <f t="shared" si="11"/>
        <v>1368.7608703372368</v>
      </c>
      <c r="J141" s="26">
        <f t="shared" si="12"/>
        <v>454.07074840483165</v>
      </c>
      <c r="K141" s="26">
        <f t="shared" si="13"/>
        <v>267711.32425644156</v>
      </c>
      <c r="L141" s="24"/>
    </row>
    <row r="142" spans="6:12" ht="26.25" x14ac:dyDescent="0.4">
      <c r="F142" s="23">
        <v>89</v>
      </c>
      <c r="G142" s="26">
        <f t="shared" si="14"/>
        <v>267711.32425644156</v>
      </c>
      <c r="H142" s="26">
        <f t="shared" si="10"/>
        <v>1822.8316187420685</v>
      </c>
      <c r="I142" s="26">
        <f t="shared" si="11"/>
        <v>1366.4432175589204</v>
      </c>
      <c r="J142" s="26">
        <f t="shared" si="12"/>
        <v>456.38840118314806</v>
      </c>
      <c r="K142" s="26">
        <f t="shared" si="13"/>
        <v>267254.93585525843</v>
      </c>
      <c r="L142" s="24"/>
    </row>
    <row r="143" spans="6:12" ht="26.25" x14ac:dyDescent="0.4">
      <c r="F143" s="23">
        <v>90</v>
      </c>
      <c r="G143" s="26">
        <f t="shared" si="14"/>
        <v>267254.93585525843</v>
      </c>
      <c r="H143" s="26">
        <f t="shared" si="10"/>
        <v>1822.8316187420685</v>
      </c>
      <c r="I143" s="26">
        <f t="shared" si="11"/>
        <v>1364.1137350945482</v>
      </c>
      <c r="J143" s="26">
        <f t="shared" si="12"/>
        <v>458.71788364752024</v>
      </c>
      <c r="K143" s="26">
        <f t="shared" si="13"/>
        <v>266796.21797161089</v>
      </c>
      <c r="L143" s="24"/>
    </row>
    <row r="144" spans="6:12" ht="26.25" x14ac:dyDescent="0.4">
      <c r="F144" s="23">
        <v>91</v>
      </c>
      <c r="G144" s="26">
        <f t="shared" si="14"/>
        <v>266796.21797161089</v>
      </c>
      <c r="H144" s="26">
        <f t="shared" si="10"/>
        <v>1822.8316187420685</v>
      </c>
      <c r="I144" s="26">
        <f t="shared" si="11"/>
        <v>1361.7723625634305</v>
      </c>
      <c r="J144" s="26">
        <f t="shared" si="12"/>
        <v>461.05925617863795</v>
      </c>
      <c r="K144" s="26">
        <f t="shared" si="13"/>
        <v>266335.15871543228</v>
      </c>
      <c r="L144" s="24"/>
    </row>
    <row r="145" spans="6:12" ht="26.25" x14ac:dyDescent="0.4">
      <c r="F145" s="23">
        <v>92</v>
      </c>
      <c r="G145" s="26">
        <f t="shared" si="14"/>
        <v>266335.15871543228</v>
      </c>
      <c r="H145" s="26">
        <f t="shared" si="10"/>
        <v>1822.8316187420685</v>
      </c>
      <c r="I145" s="26">
        <f t="shared" si="11"/>
        <v>1359.4190392766855</v>
      </c>
      <c r="J145" s="26">
        <f t="shared" si="12"/>
        <v>463.41257946538303</v>
      </c>
      <c r="K145" s="26">
        <f t="shared" si="13"/>
        <v>265871.74613596691</v>
      </c>
      <c r="L145" s="24"/>
    </row>
    <row r="146" spans="6:12" ht="26.25" x14ac:dyDescent="0.4">
      <c r="F146" s="23">
        <v>93</v>
      </c>
      <c r="G146" s="26">
        <f t="shared" si="14"/>
        <v>265871.74613596691</v>
      </c>
      <c r="H146" s="26">
        <f t="shared" si="10"/>
        <v>1822.8316187420685</v>
      </c>
      <c r="I146" s="26">
        <f t="shared" si="11"/>
        <v>1357.0537042356643</v>
      </c>
      <c r="J146" s="26">
        <f t="shared" si="12"/>
        <v>465.77791450640416</v>
      </c>
      <c r="K146" s="26">
        <f t="shared" si="13"/>
        <v>265405.96822146053</v>
      </c>
      <c r="L146" s="24"/>
    </row>
    <row r="147" spans="6:12" ht="26.25" x14ac:dyDescent="0.4">
      <c r="F147" s="23">
        <v>94</v>
      </c>
      <c r="G147" s="26">
        <f t="shared" si="14"/>
        <v>265405.96822146053</v>
      </c>
      <c r="H147" s="26">
        <f t="shared" si="10"/>
        <v>1822.8316187420685</v>
      </c>
      <c r="I147" s="26">
        <f t="shared" si="11"/>
        <v>1354.6762961303714</v>
      </c>
      <c r="J147" s="26">
        <f t="shared" si="12"/>
        <v>468.1553226116971</v>
      </c>
      <c r="K147" s="26">
        <f t="shared" si="13"/>
        <v>264937.81289884885</v>
      </c>
      <c r="L147" s="24"/>
    </row>
    <row r="148" spans="6:12" ht="26.25" x14ac:dyDescent="0.4">
      <c r="F148" s="23">
        <v>95</v>
      </c>
      <c r="G148" s="26">
        <f t="shared" si="14"/>
        <v>264937.81289884885</v>
      </c>
      <c r="H148" s="26">
        <f t="shared" si="10"/>
        <v>1822.8316187420685</v>
      </c>
      <c r="I148" s="26">
        <f t="shared" si="11"/>
        <v>1352.2867533378742</v>
      </c>
      <c r="J148" s="26">
        <f t="shared" si="12"/>
        <v>470.5448654041943</v>
      </c>
      <c r="K148" s="26">
        <f t="shared" si="13"/>
        <v>264467.26803344465</v>
      </c>
      <c r="L148" s="24"/>
    </row>
    <row r="149" spans="6:12" ht="26.25" x14ac:dyDescent="0.4">
      <c r="F149" s="23">
        <v>96</v>
      </c>
      <c r="G149" s="26">
        <f t="shared" si="14"/>
        <v>264467.26803344465</v>
      </c>
      <c r="H149" s="26">
        <f t="shared" si="10"/>
        <v>1822.8316187420685</v>
      </c>
      <c r="I149" s="26">
        <f t="shared" si="11"/>
        <v>1349.885013920707</v>
      </c>
      <c r="J149" s="26">
        <f t="shared" si="12"/>
        <v>472.94660482136146</v>
      </c>
      <c r="K149" s="26">
        <f t="shared" si="13"/>
        <v>263994.32142862328</v>
      </c>
      <c r="L149" s="24"/>
    </row>
    <row r="150" spans="6:12" ht="26.25" x14ac:dyDescent="0.4">
      <c r="F150" s="23">
        <v>97</v>
      </c>
      <c r="G150" s="26">
        <f t="shared" si="14"/>
        <v>263994.32142862328</v>
      </c>
      <c r="H150" s="26">
        <f t="shared" si="10"/>
        <v>1822.8316187420685</v>
      </c>
      <c r="I150" s="26">
        <f t="shared" si="11"/>
        <v>1347.4710156252647</v>
      </c>
      <c r="J150" s="26">
        <f t="shared" si="12"/>
        <v>475.36060311680376</v>
      </c>
      <c r="K150" s="26">
        <f t="shared" si="13"/>
        <v>263518.96082550648</v>
      </c>
      <c r="L150" s="24"/>
    </row>
    <row r="151" spans="6:12" ht="26.25" x14ac:dyDescent="0.4">
      <c r="F151" s="23">
        <v>98</v>
      </c>
      <c r="G151" s="26">
        <f t="shared" si="14"/>
        <v>263518.96082550648</v>
      </c>
      <c r="H151" s="26">
        <f t="shared" si="10"/>
        <v>1822.8316187420685</v>
      </c>
      <c r="I151" s="26">
        <f t="shared" si="11"/>
        <v>1345.0446958801892</v>
      </c>
      <c r="J151" s="26">
        <f t="shared" si="12"/>
        <v>477.78692286187925</v>
      </c>
      <c r="K151" s="26">
        <f t="shared" si="13"/>
        <v>263041.1739026446</v>
      </c>
      <c r="L151" s="24"/>
    </row>
    <row r="152" spans="6:12" ht="26.25" x14ac:dyDescent="0.4">
      <c r="F152" s="23">
        <v>99</v>
      </c>
      <c r="G152" s="26">
        <f t="shared" si="14"/>
        <v>263041.1739026446</v>
      </c>
      <c r="H152" s="26">
        <f t="shared" si="10"/>
        <v>1822.8316187420685</v>
      </c>
      <c r="I152" s="26">
        <f t="shared" si="11"/>
        <v>1342.6059917947484</v>
      </c>
      <c r="J152" s="26">
        <f t="shared" si="12"/>
        <v>480.22562694732005</v>
      </c>
      <c r="K152" s="26">
        <f t="shared" si="13"/>
        <v>262560.9482756973</v>
      </c>
      <c r="L152" s="24"/>
    </row>
    <row r="153" spans="6:12" ht="26.25" x14ac:dyDescent="0.4">
      <c r="F153" s="23">
        <v>100</v>
      </c>
      <c r="G153" s="26">
        <f t="shared" si="14"/>
        <v>262560.9482756973</v>
      </c>
      <c r="H153" s="26">
        <f t="shared" si="10"/>
        <v>1822.8316187420685</v>
      </c>
      <c r="I153" s="26">
        <f t="shared" si="11"/>
        <v>1340.1548401572049</v>
      </c>
      <c r="J153" s="26">
        <f t="shared" si="12"/>
        <v>482.67677858486354</v>
      </c>
      <c r="K153" s="26">
        <f t="shared" si="13"/>
        <v>262078.27149711244</v>
      </c>
      <c r="L153" s="24"/>
    </row>
    <row r="154" spans="6:12" ht="26.25" x14ac:dyDescent="0.4">
      <c r="F154" s="23">
        <v>101</v>
      </c>
      <c r="G154" s="26">
        <f t="shared" si="14"/>
        <v>262078.27149711244</v>
      </c>
      <c r="H154" s="26">
        <f t="shared" si="10"/>
        <v>1822.8316187420685</v>
      </c>
      <c r="I154" s="26">
        <f t="shared" si="11"/>
        <v>1337.6911774331779</v>
      </c>
      <c r="J154" s="26">
        <f t="shared" si="12"/>
        <v>485.14044130889056</v>
      </c>
      <c r="K154" s="26">
        <f t="shared" si="13"/>
        <v>261593.13105580353</v>
      </c>
      <c r="L154" s="24"/>
    </row>
    <row r="155" spans="6:12" ht="26.25" x14ac:dyDescent="0.4">
      <c r="F155" s="23">
        <v>102</v>
      </c>
      <c r="G155" s="26">
        <f t="shared" si="14"/>
        <v>261593.13105580353</v>
      </c>
      <c r="H155" s="26">
        <f t="shared" si="10"/>
        <v>1822.8316187420685</v>
      </c>
      <c r="I155" s="26">
        <f t="shared" si="11"/>
        <v>1335.2149397639971</v>
      </c>
      <c r="J155" s="26">
        <f t="shared" si="12"/>
        <v>487.61667897807138</v>
      </c>
      <c r="K155" s="26">
        <f t="shared" si="13"/>
        <v>261105.51437682545</v>
      </c>
      <c r="L155" s="24"/>
    </row>
    <row r="156" spans="6:12" ht="26.25" x14ac:dyDescent="0.4">
      <c r="F156" s="23">
        <v>103</v>
      </c>
      <c r="G156" s="26">
        <f t="shared" si="14"/>
        <v>261105.51437682545</v>
      </c>
      <c r="H156" s="26">
        <f t="shared" si="10"/>
        <v>1822.8316187420685</v>
      </c>
      <c r="I156" s="26">
        <f t="shared" si="11"/>
        <v>1332.7260629650466</v>
      </c>
      <c r="J156" s="26">
        <f t="shared" si="12"/>
        <v>490.10555577702189</v>
      </c>
      <c r="K156" s="26">
        <f t="shared" si="13"/>
        <v>260615.40882104842</v>
      </c>
      <c r="L156" s="24"/>
    </row>
    <row r="157" spans="6:12" ht="26.25" x14ac:dyDescent="0.4">
      <c r="F157" s="23">
        <v>104</v>
      </c>
      <c r="G157" s="26">
        <f t="shared" si="14"/>
        <v>260615.40882104842</v>
      </c>
      <c r="H157" s="26">
        <f t="shared" si="10"/>
        <v>1822.8316187420685</v>
      </c>
      <c r="I157" s="26">
        <f t="shared" si="11"/>
        <v>1330.2244825241012</v>
      </c>
      <c r="J157" s="26">
        <f t="shared" si="12"/>
        <v>492.60713621796731</v>
      </c>
      <c r="K157" s="26">
        <f t="shared" si="13"/>
        <v>260122.80168483045</v>
      </c>
      <c r="L157" s="24"/>
    </row>
    <row r="158" spans="6:12" ht="26.25" x14ac:dyDescent="0.4">
      <c r="F158" s="23">
        <v>105</v>
      </c>
      <c r="G158" s="26">
        <f t="shared" si="14"/>
        <v>260122.80168483045</v>
      </c>
      <c r="H158" s="26">
        <f t="shared" si="10"/>
        <v>1822.8316187420685</v>
      </c>
      <c r="I158" s="26">
        <f t="shared" si="11"/>
        <v>1327.7101335996554</v>
      </c>
      <c r="J158" s="26">
        <f t="shared" si="12"/>
        <v>495.12148514241312</v>
      </c>
      <c r="K158" s="26">
        <f t="shared" si="13"/>
        <v>259627.68019968804</v>
      </c>
      <c r="L158" s="24"/>
    </row>
    <row r="159" spans="6:12" ht="26.25" x14ac:dyDescent="0.4">
      <c r="F159" s="23">
        <v>106</v>
      </c>
      <c r="G159" s="26">
        <f t="shared" si="14"/>
        <v>259627.68019968804</v>
      </c>
      <c r="H159" s="26">
        <f t="shared" si="10"/>
        <v>1822.8316187420685</v>
      </c>
      <c r="I159" s="26">
        <f t="shared" si="11"/>
        <v>1325.182951019241</v>
      </c>
      <c r="J159" s="26">
        <f t="shared" si="12"/>
        <v>497.64866772282744</v>
      </c>
      <c r="K159" s="26">
        <f t="shared" si="13"/>
        <v>259130.03153196521</v>
      </c>
      <c r="L159" s="24"/>
    </row>
    <row r="160" spans="6:12" ht="26.25" x14ac:dyDescent="0.4">
      <c r="F160" s="23">
        <v>107</v>
      </c>
      <c r="G160" s="26">
        <f t="shared" si="14"/>
        <v>259130.03153196521</v>
      </c>
      <c r="H160" s="26">
        <f t="shared" si="10"/>
        <v>1822.8316187420685</v>
      </c>
      <c r="I160" s="26">
        <f t="shared" si="11"/>
        <v>1322.642869277739</v>
      </c>
      <c r="J160" s="26">
        <f t="shared" si="12"/>
        <v>500.18874946432948</v>
      </c>
      <c r="K160" s="26">
        <f t="shared" si="13"/>
        <v>258629.8427825009</v>
      </c>
      <c r="L160" s="24"/>
    </row>
    <row r="161" spans="6:12" ht="26.25" x14ac:dyDescent="0.4">
      <c r="F161" s="23">
        <v>108</v>
      </c>
      <c r="G161" s="26">
        <f t="shared" si="14"/>
        <v>258629.8427825009</v>
      </c>
      <c r="H161" s="26">
        <f t="shared" si="10"/>
        <v>1822.8316187420685</v>
      </c>
      <c r="I161" s="26">
        <f t="shared" si="11"/>
        <v>1320.0898225356816</v>
      </c>
      <c r="J161" s="26">
        <f t="shared" si="12"/>
        <v>502.74179620638688</v>
      </c>
      <c r="K161" s="26">
        <f t="shared" si="13"/>
        <v>258127.10098629451</v>
      </c>
      <c r="L161" s="24"/>
    </row>
    <row r="162" spans="6:12" ht="26.25" x14ac:dyDescent="0.4">
      <c r="F162" s="23">
        <v>109</v>
      </c>
      <c r="G162" s="26">
        <f t="shared" si="14"/>
        <v>258127.10098629451</v>
      </c>
      <c r="H162" s="26">
        <f t="shared" si="10"/>
        <v>1822.8316187420685</v>
      </c>
      <c r="I162" s="26">
        <f t="shared" si="11"/>
        <v>1317.5237446175449</v>
      </c>
      <c r="J162" s="26">
        <f t="shared" si="12"/>
        <v>505.30787412452355</v>
      </c>
      <c r="K162" s="26">
        <f t="shared" si="13"/>
        <v>257621.79311216998</v>
      </c>
      <c r="L162" s="24"/>
    </row>
    <row r="163" spans="6:12" ht="26.25" x14ac:dyDescent="0.4">
      <c r="F163" s="23">
        <v>110</v>
      </c>
      <c r="G163" s="26">
        <f t="shared" si="14"/>
        <v>257621.79311216998</v>
      </c>
      <c r="H163" s="26">
        <f t="shared" si="10"/>
        <v>1822.8316187420685</v>
      </c>
      <c r="I163" s="26">
        <f t="shared" si="11"/>
        <v>1314.9445690100342</v>
      </c>
      <c r="J163" s="26">
        <f t="shared" si="12"/>
        <v>507.88704973203426</v>
      </c>
      <c r="K163" s="26">
        <f t="shared" si="13"/>
        <v>257113.90606243795</v>
      </c>
      <c r="L163" s="24"/>
    </row>
    <row r="164" spans="6:12" ht="26.25" x14ac:dyDescent="0.4">
      <c r="F164" s="23">
        <v>111</v>
      </c>
      <c r="G164" s="26">
        <f t="shared" si="14"/>
        <v>257113.90606243795</v>
      </c>
      <c r="H164" s="26">
        <f t="shared" si="10"/>
        <v>1822.8316187420685</v>
      </c>
      <c r="I164" s="26">
        <f t="shared" si="11"/>
        <v>1312.3522288603604</v>
      </c>
      <c r="J164" s="26">
        <f t="shared" si="12"/>
        <v>510.47938988170813</v>
      </c>
      <c r="K164" s="26">
        <f t="shared" si="13"/>
        <v>256603.42667255623</v>
      </c>
      <c r="L164" s="24"/>
    </row>
    <row r="165" spans="6:12" ht="26.25" x14ac:dyDescent="0.4">
      <c r="F165" s="23">
        <v>112</v>
      </c>
      <c r="G165" s="26">
        <f t="shared" si="14"/>
        <v>256603.42667255623</v>
      </c>
      <c r="H165" s="26">
        <f t="shared" si="10"/>
        <v>1822.8316187420685</v>
      </c>
      <c r="I165" s="26">
        <f t="shared" si="11"/>
        <v>1309.7466569745056</v>
      </c>
      <c r="J165" s="26">
        <f t="shared" si="12"/>
        <v>513.08496176756285</v>
      </c>
      <c r="K165" s="26">
        <f t="shared" si="13"/>
        <v>256090.34171078866</v>
      </c>
      <c r="L165" s="24"/>
    </row>
    <row r="166" spans="6:12" ht="26.25" x14ac:dyDescent="0.4">
      <c r="F166" s="23">
        <v>113</v>
      </c>
      <c r="G166" s="26">
        <f t="shared" si="14"/>
        <v>256090.34171078866</v>
      </c>
      <c r="H166" s="26">
        <f t="shared" si="10"/>
        <v>1822.8316187420685</v>
      </c>
      <c r="I166" s="26">
        <f t="shared" si="11"/>
        <v>1307.1277858154838</v>
      </c>
      <c r="J166" s="26">
        <f t="shared" si="12"/>
        <v>515.70383292658471</v>
      </c>
      <c r="K166" s="26">
        <f t="shared" si="13"/>
        <v>255574.63787786209</v>
      </c>
      <c r="L166" s="24"/>
    </row>
    <row r="167" spans="6:12" ht="26.25" x14ac:dyDescent="0.4">
      <c r="F167" s="23">
        <v>114</v>
      </c>
      <c r="G167" s="26">
        <f t="shared" si="14"/>
        <v>255574.63787786209</v>
      </c>
      <c r="H167" s="26">
        <f t="shared" si="10"/>
        <v>1822.8316187420685</v>
      </c>
      <c r="I167" s="26">
        <f t="shared" si="11"/>
        <v>1304.4955475015877</v>
      </c>
      <c r="J167" s="26">
        <f t="shared" si="12"/>
        <v>518.33607124048081</v>
      </c>
      <c r="K167" s="26">
        <f t="shared" si="13"/>
        <v>255056.3018066216</v>
      </c>
      <c r="L167" s="24"/>
    </row>
    <row r="168" spans="6:12" ht="26.25" x14ac:dyDescent="0.4">
      <c r="F168" s="23">
        <v>115</v>
      </c>
      <c r="G168" s="26">
        <f t="shared" si="14"/>
        <v>255056.3018066216</v>
      </c>
      <c r="H168" s="26">
        <f t="shared" si="10"/>
        <v>1822.8316187420685</v>
      </c>
      <c r="I168" s="26">
        <f t="shared" si="11"/>
        <v>1301.849873804631</v>
      </c>
      <c r="J168" s="26">
        <f t="shared" si="12"/>
        <v>520.9817449374375</v>
      </c>
      <c r="K168" s="26">
        <f t="shared" si="13"/>
        <v>254535.32006168418</v>
      </c>
      <c r="L168" s="24"/>
    </row>
    <row r="169" spans="6:12" ht="26.25" x14ac:dyDescent="0.4">
      <c r="F169" s="23">
        <v>116</v>
      </c>
      <c r="G169" s="26">
        <f t="shared" si="14"/>
        <v>254535.32006168418</v>
      </c>
      <c r="H169" s="26">
        <f t="shared" si="10"/>
        <v>1822.8316187420685</v>
      </c>
      <c r="I169" s="26">
        <f t="shared" si="11"/>
        <v>1299.1906961481795</v>
      </c>
      <c r="J169" s="26">
        <f t="shared" si="12"/>
        <v>523.64092259388894</v>
      </c>
      <c r="K169" s="26">
        <f t="shared" si="13"/>
        <v>254011.67913909029</v>
      </c>
      <c r="L169" s="24"/>
    </row>
    <row r="170" spans="6:12" ht="26.25" x14ac:dyDescent="0.4">
      <c r="F170" s="23">
        <v>117</v>
      </c>
      <c r="G170" s="26">
        <f t="shared" si="14"/>
        <v>254011.67913909029</v>
      </c>
      <c r="H170" s="26">
        <f t="shared" si="10"/>
        <v>1822.8316187420685</v>
      </c>
      <c r="I170" s="26">
        <f t="shared" si="11"/>
        <v>1296.5179456057733</v>
      </c>
      <c r="J170" s="26">
        <f t="shared" si="12"/>
        <v>526.31367313629517</v>
      </c>
      <c r="K170" s="26">
        <f t="shared" si="13"/>
        <v>253485.365465954</v>
      </c>
      <c r="L170" s="24"/>
    </row>
    <row r="171" spans="6:12" ht="26.25" x14ac:dyDescent="0.4">
      <c r="F171" s="23">
        <v>118</v>
      </c>
      <c r="G171" s="26">
        <f t="shared" si="14"/>
        <v>253485.365465954</v>
      </c>
      <c r="H171" s="26">
        <f t="shared" si="10"/>
        <v>1822.8316187420685</v>
      </c>
      <c r="I171" s="26">
        <f t="shared" si="11"/>
        <v>1293.8315528991402</v>
      </c>
      <c r="J171" s="26">
        <f t="shared" si="12"/>
        <v>529.00006584292828</v>
      </c>
      <c r="K171" s="26">
        <f t="shared" si="13"/>
        <v>252956.36540011107</v>
      </c>
      <c r="L171" s="24"/>
    </row>
    <row r="172" spans="6:12" ht="26.25" x14ac:dyDescent="0.4">
      <c r="F172" s="23">
        <v>119</v>
      </c>
      <c r="G172" s="26">
        <f t="shared" si="14"/>
        <v>252956.36540011107</v>
      </c>
      <c r="H172" s="26">
        <f t="shared" si="10"/>
        <v>1822.8316187420685</v>
      </c>
      <c r="I172" s="26">
        <f t="shared" si="11"/>
        <v>1291.1314483964002</v>
      </c>
      <c r="J172" s="26">
        <f t="shared" si="12"/>
        <v>531.70017034566831</v>
      </c>
      <c r="K172" s="26">
        <f t="shared" si="13"/>
        <v>252424.66522976541</v>
      </c>
      <c r="L172" s="24"/>
    </row>
    <row r="173" spans="6:12" ht="26.25" x14ac:dyDescent="0.4">
      <c r="F173" s="23">
        <v>120</v>
      </c>
      <c r="G173" s="26">
        <f t="shared" si="14"/>
        <v>252424.66522976541</v>
      </c>
      <c r="H173" s="26">
        <f t="shared" si="10"/>
        <v>1822.8316187420685</v>
      </c>
      <c r="I173" s="26">
        <f t="shared" si="11"/>
        <v>1288.4175621102609</v>
      </c>
      <c r="J173" s="26">
        <f t="shared" si="12"/>
        <v>534.41405663180763</v>
      </c>
      <c r="K173" s="26">
        <f t="shared" si="13"/>
        <v>251890.25117313361</v>
      </c>
      <c r="L173" s="24"/>
    </row>
    <row r="174" spans="6:12" ht="26.25" x14ac:dyDescent="0.4">
      <c r="F174" s="23">
        <v>121</v>
      </c>
      <c r="G174" s="26">
        <f t="shared" si="14"/>
        <v>251890.25117313361</v>
      </c>
      <c r="H174" s="26">
        <f t="shared" si="10"/>
        <v>1822.8316187420685</v>
      </c>
      <c r="I174" s="26">
        <f t="shared" si="11"/>
        <v>1285.6898236962029</v>
      </c>
      <c r="J174" s="26">
        <f t="shared" si="12"/>
        <v>537.14179504586559</v>
      </c>
      <c r="K174" s="26">
        <f t="shared" si="13"/>
        <v>251353.10937808774</v>
      </c>
      <c r="L174" s="24"/>
    </row>
    <row r="175" spans="6:12" ht="26.25" x14ac:dyDescent="0.4">
      <c r="F175" s="23">
        <v>122</v>
      </c>
      <c r="G175" s="26">
        <f t="shared" si="14"/>
        <v>251353.10937808774</v>
      </c>
      <c r="H175" s="26">
        <f t="shared" si="10"/>
        <v>1822.8316187420685</v>
      </c>
      <c r="I175" s="26">
        <f t="shared" si="11"/>
        <v>1282.9481624506561</v>
      </c>
      <c r="J175" s="26">
        <f t="shared" si="12"/>
        <v>539.88345629141236</v>
      </c>
      <c r="K175" s="26">
        <f t="shared" si="13"/>
        <v>250813.22592179634</v>
      </c>
      <c r="L175" s="24"/>
    </row>
    <row r="176" spans="6:12" ht="26.25" x14ac:dyDescent="0.4">
      <c r="F176" s="23">
        <v>123</v>
      </c>
      <c r="G176" s="26">
        <f t="shared" si="14"/>
        <v>250813.22592179634</v>
      </c>
      <c r="H176" s="26">
        <f t="shared" si="10"/>
        <v>1822.8316187420685</v>
      </c>
      <c r="I176" s="26">
        <f t="shared" si="11"/>
        <v>1280.1925073091688</v>
      </c>
      <c r="J176" s="26">
        <f t="shared" si="12"/>
        <v>542.63911143289965</v>
      </c>
      <c r="K176" s="26">
        <f t="shared" si="13"/>
        <v>250270.58681036346</v>
      </c>
      <c r="L176" s="24"/>
    </row>
    <row r="177" spans="6:12" ht="26.25" x14ac:dyDescent="0.4">
      <c r="F177" s="23">
        <v>124</v>
      </c>
      <c r="G177" s="26">
        <f t="shared" si="14"/>
        <v>250270.58681036346</v>
      </c>
      <c r="H177" s="26">
        <f t="shared" si="10"/>
        <v>1822.8316187420685</v>
      </c>
      <c r="I177" s="26">
        <f t="shared" si="11"/>
        <v>1277.4227868445635</v>
      </c>
      <c r="J177" s="26">
        <f t="shared" si="12"/>
        <v>545.40883189750502</v>
      </c>
      <c r="K177" s="26">
        <f t="shared" si="13"/>
        <v>249725.17797846594</v>
      </c>
      <c r="L177" s="24"/>
    </row>
    <row r="178" spans="6:12" ht="26.25" x14ac:dyDescent="0.4">
      <c r="F178" s="23">
        <v>125</v>
      </c>
      <c r="G178" s="26">
        <f t="shared" si="14"/>
        <v>249725.17797846594</v>
      </c>
      <c r="H178" s="26">
        <f t="shared" si="10"/>
        <v>1822.8316187420685</v>
      </c>
      <c r="I178" s="26">
        <f t="shared" si="11"/>
        <v>1274.6389292650865</v>
      </c>
      <c r="J178" s="26">
        <f t="shared" si="12"/>
        <v>548.19268947698197</v>
      </c>
      <c r="K178" s="26">
        <f t="shared" si="13"/>
        <v>249176.98528898897</v>
      </c>
      <c r="L178" s="24"/>
    </row>
    <row r="179" spans="6:12" ht="26.25" x14ac:dyDescent="0.4">
      <c r="F179" s="23">
        <v>126</v>
      </c>
      <c r="G179" s="26">
        <f t="shared" si="14"/>
        <v>249176.98528898897</v>
      </c>
      <c r="H179" s="26">
        <f t="shared" si="10"/>
        <v>1822.8316187420685</v>
      </c>
      <c r="I179" s="26">
        <f t="shared" si="11"/>
        <v>1271.8408624125479</v>
      </c>
      <c r="J179" s="26">
        <f t="shared" si="12"/>
        <v>550.99075632952054</v>
      </c>
      <c r="K179" s="26">
        <f t="shared" si="13"/>
        <v>248625.99453265945</v>
      </c>
      <c r="L179" s="24"/>
    </row>
    <row r="180" spans="6:12" ht="26.25" x14ac:dyDescent="0.4">
      <c r="F180" s="23">
        <v>127</v>
      </c>
      <c r="G180" s="26">
        <f t="shared" si="14"/>
        <v>248625.99453265945</v>
      </c>
      <c r="H180" s="26">
        <f t="shared" si="10"/>
        <v>1822.8316187420685</v>
      </c>
      <c r="I180" s="26">
        <f t="shared" si="11"/>
        <v>1269.0285137604492</v>
      </c>
      <c r="J180" s="26">
        <f t="shared" si="12"/>
        <v>553.8031049816193</v>
      </c>
      <c r="K180" s="26">
        <f t="shared" si="13"/>
        <v>248072.19142767784</v>
      </c>
      <c r="L180" s="24"/>
    </row>
    <row r="181" spans="6:12" ht="26.25" x14ac:dyDescent="0.4">
      <c r="F181" s="23">
        <v>128</v>
      </c>
      <c r="G181" s="26">
        <f t="shared" si="14"/>
        <v>248072.19142767784</v>
      </c>
      <c r="H181" s="26">
        <f t="shared" si="10"/>
        <v>1822.8316187420685</v>
      </c>
      <c r="I181" s="26">
        <f t="shared" si="11"/>
        <v>1266.2018104121057</v>
      </c>
      <c r="J181" s="26">
        <f t="shared" si="12"/>
        <v>556.62980832996277</v>
      </c>
      <c r="K181" s="26">
        <f t="shared" si="13"/>
        <v>247515.56161934786</v>
      </c>
      <c r="L181" s="24"/>
    </row>
    <row r="182" spans="6:12" ht="26.25" x14ac:dyDescent="0.4">
      <c r="F182" s="23">
        <v>129</v>
      </c>
      <c r="G182" s="26">
        <f t="shared" si="14"/>
        <v>247515.56161934786</v>
      </c>
      <c r="H182" s="26">
        <f t="shared" si="10"/>
        <v>1822.8316187420685</v>
      </c>
      <c r="I182" s="26">
        <f t="shared" si="11"/>
        <v>1263.3606790987546</v>
      </c>
      <c r="J182" s="26">
        <f t="shared" si="12"/>
        <v>559.47093964331384</v>
      </c>
      <c r="K182" s="26">
        <f t="shared" si="13"/>
        <v>246956.09067970456</v>
      </c>
      <c r="L182" s="24"/>
    </row>
    <row r="183" spans="6:12" ht="26.25" x14ac:dyDescent="0.4">
      <c r="F183" s="23">
        <v>130</v>
      </c>
      <c r="G183" s="26">
        <f t="shared" si="14"/>
        <v>246956.09067970456</v>
      </c>
      <c r="H183" s="26">
        <f t="shared" ref="H183:H246" si="15">$I$30</f>
        <v>1822.8316187420685</v>
      </c>
      <c r="I183" s="26">
        <f t="shared" ref="I183:I246" si="16">$G183*$G$31</f>
        <v>1260.5050461776586</v>
      </c>
      <c r="J183" s="26">
        <f t="shared" ref="J183:J246" si="17">$H183-$I183</f>
        <v>562.32657256440984</v>
      </c>
      <c r="K183" s="26">
        <f t="shared" ref="K183:K246" si="18">$G183-$J183</f>
        <v>246393.76410714016</v>
      </c>
      <c r="L183" s="24"/>
    </row>
    <row r="184" spans="6:12" ht="26.25" x14ac:dyDescent="0.4">
      <c r="F184" s="23">
        <v>131</v>
      </c>
      <c r="G184" s="26">
        <f t="shared" ref="G184:G247" si="19">$K183</f>
        <v>246393.76410714016</v>
      </c>
      <c r="H184" s="26">
        <f t="shared" si="15"/>
        <v>1822.8316187420685</v>
      </c>
      <c r="I184" s="26">
        <f t="shared" si="16"/>
        <v>1257.6348376301946</v>
      </c>
      <c r="J184" s="26">
        <f t="shared" si="17"/>
        <v>565.19678111187386</v>
      </c>
      <c r="K184" s="26">
        <f t="shared" si="18"/>
        <v>245828.56732602828</v>
      </c>
      <c r="L184" s="24"/>
    </row>
    <row r="185" spans="6:12" ht="26.25" x14ac:dyDescent="0.4">
      <c r="F185" s="23">
        <v>132</v>
      </c>
      <c r="G185" s="26">
        <f t="shared" si="19"/>
        <v>245828.56732602828</v>
      </c>
      <c r="H185" s="26">
        <f t="shared" si="15"/>
        <v>1822.8316187420685</v>
      </c>
      <c r="I185" s="26">
        <f t="shared" si="16"/>
        <v>1254.7499790599359</v>
      </c>
      <c r="J185" s="26">
        <f t="shared" si="17"/>
        <v>568.08163968213262</v>
      </c>
      <c r="K185" s="26">
        <f t="shared" si="18"/>
        <v>245260.48568634613</v>
      </c>
      <c r="L185" s="24"/>
    </row>
    <row r="186" spans="6:12" ht="26.25" x14ac:dyDescent="0.4">
      <c r="F186" s="23">
        <v>133</v>
      </c>
      <c r="G186" s="26">
        <f t="shared" si="19"/>
        <v>245260.48568634613</v>
      </c>
      <c r="H186" s="26">
        <f t="shared" si="15"/>
        <v>1822.8316187420685</v>
      </c>
      <c r="I186" s="26">
        <f t="shared" si="16"/>
        <v>1251.850395690725</v>
      </c>
      <c r="J186" s="26">
        <f t="shared" si="17"/>
        <v>570.98122305134348</v>
      </c>
      <c r="K186" s="26">
        <f t="shared" si="18"/>
        <v>244689.50446329478</v>
      </c>
      <c r="L186" s="24"/>
    </row>
    <row r="187" spans="6:12" ht="26.25" x14ac:dyDescent="0.4">
      <c r="F187" s="23">
        <v>134</v>
      </c>
      <c r="G187" s="26">
        <f t="shared" si="19"/>
        <v>244689.50446329478</v>
      </c>
      <c r="H187" s="26">
        <f t="shared" si="15"/>
        <v>1822.8316187420685</v>
      </c>
      <c r="I187" s="26">
        <f t="shared" si="16"/>
        <v>1248.9360123647339</v>
      </c>
      <c r="J187" s="26">
        <f t="shared" si="17"/>
        <v>573.89560637733462</v>
      </c>
      <c r="K187" s="26">
        <f t="shared" si="18"/>
        <v>244115.60885691745</v>
      </c>
      <c r="L187" s="24"/>
    </row>
    <row r="188" spans="6:12" ht="26.25" x14ac:dyDescent="0.4">
      <c r="F188" s="23">
        <v>135</v>
      </c>
      <c r="G188" s="26">
        <f t="shared" si="19"/>
        <v>244115.60885691745</v>
      </c>
      <c r="H188" s="26">
        <f t="shared" si="15"/>
        <v>1822.8316187420685</v>
      </c>
      <c r="I188" s="26">
        <f t="shared" si="16"/>
        <v>1246.006753540516</v>
      </c>
      <c r="J188" s="26">
        <f t="shared" si="17"/>
        <v>576.82486520155248</v>
      </c>
      <c r="K188" s="26">
        <f t="shared" si="18"/>
        <v>243538.7839917159</v>
      </c>
      <c r="L188" s="24"/>
    </row>
    <row r="189" spans="6:12" ht="26.25" x14ac:dyDescent="0.4">
      <c r="F189" s="23">
        <v>136</v>
      </c>
      <c r="G189" s="26">
        <f t="shared" si="19"/>
        <v>243538.7839917159</v>
      </c>
      <c r="H189" s="26">
        <f t="shared" si="15"/>
        <v>1822.8316187420685</v>
      </c>
      <c r="I189" s="26">
        <f t="shared" si="16"/>
        <v>1243.0625432910499</v>
      </c>
      <c r="J189" s="26">
        <f t="shared" si="17"/>
        <v>579.76907545101858</v>
      </c>
      <c r="K189" s="26">
        <f t="shared" si="18"/>
        <v>242959.01491626489</v>
      </c>
      <c r="L189" s="24"/>
    </row>
    <row r="190" spans="6:12" ht="26.25" x14ac:dyDescent="0.4">
      <c r="F190" s="23">
        <v>137</v>
      </c>
      <c r="G190" s="26">
        <f t="shared" si="19"/>
        <v>242959.01491626489</v>
      </c>
      <c r="H190" s="26">
        <f t="shared" si="15"/>
        <v>1822.8316187420685</v>
      </c>
      <c r="I190" s="26">
        <f t="shared" si="16"/>
        <v>1240.1033053017686</v>
      </c>
      <c r="J190" s="26">
        <f t="shared" si="17"/>
        <v>582.72831344029987</v>
      </c>
      <c r="K190" s="26">
        <f t="shared" si="18"/>
        <v>242376.28660282458</v>
      </c>
      <c r="L190" s="24"/>
    </row>
    <row r="191" spans="6:12" ht="26.25" x14ac:dyDescent="0.4">
      <c r="F191" s="23">
        <v>138</v>
      </c>
      <c r="G191" s="26">
        <f t="shared" si="19"/>
        <v>242376.28660282458</v>
      </c>
      <c r="H191" s="26">
        <f t="shared" si="15"/>
        <v>1822.8316187420685</v>
      </c>
      <c r="I191" s="26">
        <f t="shared" si="16"/>
        <v>1237.1289628685838</v>
      </c>
      <c r="J191" s="26">
        <f t="shared" si="17"/>
        <v>585.70265587348467</v>
      </c>
      <c r="K191" s="26">
        <f t="shared" si="18"/>
        <v>241790.58394695108</v>
      </c>
      <c r="L191" s="24"/>
    </row>
    <row r="192" spans="6:12" ht="26.25" x14ac:dyDescent="0.4">
      <c r="F192" s="23">
        <v>139</v>
      </c>
      <c r="G192" s="26">
        <f t="shared" si="19"/>
        <v>241790.58394695108</v>
      </c>
      <c r="H192" s="26">
        <f t="shared" si="15"/>
        <v>1822.8316187420685</v>
      </c>
      <c r="I192" s="26">
        <f t="shared" si="16"/>
        <v>1234.1394388958961</v>
      </c>
      <c r="J192" s="26">
        <f t="shared" si="17"/>
        <v>588.69217984617239</v>
      </c>
      <c r="K192" s="26">
        <f t="shared" si="18"/>
        <v>241201.89176710491</v>
      </c>
      <c r="L192" s="24"/>
    </row>
    <row r="193" spans="6:12" ht="26.25" x14ac:dyDescent="0.4">
      <c r="F193" s="23">
        <v>140</v>
      </c>
      <c r="G193" s="26">
        <f t="shared" si="19"/>
        <v>241201.89176710491</v>
      </c>
      <c r="H193" s="26">
        <f t="shared" si="15"/>
        <v>1822.8316187420685</v>
      </c>
      <c r="I193" s="26">
        <f t="shared" si="16"/>
        <v>1231.1346558945979</v>
      </c>
      <c r="J193" s="26">
        <f t="shared" si="17"/>
        <v>591.69696284747056</v>
      </c>
      <c r="K193" s="26">
        <f t="shared" si="18"/>
        <v>240610.19480425745</v>
      </c>
      <c r="L193" s="24"/>
    </row>
    <row r="194" spans="6:12" ht="26.25" x14ac:dyDescent="0.4">
      <c r="F194" s="23">
        <v>141</v>
      </c>
      <c r="G194" s="26">
        <f t="shared" si="19"/>
        <v>240610.19480425745</v>
      </c>
      <c r="H194" s="26">
        <f t="shared" si="15"/>
        <v>1822.8316187420685</v>
      </c>
      <c r="I194" s="26">
        <f t="shared" si="16"/>
        <v>1228.1145359800641</v>
      </c>
      <c r="J194" s="26">
        <f t="shared" si="17"/>
        <v>594.71708276200434</v>
      </c>
      <c r="K194" s="26">
        <f t="shared" si="18"/>
        <v>240015.47772149544</v>
      </c>
      <c r="L194" s="24"/>
    </row>
    <row r="195" spans="6:12" ht="26.25" x14ac:dyDescent="0.4">
      <c r="F195" s="23">
        <v>142</v>
      </c>
      <c r="G195" s="26">
        <f t="shared" si="19"/>
        <v>240015.47772149544</v>
      </c>
      <c r="H195" s="26">
        <f t="shared" si="15"/>
        <v>1822.8316187420685</v>
      </c>
      <c r="I195" s="26">
        <f t="shared" si="16"/>
        <v>1225.0790008701329</v>
      </c>
      <c r="J195" s="26">
        <f t="shared" si="17"/>
        <v>597.75261787193563</v>
      </c>
      <c r="K195" s="26">
        <f t="shared" si="18"/>
        <v>239417.7251036235</v>
      </c>
      <c r="L195" s="24"/>
    </row>
    <row r="196" spans="6:12" ht="26.25" x14ac:dyDescent="0.4">
      <c r="F196" s="23">
        <v>143</v>
      </c>
      <c r="G196" s="26">
        <f t="shared" si="19"/>
        <v>239417.7251036235</v>
      </c>
      <c r="H196" s="26">
        <f t="shared" si="15"/>
        <v>1822.8316187420685</v>
      </c>
      <c r="I196" s="26">
        <f t="shared" si="16"/>
        <v>1222.0279718830782</v>
      </c>
      <c r="J196" s="26">
        <f t="shared" si="17"/>
        <v>600.80364685899031</v>
      </c>
      <c r="K196" s="26">
        <f t="shared" si="18"/>
        <v>238816.92145676451</v>
      </c>
      <c r="L196" s="24"/>
    </row>
    <row r="197" spans="6:12" ht="26.25" x14ac:dyDescent="0.4">
      <c r="F197" s="23">
        <v>144</v>
      </c>
      <c r="G197" s="26">
        <f t="shared" si="19"/>
        <v>238816.92145676451</v>
      </c>
      <c r="H197" s="26">
        <f t="shared" si="15"/>
        <v>1822.8316187420685</v>
      </c>
      <c r="I197" s="26">
        <f t="shared" si="16"/>
        <v>1218.9613699355689</v>
      </c>
      <c r="J197" s="26">
        <f t="shared" si="17"/>
        <v>603.8702488064996</v>
      </c>
      <c r="K197" s="26">
        <f t="shared" si="18"/>
        <v>238213.05120795802</v>
      </c>
      <c r="L197" s="24"/>
    </row>
    <row r="198" spans="6:12" ht="26.25" x14ac:dyDescent="0.4">
      <c r="F198" s="23">
        <v>145</v>
      </c>
      <c r="G198" s="26">
        <f t="shared" si="19"/>
        <v>238213.05120795802</v>
      </c>
      <c r="H198" s="26">
        <f t="shared" si="15"/>
        <v>1822.8316187420685</v>
      </c>
      <c r="I198" s="26">
        <f t="shared" si="16"/>
        <v>1215.8791155406191</v>
      </c>
      <c r="J198" s="26">
        <f t="shared" si="17"/>
        <v>606.95250320144942</v>
      </c>
      <c r="K198" s="26">
        <f t="shared" si="18"/>
        <v>237606.09870475659</v>
      </c>
      <c r="L198" s="24"/>
    </row>
    <row r="199" spans="6:12" ht="26.25" x14ac:dyDescent="0.4">
      <c r="F199" s="23">
        <v>146</v>
      </c>
      <c r="G199" s="26">
        <f t="shared" si="19"/>
        <v>237606.09870475659</v>
      </c>
      <c r="H199" s="26">
        <f t="shared" si="15"/>
        <v>1822.8316187420685</v>
      </c>
      <c r="I199" s="26">
        <f t="shared" si="16"/>
        <v>1212.7811288055284</v>
      </c>
      <c r="J199" s="26">
        <f t="shared" si="17"/>
        <v>610.05048993654009</v>
      </c>
      <c r="K199" s="26">
        <f t="shared" si="18"/>
        <v>236996.04821482004</v>
      </c>
      <c r="L199" s="24"/>
    </row>
    <row r="200" spans="6:12" ht="26.25" x14ac:dyDescent="0.4">
      <c r="F200" s="23">
        <v>147</v>
      </c>
      <c r="G200" s="26">
        <f t="shared" si="19"/>
        <v>236996.04821482004</v>
      </c>
      <c r="H200" s="26">
        <f t="shared" si="15"/>
        <v>1822.8316187420685</v>
      </c>
      <c r="I200" s="26">
        <f t="shared" si="16"/>
        <v>1209.6673294298107</v>
      </c>
      <c r="J200" s="26">
        <f t="shared" si="17"/>
        <v>613.16428931225778</v>
      </c>
      <c r="K200" s="26">
        <f t="shared" si="18"/>
        <v>236382.88392550778</v>
      </c>
      <c r="L200" s="24"/>
    </row>
    <row r="201" spans="6:12" ht="26.25" x14ac:dyDescent="0.4">
      <c r="F201" s="23">
        <v>148</v>
      </c>
      <c r="G201" s="26">
        <f t="shared" si="19"/>
        <v>236382.88392550778</v>
      </c>
      <c r="H201" s="26">
        <f t="shared" si="15"/>
        <v>1822.8316187420685</v>
      </c>
      <c r="I201" s="26">
        <f t="shared" si="16"/>
        <v>1206.5376367031126</v>
      </c>
      <c r="J201" s="26">
        <f t="shared" si="17"/>
        <v>616.29398203895585</v>
      </c>
      <c r="K201" s="26">
        <f t="shared" si="18"/>
        <v>235766.58994346883</v>
      </c>
      <c r="L201" s="24"/>
    </row>
    <row r="202" spans="6:12" ht="26.25" x14ac:dyDescent="0.4">
      <c r="F202" s="23">
        <v>149</v>
      </c>
      <c r="G202" s="26">
        <f t="shared" si="19"/>
        <v>235766.58994346883</v>
      </c>
      <c r="H202" s="26">
        <f t="shared" si="15"/>
        <v>1822.8316187420685</v>
      </c>
      <c r="I202" s="26">
        <f t="shared" si="16"/>
        <v>1203.3919695031223</v>
      </c>
      <c r="J202" s="26">
        <f t="shared" si="17"/>
        <v>619.43964923894623</v>
      </c>
      <c r="K202" s="26">
        <f t="shared" si="18"/>
        <v>235147.15029422988</v>
      </c>
      <c r="L202" s="24"/>
    </row>
    <row r="203" spans="6:12" ht="26.25" x14ac:dyDescent="0.4">
      <c r="F203" s="23">
        <v>150</v>
      </c>
      <c r="G203" s="26">
        <f t="shared" si="19"/>
        <v>235147.15029422988</v>
      </c>
      <c r="H203" s="26">
        <f t="shared" si="15"/>
        <v>1822.8316187420685</v>
      </c>
      <c r="I203" s="26">
        <f t="shared" si="16"/>
        <v>1200.2302462934649</v>
      </c>
      <c r="J203" s="26">
        <f t="shared" si="17"/>
        <v>622.60137244860357</v>
      </c>
      <c r="K203" s="26">
        <f t="shared" si="18"/>
        <v>234524.54892178127</v>
      </c>
      <c r="L203" s="24"/>
    </row>
    <row r="204" spans="6:12" ht="26.25" x14ac:dyDescent="0.4">
      <c r="F204" s="23">
        <v>151</v>
      </c>
      <c r="G204" s="26">
        <f t="shared" si="19"/>
        <v>234524.54892178127</v>
      </c>
      <c r="H204" s="26">
        <f t="shared" si="15"/>
        <v>1822.8316187420685</v>
      </c>
      <c r="I204" s="26">
        <f t="shared" si="16"/>
        <v>1197.0523851215919</v>
      </c>
      <c r="J204" s="26">
        <f t="shared" si="17"/>
        <v>625.77923362047659</v>
      </c>
      <c r="K204" s="26">
        <f t="shared" si="18"/>
        <v>233898.7696881608</v>
      </c>
      <c r="L204" s="24"/>
    </row>
    <row r="205" spans="6:12" ht="26.25" x14ac:dyDescent="0.4">
      <c r="F205" s="23">
        <v>152</v>
      </c>
      <c r="G205" s="26">
        <f t="shared" si="19"/>
        <v>233898.7696881608</v>
      </c>
      <c r="H205" s="26">
        <f t="shared" si="15"/>
        <v>1822.8316187420685</v>
      </c>
      <c r="I205" s="26">
        <f t="shared" si="16"/>
        <v>1193.858303616654</v>
      </c>
      <c r="J205" s="26">
        <f t="shared" si="17"/>
        <v>628.9733151254145</v>
      </c>
      <c r="K205" s="26">
        <f t="shared" si="18"/>
        <v>233269.79637303538</v>
      </c>
      <c r="L205" s="24"/>
    </row>
    <row r="206" spans="6:12" ht="26.25" x14ac:dyDescent="0.4">
      <c r="F206" s="23">
        <v>153</v>
      </c>
      <c r="G206" s="26">
        <f t="shared" si="19"/>
        <v>233269.79637303538</v>
      </c>
      <c r="H206" s="26">
        <f t="shared" si="15"/>
        <v>1822.8316187420685</v>
      </c>
      <c r="I206" s="26">
        <f t="shared" si="16"/>
        <v>1190.647918987368</v>
      </c>
      <c r="J206" s="26">
        <f t="shared" si="17"/>
        <v>632.18369975470046</v>
      </c>
      <c r="K206" s="26">
        <f t="shared" si="18"/>
        <v>232637.61267328067</v>
      </c>
      <c r="L206" s="24"/>
    </row>
    <row r="207" spans="6:12" ht="26.25" x14ac:dyDescent="0.4">
      <c r="F207" s="23">
        <v>154</v>
      </c>
      <c r="G207" s="26">
        <f t="shared" si="19"/>
        <v>232637.61267328067</v>
      </c>
      <c r="H207" s="26">
        <f t="shared" si="15"/>
        <v>1822.8316187420685</v>
      </c>
      <c r="I207" s="26">
        <f t="shared" si="16"/>
        <v>1187.4211480198701</v>
      </c>
      <c r="J207" s="26">
        <f t="shared" si="17"/>
        <v>635.4104707221984</v>
      </c>
      <c r="K207" s="26">
        <f t="shared" si="18"/>
        <v>232002.20220255849</v>
      </c>
      <c r="L207" s="24"/>
    </row>
    <row r="208" spans="6:12" ht="26.25" x14ac:dyDescent="0.4">
      <c r="F208" s="23">
        <v>155</v>
      </c>
      <c r="G208" s="26">
        <f t="shared" si="19"/>
        <v>232002.20220255849</v>
      </c>
      <c r="H208" s="26">
        <f t="shared" si="15"/>
        <v>1822.8316187420685</v>
      </c>
      <c r="I208" s="26">
        <f t="shared" si="16"/>
        <v>1184.177907075559</v>
      </c>
      <c r="J208" s="26">
        <f t="shared" si="17"/>
        <v>638.65371166650948</v>
      </c>
      <c r="K208" s="26">
        <f t="shared" si="18"/>
        <v>231363.54849089199</v>
      </c>
      <c r="L208" s="24"/>
    </row>
    <row r="209" spans="6:12" ht="26.25" x14ac:dyDescent="0.4">
      <c r="F209" s="23">
        <v>156</v>
      </c>
      <c r="G209" s="26">
        <f t="shared" si="19"/>
        <v>231363.54849089199</v>
      </c>
      <c r="H209" s="26">
        <f t="shared" si="15"/>
        <v>1822.8316187420685</v>
      </c>
      <c r="I209" s="26">
        <f t="shared" si="16"/>
        <v>1180.918112088928</v>
      </c>
      <c r="J209" s="26">
        <f t="shared" si="17"/>
        <v>641.91350665314053</v>
      </c>
      <c r="K209" s="26">
        <f t="shared" si="18"/>
        <v>230721.63498423886</v>
      </c>
      <c r="L209" s="24"/>
    </row>
    <row r="210" spans="6:12" ht="26.25" x14ac:dyDescent="0.4">
      <c r="F210" s="23">
        <v>157</v>
      </c>
      <c r="G210" s="26">
        <f t="shared" si="19"/>
        <v>230721.63498423886</v>
      </c>
      <c r="H210" s="26">
        <f t="shared" si="15"/>
        <v>1822.8316187420685</v>
      </c>
      <c r="I210" s="26">
        <f t="shared" si="16"/>
        <v>1177.6416785653857</v>
      </c>
      <c r="J210" s="26">
        <f t="shared" si="17"/>
        <v>645.18994017668274</v>
      </c>
      <c r="K210" s="26">
        <f t="shared" si="18"/>
        <v>230076.44504406219</v>
      </c>
      <c r="L210" s="24"/>
    </row>
    <row r="211" spans="6:12" ht="26.25" x14ac:dyDescent="0.4">
      <c r="F211" s="23">
        <v>158</v>
      </c>
      <c r="G211" s="26">
        <f t="shared" si="19"/>
        <v>230076.44504406219</v>
      </c>
      <c r="H211" s="26">
        <f t="shared" si="15"/>
        <v>1822.8316187420685</v>
      </c>
      <c r="I211" s="26">
        <f t="shared" si="16"/>
        <v>1174.3485215790674</v>
      </c>
      <c r="J211" s="26">
        <f t="shared" si="17"/>
        <v>648.48309716300105</v>
      </c>
      <c r="K211" s="26">
        <f t="shared" si="18"/>
        <v>229427.96194689919</v>
      </c>
      <c r="L211" s="24"/>
    </row>
    <row r="212" spans="6:12" ht="26.25" x14ac:dyDescent="0.4">
      <c r="F212" s="23">
        <v>159</v>
      </c>
      <c r="G212" s="26">
        <f t="shared" si="19"/>
        <v>229427.96194689919</v>
      </c>
      <c r="H212" s="26">
        <f t="shared" si="15"/>
        <v>1822.8316187420685</v>
      </c>
      <c r="I212" s="26">
        <f t="shared" si="16"/>
        <v>1171.0385557706313</v>
      </c>
      <c r="J212" s="26">
        <f t="shared" si="17"/>
        <v>651.79306297143717</v>
      </c>
      <c r="K212" s="26">
        <f t="shared" si="18"/>
        <v>228776.16888392775</v>
      </c>
      <c r="L212" s="24"/>
    </row>
    <row r="213" spans="6:12" ht="26.25" x14ac:dyDescent="0.4">
      <c r="F213" s="23">
        <v>160</v>
      </c>
      <c r="G213" s="26">
        <f t="shared" si="19"/>
        <v>228776.16888392775</v>
      </c>
      <c r="H213" s="26">
        <f t="shared" si="15"/>
        <v>1822.8316187420685</v>
      </c>
      <c r="I213" s="26">
        <f t="shared" si="16"/>
        <v>1167.7116953450479</v>
      </c>
      <c r="J213" s="26">
        <f t="shared" si="17"/>
        <v>655.11992339702056</v>
      </c>
      <c r="K213" s="26">
        <f t="shared" si="18"/>
        <v>228121.04896053072</v>
      </c>
      <c r="L213" s="24"/>
    </row>
    <row r="214" spans="6:12" ht="26.25" x14ac:dyDescent="0.4">
      <c r="F214" s="23">
        <v>161</v>
      </c>
      <c r="G214" s="26">
        <f t="shared" si="19"/>
        <v>228121.04896053072</v>
      </c>
      <c r="H214" s="26">
        <f t="shared" si="15"/>
        <v>1822.8316187420685</v>
      </c>
      <c r="I214" s="26">
        <f t="shared" si="16"/>
        <v>1164.3678540693757</v>
      </c>
      <c r="J214" s="26">
        <f t="shared" si="17"/>
        <v>658.46376467269283</v>
      </c>
      <c r="K214" s="26">
        <f t="shared" si="18"/>
        <v>227462.58519585803</v>
      </c>
      <c r="L214" s="24"/>
    </row>
    <row r="215" spans="6:12" ht="26.25" x14ac:dyDescent="0.4">
      <c r="F215" s="23">
        <v>162</v>
      </c>
      <c r="G215" s="26">
        <f t="shared" si="19"/>
        <v>227462.58519585803</v>
      </c>
      <c r="H215" s="26">
        <f t="shared" si="15"/>
        <v>1822.8316187420685</v>
      </c>
      <c r="I215" s="26">
        <f t="shared" si="16"/>
        <v>1161.0069452705254</v>
      </c>
      <c r="J215" s="26">
        <f t="shared" si="17"/>
        <v>661.82467347154306</v>
      </c>
      <c r="K215" s="26">
        <f t="shared" si="18"/>
        <v>226800.7605223865</v>
      </c>
      <c r="L215" s="24"/>
    </row>
    <row r="216" spans="6:12" ht="26.25" x14ac:dyDescent="0.4">
      <c r="F216" s="23">
        <v>163</v>
      </c>
      <c r="G216" s="26">
        <f t="shared" si="19"/>
        <v>226800.7605223865</v>
      </c>
      <c r="H216" s="26">
        <f t="shared" si="15"/>
        <v>1822.8316187420685</v>
      </c>
      <c r="I216" s="26">
        <f t="shared" si="16"/>
        <v>1157.6288818330145</v>
      </c>
      <c r="J216" s="26">
        <f t="shared" si="17"/>
        <v>665.20273690905401</v>
      </c>
      <c r="K216" s="26">
        <f t="shared" si="18"/>
        <v>226135.55778547743</v>
      </c>
      <c r="L216" s="24"/>
    </row>
    <row r="217" spans="6:12" ht="26.25" x14ac:dyDescent="0.4">
      <c r="F217" s="23">
        <v>164</v>
      </c>
      <c r="G217" s="26">
        <f t="shared" si="19"/>
        <v>226135.55778547743</v>
      </c>
      <c r="H217" s="26">
        <f t="shared" si="15"/>
        <v>1822.8316187420685</v>
      </c>
      <c r="I217" s="26">
        <f t="shared" si="16"/>
        <v>1154.2335761967076</v>
      </c>
      <c r="J217" s="26">
        <f t="shared" si="17"/>
        <v>668.59804254536084</v>
      </c>
      <c r="K217" s="26">
        <f t="shared" si="18"/>
        <v>225466.95974293206</v>
      </c>
      <c r="L217" s="24"/>
    </row>
    <row r="218" spans="6:12" ht="26.25" x14ac:dyDescent="0.4">
      <c r="F218" s="23">
        <v>165</v>
      </c>
      <c r="G218" s="26">
        <f t="shared" si="19"/>
        <v>225466.95974293206</v>
      </c>
      <c r="H218" s="26">
        <f t="shared" si="15"/>
        <v>1822.8316187420685</v>
      </c>
      <c r="I218" s="26">
        <f t="shared" si="16"/>
        <v>1150.8209403545491</v>
      </c>
      <c r="J218" s="26">
        <f t="shared" si="17"/>
        <v>672.01067838751942</v>
      </c>
      <c r="K218" s="26">
        <f t="shared" si="18"/>
        <v>224794.94906454455</v>
      </c>
      <c r="L218" s="24"/>
    </row>
    <row r="219" spans="6:12" ht="26.25" x14ac:dyDescent="0.4">
      <c r="F219" s="23">
        <v>166</v>
      </c>
      <c r="G219" s="26">
        <f t="shared" si="19"/>
        <v>224794.94906454455</v>
      </c>
      <c r="H219" s="26">
        <f t="shared" si="15"/>
        <v>1822.8316187420685</v>
      </c>
      <c r="I219" s="26">
        <f t="shared" si="16"/>
        <v>1147.3908858502793</v>
      </c>
      <c r="J219" s="26">
        <f t="shared" si="17"/>
        <v>675.44073289178914</v>
      </c>
      <c r="K219" s="26">
        <f t="shared" si="18"/>
        <v>224119.50833165276</v>
      </c>
      <c r="L219" s="24"/>
    </row>
    <row r="220" spans="6:12" ht="26.25" x14ac:dyDescent="0.4">
      <c r="F220" s="23">
        <v>167</v>
      </c>
      <c r="G220" s="26">
        <f t="shared" si="19"/>
        <v>224119.50833165276</v>
      </c>
      <c r="H220" s="26">
        <f t="shared" si="15"/>
        <v>1822.8316187420685</v>
      </c>
      <c r="I220" s="26">
        <f t="shared" si="16"/>
        <v>1143.9433237761443</v>
      </c>
      <c r="J220" s="26">
        <f t="shared" si="17"/>
        <v>678.88829496592416</v>
      </c>
      <c r="K220" s="26">
        <f t="shared" si="18"/>
        <v>223440.62003668683</v>
      </c>
      <c r="L220" s="24"/>
    </row>
    <row r="221" spans="6:12" ht="26.25" x14ac:dyDescent="0.4">
      <c r="F221" s="23">
        <v>168</v>
      </c>
      <c r="G221" s="26">
        <f t="shared" si="19"/>
        <v>223440.62003668683</v>
      </c>
      <c r="H221" s="26">
        <f t="shared" si="15"/>
        <v>1822.8316187420685</v>
      </c>
      <c r="I221" s="26">
        <f t="shared" si="16"/>
        <v>1140.478164770589</v>
      </c>
      <c r="J221" s="26">
        <f t="shared" si="17"/>
        <v>682.35345397147944</v>
      </c>
      <c r="K221" s="26">
        <f t="shared" si="18"/>
        <v>222758.26658271535</v>
      </c>
      <c r="L221" s="24"/>
    </row>
    <row r="222" spans="6:12" ht="26.25" x14ac:dyDescent="0.4">
      <c r="F222" s="23">
        <v>169</v>
      </c>
      <c r="G222" s="26">
        <f t="shared" si="19"/>
        <v>222758.26658271535</v>
      </c>
      <c r="H222" s="26">
        <f t="shared" si="15"/>
        <v>1822.8316187420685</v>
      </c>
      <c r="I222" s="26">
        <f t="shared" si="16"/>
        <v>1136.9953190159429</v>
      </c>
      <c r="J222" s="26">
        <f t="shared" si="17"/>
        <v>685.83629972612562</v>
      </c>
      <c r="K222" s="26">
        <f t="shared" si="18"/>
        <v>222072.43028298923</v>
      </c>
      <c r="L222" s="24"/>
    </row>
    <row r="223" spans="6:12" ht="26.25" x14ac:dyDescent="0.4">
      <c r="F223" s="23">
        <v>170</v>
      </c>
      <c r="G223" s="26">
        <f t="shared" si="19"/>
        <v>222072.43028298923</v>
      </c>
      <c r="H223" s="26">
        <f t="shared" si="15"/>
        <v>1822.8316187420685</v>
      </c>
      <c r="I223" s="26">
        <f t="shared" si="16"/>
        <v>1133.4946962360909</v>
      </c>
      <c r="J223" s="26">
        <f t="shared" si="17"/>
        <v>689.33692250597755</v>
      </c>
      <c r="K223" s="26">
        <f t="shared" si="18"/>
        <v>221383.09336048324</v>
      </c>
      <c r="L223" s="24"/>
    </row>
    <row r="224" spans="6:12" ht="26.25" x14ac:dyDescent="0.4">
      <c r="F224" s="23">
        <v>171</v>
      </c>
      <c r="G224" s="26">
        <f t="shared" si="19"/>
        <v>221383.09336048324</v>
      </c>
      <c r="H224" s="26">
        <f t="shared" si="15"/>
        <v>1822.8316187420685</v>
      </c>
      <c r="I224" s="26">
        <f t="shared" si="16"/>
        <v>1129.9762056941331</v>
      </c>
      <c r="J224" s="26">
        <f t="shared" si="17"/>
        <v>692.85541304793537</v>
      </c>
      <c r="K224" s="26">
        <f t="shared" si="18"/>
        <v>220690.23794743529</v>
      </c>
      <c r="L224" s="24"/>
    </row>
    <row r="225" spans="6:12" ht="26.25" x14ac:dyDescent="0.4">
      <c r="F225" s="23">
        <v>172</v>
      </c>
      <c r="G225" s="26">
        <f t="shared" si="19"/>
        <v>220690.23794743529</v>
      </c>
      <c r="H225" s="26">
        <f t="shared" si="15"/>
        <v>1822.8316187420685</v>
      </c>
      <c r="I225" s="26">
        <f t="shared" si="16"/>
        <v>1126.4397561900344</v>
      </c>
      <c r="J225" s="26">
        <f t="shared" si="17"/>
        <v>696.39186255203413</v>
      </c>
      <c r="K225" s="26">
        <f t="shared" si="18"/>
        <v>219993.84608488326</v>
      </c>
      <c r="L225" s="24"/>
    </row>
    <row r="226" spans="6:12" ht="26.25" x14ac:dyDescent="0.4">
      <c r="F226" s="23">
        <v>173</v>
      </c>
      <c r="G226" s="26">
        <f t="shared" si="19"/>
        <v>219993.84608488326</v>
      </c>
      <c r="H226" s="26">
        <f t="shared" si="15"/>
        <v>1822.8316187420685</v>
      </c>
      <c r="I226" s="26">
        <f t="shared" si="16"/>
        <v>1122.8852560582584</v>
      </c>
      <c r="J226" s="26">
        <f t="shared" si="17"/>
        <v>699.94636268381009</v>
      </c>
      <c r="K226" s="26">
        <f t="shared" si="18"/>
        <v>219293.89972219945</v>
      </c>
      <c r="L226" s="24"/>
    </row>
    <row r="227" spans="6:12" ht="26.25" x14ac:dyDescent="0.4">
      <c r="F227" s="23">
        <v>174</v>
      </c>
      <c r="G227" s="26">
        <f t="shared" si="19"/>
        <v>219293.89972219945</v>
      </c>
      <c r="H227" s="26">
        <f t="shared" si="15"/>
        <v>1822.8316187420685</v>
      </c>
      <c r="I227" s="26">
        <f t="shared" si="16"/>
        <v>1119.312613165393</v>
      </c>
      <c r="J227" s="26">
        <f t="shared" si="17"/>
        <v>703.51900557667545</v>
      </c>
      <c r="K227" s="26">
        <f t="shared" si="18"/>
        <v>218590.38071662278</v>
      </c>
      <c r="L227" s="24"/>
    </row>
    <row r="228" spans="6:12" ht="26.25" x14ac:dyDescent="0.4">
      <c r="F228" s="23">
        <v>175</v>
      </c>
      <c r="G228" s="26">
        <f t="shared" si="19"/>
        <v>218590.38071662278</v>
      </c>
      <c r="H228" s="26">
        <f t="shared" si="15"/>
        <v>1822.8316187420685</v>
      </c>
      <c r="I228" s="26">
        <f t="shared" si="16"/>
        <v>1115.7217349077621</v>
      </c>
      <c r="J228" s="26">
        <f t="shared" si="17"/>
        <v>707.1098838343064</v>
      </c>
      <c r="K228" s="26">
        <f t="shared" si="18"/>
        <v>217883.27083278846</v>
      </c>
      <c r="L228" s="24"/>
    </row>
    <row r="229" spans="6:12" ht="26.25" x14ac:dyDescent="0.4">
      <c r="F229" s="23">
        <v>176</v>
      </c>
      <c r="G229" s="26">
        <f t="shared" si="19"/>
        <v>217883.27083278846</v>
      </c>
      <c r="H229" s="26">
        <f t="shared" si="15"/>
        <v>1822.8316187420685</v>
      </c>
      <c r="I229" s="26">
        <f t="shared" si="16"/>
        <v>1112.1125282090245</v>
      </c>
      <c r="J229" s="26">
        <f t="shared" si="17"/>
        <v>710.71909053304398</v>
      </c>
      <c r="K229" s="26">
        <f t="shared" si="18"/>
        <v>217172.55174225543</v>
      </c>
      <c r="L229" s="24"/>
    </row>
    <row r="230" spans="6:12" ht="26.25" x14ac:dyDescent="0.4">
      <c r="F230" s="23">
        <v>177</v>
      </c>
      <c r="G230" s="26">
        <f t="shared" si="19"/>
        <v>217172.55174225543</v>
      </c>
      <c r="H230" s="26">
        <f t="shared" si="15"/>
        <v>1822.8316187420685</v>
      </c>
      <c r="I230" s="26">
        <f t="shared" si="16"/>
        <v>1108.484899517762</v>
      </c>
      <c r="J230" s="26">
        <f t="shared" si="17"/>
        <v>714.34671922430653</v>
      </c>
      <c r="K230" s="26">
        <f t="shared" si="18"/>
        <v>216458.20502303113</v>
      </c>
      <c r="L230" s="24"/>
    </row>
    <row r="231" spans="6:12" ht="26.25" x14ac:dyDescent="0.4">
      <c r="F231" s="23">
        <v>178</v>
      </c>
      <c r="G231" s="26">
        <f t="shared" si="19"/>
        <v>216458.20502303113</v>
      </c>
      <c r="H231" s="26">
        <f t="shared" si="15"/>
        <v>1822.8316187420685</v>
      </c>
      <c r="I231" s="26">
        <f t="shared" si="16"/>
        <v>1104.8387548050548</v>
      </c>
      <c r="J231" s="26">
        <f t="shared" si="17"/>
        <v>717.99286393701368</v>
      </c>
      <c r="K231" s="26">
        <f t="shared" si="18"/>
        <v>215740.21215909411</v>
      </c>
      <c r="L231" s="24"/>
    </row>
    <row r="232" spans="6:12" ht="26.25" x14ac:dyDescent="0.4">
      <c r="F232" s="23">
        <v>179</v>
      </c>
      <c r="G232" s="26">
        <f t="shared" si="19"/>
        <v>215740.21215909411</v>
      </c>
      <c r="H232" s="26">
        <f t="shared" si="15"/>
        <v>1822.8316187420685</v>
      </c>
      <c r="I232" s="26">
        <f t="shared" si="16"/>
        <v>1101.1739995620428</v>
      </c>
      <c r="J232" s="26">
        <f t="shared" si="17"/>
        <v>721.65761918002568</v>
      </c>
      <c r="K232" s="26">
        <f t="shared" si="18"/>
        <v>215018.5545399141</v>
      </c>
      <c r="L232" s="24"/>
    </row>
    <row r="233" spans="6:12" ht="26.25" x14ac:dyDescent="0.4">
      <c r="F233" s="23">
        <v>180</v>
      </c>
      <c r="G233" s="26">
        <f t="shared" si="19"/>
        <v>215018.5545399141</v>
      </c>
      <c r="H233" s="26">
        <f t="shared" si="15"/>
        <v>1822.8316187420685</v>
      </c>
      <c r="I233" s="26">
        <f t="shared" si="16"/>
        <v>1097.4905387974782</v>
      </c>
      <c r="J233" s="26">
        <f t="shared" si="17"/>
        <v>725.34107994459032</v>
      </c>
      <c r="K233" s="26">
        <f t="shared" si="18"/>
        <v>214293.2134599695</v>
      </c>
      <c r="L233" s="24"/>
    </row>
    <row r="234" spans="6:12" ht="26.25" x14ac:dyDescent="0.4">
      <c r="F234" s="23">
        <v>181</v>
      </c>
      <c r="G234" s="26">
        <f t="shared" si="19"/>
        <v>214293.2134599695</v>
      </c>
      <c r="H234" s="26">
        <f t="shared" si="15"/>
        <v>1822.8316187420685</v>
      </c>
      <c r="I234" s="26">
        <f t="shared" si="16"/>
        <v>1093.788277035261</v>
      </c>
      <c r="J234" s="26">
        <f t="shared" si="17"/>
        <v>729.0433417068075</v>
      </c>
      <c r="K234" s="26">
        <f t="shared" si="18"/>
        <v>213564.1701182627</v>
      </c>
      <c r="L234" s="24"/>
    </row>
    <row r="235" spans="6:12" ht="26.25" x14ac:dyDescent="0.4">
      <c r="F235" s="23">
        <v>182</v>
      </c>
      <c r="G235" s="26">
        <f t="shared" si="19"/>
        <v>213564.1701182627</v>
      </c>
      <c r="H235" s="26">
        <f t="shared" si="15"/>
        <v>1822.8316187420685</v>
      </c>
      <c r="I235" s="26">
        <f t="shared" si="16"/>
        <v>1090.0671183119659</v>
      </c>
      <c r="J235" s="26">
        <f t="shared" si="17"/>
        <v>732.76450043010254</v>
      </c>
      <c r="K235" s="26">
        <f t="shared" si="18"/>
        <v>212831.40561783258</v>
      </c>
      <c r="L235" s="24"/>
    </row>
    <row r="236" spans="6:12" ht="26.25" x14ac:dyDescent="0.4">
      <c r="F236" s="23">
        <v>183</v>
      </c>
      <c r="G236" s="26">
        <f t="shared" si="19"/>
        <v>212831.40561783258</v>
      </c>
      <c r="H236" s="26">
        <f t="shared" si="15"/>
        <v>1822.8316187420685</v>
      </c>
      <c r="I236" s="26">
        <f t="shared" si="16"/>
        <v>1086.3269661743539</v>
      </c>
      <c r="J236" s="26">
        <f t="shared" si="17"/>
        <v>736.50465256771463</v>
      </c>
      <c r="K236" s="26">
        <f t="shared" si="18"/>
        <v>212094.90096526488</v>
      </c>
      <c r="L236" s="24"/>
    </row>
    <row r="237" spans="6:12" ht="26.25" x14ac:dyDescent="0.4">
      <c r="F237" s="23">
        <v>184</v>
      </c>
      <c r="G237" s="26">
        <f t="shared" si="19"/>
        <v>212094.90096526488</v>
      </c>
      <c r="H237" s="26">
        <f t="shared" si="15"/>
        <v>1822.8316187420685</v>
      </c>
      <c r="I237" s="26">
        <f t="shared" si="16"/>
        <v>1082.5677236768729</v>
      </c>
      <c r="J237" s="26">
        <f t="shared" si="17"/>
        <v>740.26389506519558</v>
      </c>
      <c r="K237" s="26">
        <f t="shared" si="18"/>
        <v>211354.63707019968</v>
      </c>
      <c r="L237" s="24"/>
    </row>
    <row r="238" spans="6:12" ht="26.25" x14ac:dyDescent="0.4">
      <c r="F238" s="23">
        <v>185</v>
      </c>
      <c r="G238" s="26">
        <f t="shared" si="19"/>
        <v>211354.63707019968</v>
      </c>
      <c r="H238" s="26">
        <f t="shared" si="15"/>
        <v>1822.8316187420685</v>
      </c>
      <c r="I238" s="26">
        <f t="shared" si="16"/>
        <v>1078.7892933791443</v>
      </c>
      <c r="J238" s="26">
        <f t="shared" si="17"/>
        <v>744.0423253629242</v>
      </c>
      <c r="K238" s="26">
        <f t="shared" si="18"/>
        <v>210610.59474483677</v>
      </c>
      <c r="L238" s="24"/>
    </row>
    <row r="239" spans="6:12" ht="26.25" x14ac:dyDescent="0.4">
      <c r="F239" s="23">
        <v>186</v>
      </c>
      <c r="G239" s="26">
        <f t="shared" si="19"/>
        <v>210610.59474483677</v>
      </c>
      <c r="H239" s="26">
        <f t="shared" si="15"/>
        <v>1822.8316187420685</v>
      </c>
      <c r="I239" s="26">
        <f t="shared" si="16"/>
        <v>1074.9915773434377</v>
      </c>
      <c r="J239" s="26">
        <f t="shared" si="17"/>
        <v>747.84004139863077</v>
      </c>
      <c r="K239" s="26">
        <f t="shared" si="18"/>
        <v>209862.75470343814</v>
      </c>
      <c r="L239" s="24"/>
    </row>
    <row r="240" spans="6:12" ht="26.25" x14ac:dyDescent="0.4">
      <c r="F240" s="23">
        <v>187</v>
      </c>
      <c r="G240" s="26">
        <f t="shared" si="19"/>
        <v>209862.75470343814</v>
      </c>
      <c r="H240" s="26">
        <f t="shared" si="15"/>
        <v>1822.8316187420685</v>
      </c>
      <c r="I240" s="26">
        <f t="shared" si="16"/>
        <v>1071.1744771321321</v>
      </c>
      <c r="J240" s="26">
        <f t="shared" si="17"/>
        <v>751.65714160993639</v>
      </c>
      <c r="K240" s="26">
        <f t="shared" si="18"/>
        <v>209111.09756182821</v>
      </c>
      <c r="L240" s="24"/>
    </row>
    <row r="241" spans="6:12" ht="26.25" x14ac:dyDescent="0.4">
      <c r="F241" s="23">
        <v>188</v>
      </c>
      <c r="G241" s="26">
        <f t="shared" si="19"/>
        <v>209111.09756182821</v>
      </c>
      <c r="H241" s="26">
        <f t="shared" si="15"/>
        <v>1822.8316187420685</v>
      </c>
      <c r="I241" s="26">
        <f t="shared" si="16"/>
        <v>1067.3378938051649</v>
      </c>
      <c r="J241" s="26">
        <f t="shared" si="17"/>
        <v>755.49372493690362</v>
      </c>
      <c r="K241" s="26">
        <f t="shared" si="18"/>
        <v>208355.6038368913</v>
      </c>
      <c r="L241" s="24"/>
    </row>
    <row r="242" spans="6:12" ht="26.25" x14ac:dyDescent="0.4">
      <c r="F242" s="23">
        <v>189</v>
      </c>
      <c r="G242" s="26">
        <f t="shared" si="19"/>
        <v>208355.6038368913</v>
      </c>
      <c r="H242" s="26">
        <f t="shared" si="15"/>
        <v>1822.8316187420685</v>
      </c>
      <c r="I242" s="26">
        <f t="shared" si="16"/>
        <v>1063.4817279174661</v>
      </c>
      <c r="J242" s="26">
        <f t="shared" si="17"/>
        <v>759.34989082460243</v>
      </c>
      <c r="K242" s="26">
        <f t="shared" si="18"/>
        <v>207596.25394606669</v>
      </c>
      <c r="L242" s="24"/>
    </row>
    <row r="243" spans="6:12" ht="26.25" x14ac:dyDescent="0.4">
      <c r="F243" s="23">
        <v>190</v>
      </c>
      <c r="G243" s="26">
        <f t="shared" si="19"/>
        <v>207596.25394606669</v>
      </c>
      <c r="H243" s="26">
        <f t="shared" si="15"/>
        <v>1822.8316187420685</v>
      </c>
      <c r="I243" s="26">
        <f t="shared" si="16"/>
        <v>1059.6058795163819</v>
      </c>
      <c r="J243" s="26">
        <f t="shared" si="17"/>
        <v>763.22573922568654</v>
      </c>
      <c r="K243" s="26">
        <f t="shared" si="18"/>
        <v>206833.028206841</v>
      </c>
      <c r="L243" s="24"/>
    </row>
    <row r="244" spans="6:12" ht="26.25" x14ac:dyDescent="0.4">
      <c r="F244" s="23">
        <v>191</v>
      </c>
      <c r="G244" s="26">
        <f t="shared" si="19"/>
        <v>206833.028206841</v>
      </c>
      <c r="H244" s="26">
        <f t="shared" si="15"/>
        <v>1822.8316187420685</v>
      </c>
      <c r="I244" s="26">
        <f t="shared" si="16"/>
        <v>1055.7102481390843</v>
      </c>
      <c r="J244" s="26">
        <f t="shared" si="17"/>
        <v>767.12137060298414</v>
      </c>
      <c r="K244" s="26">
        <f t="shared" si="18"/>
        <v>206065.90683623802</v>
      </c>
      <c r="L244" s="24"/>
    </row>
    <row r="245" spans="6:12" ht="26.25" x14ac:dyDescent="0.4">
      <c r="F245" s="23">
        <v>192</v>
      </c>
      <c r="G245" s="26">
        <f t="shared" si="19"/>
        <v>206065.90683623802</v>
      </c>
      <c r="H245" s="26">
        <f t="shared" si="15"/>
        <v>1822.8316187420685</v>
      </c>
      <c r="I245" s="26">
        <f t="shared" si="16"/>
        <v>1051.7947328099649</v>
      </c>
      <c r="J245" s="26">
        <f t="shared" si="17"/>
        <v>771.03688593210359</v>
      </c>
      <c r="K245" s="26">
        <f t="shared" si="18"/>
        <v>205294.8699503059</v>
      </c>
      <c r="L245" s="24"/>
    </row>
    <row r="246" spans="6:12" ht="26.25" x14ac:dyDescent="0.4">
      <c r="F246" s="23">
        <v>193</v>
      </c>
      <c r="G246" s="26">
        <f t="shared" si="19"/>
        <v>205294.8699503059</v>
      </c>
      <c r="H246" s="26">
        <f t="shared" si="15"/>
        <v>1822.8316187420685</v>
      </c>
      <c r="I246" s="26">
        <f t="shared" si="16"/>
        <v>1047.8592320380196</v>
      </c>
      <c r="J246" s="26">
        <f t="shared" si="17"/>
        <v>774.97238670404886</v>
      </c>
      <c r="K246" s="26">
        <f t="shared" si="18"/>
        <v>204519.89756360184</v>
      </c>
      <c r="L246" s="24"/>
    </row>
    <row r="247" spans="6:12" ht="26.25" x14ac:dyDescent="0.4">
      <c r="F247" s="23">
        <v>194</v>
      </c>
      <c r="G247" s="26">
        <f t="shared" si="19"/>
        <v>204519.89756360184</v>
      </c>
      <c r="H247" s="26">
        <f t="shared" ref="H247:H310" si="20">$I$30</f>
        <v>1822.8316187420685</v>
      </c>
      <c r="I247" s="26">
        <f t="shared" ref="I247:I310" si="21">$G247*$G$31</f>
        <v>1043.9036438142177</v>
      </c>
      <c r="J247" s="26">
        <f t="shared" ref="J247:J310" si="22">$H247-$I247</f>
        <v>778.92797492785076</v>
      </c>
      <c r="K247" s="26">
        <f t="shared" ref="K247:K310" si="23">$G247-$J247</f>
        <v>203740.96958867399</v>
      </c>
      <c r="L247" s="24"/>
    </row>
    <row r="248" spans="6:12" ht="26.25" x14ac:dyDescent="0.4">
      <c r="F248" s="23">
        <v>195</v>
      </c>
      <c r="G248" s="26">
        <f t="shared" ref="G248:G311" si="24">$K247</f>
        <v>203740.96958867399</v>
      </c>
      <c r="H248" s="26">
        <f t="shared" si="20"/>
        <v>1822.8316187420685</v>
      </c>
      <c r="I248" s="26">
        <f t="shared" si="21"/>
        <v>1039.9278656088568</v>
      </c>
      <c r="J248" s="26">
        <f t="shared" si="22"/>
        <v>782.90375313321169</v>
      </c>
      <c r="K248" s="26">
        <f t="shared" si="23"/>
        <v>202958.06583554079</v>
      </c>
      <c r="L248" s="24"/>
    </row>
    <row r="249" spans="6:12" ht="26.25" x14ac:dyDescent="0.4">
      <c r="F249" s="23">
        <v>196</v>
      </c>
      <c r="G249" s="26">
        <f t="shared" si="24"/>
        <v>202958.06583554079</v>
      </c>
      <c r="H249" s="26">
        <f t="shared" si="20"/>
        <v>1822.8316187420685</v>
      </c>
      <c r="I249" s="26">
        <f t="shared" si="21"/>
        <v>1035.9317943689061</v>
      </c>
      <c r="J249" s="26">
        <f t="shared" si="22"/>
        <v>786.89982437316235</v>
      </c>
      <c r="K249" s="26">
        <f t="shared" si="23"/>
        <v>202171.16601116763</v>
      </c>
      <c r="L249" s="24"/>
    </row>
    <row r="250" spans="6:12" ht="26.25" x14ac:dyDescent="0.4">
      <c r="F250" s="23">
        <v>197</v>
      </c>
      <c r="G250" s="26">
        <f t="shared" si="24"/>
        <v>202171.16601116763</v>
      </c>
      <c r="H250" s="26">
        <f t="shared" si="20"/>
        <v>1822.8316187420685</v>
      </c>
      <c r="I250" s="26">
        <f t="shared" si="21"/>
        <v>1031.9153265153348</v>
      </c>
      <c r="J250" s="26">
        <f t="shared" si="22"/>
        <v>790.91629222673373</v>
      </c>
      <c r="K250" s="26">
        <f t="shared" si="23"/>
        <v>201380.2497189409</v>
      </c>
      <c r="L250" s="24"/>
    </row>
    <row r="251" spans="6:12" ht="26.25" x14ac:dyDescent="0.4">
      <c r="F251" s="23">
        <v>198</v>
      </c>
      <c r="G251" s="26">
        <f t="shared" si="24"/>
        <v>201380.2497189409</v>
      </c>
      <c r="H251" s="26">
        <f t="shared" si="20"/>
        <v>1822.8316187420685</v>
      </c>
      <c r="I251" s="26">
        <f t="shared" si="21"/>
        <v>1027.8783579404276</v>
      </c>
      <c r="J251" s="26">
        <f t="shared" si="22"/>
        <v>794.95326080164091</v>
      </c>
      <c r="K251" s="26">
        <f t="shared" si="23"/>
        <v>200585.29645813926</v>
      </c>
      <c r="L251" s="24"/>
    </row>
    <row r="252" spans="6:12" ht="26.25" x14ac:dyDescent="0.4">
      <c r="F252" s="23">
        <v>199</v>
      </c>
      <c r="G252" s="26">
        <f t="shared" si="24"/>
        <v>200585.29645813926</v>
      </c>
      <c r="H252" s="26">
        <f t="shared" si="20"/>
        <v>1822.8316187420685</v>
      </c>
      <c r="I252" s="26">
        <f t="shared" si="21"/>
        <v>1023.8207840050858</v>
      </c>
      <c r="J252" s="26">
        <f t="shared" si="22"/>
        <v>799.0108347369827</v>
      </c>
      <c r="K252" s="26">
        <f t="shared" si="23"/>
        <v>199786.28562340228</v>
      </c>
      <c r="L252" s="24"/>
    </row>
    <row r="253" spans="6:12" ht="26.25" x14ac:dyDescent="0.4">
      <c r="F253" s="23">
        <v>200</v>
      </c>
      <c r="G253" s="26">
        <f t="shared" si="24"/>
        <v>199786.28562340228</v>
      </c>
      <c r="H253" s="26">
        <f t="shared" si="20"/>
        <v>1822.8316187420685</v>
      </c>
      <c r="I253" s="26">
        <f t="shared" si="21"/>
        <v>1019.7424995361158</v>
      </c>
      <c r="J253" s="26">
        <f t="shared" si="22"/>
        <v>803.08911920595267</v>
      </c>
      <c r="K253" s="26">
        <f t="shared" si="23"/>
        <v>198983.19650419633</v>
      </c>
      <c r="L253" s="24"/>
    </row>
    <row r="254" spans="6:12" ht="26.25" x14ac:dyDescent="0.4">
      <c r="F254" s="23">
        <v>201</v>
      </c>
      <c r="G254" s="26">
        <f t="shared" si="24"/>
        <v>198983.19650419633</v>
      </c>
      <c r="H254" s="26">
        <f t="shared" si="20"/>
        <v>1822.8316187420685</v>
      </c>
      <c r="I254" s="26">
        <f t="shared" si="21"/>
        <v>1015.643398823502</v>
      </c>
      <c r="J254" s="26">
        <f t="shared" si="22"/>
        <v>807.18821991856646</v>
      </c>
      <c r="K254" s="26">
        <f t="shared" si="23"/>
        <v>198176.00828427775</v>
      </c>
      <c r="L254" s="24"/>
    </row>
    <row r="255" spans="6:12" ht="26.25" x14ac:dyDescent="0.4">
      <c r="F255" s="23">
        <v>202</v>
      </c>
      <c r="G255" s="26">
        <f t="shared" si="24"/>
        <v>198176.00828427775</v>
      </c>
      <c r="H255" s="26">
        <f t="shared" si="20"/>
        <v>1822.8316187420685</v>
      </c>
      <c r="I255" s="26">
        <f t="shared" si="21"/>
        <v>1011.5233756176676</v>
      </c>
      <c r="J255" s="26">
        <f t="shared" si="22"/>
        <v>811.30824312440086</v>
      </c>
      <c r="K255" s="26">
        <f t="shared" si="23"/>
        <v>197364.70004115335</v>
      </c>
      <c r="L255" s="24"/>
    </row>
    <row r="256" spans="6:12" ht="26.25" x14ac:dyDescent="0.4">
      <c r="F256" s="23">
        <v>203</v>
      </c>
      <c r="G256" s="26">
        <f t="shared" si="24"/>
        <v>197364.70004115335</v>
      </c>
      <c r="H256" s="26">
        <f t="shared" si="20"/>
        <v>1822.8316187420685</v>
      </c>
      <c r="I256" s="26">
        <f t="shared" si="21"/>
        <v>1007.3823231267202</v>
      </c>
      <c r="J256" s="26">
        <f t="shared" si="22"/>
        <v>815.44929561534832</v>
      </c>
      <c r="K256" s="26">
        <f t="shared" si="23"/>
        <v>196549.25074553801</v>
      </c>
      <c r="L256" s="24"/>
    </row>
    <row r="257" spans="6:12" ht="26.25" x14ac:dyDescent="0.4">
      <c r="F257" s="23">
        <v>204</v>
      </c>
      <c r="G257" s="26">
        <f t="shared" si="24"/>
        <v>196549.25074553801</v>
      </c>
      <c r="H257" s="26">
        <f t="shared" si="20"/>
        <v>1822.8316187420685</v>
      </c>
      <c r="I257" s="26">
        <f t="shared" si="21"/>
        <v>1003.2201340136836</v>
      </c>
      <c r="J257" s="26">
        <f t="shared" si="22"/>
        <v>819.61148472838488</v>
      </c>
      <c r="K257" s="26">
        <f t="shared" si="23"/>
        <v>195729.63926080964</v>
      </c>
      <c r="L257" s="24"/>
    </row>
    <row r="258" spans="6:12" ht="26.25" x14ac:dyDescent="0.4">
      <c r="F258" s="23">
        <v>205</v>
      </c>
      <c r="G258" s="26">
        <f t="shared" si="24"/>
        <v>195729.63926080964</v>
      </c>
      <c r="H258" s="26">
        <f t="shared" si="20"/>
        <v>1822.8316187420685</v>
      </c>
      <c r="I258" s="26">
        <f t="shared" si="21"/>
        <v>999.03670039371582</v>
      </c>
      <c r="J258" s="26">
        <f t="shared" si="22"/>
        <v>823.79491834835267</v>
      </c>
      <c r="K258" s="26">
        <f t="shared" si="23"/>
        <v>194905.84434246129</v>
      </c>
      <c r="L258" s="24"/>
    </row>
    <row r="259" spans="6:12" ht="26.25" x14ac:dyDescent="0.4">
      <c r="F259" s="23">
        <v>206</v>
      </c>
      <c r="G259" s="26">
        <f t="shared" si="24"/>
        <v>194905.84434246129</v>
      </c>
      <c r="H259" s="26">
        <f t="shared" si="20"/>
        <v>1822.8316187420685</v>
      </c>
      <c r="I259" s="26">
        <f t="shared" si="21"/>
        <v>994.83191383131282</v>
      </c>
      <c r="J259" s="26">
        <f t="shared" si="22"/>
        <v>827.99970491075567</v>
      </c>
      <c r="K259" s="26">
        <f t="shared" si="23"/>
        <v>194077.84463755053</v>
      </c>
      <c r="L259" s="24"/>
    </row>
    <row r="260" spans="6:12" ht="26.25" x14ac:dyDescent="0.4">
      <c r="F260" s="23">
        <v>207</v>
      </c>
      <c r="G260" s="26">
        <f t="shared" si="24"/>
        <v>194077.84463755053</v>
      </c>
      <c r="H260" s="26">
        <f t="shared" si="20"/>
        <v>1822.8316187420685</v>
      </c>
      <c r="I260" s="26">
        <f t="shared" si="21"/>
        <v>990.6056653374975</v>
      </c>
      <c r="J260" s="26">
        <f t="shared" si="22"/>
        <v>832.22595340457099</v>
      </c>
      <c r="K260" s="26">
        <f t="shared" si="23"/>
        <v>193245.61868414597</v>
      </c>
      <c r="L260" s="24"/>
    </row>
    <row r="261" spans="6:12" ht="26.25" x14ac:dyDescent="0.4">
      <c r="F261" s="23">
        <v>208</v>
      </c>
      <c r="G261" s="26">
        <f t="shared" si="24"/>
        <v>193245.61868414597</v>
      </c>
      <c r="H261" s="26">
        <f t="shared" si="20"/>
        <v>1822.8316187420685</v>
      </c>
      <c r="I261" s="26">
        <f t="shared" si="21"/>
        <v>986.35784536699509</v>
      </c>
      <c r="J261" s="26">
        <f t="shared" si="22"/>
        <v>836.47377337507339</v>
      </c>
      <c r="K261" s="26">
        <f t="shared" si="23"/>
        <v>192409.1449107709</v>
      </c>
      <c r="L261" s="24"/>
    </row>
    <row r="262" spans="6:12" ht="26.25" x14ac:dyDescent="0.4">
      <c r="F262" s="23">
        <v>209</v>
      </c>
      <c r="G262" s="26">
        <f t="shared" si="24"/>
        <v>192409.1449107709</v>
      </c>
      <c r="H262" s="26">
        <f t="shared" si="20"/>
        <v>1822.8316187420685</v>
      </c>
      <c r="I262" s="26">
        <f t="shared" si="21"/>
        <v>982.08834381539316</v>
      </c>
      <c r="J262" s="26">
        <f t="shared" si="22"/>
        <v>840.74327492667533</v>
      </c>
      <c r="K262" s="26">
        <f t="shared" si="23"/>
        <v>191568.40163584423</v>
      </c>
      <c r="L262" s="24"/>
    </row>
    <row r="263" spans="6:12" ht="26.25" x14ac:dyDescent="0.4">
      <c r="F263" s="23">
        <v>210</v>
      </c>
      <c r="G263" s="26">
        <f t="shared" si="24"/>
        <v>191568.40163584423</v>
      </c>
      <c r="H263" s="26">
        <f t="shared" si="20"/>
        <v>1822.8316187420685</v>
      </c>
      <c r="I263" s="26">
        <f t="shared" si="21"/>
        <v>977.79705001628827</v>
      </c>
      <c r="J263" s="26">
        <f t="shared" si="22"/>
        <v>845.03456872578022</v>
      </c>
      <c r="K263" s="26">
        <f t="shared" si="23"/>
        <v>190723.36706711844</v>
      </c>
      <c r="L263" s="24"/>
    </row>
    <row r="264" spans="6:12" ht="26.25" x14ac:dyDescent="0.4">
      <c r="F264" s="23">
        <v>211</v>
      </c>
      <c r="G264" s="26">
        <f t="shared" si="24"/>
        <v>190723.36706711844</v>
      </c>
      <c r="H264" s="26">
        <f t="shared" si="20"/>
        <v>1822.8316187420685</v>
      </c>
      <c r="I264" s="26">
        <f t="shared" si="21"/>
        <v>973.483852738417</v>
      </c>
      <c r="J264" s="26">
        <f t="shared" si="22"/>
        <v>849.34776600365149</v>
      </c>
      <c r="K264" s="26">
        <f t="shared" si="23"/>
        <v>189874.01930111478</v>
      </c>
      <c r="L264" s="24"/>
    </row>
    <row r="265" spans="6:12" ht="26.25" x14ac:dyDescent="0.4">
      <c r="F265" s="23">
        <v>212</v>
      </c>
      <c r="G265" s="26">
        <f t="shared" si="24"/>
        <v>189874.01930111478</v>
      </c>
      <c r="H265" s="26">
        <f t="shared" si="20"/>
        <v>1822.8316187420685</v>
      </c>
      <c r="I265" s="26">
        <f t="shared" si="21"/>
        <v>969.14864018277331</v>
      </c>
      <c r="J265" s="26">
        <f t="shared" si="22"/>
        <v>853.68297855929518</v>
      </c>
      <c r="K265" s="26">
        <f t="shared" si="23"/>
        <v>189020.33632255549</v>
      </c>
      <c r="L265" s="24"/>
    </row>
    <row r="266" spans="6:12" ht="26.25" x14ac:dyDescent="0.4">
      <c r="F266" s="23">
        <v>213</v>
      </c>
      <c r="G266" s="26">
        <f t="shared" si="24"/>
        <v>189020.33632255549</v>
      </c>
      <c r="H266" s="26">
        <f t="shared" si="20"/>
        <v>1822.8316187420685</v>
      </c>
      <c r="I266" s="26">
        <f t="shared" si="21"/>
        <v>964.79129997971029</v>
      </c>
      <c r="J266" s="26">
        <f t="shared" si="22"/>
        <v>858.0403187623582</v>
      </c>
      <c r="K266" s="26">
        <f t="shared" si="23"/>
        <v>188162.29600379313</v>
      </c>
      <c r="L266" s="24"/>
    </row>
    <row r="267" spans="6:12" ht="26.25" x14ac:dyDescent="0.4">
      <c r="F267" s="23">
        <v>214</v>
      </c>
      <c r="G267" s="26">
        <f t="shared" si="24"/>
        <v>188162.29600379313</v>
      </c>
      <c r="H267" s="26">
        <f t="shared" si="20"/>
        <v>1822.8316187420685</v>
      </c>
      <c r="I267" s="26">
        <f t="shared" si="21"/>
        <v>960.41171918602743</v>
      </c>
      <c r="J267" s="26">
        <f t="shared" si="22"/>
        <v>862.41989955604106</v>
      </c>
      <c r="K267" s="26">
        <f t="shared" si="23"/>
        <v>187299.8761042371</v>
      </c>
      <c r="L267" s="24"/>
    </row>
    <row r="268" spans="6:12" ht="26.25" x14ac:dyDescent="0.4">
      <c r="F268" s="23">
        <v>215</v>
      </c>
      <c r="G268" s="26">
        <f t="shared" si="24"/>
        <v>187299.8761042371</v>
      </c>
      <c r="H268" s="26">
        <f t="shared" si="20"/>
        <v>1822.8316187420685</v>
      </c>
      <c r="I268" s="26">
        <f t="shared" si="21"/>
        <v>956.00978428204348</v>
      </c>
      <c r="J268" s="26">
        <f t="shared" si="22"/>
        <v>866.821834460025</v>
      </c>
      <c r="K268" s="26">
        <f t="shared" si="23"/>
        <v>186433.05426977709</v>
      </c>
      <c r="L268" s="24"/>
    </row>
    <row r="269" spans="6:12" ht="26.25" x14ac:dyDescent="0.4">
      <c r="F269" s="23">
        <v>216</v>
      </c>
      <c r="G269" s="26">
        <f t="shared" si="24"/>
        <v>186433.05426977709</v>
      </c>
      <c r="H269" s="26">
        <f t="shared" si="20"/>
        <v>1822.8316187420685</v>
      </c>
      <c r="I269" s="26">
        <f t="shared" si="21"/>
        <v>951.58538116865384</v>
      </c>
      <c r="J269" s="26">
        <f t="shared" si="22"/>
        <v>871.24623757341465</v>
      </c>
      <c r="K269" s="26">
        <f t="shared" si="23"/>
        <v>185561.80803220367</v>
      </c>
      <c r="L269" s="24"/>
    </row>
    <row r="270" spans="6:12" ht="26.25" x14ac:dyDescent="0.4">
      <c r="F270" s="23">
        <v>217</v>
      </c>
      <c r="G270" s="26">
        <f t="shared" si="24"/>
        <v>185561.80803220367</v>
      </c>
      <c r="H270" s="26">
        <f t="shared" si="20"/>
        <v>1822.8316187420685</v>
      </c>
      <c r="I270" s="26">
        <f t="shared" si="21"/>
        <v>947.13839516437292</v>
      </c>
      <c r="J270" s="26">
        <f t="shared" si="22"/>
        <v>875.69322357769556</v>
      </c>
      <c r="K270" s="26">
        <f t="shared" si="23"/>
        <v>184686.11480862598</v>
      </c>
      <c r="L270" s="24"/>
    </row>
    <row r="271" spans="6:12" ht="26.25" x14ac:dyDescent="0.4">
      <c r="F271" s="23">
        <v>218</v>
      </c>
      <c r="G271" s="26">
        <f t="shared" si="24"/>
        <v>184686.11480862598</v>
      </c>
      <c r="H271" s="26">
        <f t="shared" si="20"/>
        <v>1822.8316187420685</v>
      </c>
      <c r="I271" s="26">
        <f t="shared" si="21"/>
        <v>942.66871100236176</v>
      </c>
      <c r="J271" s="26">
        <f t="shared" si="22"/>
        <v>880.16290773970672</v>
      </c>
      <c r="K271" s="26">
        <f t="shared" si="23"/>
        <v>183805.95190088628</v>
      </c>
      <c r="L271" s="24"/>
    </row>
    <row r="272" spans="6:12" ht="26.25" x14ac:dyDescent="0.4">
      <c r="F272" s="23">
        <v>219</v>
      </c>
      <c r="G272" s="26">
        <f t="shared" si="24"/>
        <v>183805.95190088628</v>
      </c>
      <c r="H272" s="26">
        <f t="shared" si="20"/>
        <v>1822.8316187420685</v>
      </c>
      <c r="I272" s="26">
        <f t="shared" si="21"/>
        <v>938.17621282744039</v>
      </c>
      <c r="J272" s="26">
        <f t="shared" si="22"/>
        <v>884.65540591462809</v>
      </c>
      <c r="K272" s="26">
        <f t="shared" si="23"/>
        <v>182921.29649497167</v>
      </c>
      <c r="L272" s="24"/>
    </row>
    <row r="273" spans="6:12" ht="26.25" x14ac:dyDescent="0.4">
      <c r="F273" s="23">
        <v>220</v>
      </c>
      <c r="G273" s="26">
        <f t="shared" si="24"/>
        <v>182921.29649497167</v>
      </c>
      <c r="H273" s="26">
        <f t="shared" si="20"/>
        <v>1822.8316187420685</v>
      </c>
      <c r="I273" s="26">
        <f t="shared" si="21"/>
        <v>933.66078419308451</v>
      </c>
      <c r="J273" s="26">
        <f t="shared" si="22"/>
        <v>889.17083454898398</v>
      </c>
      <c r="K273" s="26">
        <f t="shared" si="23"/>
        <v>182032.12566042269</v>
      </c>
      <c r="L273" s="24"/>
    </row>
    <row r="274" spans="6:12" ht="26.25" x14ac:dyDescent="0.4">
      <c r="F274" s="23">
        <v>221</v>
      </c>
      <c r="G274" s="26">
        <f t="shared" si="24"/>
        <v>182032.12566042269</v>
      </c>
      <c r="H274" s="26">
        <f t="shared" si="20"/>
        <v>1822.8316187420685</v>
      </c>
      <c r="I274" s="26">
        <f t="shared" si="21"/>
        <v>929.1223080584075</v>
      </c>
      <c r="J274" s="26">
        <f t="shared" si="22"/>
        <v>893.70931068366099</v>
      </c>
      <c r="K274" s="26">
        <f t="shared" si="23"/>
        <v>181138.41634973904</v>
      </c>
      <c r="L274" s="24"/>
    </row>
    <row r="275" spans="6:12" ht="26.25" x14ac:dyDescent="0.4">
      <c r="F275" s="23">
        <v>222</v>
      </c>
      <c r="G275" s="26">
        <f t="shared" si="24"/>
        <v>181138.41634973904</v>
      </c>
      <c r="H275" s="26">
        <f t="shared" si="20"/>
        <v>1822.8316187420685</v>
      </c>
      <c r="I275" s="26">
        <f t="shared" si="21"/>
        <v>924.56066678512639</v>
      </c>
      <c r="J275" s="26">
        <f t="shared" si="22"/>
        <v>898.2709519569421</v>
      </c>
      <c r="K275" s="26">
        <f t="shared" si="23"/>
        <v>180240.14539778209</v>
      </c>
      <c r="L275" s="24"/>
    </row>
    <row r="276" spans="6:12" ht="26.25" x14ac:dyDescent="0.4">
      <c r="F276" s="23">
        <v>223</v>
      </c>
      <c r="G276" s="26">
        <f t="shared" si="24"/>
        <v>180240.14539778209</v>
      </c>
      <c r="H276" s="26">
        <f t="shared" si="20"/>
        <v>1822.8316187420685</v>
      </c>
      <c r="I276" s="26">
        <f t="shared" si="21"/>
        <v>919.97574213451276</v>
      </c>
      <c r="J276" s="26">
        <f t="shared" si="22"/>
        <v>902.85587660755573</v>
      </c>
      <c r="K276" s="26">
        <f t="shared" si="23"/>
        <v>179337.28952117453</v>
      </c>
      <c r="L276" s="24"/>
    </row>
    <row r="277" spans="6:12" ht="26.25" x14ac:dyDescent="0.4">
      <c r="F277" s="23">
        <v>224</v>
      </c>
      <c r="G277" s="26">
        <f t="shared" si="24"/>
        <v>179337.28952117453</v>
      </c>
      <c r="H277" s="26">
        <f t="shared" si="20"/>
        <v>1822.8316187420685</v>
      </c>
      <c r="I277" s="26">
        <f t="shared" si="21"/>
        <v>915.36741526432832</v>
      </c>
      <c r="J277" s="26">
        <f t="shared" si="22"/>
        <v>907.46420347774017</v>
      </c>
      <c r="K277" s="26">
        <f t="shared" si="23"/>
        <v>178429.82531769678</v>
      </c>
      <c r="L277" s="24"/>
    </row>
    <row r="278" spans="6:12" ht="26.25" x14ac:dyDescent="0.4">
      <c r="F278" s="23">
        <v>225</v>
      </c>
      <c r="G278" s="26">
        <f t="shared" si="24"/>
        <v>178429.82531769678</v>
      </c>
      <c r="H278" s="26">
        <f t="shared" si="20"/>
        <v>1822.8316187420685</v>
      </c>
      <c r="I278" s="26">
        <f t="shared" si="21"/>
        <v>910.73556672574398</v>
      </c>
      <c r="J278" s="26">
        <f t="shared" si="22"/>
        <v>912.09605201632451</v>
      </c>
      <c r="K278" s="26">
        <f t="shared" si="23"/>
        <v>177517.72926568045</v>
      </c>
      <c r="L278" s="24"/>
    </row>
    <row r="279" spans="6:12" ht="26.25" x14ac:dyDescent="0.4">
      <c r="F279" s="23">
        <v>226</v>
      </c>
      <c r="G279" s="26">
        <f t="shared" si="24"/>
        <v>177517.72926568045</v>
      </c>
      <c r="H279" s="26">
        <f t="shared" si="20"/>
        <v>1822.8316187420685</v>
      </c>
      <c r="I279" s="26">
        <f t="shared" si="21"/>
        <v>906.08007646024396</v>
      </c>
      <c r="J279" s="26">
        <f t="shared" si="22"/>
        <v>916.75154228182453</v>
      </c>
      <c r="K279" s="26">
        <f t="shared" si="23"/>
        <v>176600.97772339862</v>
      </c>
      <c r="L279" s="24"/>
    </row>
    <row r="280" spans="6:12" ht="26.25" x14ac:dyDescent="0.4">
      <c r="F280" s="23">
        <v>227</v>
      </c>
      <c r="G280" s="26">
        <f t="shared" si="24"/>
        <v>176600.97772339862</v>
      </c>
      <c r="H280" s="26">
        <f t="shared" si="20"/>
        <v>1822.8316187420685</v>
      </c>
      <c r="I280" s="26">
        <f t="shared" si="21"/>
        <v>901.40082379651381</v>
      </c>
      <c r="J280" s="26">
        <f t="shared" si="22"/>
        <v>921.43079494555468</v>
      </c>
      <c r="K280" s="26">
        <f t="shared" si="23"/>
        <v>175679.54692845306</v>
      </c>
      <c r="L280" s="24"/>
    </row>
    <row r="281" spans="6:12" ht="26.25" x14ac:dyDescent="0.4">
      <c r="F281" s="23">
        <v>228</v>
      </c>
      <c r="G281" s="26">
        <f t="shared" si="24"/>
        <v>175679.54692845306</v>
      </c>
      <c r="H281" s="26">
        <f t="shared" si="20"/>
        <v>1822.8316187420685</v>
      </c>
      <c r="I281" s="26">
        <f t="shared" si="21"/>
        <v>896.69768744731243</v>
      </c>
      <c r="J281" s="26">
        <f t="shared" si="22"/>
        <v>926.13393129475605</v>
      </c>
      <c r="K281" s="26">
        <f t="shared" si="23"/>
        <v>174753.4129971583</v>
      </c>
      <c r="L281" s="24"/>
    </row>
    <row r="282" spans="6:12" ht="26.25" x14ac:dyDescent="0.4">
      <c r="F282" s="23">
        <v>229</v>
      </c>
      <c r="G282" s="26">
        <f t="shared" si="24"/>
        <v>174753.4129971583</v>
      </c>
      <c r="H282" s="26">
        <f t="shared" si="20"/>
        <v>1822.8316187420685</v>
      </c>
      <c r="I282" s="26">
        <f t="shared" si="21"/>
        <v>891.97054550632879</v>
      </c>
      <c r="J282" s="26">
        <f t="shared" si="22"/>
        <v>930.8610732357397</v>
      </c>
      <c r="K282" s="26">
        <f t="shared" si="23"/>
        <v>173822.55192392255</v>
      </c>
      <c r="L282" s="24"/>
    </row>
    <row r="283" spans="6:12" ht="26.25" x14ac:dyDescent="0.4">
      <c r="F283" s="23">
        <v>230</v>
      </c>
      <c r="G283" s="26">
        <f t="shared" si="24"/>
        <v>173822.55192392255</v>
      </c>
      <c r="H283" s="26">
        <f t="shared" si="20"/>
        <v>1822.8316187420685</v>
      </c>
      <c r="I283" s="26">
        <f t="shared" si="21"/>
        <v>887.21927544502137</v>
      </c>
      <c r="J283" s="26">
        <f t="shared" si="22"/>
        <v>935.61234329704712</v>
      </c>
      <c r="K283" s="26">
        <f t="shared" si="23"/>
        <v>172886.93958062551</v>
      </c>
      <c r="L283" s="24"/>
    </row>
    <row r="284" spans="6:12" ht="26.25" x14ac:dyDescent="0.4">
      <c r="F284" s="23">
        <v>231</v>
      </c>
      <c r="G284" s="26">
        <f t="shared" si="24"/>
        <v>172886.93958062551</v>
      </c>
      <c r="H284" s="26">
        <f t="shared" si="20"/>
        <v>1822.8316187420685</v>
      </c>
      <c r="I284" s="26">
        <f t="shared" si="21"/>
        <v>882.44375410944269</v>
      </c>
      <c r="J284" s="26">
        <f t="shared" si="22"/>
        <v>940.38786463262579</v>
      </c>
      <c r="K284" s="26">
        <f t="shared" si="23"/>
        <v>171946.55171599289</v>
      </c>
      <c r="L284" s="24"/>
    </row>
    <row r="285" spans="6:12" ht="26.25" x14ac:dyDescent="0.4">
      <c r="F285" s="23">
        <v>232</v>
      </c>
      <c r="G285" s="26">
        <f t="shared" si="24"/>
        <v>171946.55171599289</v>
      </c>
      <c r="H285" s="26">
        <f t="shared" si="20"/>
        <v>1822.8316187420685</v>
      </c>
      <c r="I285" s="26">
        <f t="shared" si="21"/>
        <v>877.64385771704701</v>
      </c>
      <c r="J285" s="26">
        <f t="shared" si="22"/>
        <v>945.18776102502147</v>
      </c>
      <c r="K285" s="26">
        <f t="shared" si="23"/>
        <v>171001.36395496788</v>
      </c>
      <c r="L285" s="24"/>
    </row>
    <row r="286" spans="6:12" ht="26.25" x14ac:dyDescent="0.4">
      <c r="F286" s="23">
        <v>233</v>
      </c>
      <c r="G286" s="26">
        <f t="shared" si="24"/>
        <v>171001.36395496788</v>
      </c>
      <c r="H286" s="26">
        <f t="shared" si="20"/>
        <v>1822.8316187420685</v>
      </c>
      <c r="I286" s="26">
        <f t="shared" si="21"/>
        <v>872.81946185348181</v>
      </c>
      <c r="J286" s="26">
        <f t="shared" si="22"/>
        <v>950.01215688858667</v>
      </c>
      <c r="K286" s="26">
        <f t="shared" si="23"/>
        <v>170051.3517980793</v>
      </c>
      <c r="L286" s="24"/>
    </row>
    <row r="287" spans="6:12" ht="26.25" x14ac:dyDescent="0.4">
      <c r="F287" s="23">
        <v>234</v>
      </c>
      <c r="G287" s="26">
        <f t="shared" si="24"/>
        <v>170051.3517980793</v>
      </c>
      <c r="H287" s="26">
        <f t="shared" si="20"/>
        <v>1822.8316187420685</v>
      </c>
      <c r="I287" s="26">
        <f t="shared" si="21"/>
        <v>867.9704414693631</v>
      </c>
      <c r="J287" s="26">
        <f t="shared" si="22"/>
        <v>954.86117727270539</v>
      </c>
      <c r="K287" s="26">
        <f t="shared" si="23"/>
        <v>169096.49062080658</v>
      </c>
      <c r="L287" s="24"/>
    </row>
    <row r="288" spans="6:12" ht="26.25" x14ac:dyDescent="0.4">
      <c r="F288" s="23">
        <v>235</v>
      </c>
      <c r="G288" s="26">
        <f t="shared" si="24"/>
        <v>169096.49062080658</v>
      </c>
      <c r="H288" s="26">
        <f t="shared" si="20"/>
        <v>1822.8316187420685</v>
      </c>
      <c r="I288" s="26">
        <f t="shared" si="21"/>
        <v>863.0966708770336</v>
      </c>
      <c r="J288" s="26">
        <f t="shared" si="22"/>
        <v>959.73494786503488</v>
      </c>
      <c r="K288" s="26">
        <f t="shared" si="23"/>
        <v>168136.75567294154</v>
      </c>
      <c r="L288" s="24"/>
    </row>
    <row r="289" spans="6:12" ht="26.25" x14ac:dyDescent="0.4">
      <c r="F289" s="23">
        <v>236</v>
      </c>
      <c r="G289" s="26">
        <f t="shared" si="24"/>
        <v>168136.75567294154</v>
      </c>
      <c r="H289" s="26">
        <f t="shared" si="20"/>
        <v>1822.8316187420685</v>
      </c>
      <c r="I289" s="26">
        <f t="shared" si="21"/>
        <v>858.1980237473058</v>
      </c>
      <c r="J289" s="26">
        <f t="shared" si="22"/>
        <v>964.63359499476269</v>
      </c>
      <c r="K289" s="26">
        <f t="shared" si="23"/>
        <v>167172.12207794678</v>
      </c>
      <c r="L289" s="24"/>
    </row>
    <row r="290" spans="6:12" ht="26.25" x14ac:dyDescent="0.4">
      <c r="F290" s="23">
        <v>237</v>
      </c>
      <c r="G290" s="26">
        <f t="shared" si="24"/>
        <v>167172.12207794678</v>
      </c>
      <c r="H290" s="26">
        <f t="shared" si="20"/>
        <v>1822.8316187420685</v>
      </c>
      <c r="I290" s="26">
        <f t="shared" si="21"/>
        <v>853.27437310618666</v>
      </c>
      <c r="J290" s="26">
        <f t="shared" si="22"/>
        <v>969.55724563588183</v>
      </c>
      <c r="K290" s="26">
        <f t="shared" si="23"/>
        <v>166202.56483231089</v>
      </c>
      <c r="L290" s="24"/>
    </row>
    <row r="291" spans="6:12" ht="26.25" x14ac:dyDescent="0.4">
      <c r="F291" s="23">
        <v>238</v>
      </c>
      <c r="G291" s="26">
        <f t="shared" si="24"/>
        <v>166202.56483231089</v>
      </c>
      <c r="H291" s="26">
        <f t="shared" si="20"/>
        <v>1822.8316187420685</v>
      </c>
      <c r="I291" s="26">
        <f t="shared" si="21"/>
        <v>848.32559133158679</v>
      </c>
      <c r="J291" s="26">
        <f t="shared" si="22"/>
        <v>974.50602741048169</v>
      </c>
      <c r="K291" s="26">
        <f t="shared" si="23"/>
        <v>165228.05880490041</v>
      </c>
      <c r="L291" s="24"/>
    </row>
    <row r="292" spans="6:12" ht="26.25" x14ac:dyDescent="0.4">
      <c r="F292" s="23">
        <v>239</v>
      </c>
      <c r="G292" s="26">
        <f t="shared" si="24"/>
        <v>165228.05880490041</v>
      </c>
      <c r="H292" s="26">
        <f t="shared" si="20"/>
        <v>1822.8316187420685</v>
      </c>
      <c r="I292" s="26">
        <f t="shared" si="21"/>
        <v>843.35155015001249</v>
      </c>
      <c r="J292" s="26">
        <f t="shared" si="22"/>
        <v>979.480068592056</v>
      </c>
      <c r="K292" s="26">
        <f t="shared" si="23"/>
        <v>164248.57873630835</v>
      </c>
      <c r="L292" s="24"/>
    </row>
    <row r="293" spans="6:12" ht="26.25" x14ac:dyDescent="0.4">
      <c r="F293" s="23">
        <v>240</v>
      </c>
      <c r="G293" s="26">
        <f t="shared" si="24"/>
        <v>164248.57873630835</v>
      </c>
      <c r="H293" s="26">
        <f t="shared" si="20"/>
        <v>1822.8316187420685</v>
      </c>
      <c r="I293" s="26">
        <f t="shared" si="21"/>
        <v>838.35212063324047</v>
      </c>
      <c r="J293" s="26">
        <f t="shared" si="22"/>
        <v>984.47949810882801</v>
      </c>
      <c r="K293" s="26">
        <f t="shared" si="23"/>
        <v>163264.09923819953</v>
      </c>
      <c r="L293" s="24"/>
    </row>
    <row r="294" spans="6:12" ht="26.25" x14ac:dyDescent="0.4">
      <c r="F294" s="23">
        <v>241</v>
      </c>
      <c r="G294" s="26">
        <f t="shared" si="24"/>
        <v>163264.09923819953</v>
      </c>
      <c r="H294" s="26">
        <f t="shared" si="20"/>
        <v>1822.8316187420685</v>
      </c>
      <c r="I294" s="26">
        <f t="shared" si="21"/>
        <v>833.32717319497681</v>
      </c>
      <c r="J294" s="26">
        <f t="shared" si="22"/>
        <v>989.50444554709168</v>
      </c>
      <c r="K294" s="26">
        <f t="shared" si="23"/>
        <v>162274.59479265244</v>
      </c>
      <c r="L294" s="24"/>
    </row>
    <row r="295" spans="6:12" ht="26.25" x14ac:dyDescent="0.4">
      <c r="F295" s="23">
        <v>242</v>
      </c>
      <c r="G295" s="26">
        <f t="shared" si="24"/>
        <v>162274.59479265244</v>
      </c>
      <c r="H295" s="26">
        <f t="shared" si="20"/>
        <v>1822.8316187420685</v>
      </c>
      <c r="I295" s="26">
        <f t="shared" si="21"/>
        <v>828.27657758749683</v>
      </c>
      <c r="J295" s="26">
        <f t="shared" si="22"/>
        <v>994.55504115457165</v>
      </c>
      <c r="K295" s="26">
        <f t="shared" si="23"/>
        <v>161280.03975149785</v>
      </c>
      <c r="L295" s="24"/>
    </row>
    <row r="296" spans="6:12" ht="26.25" x14ac:dyDescent="0.4">
      <c r="F296" s="23">
        <v>243</v>
      </c>
      <c r="G296" s="26">
        <f t="shared" si="24"/>
        <v>161280.03975149785</v>
      </c>
      <c r="H296" s="26">
        <f t="shared" si="20"/>
        <v>1822.8316187420685</v>
      </c>
      <c r="I296" s="26">
        <f t="shared" si="21"/>
        <v>823.20020289827028</v>
      </c>
      <c r="J296" s="26">
        <f t="shared" si="22"/>
        <v>999.63141584379821</v>
      </c>
      <c r="K296" s="26">
        <f t="shared" si="23"/>
        <v>160280.40833565407</v>
      </c>
      <c r="L296" s="24"/>
    </row>
    <row r="297" spans="6:12" ht="26.25" x14ac:dyDescent="0.4">
      <c r="F297" s="23">
        <v>244</v>
      </c>
      <c r="G297" s="26">
        <f t="shared" si="24"/>
        <v>160280.40833565407</v>
      </c>
      <c r="H297" s="26">
        <f t="shared" si="20"/>
        <v>1822.8316187420685</v>
      </c>
      <c r="I297" s="26">
        <f t="shared" si="21"/>
        <v>818.0979175465676</v>
      </c>
      <c r="J297" s="26">
        <f t="shared" si="22"/>
        <v>1004.7337011955009</v>
      </c>
      <c r="K297" s="26">
        <f t="shared" si="23"/>
        <v>159275.67463445856</v>
      </c>
      <c r="L297" s="24"/>
    </row>
    <row r="298" spans="6:12" ht="26.25" x14ac:dyDescent="0.4">
      <c r="F298" s="23">
        <v>245</v>
      </c>
      <c r="G298" s="26">
        <f t="shared" si="24"/>
        <v>159275.67463445856</v>
      </c>
      <c r="H298" s="26">
        <f t="shared" si="20"/>
        <v>1822.8316187420685</v>
      </c>
      <c r="I298" s="26">
        <f t="shared" si="21"/>
        <v>812.96958928004881</v>
      </c>
      <c r="J298" s="26">
        <f t="shared" si="22"/>
        <v>1009.8620294620197</v>
      </c>
      <c r="K298" s="26">
        <f t="shared" si="23"/>
        <v>158265.81260499652</v>
      </c>
      <c r="L298" s="24"/>
    </row>
    <row r="299" spans="6:12" ht="26.25" x14ac:dyDescent="0.4">
      <c r="F299" s="23">
        <v>246</v>
      </c>
      <c r="G299" s="26">
        <f t="shared" si="24"/>
        <v>158265.81260499652</v>
      </c>
      <c r="H299" s="26">
        <f t="shared" si="20"/>
        <v>1822.8316187420685</v>
      </c>
      <c r="I299" s="26">
        <f t="shared" si="21"/>
        <v>807.81508517133636</v>
      </c>
      <c r="J299" s="26">
        <f t="shared" si="22"/>
        <v>1015.0165335707321</v>
      </c>
      <c r="K299" s="26">
        <f t="shared" si="23"/>
        <v>157250.79607142578</v>
      </c>
      <c r="L299" s="24"/>
    </row>
    <row r="300" spans="6:12" ht="26.25" x14ac:dyDescent="0.4">
      <c r="F300" s="23">
        <v>247</v>
      </c>
      <c r="G300" s="26">
        <f t="shared" si="24"/>
        <v>157250.79607142578</v>
      </c>
      <c r="H300" s="26">
        <f t="shared" si="20"/>
        <v>1822.8316187420685</v>
      </c>
      <c r="I300" s="26">
        <f t="shared" si="21"/>
        <v>802.63427161456912</v>
      </c>
      <c r="J300" s="26">
        <f t="shared" si="22"/>
        <v>1020.1973471274994</v>
      </c>
      <c r="K300" s="26">
        <f t="shared" si="23"/>
        <v>156230.59872429827</v>
      </c>
      <c r="L300" s="24"/>
    </row>
    <row r="301" spans="6:12" ht="26.25" x14ac:dyDescent="0.4">
      <c r="F301" s="23">
        <v>248</v>
      </c>
      <c r="G301" s="26">
        <f t="shared" si="24"/>
        <v>156230.59872429827</v>
      </c>
      <c r="H301" s="26">
        <f t="shared" si="20"/>
        <v>1822.8316187420685</v>
      </c>
      <c r="I301" s="26">
        <f t="shared" si="21"/>
        <v>797.42701432193905</v>
      </c>
      <c r="J301" s="26">
        <f t="shared" si="22"/>
        <v>1025.4046044201295</v>
      </c>
      <c r="K301" s="26">
        <f t="shared" si="23"/>
        <v>155205.19411987814</v>
      </c>
      <c r="L301" s="24"/>
    </row>
    <row r="302" spans="6:12" ht="26.25" x14ac:dyDescent="0.4">
      <c r="F302" s="23">
        <v>249</v>
      </c>
      <c r="G302" s="26">
        <f t="shared" si="24"/>
        <v>155205.19411987814</v>
      </c>
      <c r="H302" s="26">
        <f t="shared" si="20"/>
        <v>1822.8316187420685</v>
      </c>
      <c r="I302" s="26">
        <f t="shared" si="21"/>
        <v>792.19317832021136</v>
      </c>
      <c r="J302" s="26">
        <f t="shared" si="22"/>
        <v>1030.638440421857</v>
      </c>
      <c r="K302" s="26">
        <f t="shared" si="23"/>
        <v>154174.55567945627</v>
      </c>
      <c r="L302" s="24"/>
    </row>
    <row r="303" spans="6:12" ht="26.25" x14ac:dyDescent="0.4">
      <c r="F303" s="23">
        <v>250</v>
      </c>
      <c r="G303" s="26">
        <f t="shared" si="24"/>
        <v>154174.55567945627</v>
      </c>
      <c r="H303" s="26">
        <f t="shared" si="20"/>
        <v>1822.8316187420685</v>
      </c>
      <c r="I303" s="26">
        <f t="shared" si="21"/>
        <v>786.93262794722466</v>
      </c>
      <c r="J303" s="26">
        <f t="shared" si="22"/>
        <v>1035.8989907948439</v>
      </c>
      <c r="K303" s="26">
        <f t="shared" si="23"/>
        <v>153138.65668866143</v>
      </c>
      <c r="L303" s="24"/>
    </row>
    <row r="304" spans="6:12" ht="26.25" x14ac:dyDescent="0.4">
      <c r="F304" s="23">
        <v>251</v>
      </c>
      <c r="G304" s="26">
        <f t="shared" si="24"/>
        <v>153138.65668866143</v>
      </c>
      <c r="H304" s="26">
        <f t="shared" si="20"/>
        <v>1822.8316187420685</v>
      </c>
      <c r="I304" s="26">
        <f t="shared" si="21"/>
        <v>781.64522684837607</v>
      </c>
      <c r="J304" s="26">
        <f t="shared" si="22"/>
        <v>1041.1863918936924</v>
      </c>
      <c r="K304" s="26">
        <f t="shared" si="23"/>
        <v>152097.47029676774</v>
      </c>
      <c r="L304" s="24"/>
    </row>
    <row r="305" spans="6:12" ht="26.25" x14ac:dyDescent="0.4">
      <c r="F305" s="23">
        <v>252</v>
      </c>
      <c r="G305" s="26">
        <f t="shared" si="24"/>
        <v>152097.47029676774</v>
      </c>
      <c r="H305" s="26">
        <f t="shared" si="20"/>
        <v>1822.8316187420685</v>
      </c>
      <c r="I305" s="26">
        <f t="shared" si="21"/>
        <v>776.33083797308529</v>
      </c>
      <c r="J305" s="26">
        <f t="shared" si="22"/>
        <v>1046.5007807689831</v>
      </c>
      <c r="K305" s="26">
        <f t="shared" si="23"/>
        <v>151050.96951599876</v>
      </c>
      <c r="L305" s="24"/>
    </row>
    <row r="306" spans="6:12" ht="26.25" x14ac:dyDescent="0.4">
      <c r="F306" s="23">
        <v>253</v>
      </c>
      <c r="G306" s="26">
        <f t="shared" si="24"/>
        <v>151050.96951599876</v>
      </c>
      <c r="H306" s="26">
        <f t="shared" si="20"/>
        <v>1822.8316187420685</v>
      </c>
      <c r="I306" s="26">
        <f t="shared" si="21"/>
        <v>770.98932357124363</v>
      </c>
      <c r="J306" s="26">
        <f t="shared" si="22"/>
        <v>1051.8422951708249</v>
      </c>
      <c r="K306" s="26">
        <f t="shared" si="23"/>
        <v>149999.12722082794</v>
      </c>
      <c r="L306" s="24"/>
    </row>
    <row r="307" spans="6:12" ht="26.25" x14ac:dyDescent="0.4">
      <c r="F307" s="23">
        <v>254</v>
      </c>
      <c r="G307" s="26">
        <f t="shared" si="24"/>
        <v>149999.12722082794</v>
      </c>
      <c r="H307" s="26">
        <f t="shared" si="20"/>
        <v>1822.8316187420685</v>
      </c>
      <c r="I307" s="26">
        <f t="shared" si="21"/>
        <v>765.6205451896426</v>
      </c>
      <c r="J307" s="26">
        <f t="shared" si="22"/>
        <v>1057.2110735524259</v>
      </c>
      <c r="K307" s="26">
        <f t="shared" si="23"/>
        <v>148941.91614727551</v>
      </c>
      <c r="L307" s="24"/>
    </row>
    <row r="308" spans="6:12" ht="26.25" x14ac:dyDescent="0.4">
      <c r="F308" s="23">
        <v>255</v>
      </c>
      <c r="G308" s="26">
        <f t="shared" si="24"/>
        <v>148941.91614727551</v>
      </c>
      <c r="H308" s="26">
        <f t="shared" si="20"/>
        <v>1822.8316187420685</v>
      </c>
      <c r="I308" s="26">
        <f t="shared" si="21"/>
        <v>760.22436366838542</v>
      </c>
      <c r="J308" s="26">
        <f t="shared" si="22"/>
        <v>1062.6072550736831</v>
      </c>
      <c r="K308" s="26">
        <f t="shared" si="23"/>
        <v>147879.30889220184</v>
      </c>
      <c r="L308" s="24"/>
    </row>
    <row r="309" spans="6:12" ht="26.25" x14ac:dyDescent="0.4">
      <c r="F309" s="23">
        <v>256</v>
      </c>
      <c r="G309" s="26">
        <f t="shared" si="24"/>
        <v>147879.30889220184</v>
      </c>
      <c r="H309" s="26">
        <f t="shared" si="20"/>
        <v>1822.8316187420685</v>
      </c>
      <c r="I309" s="26">
        <f t="shared" si="21"/>
        <v>754.8006391372802</v>
      </c>
      <c r="J309" s="26">
        <f t="shared" si="22"/>
        <v>1068.0309796047882</v>
      </c>
      <c r="K309" s="26">
        <f t="shared" si="23"/>
        <v>146811.27791259706</v>
      </c>
      <c r="L309" s="24"/>
    </row>
    <row r="310" spans="6:12" ht="26.25" x14ac:dyDescent="0.4">
      <c r="F310" s="23">
        <v>257</v>
      </c>
      <c r="G310" s="26">
        <f t="shared" si="24"/>
        <v>146811.27791259706</v>
      </c>
      <c r="H310" s="26">
        <f t="shared" si="20"/>
        <v>1822.8316187420685</v>
      </c>
      <c r="I310" s="26">
        <f t="shared" si="21"/>
        <v>749.34923101221409</v>
      </c>
      <c r="J310" s="26">
        <f t="shared" si="22"/>
        <v>1073.4823877298545</v>
      </c>
      <c r="K310" s="26">
        <f t="shared" si="23"/>
        <v>145737.79552486719</v>
      </c>
      <c r="L310" s="24"/>
    </row>
    <row r="311" spans="6:12" ht="26.25" x14ac:dyDescent="0.4">
      <c r="F311" s="23">
        <v>258</v>
      </c>
      <c r="G311" s="26">
        <f t="shared" si="24"/>
        <v>145737.79552486719</v>
      </c>
      <c r="H311" s="26">
        <f t="shared" ref="H311:H374" si="25">$I$30</f>
        <v>1822.8316187420685</v>
      </c>
      <c r="I311" s="26">
        <f t="shared" ref="I311:I374" si="26">$G311*$G$31</f>
        <v>743.86999799150965</v>
      </c>
      <c r="J311" s="26">
        <f t="shared" ref="J311:J374" si="27">$H311-$I311</f>
        <v>1078.9616207505587</v>
      </c>
      <c r="K311" s="26">
        <f t="shared" ref="K311:K374" si="28">$G311-$J311</f>
        <v>144658.83390411665</v>
      </c>
      <c r="L311" s="24"/>
    </row>
    <row r="312" spans="6:12" ht="26.25" x14ac:dyDescent="0.4">
      <c r="F312" s="23">
        <v>259</v>
      </c>
      <c r="G312" s="26">
        <f t="shared" ref="G312:G375" si="29">$K311</f>
        <v>144658.83390411665</v>
      </c>
      <c r="H312" s="26">
        <f t="shared" si="25"/>
        <v>1822.8316187420685</v>
      </c>
      <c r="I312" s="26">
        <f t="shared" si="26"/>
        <v>738.36279805226206</v>
      </c>
      <c r="J312" s="26">
        <f t="shared" si="27"/>
        <v>1084.4688206898063</v>
      </c>
      <c r="K312" s="26">
        <f t="shared" si="28"/>
        <v>143574.36508342685</v>
      </c>
      <c r="L312" s="24"/>
    </row>
    <row r="313" spans="6:12" ht="26.25" x14ac:dyDescent="0.4">
      <c r="F313" s="23">
        <v>260</v>
      </c>
      <c r="G313" s="26">
        <f t="shared" si="29"/>
        <v>143574.36508342685</v>
      </c>
      <c r="H313" s="26">
        <f t="shared" si="25"/>
        <v>1822.8316187420685</v>
      </c>
      <c r="I313" s="26">
        <f t="shared" si="26"/>
        <v>732.82748844665787</v>
      </c>
      <c r="J313" s="26">
        <f t="shared" si="27"/>
        <v>1090.0041302954105</v>
      </c>
      <c r="K313" s="26">
        <f t="shared" si="28"/>
        <v>142484.36095313143</v>
      </c>
      <c r="L313" s="24"/>
    </row>
    <row r="314" spans="6:12" ht="26.25" x14ac:dyDescent="0.4">
      <c r="F314" s="23">
        <v>261</v>
      </c>
      <c r="G314" s="26">
        <f t="shared" si="29"/>
        <v>142484.36095313143</v>
      </c>
      <c r="H314" s="26">
        <f t="shared" si="25"/>
        <v>1822.8316187420685</v>
      </c>
      <c r="I314" s="26">
        <f t="shared" si="26"/>
        <v>727.26392569827499</v>
      </c>
      <c r="J314" s="26">
        <f t="shared" si="27"/>
        <v>1095.5676930437935</v>
      </c>
      <c r="K314" s="26">
        <f t="shared" si="28"/>
        <v>141388.79326008764</v>
      </c>
      <c r="L314" s="24"/>
    </row>
    <row r="315" spans="6:12" ht="26.25" x14ac:dyDescent="0.4">
      <c r="F315" s="23">
        <v>262</v>
      </c>
      <c r="G315" s="26">
        <f t="shared" si="29"/>
        <v>141388.79326008764</v>
      </c>
      <c r="H315" s="26">
        <f t="shared" si="25"/>
        <v>1822.8316187420685</v>
      </c>
      <c r="I315" s="26">
        <f t="shared" si="26"/>
        <v>721.67196559836395</v>
      </c>
      <c r="J315" s="26">
        <f t="shared" si="27"/>
        <v>1101.1596531437044</v>
      </c>
      <c r="K315" s="26">
        <f t="shared" si="28"/>
        <v>140287.63360694394</v>
      </c>
      <c r="L315" s="24"/>
    </row>
    <row r="316" spans="6:12" ht="26.25" x14ac:dyDescent="0.4">
      <c r="F316" s="23">
        <v>263</v>
      </c>
      <c r="G316" s="26">
        <f t="shared" si="29"/>
        <v>140287.63360694394</v>
      </c>
      <c r="H316" s="26">
        <f t="shared" si="25"/>
        <v>1822.8316187420685</v>
      </c>
      <c r="I316" s="26">
        <f t="shared" si="26"/>
        <v>716.05146320210974</v>
      </c>
      <c r="J316" s="26">
        <f t="shared" si="27"/>
        <v>1106.7801555399587</v>
      </c>
      <c r="K316" s="26">
        <f t="shared" si="28"/>
        <v>139180.85345140399</v>
      </c>
      <c r="L316" s="24"/>
    </row>
    <row r="317" spans="6:12" ht="26.25" x14ac:dyDescent="0.4">
      <c r="F317" s="23">
        <v>264</v>
      </c>
      <c r="G317" s="26">
        <f t="shared" si="29"/>
        <v>139180.85345140399</v>
      </c>
      <c r="H317" s="26">
        <f t="shared" si="25"/>
        <v>1822.8316187420685</v>
      </c>
      <c r="I317" s="26">
        <f t="shared" si="26"/>
        <v>710.40227282487456</v>
      </c>
      <c r="J317" s="26">
        <f t="shared" si="27"/>
        <v>1112.429345917194</v>
      </c>
      <c r="K317" s="26">
        <f t="shared" si="28"/>
        <v>138068.4241054868</v>
      </c>
      <c r="L317" s="24"/>
    </row>
    <row r="318" spans="6:12" ht="26.25" x14ac:dyDescent="0.4">
      <c r="F318" s="23">
        <v>265</v>
      </c>
      <c r="G318" s="26">
        <f t="shared" si="29"/>
        <v>138068.4241054868</v>
      </c>
      <c r="H318" s="26">
        <f t="shared" si="25"/>
        <v>1822.8316187420685</v>
      </c>
      <c r="I318" s="26">
        <f t="shared" si="26"/>
        <v>704.72424803842216</v>
      </c>
      <c r="J318" s="26">
        <f t="shared" si="27"/>
        <v>1118.1073707036462</v>
      </c>
      <c r="K318" s="26">
        <f t="shared" si="28"/>
        <v>136950.31673478315</v>
      </c>
      <c r="L318" s="24"/>
    </row>
    <row r="319" spans="6:12" ht="26.25" x14ac:dyDescent="0.4">
      <c r="F319" s="23">
        <v>266</v>
      </c>
      <c r="G319" s="26">
        <f t="shared" si="29"/>
        <v>136950.31673478315</v>
      </c>
      <c r="H319" s="26">
        <f t="shared" si="25"/>
        <v>1822.8316187420685</v>
      </c>
      <c r="I319" s="26">
        <f t="shared" si="26"/>
        <v>699.01724166712233</v>
      </c>
      <c r="J319" s="26">
        <f t="shared" si="27"/>
        <v>1123.8143770749462</v>
      </c>
      <c r="K319" s="26">
        <f t="shared" si="28"/>
        <v>135826.5023577082</v>
      </c>
      <c r="L319" s="24"/>
    </row>
    <row r="320" spans="6:12" ht="26.25" x14ac:dyDescent="0.4">
      <c r="F320" s="23">
        <v>267</v>
      </c>
      <c r="G320" s="26">
        <f t="shared" si="29"/>
        <v>135826.5023577082</v>
      </c>
      <c r="H320" s="26">
        <f t="shared" si="25"/>
        <v>1822.8316187420685</v>
      </c>
      <c r="I320" s="26">
        <f t="shared" si="26"/>
        <v>693.28110578413566</v>
      </c>
      <c r="J320" s="26">
        <f t="shared" si="27"/>
        <v>1129.5505129579328</v>
      </c>
      <c r="K320" s="26">
        <f t="shared" si="28"/>
        <v>134696.95184475026</v>
      </c>
      <c r="L320" s="24"/>
    </row>
    <row r="321" spans="6:12" ht="26.25" x14ac:dyDescent="0.4">
      <c r="F321" s="23">
        <v>268</v>
      </c>
      <c r="G321" s="26">
        <f t="shared" si="29"/>
        <v>134696.95184475026</v>
      </c>
      <c r="H321" s="26">
        <f t="shared" si="25"/>
        <v>1822.8316187420685</v>
      </c>
      <c r="I321" s="26">
        <f t="shared" si="26"/>
        <v>687.51569170757944</v>
      </c>
      <c r="J321" s="26">
        <f t="shared" si="27"/>
        <v>1135.3159270344891</v>
      </c>
      <c r="K321" s="26">
        <f t="shared" si="28"/>
        <v>133561.63591771579</v>
      </c>
      <c r="L321" s="24"/>
    </row>
    <row r="322" spans="6:12" ht="26.25" x14ac:dyDescent="0.4">
      <c r="F322" s="23">
        <v>269</v>
      </c>
      <c r="G322" s="26">
        <f t="shared" si="29"/>
        <v>133561.63591771579</v>
      </c>
      <c r="H322" s="26">
        <f t="shared" si="25"/>
        <v>1822.8316187420685</v>
      </c>
      <c r="I322" s="26">
        <f t="shared" si="26"/>
        <v>681.72084999667436</v>
      </c>
      <c r="J322" s="26">
        <f t="shared" si="27"/>
        <v>1141.1107687453941</v>
      </c>
      <c r="K322" s="26">
        <f t="shared" si="28"/>
        <v>132420.5251489704</v>
      </c>
      <c r="L322" s="24"/>
    </row>
    <row r="323" spans="6:12" ht="26.25" x14ac:dyDescent="0.4">
      <c r="F323" s="23">
        <v>270</v>
      </c>
      <c r="G323" s="26">
        <f t="shared" si="29"/>
        <v>132420.5251489704</v>
      </c>
      <c r="H323" s="26">
        <f t="shared" si="25"/>
        <v>1822.8316187420685</v>
      </c>
      <c r="I323" s="26">
        <f t="shared" si="26"/>
        <v>675.89643044786976</v>
      </c>
      <c r="J323" s="26">
        <f t="shared" si="27"/>
        <v>1146.9351882941987</v>
      </c>
      <c r="K323" s="26">
        <f t="shared" si="28"/>
        <v>131273.58996067621</v>
      </c>
      <c r="L323" s="24"/>
    </row>
    <row r="324" spans="6:12" ht="26.25" x14ac:dyDescent="0.4">
      <c r="F324" s="23">
        <v>271</v>
      </c>
      <c r="G324" s="26">
        <f t="shared" si="29"/>
        <v>131273.58996067621</v>
      </c>
      <c r="H324" s="26">
        <f t="shared" si="25"/>
        <v>1822.8316187420685</v>
      </c>
      <c r="I324" s="26">
        <f t="shared" si="26"/>
        <v>670.04228209095152</v>
      </c>
      <c r="J324" s="26">
        <f t="shared" si="27"/>
        <v>1152.7893366511171</v>
      </c>
      <c r="K324" s="26">
        <f t="shared" si="28"/>
        <v>130120.8006240251</v>
      </c>
      <c r="L324" s="24"/>
    </row>
    <row r="325" spans="6:12" ht="26.25" x14ac:dyDescent="0.4">
      <c r="F325" s="23">
        <v>272</v>
      </c>
      <c r="G325" s="26">
        <f t="shared" si="29"/>
        <v>130120.8006240251</v>
      </c>
      <c r="H325" s="26">
        <f t="shared" si="25"/>
        <v>1822.8316187420685</v>
      </c>
      <c r="I325" s="26">
        <f t="shared" si="26"/>
        <v>664.15825318512805</v>
      </c>
      <c r="J325" s="26">
        <f t="shared" si="27"/>
        <v>1158.6733655569406</v>
      </c>
      <c r="K325" s="26">
        <f t="shared" si="28"/>
        <v>128962.12725846816</v>
      </c>
      <c r="L325" s="24"/>
    </row>
    <row r="326" spans="6:12" ht="26.25" x14ac:dyDescent="0.4">
      <c r="F326" s="23">
        <v>273</v>
      </c>
      <c r="G326" s="26">
        <f t="shared" si="29"/>
        <v>128962.12725846816</v>
      </c>
      <c r="H326" s="26">
        <f t="shared" si="25"/>
        <v>1822.8316187420685</v>
      </c>
      <c r="I326" s="26">
        <f t="shared" si="26"/>
        <v>658.24419121509789</v>
      </c>
      <c r="J326" s="26">
        <f t="shared" si="27"/>
        <v>1164.5874275269707</v>
      </c>
      <c r="K326" s="26">
        <f t="shared" si="28"/>
        <v>127797.53983094118</v>
      </c>
      <c r="L326" s="24"/>
    </row>
    <row r="327" spans="6:12" ht="26.25" x14ac:dyDescent="0.4">
      <c r="F327" s="23">
        <v>274</v>
      </c>
      <c r="G327" s="26">
        <f t="shared" si="29"/>
        <v>127797.53983094118</v>
      </c>
      <c r="H327" s="26">
        <f t="shared" si="25"/>
        <v>1822.8316187420685</v>
      </c>
      <c r="I327" s="26">
        <f t="shared" si="26"/>
        <v>652.29994288709565</v>
      </c>
      <c r="J327" s="26">
        <f t="shared" si="27"/>
        <v>1170.5316758549729</v>
      </c>
      <c r="K327" s="26">
        <f t="shared" si="28"/>
        <v>126627.00815508621</v>
      </c>
      <c r="L327" s="24"/>
    </row>
    <row r="328" spans="6:12" ht="26.25" x14ac:dyDescent="0.4">
      <c r="F328" s="23">
        <v>275</v>
      </c>
      <c r="G328" s="26">
        <f t="shared" si="29"/>
        <v>126627.00815508621</v>
      </c>
      <c r="H328" s="26">
        <f t="shared" si="25"/>
        <v>1822.8316187420685</v>
      </c>
      <c r="I328" s="26">
        <f t="shared" si="26"/>
        <v>646.32535412491916</v>
      </c>
      <c r="J328" s="26">
        <f t="shared" si="27"/>
        <v>1176.5062646171493</v>
      </c>
      <c r="K328" s="26">
        <f t="shared" si="28"/>
        <v>125450.50189046907</v>
      </c>
      <c r="L328" s="24"/>
    </row>
    <row r="329" spans="6:12" ht="26.25" x14ac:dyDescent="0.4">
      <c r="F329" s="23">
        <v>276</v>
      </c>
      <c r="G329" s="26">
        <f t="shared" si="29"/>
        <v>125450.50189046907</v>
      </c>
      <c r="H329" s="26">
        <f t="shared" si="25"/>
        <v>1822.8316187420685</v>
      </c>
      <c r="I329" s="26">
        <f t="shared" si="26"/>
        <v>640.3202700659358</v>
      </c>
      <c r="J329" s="26">
        <f t="shared" si="27"/>
        <v>1182.5113486761327</v>
      </c>
      <c r="K329" s="26">
        <f t="shared" si="28"/>
        <v>124267.99054179294</v>
      </c>
      <c r="L329" s="24"/>
    </row>
    <row r="330" spans="6:12" ht="26.25" x14ac:dyDescent="0.4">
      <c r="F330" s="23">
        <v>277</v>
      </c>
      <c r="G330" s="26">
        <f t="shared" si="29"/>
        <v>124267.99054179294</v>
      </c>
      <c r="H330" s="26">
        <f t="shared" si="25"/>
        <v>1822.8316187420685</v>
      </c>
      <c r="I330" s="26">
        <f t="shared" si="26"/>
        <v>634.28453505706807</v>
      </c>
      <c r="J330" s="26">
        <f t="shared" si="27"/>
        <v>1188.5470836850004</v>
      </c>
      <c r="K330" s="26">
        <f t="shared" si="28"/>
        <v>123079.44345810794</v>
      </c>
      <c r="L330" s="24"/>
    </row>
    <row r="331" spans="6:12" ht="26.25" x14ac:dyDescent="0.4">
      <c r="F331" s="23">
        <v>278</v>
      </c>
      <c r="G331" s="26">
        <f t="shared" si="29"/>
        <v>123079.44345810794</v>
      </c>
      <c r="H331" s="26">
        <f t="shared" si="25"/>
        <v>1822.8316187420685</v>
      </c>
      <c r="I331" s="26">
        <f t="shared" si="26"/>
        <v>628.21799265075924</v>
      </c>
      <c r="J331" s="26">
        <f t="shared" si="27"/>
        <v>1194.6136260913092</v>
      </c>
      <c r="K331" s="26">
        <f t="shared" si="28"/>
        <v>121884.82983201664</v>
      </c>
      <c r="L331" s="24"/>
    </row>
    <row r="332" spans="6:12" ht="26.25" x14ac:dyDescent="0.4">
      <c r="F332" s="23">
        <v>279</v>
      </c>
      <c r="G332" s="26">
        <f t="shared" si="29"/>
        <v>121884.82983201664</v>
      </c>
      <c r="H332" s="26">
        <f t="shared" si="25"/>
        <v>1822.8316187420685</v>
      </c>
      <c r="I332" s="26">
        <f t="shared" si="26"/>
        <v>622.12048560091819</v>
      </c>
      <c r="J332" s="26">
        <f t="shared" si="27"/>
        <v>1200.7111331411502</v>
      </c>
      <c r="K332" s="26">
        <f t="shared" si="28"/>
        <v>120684.11869887549</v>
      </c>
      <c r="L332" s="24"/>
    </row>
    <row r="333" spans="6:12" ht="26.25" x14ac:dyDescent="0.4">
      <c r="F333" s="23">
        <v>280</v>
      </c>
      <c r="G333" s="26">
        <f t="shared" si="29"/>
        <v>120684.11869887549</v>
      </c>
      <c r="H333" s="26">
        <f t="shared" si="25"/>
        <v>1822.8316187420685</v>
      </c>
      <c r="I333" s="26">
        <f t="shared" si="26"/>
        <v>615.99185585884368</v>
      </c>
      <c r="J333" s="26">
        <f t="shared" si="27"/>
        <v>1206.8397628832249</v>
      </c>
      <c r="K333" s="26">
        <f t="shared" si="28"/>
        <v>119477.27893599226</v>
      </c>
      <c r="L333" s="24"/>
    </row>
    <row r="334" spans="6:12" ht="26.25" x14ac:dyDescent="0.4">
      <c r="F334" s="23">
        <v>281</v>
      </c>
      <c r="G334" s="26">
        <f t="shared" si="29"/>
        <v>119477.27893599226</v>
      </c>
      <c r="H334" s="26">
        <f t="shared" si="25"/>
        <v>1822.8316187420685</v>
      </c>
      <c r="I334" s="26">
        <f t="shared" si="26"/>
        <v>609.83194456912713</v>
      </c>
      <c r="J334" s="26">
        <f t="shared" si="27"/>
        <v>1212.9996741729415</v>
      </c>
      <c r="K334" s="26">
        <f t="shared" si="28"/>
        <v>118264.27926181932</v>
      </c>
      <c r="L334" s="24"/>
    </row>
    <row r="335" spans="6:12" ht="26.25" x14ac:dyDescent="0.4">
      <c r="F335" s="23">
        <v>282</v>
      </c>
      <c r="G335" s="26">
        <f t="shared" si="29"/>
        <v>118264.27926181932</v>
      </c>
      <c r="H335" s="26">
        <f t="shared" si="25"/>
        <v>1822.8316187420685</v>
      </c>
      <c r="I335" s="26">
        <f t="shared" si="26"/>
        <v>603.64059206553611</v>
      </c>
      <c r="J335" s="26">
        <f t="shared" si="27"/>
        <v>1219.1910266765324</v>
      </c>
      <c r="K335" s="26">
        <f t="shared" si="28"/>
        <v>117045.08823514279</v>
      </c>
      <c r="L335" s="24"/>
    </row>
    <row r="336" spans="6:12" ht="26.25" x14ac:dyDescent="0.4">
      <c r="F336" s="23">
        <v>283</v>
      </c>
      <c r="G336" s="26">
        <f t="shared" si="29"/>
        <v>117045.08823514279</v>
      </c>
      <c r="H336" s="26">
        <f t="shared" si="25"/>
        <v>1822.8316187420685</v>
      </c>
      <c r="I336" s="26">
        <f t="shared" si="26"/>
        <v>597.41763786687466</v>
      </c>
      <c r="J336" s="26">
        <f t="shared" si="27"/>
        <v>1225.4139808751938</v>
      </c>
      <c r="K336" s="26">
        <f t="shared" si="28"/>
        <v>115819.67425426759</v>
      </c>
      <c r="L336" s="24"/>
    </row>
    <row r="337" spans="6:12" ht="26.25" x14ac:dyDescent="0.4">
      <c r="F337" s="23">
        <v>284</v>
      </c>
      <c r="G337" s="26">
        <f t="shared" si="29"/>
        <v>115819.67425426759</v>
      </c>
      <c r="H337" s="26">
        <f t="shared" si="25"/>
        <v>1822.8316187420685</v>
      </c>
      <c r="I337" s="26">
        <f t="shared" si="26"/>
        <v>591.16292067282416</v>
      </c>
      <c r="J337" s="26">
        <f t="shared" si="27"/>
        <v>1231.6686980692443</v>
      </c>
      <c r="K337" s="26">
        <f t="shared" si="28"/>
        <v>114588.00555619835</v>
      </c>
      <c r="L337" s="24"/>
    </row>
    <row r="338" spans="6:12" ht="26.25" x14ac:dyDescent="0.4">
      <c r="F338" s="23">
        <v>285</v>
      </c>
      <c r="G338" s="26">
        <f t="shared" si="29"/>
        <v>114588.00555619835</v>
      </c>
      <c r="H338" s="26">
        <f t="shared" si="25"/>
        <v>1822.8316187420685</v>
      </c>
      <c r="I338" s="26">
        <f t="shared" si="26"/>
        <v>584.87627835976241</v>
      </c>
      <c r="J338" s="26">
        <f t="shared" si="27"/>
        <v>1237.9553403823061</v>
      </c>
      <c r="K338" s="26">
        <f t="shared" si="28"/>
        <v>113350.05021581604</v>
      </c>
      <c r="L338" s="24"/>
    </row>
    <row r="339" spans="6:12" ht="26.25" x14ac:dyDescent="0.4">
      <c r="F339" s="23">
        <v>286</v>
      </c>
      <c r="G339" s="26">
        <f t="shared" si="29"/>
        <v>113350.05021581604</v>
      </c>
      <c r="H339" s="26">
        <f t="shared" si="25"/>
        <v>1822.8316187420685</v>
      </c>
      <c r="I339" s="26">
        <f t="shared" si="26"/>
        <v>578.55754797656107</v>
      </c>
      <c r="J339" s="26">
        <f t="shared" si="27"/>
        <v>1244.2740707655075</v>
      </c>
      <c r="K339" s="26">
        <f t="shared" si="28"/>
        <v>112105.77614505053</v>
      </c>
      <c r="L339" s="24"/>
    </row>
    <row r="340" spans="6:12" ht="26.25" x14ac:dyDescent="0.4">
      <c r="F340" s="23">
        <v>287</v>
      </c>
      <c r="G340" s="26">
        <f t="shared" si="29"/>
        <v>112105.77614505053</v>
      </c>
      <c r="H340" s="26">
        <f t="shared" si="25"/>
        <v>1822.8316187420685</v>
      </c>
      <c r="I340" s="26">
        <f t="shared" si="26"/>
        <v>572.20656574036207</v>
      </c>
      <c r="J340" s="26">
        <f t="shared" si="27"/>
        <v>1250.6250530017064</v>
      </c>
      <c r="K340" s="26">
        <f t="shared" si="28"/>
        <v>110855.15109204882</v>
      </c>
      <c r="L340" s="24"/>
    </row>
    <row r="341" spans="6:12" ht="26.25" x14ac:dyDescent="0.4">
      <c r="F341" s="23">
        <v>288</v>
      </c>
      <c r="G341" s="26">
        <f t="shared" si="29"/>
        <v>110855.15109204882</v>
      </c>
      <c r="H341" s="26">
        <f t="shared" si="25"/>
        <v>1822.8316187420685</v>
      </c>
      <c r="I341" s="26">
        <f t="shared" si="26"/>
        <v>565.82316703233255</v>
      </c>
      <c r="J341" s="26">
        <f t="shared" si="27"/>
        <v>1257.0084517097359</v>
      </c>
      <c r="K341" s="26">
        <f t="shared" si="28"/>
        <v>109598.14264033908</v>
      </c>
      <c r="L341" s="24"/>
    </row>
    <row r="342" spans="6:12" ht="26.25" x14ac:dyDescent="0.4">
      <c r="F342" s="23">
        <v>289</v>
      </c>
      <c r="G342" s="26">
        <f t="shared" si="29"/>
        <v>109598.14264033908</v>
      </c>
      <c r="H342" s="26">
        <f t="shared" si="25"/>
        <v>1822.8316187420685</v>
      </c>
      <c r="I342" s="26">
        <f t="shared" si="26"/>
        <v>559.40718639339741</v>
      </c>
      <c r="J342" s="26">
        <f t="shared" si="27"/>
        <v>1263.424432348671</v>
      </c>
      <c r="K342" s="26">
        <f t="shared" si="28"/>
        <v>108334.7182079904</v>
      </c>
      <c r="L342" s="24"/>
    </row>
    <row r="343" spans="6:12" ht="26.25" x14ac:dyDescent="0.4">
      <c r="F343" s="23">
        <v>290</v>
      </c>
      <c r="G343" s="26">
        <f t="shared" si="29"/>
        <v>108334.7182079904</v>
      </c>
      <c r="H343" s="26">
        <f t="shared" si="25"/>
        <v>1822.8316187420685</v>
      </c>
      <c r="I343" s="26">
        <f t="shared" si="26"/>
        <v>552.95845751995103</v>
      </c>
      <c r="J343" s="26">
        <f t="shared" si="27"/>
        <v>1269.8731612221175</v>
      </c>
      <c r="K343" s="26">
        <f t="shared" si="28"/>
        <v>107064.84504676829</v>
      </c>
      <c r="L343" s="24"/>
    </row>
    <row r="344" spans="6:12" ht="26.25" x14ac:dyDescent="0.4">
      <c r="F344" s="23">
        <v>291</v>
      </c>
      <c r="G344" s="26">
        <f t="shared" si="29"/>
        <v>107064.84504676829</v>
      </c>
      <c r="H344" s="26">
        <f t="shared" si="25"/>
        <v>1822.8316187420685</v>
      </c>
      <c r="I344" s="26">
        <f t="shared" si="26"/>
        <v>546.47681325954647</v>
      </c>
      <c r="J344" s="26">
        <f t="shared" si="27"/>
        <v>1276.3548054825219</v>
      </c>
      <c r="K344" s="26">
        <f t="shared" si="28"/>
        <v>105788.49024128576</v>
      </c>
      <c r="L344" s="24"/>
    </row>
    <row r="345" spans="6:12" ht="26.25" x14ac:dyDescent="0.4">
      <c r="F345" s="23">
        <v>292</v>
      </c>
      <c r="G345" s="26">
        <f t="shared" si="29"/>
        <v>105788.49024128576</v>
      </c>
      <c r="H345" s="26">
        <f t="shared" si="25"/>
        <v>1822.8316187420685</v>
      </c>
      <c r="I345" s="26">
        <f t="shared" si="26"/>
        <v>539.96208560656271</v>
      </c>
      <c r="J345" s="26">
        <f t="shared" si="27"/>
        <v>1282.8695331355057</v>
      </c>
      <c r="K345" s="26">
        <f t="shared" si="28"/>
        <v>104505.62070815025</v>
      </c>
      <c r="L345" s="24"/>
    </row>
    <row r="346" spans="6:12" ht="26.25" x14ac:dyDescent="0.4">
      <c r="F346" s="23">
        <v>293</v>
      </c>
      <c r="G346" s="26">
        <f t="shared" si="29"/>
        <v>104505.62070815025</v>
      </c>
      <c r="H346" s="26">
        <f t="shared" si="25"/>
        <v>1822.8316187420685</v>
      </c>
      <c r="I346" s="26">
        <f t="shared" si="26"/>
        <v>533.41410569785023</v>
      </c>
      <c r="J346" s="26">
        <f t="shared" si="27"/>
        <v>1289.4175130442181</v>
      </c>
      <c r="K346" s="26">
        <f t="shared" si="28"/>
        <v>103216.20319510603</v>
      </c>
      <c r="L346" s="24"/>
    </row>
    <row r="347" spans="6:12" ht="26.25" x14ac:dyDescent="0.4">
      <c r="F347" s="23">
        <v>294</v>
      </c>
      <c r="G347" s="26">
        <f t="shared" si="29"/>
        <v>103216.20319510603</v>
      </c>
      <c r="H347" s="26">
        <f t="shared" si="25"/>
        <v>1822.8316187420685</v>
      </c>
      <c r="I347" s="26">
        <f t="shared" si="26"/>
        <v>526.8327038083537</v>
      </c>
      <c r="J347" s="26">
        <f t="shared" si="27"/>
        <v>1295.9989149337148</v>
      </c>
      <c r="K347" s="26">
        <f t="shared" si="28"/>
        <v>101920.20428017231</v>
      </c>
      <c r="L347" s="24"/>
    </row>
    <row r="348" spans="6:12" ht="26.25" x14ac:dyDescent="0.4">
      <c r="F348" s="23">
        <v>295</v>
      </c>
      <c r="G348" s="26">
        <f t="shared" si="29"/>
        <v>101920.20428017231</v>
      </c>
      <c r="H348" s="26">
        <f t="shared" si="25"/>
        <v>1822.8316187420685</v>
      </c>
      <c r="I348" s="26">
        <f t="shared" si="26"/>
        <v>520.21770934671281</v>
      </c>
      <c r="J348" s="26">
        <f t="shared" si="27"/>
        <v>1302.6139093953557</v>
      </c>
      <c r="K348" s="26">
        <f t="shared" si="28"/>
        <v>100617.59037077696</v>
      </c>
      <c r="L348" s="24"/>
    </row>
    <row r="349" spans="6:12" ht="26.25" x14ac:dyDescent="0.4">
      <c r="F349" s="23">
        <v>296</v>
      </c>
      <c r="G349" s="26">
        <f t="shared" si="29"/>
        <v>100617.59037077696</v>
      </c>
      <c r="H349" s="26">
        <f t="shared" si="25"/>
        <v>1822.8316187420685</v>
      </c>
      <c r="I349" s="26">
        <f t="shared" si="26"/>
        <v>513.56895085084068</v>
      </c>
      <c r="J349" s="26">
        <f t="shared" si="27"/>
        <v>1309.2626678912279</v>
      </c>
      <c r="K349" s="26">
        <f t="shared" si="28"/>
        <v>99308.327702885726</v>
      </c>
      <c r="L349" s="24"/>
    </row>
    <row r="350" spans="6:12" ht="26.25" x14ac:dyDescent="0.4">
      <c r="F350" s="23">
        <v>297</v>
      </c>
      <c r="G350" s="26">
        <f t="shared" si="29"/>
        <v>99308.327702885726</v>
      </c>
      <c r="H350" s="26">
        <f t="shared" si="25"/>
        <v>1822.8316187420685</v>
      </c>
      <c r="I350" s="26">
        <f t="shared" si="26"/>
        <v>506.8862559834792</v>
      </c>
      <c r="J350" s="26">
        <f t="shared" si="27"/>
        <v>1315.9453627585892</v>
      </c>
      <c r="K350" s="26">
        <f t="shared" si="28"/>
        <v>97992.382340127137</v>
      </c>
      <c r="L350" s="24"/>
    </row>
    <row r="351" spans="6:12" ht="26.25" x14ac:dyDescent="0.4">
      <c r="F351" s="23">
        <v>298</v>
      </c>
      <c r="G351" s="26">
        <f t="shared" si="29"/>
        <v>97992.382340127137</v>
      </c>
      <c r="H351" s="26">
        <f t="shared" si="25"/>
        <v>1822.8316187420685</v>
      </c>
      <c r="I351" s="26">
        <f t="shared" si="26"/>
        <v>500.16945152773224</v>
      </c>
      <c r="J351" s="26">
        <f t="shared" si="27"/>
        <v>1322.6621672143363</v>
      </c>
      <c r="K351" s="26">
        <f t="shared" si="28"/>
        <v>96669.720172912799</v>
      </c>
      <c r="L351" s="24"/>
    </row>
    <row r="352" spans="6:12" ht="26.25" x14ac:dyDescent="0.4">
      <c r="F352" s="23">
        <v>299</v>
      </c>
      <c r="G352" s="26">
        <f t="shared" si="29"/>
        <v>96669.720172912799</v>
      </c>
      <c r="H352" s="26">
        <f t="shared" si="25"/>
        <v>1822.8316187420685</v>
      </c>
      <c r="I352" s="26">
        <f t="shared" si="26"/>
        <v>493.41836338257576</v>
      </c>
      <c r="J352" s="26">
        <f t="shared" si="27"/>
        <v>1329.4132553594927</v>
      </c>
      <c r="K352" s="26">
        <f t="shared" si="28"/>
        <v>95340.306917553302</v>
      </c>
      <c r="L352" s="24"/>
    </row>
    <row r="353" spans="6:12" ht="26.25" x14ac:dyDescent="0.4">
      <c r="F353" s="23">
        <v>300</v>
      </c>
      <c r="G353" s="26">
        <f t="shared" si="29"/>
        <v>95340.306917553302</v>
      </c>
      <c r="H353" s="26">
        <f t="shared" si="25"/>
        <v>1822.8316187420685</v>
      </c>
      <c r="I353" s="26">
        <f t="shared" si="26"/>
        <v>486.63281655834498</v>
      </c>
      <c r="J353" s="26">
        <f t="shared" si="27"/>
        <v>1336.1988021837235</v>
      </c>
      <c r="K353" s="26">
        <f t="shared" si="28"/>
        <v>94004.108115369585</v>
      </c>
      <c r="L353" s="24"/>
    </row>
    <row r="354" spans="6:12" ht="26.25" x14ac:dyDescent="0.4">
      <c r="F354" s="23">
        <v>301</v>
      </c>
      <c r="G354" s="26">
        <f t="shared" si="29"/>
        <v>94004.108115369585</v>
      </c>
      <c r="H354" s="26">
        <f t="shared" si="25"/>
        <v>1822.8316187420685</v>
      </c>
      <c r="I354" s="26">
        <f t="shared" si="26"/>
        <v>479.8126351721989</v>
      </c>
      <c r="J354" s="26">
        <f t="shared" si="27"/>
        <v>1343.0189835698695</v>
      </c>
      <c r="K354" s="26">
        <f t="shared" si="28"/>
        <v>92661.089131799716</v>
      </c>
      <c r="L354" s="24"/>
    </row>
    <row r="355" spans="6:12" ht="26.25" x14ac:dyDescent="0.4">
      <c r="F355" s="23">
        <v>302</v>
      </c>
      <c r="G355" s="26">
        <f t="shared" si="29"/>
        <v>92661.089131799716</v>
      </c>
      <c r="H355" s="26">
        <f t="shared" si="25"/>
        <v>1822.8316187420685</v>
      </c>
      <c r="I355" s="26">
        <f t="shared" si="26"/>
        <v>472.95764244356104</v>
      </c>
      <c r="J355" s="26">
        <f t="shared" si="27"/>
        <v>1349.8739762985074</v>
      </c>
      <c r="K355" s="26">
        <f t="shared" si="28"/>
        <v>91311.21515550121</v>
      </c>
      <c r="L355" s="24"/>
    </row>
    <row r="356" spans="6:12" ht="26.25" x14ac:dyDescent="0.4">
      <c r="F356" s="23">
        <v>303</v>
      </c>
      <c r="G356" s="26">
        <f t="shared" si="29"/>
        <v>91311.21515550121</v>
      </c>
      <c r="H356" s="26">
        <f t="shared" si="25"/>
        <v>1822.8316187420685</v>
      </c>
      <c r="I356" s="26">
        <f t="shared" si="26"/>
        <v>466.06766068953743</v>
      </c>
      <c r="J356" s="26">
        <f t="shared" si="27"/>
        <v>1356.7639580525311</v>
      </c>
      <c r="K356" s="26">
        <f t="shared" si="28"/>
        <v>89954.451197448681</v>
      </c>
      <c r="L356" s="24"/>
    </row>
    <row r="357" spans="6:12" ht="26.25" x14ac:dyDescent="0.4">
      <c r="F357" s="23">
        <v>304</v>
      </c>
      <c r="G357" s="26">
        <f t="shared" si="29"/>
        <v>89954.451197448681</v>
      </c>
      <c r="H357" s="26">
        <f t="shared" si="25"/>
        <v>1822.8316187420685</v>
      </c>
      <c r="I357" s="26">
        <f t="shared" si="26"/>
        <v>459.14251132031097</v>
      </c>
      <c r="J357" s="26">
        <f t="shared" si="27"/>
        <v>1363.6891074217574</v>
      </c>
      <c r="K357" s="26">
        <f t="shared" si="28"/>
        <v>88590.762090026925</v>
      </c>
      <c r="L357" s="24"/>
    </row>
    <row r="358" spans="6:12" ht="26.25" x14ac:dyDescent="0.4">
      <c r="F358" s="23">
        <v>305</v>
      </c>
      <c r="G358" s="26">
        <f t="shared" si="29"/>
        <v>88590.762090026925</v>
      </c>
      <c r="H358" s="26">
        <f t="shared" si="25"/>
        <v>1822.8316187420685</v>
      </c>
      <c r="I358" s="26">
        <f t="shared" si="26"/>
        <v>452.18201483451242</v>
      </c>
      <c r="J358" s="26">
        <f t="shared" si="27"/>
        <v>1370.649603907556</v>
      </c>
      <c r="K358" s="26">
        <f t="shared" si="28"/>
        <v>87220.112486119368</v>
      </c>
      <c r="L358" s="24"/>
    </row>
    <row r="359" spans="6:12" ht="26.25" x14ac:dyDescent="0.4">
      <c r="F359" s="23">
        <v>306</v>
      </c>
      <c r="G359" s="26">
        <f t="shared" si="29"/>
        <v>87220.112486119368</v>
      </c>
      <c r="H359" s="26">
        <f t="shared" si="25"/>
        <v>1822.8316187420685</v>
      </c>
      <c r="I359" s="26">
        <f t="shared" si="26"/>
        <v>445.18599081456762</v>
      </c>
      <c r="J359" s="26">
        <f t="shared" si="27"/>
        <v>1377.6456279275008</v>
      </c>
      <c r="K359" s="26">
        <f t="shared" si="28"/>
        <v>85842.466858191867</v>
      </c>
      <c r="L359" s="24"/>
    </row>
    <row r="360" spans="6:12" ht="26.25" x14ac:dyDescent="0.4">
      <c r="F360" s="23">
        <v>307</v>
      </c>
      <c r="G360" s="26">
        <f t="shared" si="29"/>
        <v>85842.466858191867</v>
      </c>
      <c r="H360" s="26">
        <f t="shared" si="25"/>
        <v>1822.8316187420685</v>
      </c>
      <c r="I360" s="26">
        <f t="shared" si="26"/>
        <v>438.15425792202097</v>
      </c>
      <c r="J360" s="26">
        <f t="shared" si="27"/>
        <v>1384.6773608200474</v>
      </c>
      <c r="K360" s="26">
        <f t="shared" si="28"/>
        <v>84457.789497371821</v>
      </c>
      <c r="L360" s="24"/>
    </row>
    <row r="361" spans="6:12" ht="26.25" x14ac:dyDescent="0.4">
      <c r="F361" s="23">
        <v>308</v>
      </c>
      <c r="G361" s="26">
        <f t="shared" si="29"/>
        <v>84457.789497371821</v>
      </c>
      <c r="H361" s="26">
        <f t="shared" si="25"/>
        <v>1822.8316187420685</v>
      </c>
      <c r="I361" s="26">
        <f t="shared" si="26"/>
        <v>431.08663389283532</v>
      </c>
      <c r="J361" s="26">
        <f t="shared" si="27"/>
        <v>1391.7449848492331</v>
      </c>
      <c r="K361" s="26">
        <f t="shared" si="28"/>
        <v>83066.044512522581</v>
      </c>
      <c r="L361" s="24"/>
    </row>
    <row r="362" spans="6:12" ht="26.25" x14ac:dyDescent="0.4">
      <c r="F362" s="23">
        <v>309</v>
      </c>
      <c r="G362" s="26">
        <f t="shared" si="29"/>
        <v>83066.044512522581</v>
      </c>
      <c r="H362" s="26">
        <f t="shared" si="25"/>
        <v>1822.8316187420685</v>
      </c>
      <c r="I362" s="26">
        <f t="shared" si="26"/>
        <v>423.98293553266734</v>
      </c>
      <c r="J362" s="26">
        <f t="shared" si="27"/>
        <v>1398.8486832094011</v>
      </c>
      <c r="K362" s="26">
        <f t="shared" si="28"/>
        <v>81667.195829313176</v>
      </c>
      <c r="L362" s="24"/>
    </row>
    <row r="363" spans="6:12" ht="26.25" x14ac:dyDescent="0.4">
      <c r="F363" s="23">
        <v>310</v>
      </c>
      <c r="G363" s="26">
        <f t="shared" si="29"/>
        <v>81667.195829313176</v>
      </c>
      <c r="H363" s="26">
        <f t="shared" si="25"/>
        <v>1822.8316187420685</v>
      </c>
      <c r="I363" s="26">
        <f t="shared" si="26"/>
        <v>416.8429787121193</v>
      </c>
      <c r="J363" s="26">
        <f t="shared" si="27"/>
        <v>1405.9886400299492</v>
      </c>
      <c r="K363" s="26">
        <f t="shared" si="28"/>
        <v>80261.207189283232</v>
      </c>
      <c r="L363" s="24"/>
    </row>
    <row r="364" spans="6:12" ht="26.25" x14ac:dyDescent="0.4">
      <c r="F364" s="23">
        <v>311</v>
      </c>
      <c r="G364" s="26">
        <f t="shared" si="29"/>
        <v>80261.207189283232</v>
      </c>
      <c r="H364" s="26">
        <f t="shared" si="25"/>
        <v>1822.8316187420685</v>
      </c>
      <c r="I364" s="26">
        <f t="shared" si="26"/>
        <v>409.66657836196651</v>
      </c>
      <c r="J364" s="26">
        <f t="shared" si="27"/>
        <v>1413.165040380102</v>
      </c>
      <c r="K364" s="26">
        <f t="shared" si="28"/>
        <v>78848.042148903129</v>
      </c>
      <c r="L364" s="24"/>
    </row>
    <row r="365" spans="6:12" ht="26.25" x14ac:dyDescent="0.4">
      <c r="F365" s="23">
        <v>312</v>
      </c>
      <c r="G365" s="26">
        <f t="shared" si="29"/>
        <v>78848.042148903129</v>
      </c>
      <c r="H365" s="26">
        <f t="shared" si="25"/>
        <v>1822.8316187420685</v>
      </c>
      <c r="I365" s="26">
        <f t="shared" si="26"/>
        <v>402.45354846835971</v>
      </c>
      <c r="J365" s="26">
        <f t="shared" si="27"/>
        <v>1420.3780702737088</v>
      </c>
      <c r="K365" s="26">
        <f t="shared" si="28"/>
        <v>77427.664078629416</v>
      </c>
      <c r="L365" s="24"/>
    </row>
    <row r="366" spans="6:12" ht="26.25" x14ac:dyDescent="0.4">
      <c r="F366" s="23">
        <v>313</v>
      </c>
      <c r="G366" s="26">
        <f t="shared" si="29"/>
        <v>77427.664078629416</v>
      </c>
      <c r="H366" s="26">
        <f t="shared" si="25"/>
        <v>1822.8316187420685</v>
      </c>
      <c r="I366" s="26">
        <f t="shared" si="26"/>
        <v>395.2037020680043</v>
      </c>
      <c r="J366" s="26">
        <f t="shared" si="27"/>
        <v>1427.6279166740642</v>
      </c>
      <c r="K366" s="26">
        <f t="shared" si="28"/>
        <v>76000.036161955359</v>
      </c>
      <c r="L366" s="24"/>
    </row>
    <row r="367" spans="6:12" ht="26.25" x14ac:dyDescent="0.4">
      <c r="F367" s="23">
        <v>314</v>
      </c>
      <c r="G367" s="26">
        <f t="shared" si="29"/>
        <v>76000.036161955359</v>
      </c>
      <c r="H367" s="26">
        <f t="shared" si="25"/>
        <v>1822.8316187420685</v>
      </c>
      <c r="I367" s="26">
        <f t="shared" si="26"/>
        <v>387.91685124331383</v>
      </c>
      <c r="J367" s="26">
        <f t="shared" si="27"/>
        <v>1434.9147674987546</v>
      </c>
      <c r="K367" s="26">
        <f t="shared" si="28"/>
        <v>74565.121394456597</v>
      </c>
      <c r="L367" s="24"/>
    </row>
    <row r="368" spans="6:12" ht="26.25" x14ac:dyDescent="0.4">
      <c r="F368" s="23">
        <v>315</v>
      </c>
      <c r="G368" s="26">
        <f t="shared" si="29"/>
        <v>74565.121394456597</v>
      </c>
      <c r="H368" s="26">
        <f t="shared" si="25"/>
        <v>1822.8316187420685</v>
      </c>
      <c r="I368" s="26">
        <f t="shared" si="26"/>
        <v>380.59280711753888</v>
      </c>
      <c r="J368" s="26">
        <f t="shared" si="27"/>
        <v>1442.2388116245297</v>
      </c>
      <c r="K368" s="26">
        <f t="shared" si="28"/>
        <v>73122.88258283207</v>
      </c>
      <c r="L368" s="24"/>
    </row>
    <row r="369" spans="6:12" ht="26.25" x14ac:dyDescent="0.4">
      <c r="F369" s="23">
        <v>316</v>
      </c>
      <c r="G369" s="26">
        <f t="shared" si="29"/>
        <v>73122.88258283207</v>
      </c>
      <c r="H369" s="26">
        <f t="shared" si="25"/>
        <v>1822.8316187420685</v>
      </c>
      <c r="I369" s="26">
        <f t="shared" si="26"/>
        <v>373.23137984987204</v>
      </c>
      <c r="J369" s="26">
        <f t="shared" si="27"/>
        <v>1449.6002388921966</v>
      </c>
      <c r="K369" s="26">
        <f t="shared" si="28"/>
        <v>71673.282343939878</v>
      </c>
      <c r="L369" s="24"/>
    </row>
    <row r="370" spans="6:12" ht="26.25" x14ac:dyDescent="0.4">
      <c r="F370" s="23">
        <v>317</v>
      </c>
      <c r="G370" s="26">
        <f t="shared" si="29"/>
        <v>71673.282343939878</v>
      </c>
      <c r="H370" s="26">
        <f t="shared" si="25"/>
        <v>1822.8316187420685</v>
      </c>
      <c r="I370" s="26">
        <f t="shared" si="26"/>
        <v>365.83237863052648</v>
      </c>
      <c r="J370" s="26">
        <f t="shared" si="27"/>
        <v>1456.9992401115419</v>
      </c>
      <c r="K370" s="26">
        <f t="shared" si="28"/>
        <v>70216.283103828333</v>
      </c>
      <c r="L370" s="24"/>
    </row>
    <row r="371" spans="6:12" ht="26.25" x14ac:dyDescent="0.4">
      <c r="F371" s="23">
        <v>318</v>
      </c>
      <c r="G371" s="26">
        <f t="shared" si="29"/>
        <v>70216.283103828333</v>
      </c>
      <c r="H371" s="26">
        <f t="shared" si="25"/>
        <v>1822.8316187420685</v>
      </c>
      <c r="I371" s="26">
        <f t="shared" si="26"/>
        <v>358.39561167579046</v>
      </c>
      <c r="J371" s="26">
        <f t="shared" si="27"/>
        <v>1464.4360070662781</v>
      </c>
      <c r="K371" s="26">
        <f t="shared" si="28"/>
        <v>68751.847096762052</v>
      </c>
      <c r="L371" s="24"/>
    </row>
    <row r="372" spans="6:12" ht="26.25" x14ac:dyDescent="0.4">
      <c r="F372" s="23">
        <v>319</v>
      </c>
      <c r="G372" s="26">
        <f t="shared" si="29"/>
        <v>68751.847096762052</v>
      </c>
      <c r="H372" s="26">
        <f t="shared" si="25"/>
        <v>1822.8316187420685</v>
      </c>
      <c r="I372" s="26">
        <f t="shared" si="26"/>
        <v>350.9208862230563</v>
      </c>
      <c r="J372" s="26">
        <f t="shared" si="27"/>
        <v>1471.9107325190121</v>
      </c>
      <c r="K372" s="26">
        <f t="shared" si="28"/>
        <v>67279.93636424304</v>
      </c>
      <c r="L372" s="24"/>
    </row>
    <row r="373" spans="6:12" ht="26.25" x14ac:dyDescent="0.4">
      <c r="F373" s="23">
        <v>320</v>
      </c>
      <c r="G373" s="26">
        <f t="shared" si="29"/>
        <v>67279.93636424304</v>
      </c>
      <c r="H373" s="26">
        <f t="shared" si="25"/>
        <v>1822.8316187420685</v>
      </c>
      <c r="I373" s="26">
        <f t="shared" si="26"/>
        <v>343.40800852582385</v>
      </c>
      <c r="J373" s="26">
        <f t="shared" si="27"/>
        <v>1479.4236102162447</v>
      </c>
      <c r="K373" s="26">
        <f t="shared" si="28"/>
        <v>65800.5127540268</v>
      </c>
      <c r="L373" s="24"/>
    </row>
    <row r="374" spans="6:12" ht="26.25" x14ac:dyDescent="0.4">
      <c r="F374" s="23">
        <v>321</v>
      </c>
      <c r="G374" s="26">
        <f t="shared" si="29"/>
        <v>65800.5127540268</v>
      </c>
      <c r="H374" s="26">
        <f t="shared" si="25"/>
        <v>1822.8316187420685</v>
      </c>
      <c r="I374" s="26">
        <f t="shared" si="26"/>
        <v>335.85678384867845</v>
      </c>
      <c r="J374" s="26">
        <f t="shared" si="27"/>
        <v>1486.9748348933899</v>
      </c>
      <c r="K374" s="26">
        <f t="shared" si="28"/>
        <v>64313.537919133407</v>
      </c>
      <c r="L374" s="24"/>
    </row>
    <row r="375" spans="6:12" ht="26.25" x14ac:dyDescent="0.4">
      <c r="F375" s="23">
        <v>322</v>
      </c>
      <c r="G375" s="26">
        <f t="shared" si="29"/>
        <v>64313.537919133407</v>
      </c>
      <c r="H375" s="26">
        <f t="shared" ref="H375:H413" si="30">$I$30</f>
        <v>1822.8316187420685</v>
      </c>
      <c r="I375" s="26">
        <f t="shared" ref="I375:I413" si="31">$G375*$G$31</f>
        <v>328.26701646224342</v>
      </c>
      <c r="J375" s="26">
        <f t="shared" ref="J375:J413" si="32">$H375-$I375</f>
        <v>1494.5646022798251</v>
      </c>
      <c r="K375" s="26">
        <f t="shared" ref="K375:K413" si="33">$G375-$J375</f>
        <v>62818.973316853582</v>
      </c>
      <c r="L375" s="24"/>
    </row>
    <row r="376" spans="6:12" ht="26.25" x14ac:dyDescent="0.4">
      <c r="F376" s="23">
        <v>323</v>
      </c>
      <c r="G376" s="26">
        <f t="shared" ref="G376:G413" si="34">$K375</f>
        <v>62818.973316853582</v>
      </c>
      <c r="H376" s="26">
        <f t="shared" si="30"/>
        <v>1822.8316187420685</v>
      </c>
      <c r="I376" s="26">
        <f t="shared" si="31"/>
        <v>320.63850963810683</v>
      </c>
      <c r="J376" s="26">
        <f t="shared" si="32"/>
        <v>1502.1931091039617</v>
      </c>
      <c r="K376" s="26">
        <f t="shared" si="33"/>
        <v>61316.780207749624</v>
      </c>
      <c r="L376" s="24"/>
    </row>
    <row r="377" spans="6:12" ht="26.25" x14ac:dyDescent="0.4">
      <c r="F377" s="23">
        <v>324</v>
      </c>
      <c r="G377" s="26">
        <f t="shared" si="34"/>
        <v>61316.780207749624</v>
      </c>
      <c r="H377" s="26">
        <f t="shared" si="30"/>
        <v>1822.8316187420685</v>
      </c>
      <c r="I377" s="26">
        <f t="shared" si="31"/>
        <v>312.97106564372206</v>
      </c>
      <c r="J377" s="26">
        <f t="shared" si="32"/>
        <v>1509.8605530983464</v>
      </c>
      <c r="K377" s="26">
        <f t="shared" si="33"/>
        <v>59806.919654651276</v>
      </c>
      <c r="L377" s="24"/>
    </row>
    <row r="378" spans="6:12" ht="26.25" x14ac:dyDescent="0.4">
      <c r="F378" s="23">
        <v>325</v>
      </c>
      <c r="G378" s="26">
        <f t="shared" si="34"/>
        <v>59806.919654651276</v>
      </c>
      <c r="H378" s="26">
        <f t="shared" si="30"/>
        <v>1822.8316187420685</v>
      </c>
      <c r="I378" s="26">
        <f t="shared" si="31"/>
        <v>305.26448573728254</v>
      </c>
      <c r="J378" s="26">
        <f t="shared" si="32"/>
        <v>1517.567133004786</v>
      </c>
      <c r="K378" s="26">
        <f t="shared" si="33"/>
        <v>58289.352521646491</v>
      </c>
      <c r="L378" s="24"/>
    </row>
    <row r="379" spans="6:12" ht="26.25" x14ac:dyDescent="0.4">
      <c r="F379" s="23">
        <v>326</v>
      </c>
      <c r="G379" s="26">
        <f t="shared" si="34"/>
        <v>58289.352521646491</v>
      </c>
      <c r="H379" s="26">
        <f t="shared" si="30"/>
        <v>1822.8316187420685</v>
      </c>
      <c r="I379" s="26">
        <f t="shared" si="31"/>
        <v>297.51857016257065</v>
      </c>
      <c r="J379" s="26">
        <f t="shared" si="32"/>
        <v>1525.3130485794977</v>
      </c>
      <c r="K379" s="26">
        <f t="shared" si="33"/>
        <v>56764.039473066994</v>
      </c>
      <c r="L379" s="24"/>
    </row>
    <row r="380" spans="6:12" ht="26.25" x14ac:dyDescent="0.4">
      <c r="F380" s="23">
        <v>327</v>
      </c>
      <c r="G380" s="26">
        <f t="shared" si="34"/>
        <v>56764.039473066994</v>
      </c>
      <c r="H380" s="26">
        <f t="shared" si="30"/>
        <v>1822.8316187420685</v>
      </c>
      <c r="I380" s="26">
        <f t="shared" si="31"/>
        <v>289.73311814377945</v>
      </c>
      <c r="J380" s="26">
        <f t="shared" si="32"/>
        <v>1533.0985005982891</v>
      </c>
      <c r="K380" s="26">
        <f t="shared" si="33"/>
        <v>55230.940972468707</v>
      </c>
      <c r="L380" s="24"/>
    </row>
    <row r="381" spans="6:12" ht="26.25" x14ac:dyDescent="0.4">
      <c r="F381" s="23">
        <v>328</v>
      </c>
      <c r="G381" s="26">
        <f t="shared" si="34"/>
        <v>55230.940972468707</v>
      </c>
      <c r="H381" s="26">
        <f t="shared" si="30"/>
        <v>1822.8316187420685</v>
      </c>
      <c r="I381" s="26">
        <f t="shared" si="31"/>
        <v>281.90792788030905</v>
      </c>
      <c r="J381" s="26">
        <f t="shared" si="32"/>
        <v>1540.9236908617595</v>
      </c>
      <c r="K381" s="26">
        <f t="shared" si="33"/>
        <v>53690.017281606946</v>
      </c>
      <c r="L381" s="24"/>
    </row>
    <row r="382" spans="6:12" ht="26.25" x14ac:dyDescent="0.4">
      <c r="F382" s="23">
        <v>329</v>
      </c>
      <c r="G382" s="26">
        <f t="shared" si="34"/>
        <v>53690.017281606946</v>
      </c>
      <c r="H382" s="26">
        <f t="shared" si="30"/>
        <v>1822.8316187420685</v>
      </c>
      <c r="I382" s="26">
        <f t="shared" si="31"/>
        <v>274.04279654153544</v>
      </c>
      <c r="J382" s="26">
        <f t="shared" si="32"/>
        <v>1548.7888222005331</v>
      </c>
      <c r="K382" s="26">
        <f t="shared" si="33"/>
        <v>52141.228459406411</v>
      </c>
      <c r="L382" s="24"/>
    </row>
    <row r="383" spans="6:12" ht="26.25" x14ac:dyDescent="0.4">
      <c r="F383" s="23">
        <v>330</v>
      </c>
      <c r="G383" s="26">
        <f t="shared" si="34"/>
        <v>52141.228459406411</v>
      </c>
      <c r="H383" s="26">
        <f t="shared" si="30"/>
        <v>1822.8316187420685</v>
      </c>
      <c r="I383" s="26">
        <f t="shared" si="31"/>
        <v>266.13752026155356</v>
      </c>
      <c r="J383" s="26">
        <f t="shared" si="32"/>
        <v>1556.6940984805149</v>
      </c>
      <c r="K383" s="26">
        <f t="shared" si="33"/>
        <v>50584.5343609259</v>
      </c>
      <c r="L383" s="24"/>
    </row>
    <row r="384" spans="6:12" ht="26.25" x14ac:dyDescent="0.4">
      <c r="F384" s="23">
        <v>331</v>
      </c>
      <c r="G384" s="26">
        <f t="shared" si="34"/>
        <v>50584.5343609259</v>
      </c>
      <c r="H384" s="26">
        <f t="shared" si="30"/>
        <v>1822.8316187420685</v>
      </c>
      <c r="I384" s="26">
        <f t="shared" si="31"/>
        <v>258.19189413389262</v>
      </c>
      <c r="J384" s="26">
        <f t="shared" si="32"/>
        <v>1564.6397246081758</v>
      </c>
      <c r="K384" s="26">
        <f t="shared" si="33"/>
        <v>49019.894636317724</v>
      </c>
      <c r="L384" s="24"/>
    </row>
    <row r="385" spans="6:12" ht="26.25" x14ac:dyDescent="0.4">
      <c r="F385" s="23">
        <v>332</v>
      </c>
      <c r="G385" s="26">
        <f t="shared" si="34"/>
        <v>49019.894636317724</v>
      </c>
      <c r="H385" s="26">
        <f t="shared" si="30"/>
        <v>1822.8316187420685</v>
      </c>
      <c r="I385" s="26">
        <f t="shared" si="31"/>
        <v>250.20571220620505</v>
      </c>
      <c r="J385" s="26">
        <f t="shared" si="32"/>
        <v>1572.6259065358634</v>
      </c>
      <c r="K385" s="26">
        <f t="shared" si="33"/>
        <v>47447.268729781863</v>
      </c>
      <c r="L385" s="24"/>
    </row>
    <row r="386" spans="6:12" ht="26.25" x14ac:dyDescent="0.4">
      <c r="F386" s="23">
        <v>333</v>
      </c>
      <c r="G386" s="26">
        <f t="shared" si="34"/>
        <v>47447.268729781863</v>
      </c>
      <c r="H386" s="26">
        <f t="shared" si="30"/>
        <v>1822.8316187420685</v>
      </c>
      <c r="I386" s="26">
        <f t="shared" si="31"/>
        <v>242.17876747492826</v>
      </c>
      <c r="J386" s="26">
        <f t="shared" si="32"/>
        <v>1580.6528512671402</v>
      </c>
      <c r="K386" s="26">
        <f t="shared" si="33"/>
        <v>45866.61587851472</v>
      </c>
      <c r="L386" s="24"/>
    </row>
    <row r="387" spans="6:12" ht="26.25" x14ac:dyDescent="0.4">
      <c r="F387" s="23">
        <v>334</v>
      </c>
      <c r="G387" s="26">
        <f t="shared" si="34"/>
        <v>45866.61587851472</v>
      </c>
      <c r="H387" s="26">
        <f t="shared" si="30"/>
        <v>1822.8316187420685</v>
      </c>
      <c r="I387" s="26">
        <f t="shared" si="31"/>
        <v>234.11085187991887</v>
      </c>
      <c r="J387" s="26">
        <f t="shared" si="32"/>
        <v>1588.7207668621495</v>
      </c>
      <c r="K387" s="26">
        <f t="shared" si="33"/>
        <v>44277.895111652571</v>
      </c>
      <c r="L387" s="24"/>
    </row>
    <row r="388" spans="6:12" ht="26.25" x14ac:dyDescent="0.4">
      <c r="F388" s="23">
        <v>335</v>
      </c>
      <c r="G388" s="26">
        <f t="shared" si="34"/>
        <v>44277.895111652571</v>
      </c>
      <c r="H388" s="26">
        <f t="shared" si="30"/>
        <v>1822.8316187420685</v>
      </c>
      <c r="I388" s="26">
        <f t="shared" si="31"/>
        <v>226.00175629905999</v>
      </c>
      <c r="J388" s="26">
        <f t="shared" si="32"/>
        <v>1596.8298624430086</v>
      </c>
      <c r="K388" s="26">
        <f t="shared" si="33"/>
        <v>42681.065249209561</v>
      </c>
      <c r="L388" s="24"/>
    </row>
    <row r="389" spans="6:12" ht="26.25" x14ac:dyDescent="0.4">
      <c r="F389" s="23">
        <v>336</v>
      </c>
      <c r="G389" s="26">
        <f t="shared" si="34"/>
        <v>42681.065249209561</v>
      </c>
      <c r="H389" s="26">
        <f t="shared" si="30"/>
        <v>1822.8316187420685</v>
      </c>
      <c r="I389" s="26">
        <f t="shared" si="31"/>
        <v>217.85127054284047</v>
      </c>
      <c r="J389" s="26">
        <f t="shared" si="32"/>
        <v>1604.980348199228</v>
      </c>
      <c r="K389" s="26">
        <f t="shared" si="33"/>
        <v>41076.084901010334</v>
      </c>
      <c r="L389" s="24"/>
    </row>
    <row r="390" spans="6:12" ht="26.25" x14ac:dyDescent="0.4">
      <c r="F390" s="23">
        <v>337</v>
      </c>
      <c r="G390" s="26">
        <f t="shared" si="34"/>
        <v>41076.084901010334</v>
      </c>
      <c r="H390" s="26">
        <f t="shared" si="30"/>
        <v>1822.8316187420685</v>
      </c>
      <c r="I390" s="26">
        <f t="shared" si="31"/>
        <v>209.65918334890691</v>
      </c>
      <c r="J390" s="26">
        <f t="shared" si="32"/>
        <v>1613.1724353931615</v>
      </c>
      <c r="K390" s="26">
        <f t="shared" si="33"/>
        <v>39462.91246561717</v>
      </c>
      <c r="L390" s="24"/>
    </row>
    <row r="391" spans="6:12" ht="26.25" x14ac:dyDescent="0.4">
      <c r="F391" s="23">
        <v>338</v>
      </c>
      <c r="G391" s="26">
        <f t="shared" si="34"/>
        <v>39462.91246561717</v>
      </c>
      <c r="H391" s="26">
        <f t="shared" si="30"/>
        <v>1822.8316187420685</v>
      </c>
      <c r="I391" s="26">
        <f t="shared" si="31"/>
        <v>201.42528237658763</v>
      </c>
      <c r="J391" s="26">
        <f t="shared" si="32"/>
        <v>1621.4063363654809</v>
      </c>
      <c r="K391" s="26">
        <f t="shared" si="33"/>
        <v>37841.506129251691</v>
      </c>
      <c r="L391" s="24"/>
    </row>
    <row r="392" spans="6:12" ht="26.25" x14ac:dyDescent="0.4">
      <c r="F392" s="23">
        <v>339</v>
      </c>
      <c r="G392" s="26">
        <f t="shared" si="34"/>
        <v>37841.506129251691</v>
      </c>
      <c r="H392" s="26">
        <f t="shared" si="30"/>
        <v>1822.8316187420685</v>
      </c>
      <c r="I392" s="26">
        <f t="shared" si="31"/>
        <v>193.14935420138883</v>
      </c>
      <c r="J392" s="26">
        <f t="shared" si="32"/>
        <v>1629.6822645406796</v>
      </c>
      <c r="K392" s="26">
        <f t="shared" si="33"/>
        <v>36211.823864711012</v>
      </c>
      <c r="L392" s="24"/>
    </row>
    <row r="393" spans="6:12" ht="26.25" x14ac:dyDescent="0.4">
      <c r="F393" s="23">
        <v>340</v>
      </c>
      <c r="G393" s="26">
        <f t="shared" si="34"/>
        <v>36211.823864711012</v>
      </c>
      <c r="H393" s="26">
        <f t="shared" si="30"/>
        <v>1822.8316187420685</v>
      </c>
      <c r="I393" s="26">
        <f t="shared" si="31"/>
        <v>184.83118430946246</v>
      </c>
      <c r="J393" s="26">
        <f t="shared" si="32"/>
        <v>1638.000434432606</v>
      </c>
      <c r="K393" s="26">
        <f t="shared" si="33"/>
        <v>34573.823430278404</v>
      </c>
      <c r="L393" s="24"/>
    </row>
    <row r="394" spans="6:12" ht="26.25" x14ac:dyDescent="0.4">
      <c r="F394" s="23">
        <v>341</v>
      </c>
      <c r="G394" s="26">
        <f t="shared" si="34"/>
        <v>34573.823430278404</v>
      </c>
      <c r="H394" s="26">
        <f t="shared" si="30"/>
        <v>1822.8316187420685</v>
      </c>
      <c r="I394" s="26">
        <f t="shared" si="31"/>
        <v>176.47055709204602</v>
      </c>
      <c r="J394" s="26">
        <f t="shared" si="32"/>
        <v>1646.3610616500225</v>
      </c>
      <c r="K394" s="26">
        <f t="shared" si="33"/>
        <v>32927.462368628381</v>
      </c>
      <c r="L394" s="24"/>
    </row>
    <row r="395" spans="6:12" ht="26.25" x14ac:dyDescent="0.4">
      <c r="F395" s="23">
        <v>342</v>
      </c>
      <c r="G395" s="26">
        <f t="shared" si="34"/>
        <v>32927.462368628381</v>
      </c>
      <c r="H395" s="26">
        <f t="shared" si="30"/>
        <v>1822.8316187420685</v>
      </c>
      <c r="I395" s="26">
        <f t="shared" si="31"/>
        <v>168.06725583987404</v>
      </c>
      <c r="J395" s="26">
        <f t="shared" si="32"/>
        <v>1654.7643629021945</v>
      </c>
      <c r="K395" s="26">
        <f t="shared" si="33"/>
        <v>31272.698005726186</v>
      </c>
      <c r="L395" s="24"/>
    </row>
    <row r="396" spans="6:12" ht="26.25" x14ac:dyDescent="0.4">
      <c r="F396" s="23">
        <v>343</v>
      </c>
      <c r="G396" s="26">
        <f t="shared" si="34"/>
        <v>31272.698005726186</v>
      </c>
      <c r="H396" s="26">
        <f t="shared" si="30"/>
        <v>1822.8316187420685</v>
      </c>
      <c r="I396" s="26">
        <f t="shared" si="31"/>
        <v>159.62106273756075</v>
      </c>
      <c r="J396" s="26">
        <f t="shared" si="32"/>
        <v>1663.2105560045077</v>
      </c>
      <c r="K396" s="26">
        <f t="shared" si="33"/>
        <v>29609.487449721677</v>
      </c>
      <c r="L396" s="24"/>
    </row>
    <row r="397" spans="6:12" ht="26.25" x14ac:dyDescent="0.4">
      <c r="F397" s="23">
        <v>344</v>
      </c>
      <c r="G397" s="26">
        <f t="shared" si="34"/>
        <v>29609.487449721677</v>
      </c>
      <c r="H397" s="26">
        <f t="shared" si="30"/>
        <v>1822.8316187420685</v>
      </c>
      <c r="I397" s="26">
        <f t="shared" si="31"/>
        <v>151.1317588579544</v>
      </c>
      <c r="J397" s="26">
        <f t="shared" si="32"/>
        <v>1671.6998598841142</v>
      </c>
      <c r="K397" s="26">
        <f t="shared" si="33"/>
        <v>27937.787589837564</v>
      </c>
      <c r="L397" s="24"/>
    </row>
    <row r="398" spans="6:12" ht="26.25" x14ac:dyDescent="0.4">
      <c r="F398" s="23">
        <v>345</v>
      </c>
      <c r="G398" s="26">
        <f t="shared" si="34"/>
        <v>27937.787589837564</v>
      </c>
      <c r="H398" s="26">
        <f t="shared" si="30"/>
        <v>1822.8316187420685</v>
      </c>
      <c r="I398" s="26">
        <f t="shared" si="31"/>
        <v>142.59912415646255</v>
      </c>
      <c r="J398" s="26">
        <f t="shared" si="32"/>
        <v>1680.232494585606</v>
      </c>
      <c r="K398" s="26">
        <f t="shared" si="33"/>
        <v>26257.555095251959</v>
      </c>
      <c r="L398" s="24"/>
    </row>
    <row r="399" spans="6:12" ht="26.25" x14ac:dyDescent="0.4">
      <c r="F399" s="23">
        <v>346</v>
      </c>
      <c r="G399" s="26">
        <f t="shared" si="34"/>
        <v>26257.555095251959</v>
      </c>
      <c r="H399" s="26">
        <f t="shared" si="30"/>
        <v>1822.8316187420685</v>
      </c>
      <c r="I399" s="26">
        <f t="shared" si="31"/>
        <v>134.02293746534855</v>
      </c>
      <c r="J399" s="26">
        <f t="shared" si="32"/>
        <v>1688.8086812767199</v>
      </c>
      <c r="K399" s="26">
        <f t="shared" si="33"/>
        <v>24568.746413975237</v>
      </c>
      <c r="L399" s="24"/>
    </row>
    <row r="400" spans="6:12" ht="26.25" x14ac:dyDescent="0.4">
      <c r="F400" s="23">
        <v>347</v>
      </c>
      <c r="G400" s="26">
        <f t="shared" si="34"/>
        <v>24568.746413975237</v>
      </c>
      <c r="H400" s="26">
        <f t="shared" si="30"/>
        <v>1822.8316187420685</v>
      </c>
      <c r="I400" s="26">
        <f t="shared" si="31"/>
        <v>125.4029764879986</v>
      </c>
      <c r="J400" s="26">
        <f t="shared" si="32"/>
        <v>1697.4286422540699</v>
      </c>
      <c r="K400" s="26">
        <f t="shared" si="33"/>
        <v>22871.317771721166</v>
      </c>
      <c r="L400" s="24"/>
    </row>
    <row r="401" spans="6:12" ht="26.25" x14ac:dyDescent="0.4">
      <c r="F401" s="23">
        <v>348</v>
      </c>
      <c r="G401" s="26">
        <f t="shared" si="34"/>
        <v>22871.317771721166</v>
      </c>
      <c r="H401" s="26">
        <f t="shared" si="30"/>
        <v>1822.8316187420685</v>
      </c>
      <c r="I401" s="26">
        <f t="shared" si="31"/>
        <v>116.73901779316012</v>
      </c>
      <c r="J401" s="26">
        <f t="shared" si="32"/>
        <v>1706.0926009489083</v>
      </c>
      <c r="K401" s="26">
        <f t="shared" si="33"/>
        <v>21165.225170772257</v>
      </c>
      <c r="L401" s="24"/>
    </row>
    <row r="402" spans="6:12" ht="26.25" x14ac:dyDescent="0.4">
      <c r="F402" s="23">
        <v>349</v>
      </c>
      <c r="G402" s="26">
        <f t="shared" si="34"/>
        <v>21165.225170772257</v>
      </c>
      <c r="H402" s="26">
        <f t="shared" si="30"/>
        <v>1822.8316187420685</v>
      </c>
      <c r="I402" s="26">
        <f t="shared" si="31"/>
        <v>108.03083680915006</v>
      </c>
      <c r="J402" s="26">
        <f t="shared" si="32"/>
        <v>1714.8007819329184</v>
      </c>
      <c r="K402" s="26">
        <f t="shared" si="33"/>
        <v>19450.424388839339</v>
      </c>
      <c r="L402" s="24"/>
    </row>
    <row r="403" spans="6:12" ht="26.25" x14ac:dyDescent="0.4">
      <c r="F403" s="23">
        <v>350</v>
      </c>
      <c r="G403" s="26">
        <f t="shared" si="34"/>
        <v>19450.424388839339</v>
      </c>
      <c r="H403" s="26">
        <f t="shared" si="30"/>
        <v>1822.8316187420685</v>
      </c>
      <c r="I403" s="26">
        <f t="shared" si="31"/>
        <v>99.278207818034133</v>
      </c>
      <c r="J403" s="26">
        <f t="shared" si="32"/>
        <v>1723.5534109240343</v>
      </c>
      <c r="K403" s="26">
        <f t="shared" si="33"/>
        <v>17726.870977915307</v>
      </c>
      <c r="L403" s="24"/>
    </row>
    <row r="404" spans="6:12" ht="26.25" x14ac:dyDescent="0.4">
      <c r="F404" s="23">
        <v>351</v>
      </c>
      <c r="G404" s="26">
        <f t="shared" si="34"/>
        <v>17726.870977915307</v>
      </c>
      <c r="H404" s="26">
        <f t="shared" si="30"/>
        <v>1822.8316187420685</v>
      </c>
      <c r="I404" s="26">
        <f t="shared" si="31"/>
        <v>90.480903949776049</v>
      </c>
      <c r="J404" s="26">
        <f t="shared" si="32"/>
        <v>1732.3507147922924</v>
      </c>
      <c r="K404" s="26">
        <f t="shared" si="33"/>
        <v>15994.520263123015</v>
      </c>
      <c r="L404" s="24"/>
    </row>
    <row r="405" spans="6:12" ht="26.25" x14ac:dyDescent="0.4">
      <c r="F405" s="23">
        <v>352</v>
      </c>
      <c r="G405" s="26">
        <f t="shared" si="34"/>
        <v>15994.520263123015</v>
      </c>
      <c r="H405" s="26">
        <f t="shared" si="30"/>
        <v>1822.8316187420685</v>
      </c>
      <c r="I405" s="26">
        <f t="shared" si="31"/>
        <v>81.638697176357056</v>
      </c>
      <c r="J405" s="26">
        <f t="shared" si="32"/>
        <v>1741.1929215657115</v>
      </c>
      <c r="K405" s="26">
        <f t="shared" si="33"/>
        <v>14253.327341557304</v>
      </c>
      <c r="L405" s="24"/>
    </row>
    <row r="406" spans="6:12" ht="26.25" x14ac:dyDescent="0.4">
      <c r="F406" s="23">
        <v>353</v>
      </c>
      <c r="G406" s="26">
        <f t="shared" si="34"/>
        <v>14253.327341557304</v>
      </c>
      <c r="H406" s="26">
        <f t="shared" si="30"/>
        <v>1822.8316187420685</v>
      </c>
      <c r="I406" s="26">
        <f t="shared" si="31"/>
        <v>72.751358305865409</v>
      </c>
      <c r="J406" s="26">
        <f t="shared" si="32"/>
        <v>1750.0802604362032</v>
      </c>
      <c r="K406" s="26">
        <f t="shared" si="33"/>
        <v>12503.247081121101</v>
      </c>
      <c r="L406" s="24"/>
    </row>
    <row r="407" spans="6:12" ht="26.25" x14ac:dyDescent="0.4">
      <c r="F407" s="23">
        <v>354</v>
      </c>
      <c r="G407" s="26">
        <f t="shared" si="34"/>
        <v>12503.247081121101</v>
      </c>
      <c r="H407" s="26">
        <f t="shared" si="30"/>
        <v>1822.8316187420685</v>
      </c>
      <c r="I407" s="26">
        <f t="shared" si="31"/>
        <v>63.818656976555616</v>
      </c>
      <c r="J407" s="26">
        <f t="shared" si="32"/>
        <v>1759.012961765513</v>
      </c>
      <c r="K407" s="26">
        <f t="shared" si="33"/>
        <v>10744.234119355588</v>
      </c>
      <c r="L407" s="24"/>
    </row>
    <row r="408" spans="6:12" ht="26.25" x14ac:dyDescent="0.4">
      <c r="F408" s="23">
        <v>355</v>
      </c>
      <c r="G408" s="26">
        <f t="shared" si="34"/>
        <v>10744.234119355588</v>
      </c>
      <c r="H408" s="26">
        <f t="shared" si="30"/>
        <v>1822.8316187420685</v>
      </c>
      <c r="I408" s="26">
        <f t="shared" si="31"/>
        <v>54.840361650877476</v>
      </c>
      <c r="J408" s="26">
        <f t="shared" si="32"/>
        <v>1767.9912570911911</v>
      </c>
      <c r="K408" s="26">
        <f t="shared" si="33"/>
        <v>8976.2428622643965</v>
      </c>
      <c r="L408" s="24"/>
    </row>
    <row r="409" spans="6:12" ht="26.25" x14ac:dyDescent="0.4">
      <c r="F409" s="23">
        <v>356</v>
      </c>
      <c r="G409" s="26">
        <f t="shared" si="34"/>
        <v>8976.2428622643965</v>
      </c>
      <c r="H409" s="26">
        <f t="shared" si="30"/>
        <v>1822.8316187420685</v>
      </c>
      <c r="I409" s="26">
        <f t="shared" si="31"/>
        <v>45.816239609474522</v>
      </c>
      <c r="J409" s="26">
        <f t="shared" si="32"/>
        <v>1777.015379132594</v>
      </c>
      <c r="K409" s="26">
        <f t="shared" si="33"/>
        <v>7199.2274831318027</v>
      </c>
      <c r="L409" s="24"/>
    </row>
    <row r="410" spans="6:12" ht="26.25" x14ac:dyDescent="0.4">
      <c r="F410" s="23">
        <v>357</v>
      </c>
      <c r="G410" s="26">
        <f t="shared" si="34"/>
        <v>7199.2274831318027</v>
      </c>
      <c r="H410" s="26">
        <f t="shared" si="30"/>
        <v>1822.8316187420685</v>
      </c>
      <c r="I410" s="26">
        <f t="shared" si="31"/>
        <v>36.746056945151906</v>
      </c>
      <c r="J410" s="26">
        <f t="shared" si="32"/>
        <v>1786.0855617969166</v>
      </c>
      <c r="K410" s="26">
        <f t="shared" si="33"/>
        <v>5413.1419213348863</v>
      </c>
      <c r="L410" s="24"/>
    </row>
    <row r="411" spans="6:12" ht="26.25" x14ac:dyDescent="0.4">
      <c r="F411" s="23">
        <v>358</v>
      </c>
      <c r="G411" s="26">
        <f t="shared" si="34"/>
        <v>5413.1419213348863</v>
      </c>
      <c r="H411" s="26">
        <f t="shared" si="30"/>
        <v>1822.8316187420685</v>
      </c>
      <c r="I411" s="26">
        <f t="shared" si="31"/>
        <v>27.629578556813481</v>
      </c>
      <c r="J411" s="26">
        <f t="shared" si="32"/>
        <v>1795.2020401852551</v>
      </c>
      <c r="K411" s="26">
        <f t="shared" si="33"/>
        <v>3617.9398811496312</v>
      </c>
      <c r="L411" s="24"/>
    </row>
    <row r="412" spans="6:12" ht="26.25" x14ac:dyDescent="0.4">
      <c r="F412" s="23">
        <v>359</v>
      </c>
      <c r="G412" s="26">
        <f t="shared" si="34"/>
        <v>3617.9398811496312</v>
      </c>
      <c r="H412" s="26">
        <f t="shared" si="30"/>
        <v>1822.8316187420685</v>
      </c>
      <c r="I412" s="26">
        <f t="shared" si="31"/>
        <v>18.466568143367908</v>
      </c>
      <c r="J412" s="26">
        <f t="shared" si="32"/>
        <v>1804.3650505987007</v>
      </c>
      <c r="K412" s="26">
        <f t="shared" si="33"/>
        <v>1813.5748305509305</v>
      </c>
      <c r="L412" s="24"/>
    </row>
    <row r="413" spans="6:12" ht="26.25" x14ac:dyDescent="0.4">
      <c r="F413" s="23">
        <v>360</v>
      </c>
      <c r="G413" s="26">
        <f t="shared" si="34"/>
        <v>1813.5748305509305</v>
      </c>
      <c r="H413" s="26">
        <f t="shared" si="30"/>
        <v>1822.8316187420685</v>
      </c>
      <c r="I413" s="26">
        <f t="shared" si="31"/>
        <v>9.2567881976037079</v>
      </c>
      <c r="J413" s="26">
        <f t="shared" si="32"/>
        <v>1813.5748305444647</v>
      </c>
      <c r="K413" s="26">
        <f t="shared" si="33"/>
        <v>6.4658252085791901E-9</v>
      </c>
      <c r="L413" s="24"/>
    </row>
    <row r="414" spans="6:12" ht="26.25" x14ac:dyDescent="0.4">
      <c r="F414" s="23"/>
    </row>
    <row r="415" spans="6:12" ht="26.25" x14ac:dyDescent="0.4">
      <c r="F415" s="23"/>
    </row>
    <row r="416" spans="6:12" ht="26.25" x14ac:dyDescent="0.4">
      <c r="F416" s="23"/>
    </row>
    <row r="417" spans="6:6" ht="26.25" x14ac:dyDescent="0.4">
      <c r="F417" s="23"/>
    </row>
    <row r="418" spans="6:6" ht="26.25" x14ac:dyDescent="0.4">
      <c r="F418" s="23"/>
    </row>
    <row r="419" spans="6:6" ht="26.25" x14ac:dyDescent="0.4">
      <c r="F419" s="23"/>
    </row>
    <row r="420" spans="6:6" ht="26.25" x14ac:dyDescent="0.4">
      <c r="F420" s="23"/>
    </row>
    <row r="421" spans="6:6" ht="26.25" x14ac:dyDescent="0.4">
      <c r="F421" s="23"/>
    </row>
    <row r="454" spans="6:12" ht="26.25" x14ac:dyDescent="0.4">
      <c r="F454" s="23"/>
      <c r="G454" s="26"/>
      <c r="H454" s="23"/>
      <c r="I454" s="26"/>
      <c r="J454" s="24"/>
      <c r="K454" s="26"/>
      <c r="L454" s="24"/>
    </row>
    <row r="455" spans="6:12" ht="26.25" x14ac:dyDescent="0.4">
      <c r="F455" s="23"/>
      <c r="G455" s="26"/>
      <c r="H455" s="23"/>
      <c r="I455" s="26"/>
      <c r="J455" s="24"/>
      <c r="K455" s="26"/>
      <c r="L455" s="24"/>
    </row>
    <row r="456" spans="6:12" ht="26.25" x14ac:dyDescent="0.4">
      <c r="F456" s="23"/>
      <c r="G456" s="26"/>
      <c r="H456" s="23"/>
      <c r="I456" s="26"/>
      <c r="J456" s="24"/>
      <c r="K456" s="26"/>
      <c r="L456" s="24"/>
    </row>
    <row r="457" spans="6:12" ht="26.25" x14ac:dyDescent="0.4">
      <c r="F457" s="23"/>
      <c r="G457" s="26"/>
      <c r="H457" s="23"/>
      <c r="I457" s="26"/>
      <c r="J457" s="24"/>
      <c r="K457" s="26"/>
      <c r="L457" s="24"/>
    </row>
  </sheetData>
  <mergeCells count="9">
    <mergeCell ref="F35:K35"/>
    <mergeCell ref="F27:L27"/>
    <mergeCell ref="D30:F30"/>
    <mergeCell ref="D29:F29"/>
    <mergeCell ref="D31:F31"/>
    <mergeCell ref="D32:F32"/>
    <mergeCell ref="D33:F33"/>
    <mergeCell ref="I30:K30"/>
    <mergeCell ref="I29:K2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74863-1DCF-44DB-92F5-6F51DAADCCF5}">
  <sheetPr codeName="Sheet1"/>
  <dimension ref="B2:T19"/>
  <sheetViews>
    <sheetView zoomScale="160" zoomScaleNormal="160" workbookViewId="0">
      <selection activeCell="E4" sqref="E4"/>
    </sheetView>
  </sheetViews>
  <sheetFormatPr defaultRowHeight="15" x14ac:dyDescent="0.25"/>
  <cols>
    <col min="1" max="1" width="2.42578125" customWidth="1"/>
    <col min="2" max="2" width="8.140625" customWidth="1"/>
    <col min="3" max="3" width="7.28515625" customWidth="1"/>
    <col min="4" max="4" width="2.140625" customWidth="1"/>
    <col min="6" max="20" width="7.85546875" customWidth="1"/>
  </cols>
  <sheetData>
    <row r="2" spans="2:20" x14ac:dyDescent="0.25">
      <c r="B2" t="s">
        <v>0</v>
      </c>
      <c r="C2">
        <v>0.01</v>
      </c>
    </row>
    <row r="3" spans="2:20" x14ac:dyDescent="0.25">
      <c r="B3" t="s">
        <v>1</v>
      </c>
      <c r="C3">
        <v>1</v>
      </c>
    </row>
    <row r="4" spans="2:20" x14ac:dyDescent="0.25">
      <c r="E4" s="4">
        <f>PV(C2,C3,0, -1,0)</f>
        <v>0.99009900990099009</v>
      </c>
      <c r="F4" s="1">
        <v>0.01</v>
      </c>
      <c r="G4" s="1">
        <v>0.02</v>
      </c>
      <c r="H4" s="1">
        <v>0.03</v>
      </c>
      <c r="I4" s="1">
        <v>0.04</v>
      </c>
      <c r="J4" s="1">
        <v>0.05</v>
      </c>
      <c r="K4" s="1">
        <v>6.0000000000000005E-2</v>
      </c>
      <c r="L4" s="1">
        <v>6.9999999999999993E-2</v>
      </c>
      <c r="M4" s="1">
        <v>0.08</v>
      </c>
      <c r="N4" s="1">
        <v>0.09</v>
      </c>
      <c r="O4" s="1">
        <v>9.9999999999999992E-2</v>
      </c>
      <c r="P4" s="1">
        <v>0.11</v>
      </c>
      <c r="Q4" s="1">
        <v>0.12</v>
      </c>
      <c r="R4" s="1">
        <v>0.13</v>
      </c>
      <c r="S4" s="1">
        <v>0.14000000000000001</v>
      </c>
      <c r="T4" s="1">
        <v>0.15000000000000002</v>
      </c>
    </row>
    <row r="5" spans="2:20" x14ac:dyDescent="0.25">
      <c r="E5">
        <v>1</v>
      </c>
      <c r="F5" s="2">
        <f t="dataTable" ref="F5:T19" dt2D="1" dtr="1" r1="C2" r2="C3"/>
        <v>0.99009900990099009</v>
      </c>
      <c r="G5" s="2">
        <v>0.98039215686274506</v>
      </c>
      <c r="H5" s="2">
        <v>0.970873786407767</v>
      </c>
      <c r="I5" s="2">
        <v>0.96153846153846145</v>
      </c>
      <c r="J5" s="2">
        <v>0.95238095238095233</v>
      </c>
      <c r="K5" s="2">
        <v>0.94339622641509424</v>
      </c>
      <c r="L5" s="2">
        <v>0.93457943925233644</v>
      </c>
      <c r="M5" s="2">
        <v>0.92592592592592582</v>
      </c>
      <c r="N5" s="2">
        <v>0.9174311926605504</v>
      </c>
      <c r="O5" s="2">
        <v>0.90909090909090906</v>
      </c>
      <c r="P5" s="2">
        <v>0.9009009009009008</v>
      </c>
      <c r="Q5" s="2">
        <v>0.89285714285714279</v>
      </c>
      <c r="R5" s="2">
        <v>0.88495575221238942</v>
      </c>
      <c r="S5" s="2">
        <v>0.8771929824561403</v>
      </c>
      <c r="T5" s="2">
        <v>0.86956521739130443</v>
      </c>
    </row>
    <row r="6" spans="2:20" x14ac:dyDescent="0.25">
      <c r="E6">
        <v>2</v>
      </c>
      <c r="F6" s="2">
        <v>0.98029604940692083</v>
      </c>
      <c r="G6" s="2">
        <v>0.96116878123798544</v>
      </c>
      <c r="H6" s="2">
        <v>0.94259590913375435</v>
      </c>
      <c r="I6" s="2">
        <v>0.92455621301775137</v>
      </c>
      <c r="J6" s="2">
        <v>0.90702947845804982</v>
      </c>
      <c r="K6" s="2">
        <v>0.88999644001423983</v>
      </c>
      <c r="L6" s="2">
        <v>0.87343872827321156</v>
      </c>
      <c r="M6" s="2">
        <v>0.85733882030178321</v>
      </c>
      <c r="N6" s="2">
        <v>0.84167999326655996</v>
      </c>
      <c r="O6" s="2">
        <v>0.82644628099173545</v>
      </c>
      <c r="P6" s="2">
        <v>0.8116224332440547</v>
      </c>
      <c r="Q6" s="2">
        <v>0.79719387755102034</v>
      </c>
      <c r="R6" s="2">
        <v>0.78314668337379612</v>
      </c>
      <c r="S6" s="2">
        <v>0.76946752847029842</v>
      </c>
      <c r="T6" s="2">
        <v>0.7561436672967865</v>
      </c>
    </row>
    <row r="7" spans="2:20" x14ac:dyDescent="0.25">
      <c r="E7">
        <v>3</v>
      </c>
      <c r="F7" s="2">
        <v>0.97059014792764453</v>
      </c>
      <c r="G7" s="2">
        <v>0.94232233454704462</v>
      </c>
      <c r="H7" s="2">
        <v>0.91514165935315961</v>
      </c>
      <c r="I7" s="2">
        <v>0.88899635867091487</v>
      </c>
      <c r="J7" s="2">
        <v>0.86383759853147601</v>
      </c>
      <c r="K7" s="2">
        <v>0.8396192830323016</v>
      </c>
      <c r="L7" s="2">
        <v>0.81629787689085187</v>
      </c>
      <c r="M7" s="2">
        <v>0.79383224102016958</v>
      </c>
      <c r="N7" s="2">
        <v>0.77218348006106419</v>
      </c>
      <c r="O7" s="2">
        <v>0.75131480090157754</v>
      </c>
      <c r="P7" s="2">
        <v>0.73119138130095018</v>
      </c>
      <c r="Q7" s="2">
        <v>0.71178024781341087</v>
      </c>
      <c r="R7" s="2">
        <v>0.69305016227769578</v>
      </c>
      <c r="S7" s="2">
        <v>0.67497151620201612</v>
      </c>
      <c r="T7" s="2">
        <v>0.65751623243198831</v>
      </c>
    </row>
    <row r="8" spans="2:20" x14ac:dyDescent="0.25">
      <c r="E8">
        <v>4</v>
      </c>
      <c r="F8" s="2">
        <v>0.96098034448281622</v>
      </c>
      <c r="G8" s="2">
        <v>0.9238454260265142</v>
      </c>
      <c r="H8" s="2">
        <v>0.888487047915689</v>
      </c>
      <c r="I8" s="2">
        <v>0.85480419102972571</v>
      </c>
      <c r="J8" s="2">
        <v>0.82270247479188197</v>
      </c>
      <c r="K8" s="2">
        <v>0.79209366323802044</v>
      </c>
      <c r="L8" s="2">
        <v>0.7628952120475252</v>
      </c>
      <c r="M8" s="2">
        <v>0.73502985279645328</v>
      </c>
      <c r="N8" s="2">
        <v>0.7084252110651964</v>
      </c>
      <c r="O8" s="2">
        <v>0.68301345536507052</v>
      </c>
      <c r="P8" s="2">
        <v>0.65873097414500015</v>
      </c>
      <c r="Q8" s="2">
        <v>0.63551807840483121</v>
      </c>
      <c r="R8" s="2">
        <v>0.61331872767937679</v>
      </c>
      <c r="S8" s="2">
        <v>0.59208027737018942</v>
      </c>
      <c r="T8" s="2">
        <v>0.57175324559303342</v>
      </c>
    </row>
    <row r="9" spans="2:20" x14ac:dyDescent="0.25">
      <c r="E9">
        <v>5</v>
      </c>
      <c r="F9" s="2">
        <v>0.95146568760674888</v>
      </c>
      <c r="G9" s="2">
        <v>0.90573080982991594</v>
      </c>
      <c r="H9" s="2">
        <v>0.86260878438416411</v>
      </c>
      <c r="I9" s="2">
        <v>0.82192710675935154</v>
      </c>
      <c r="J9" s="2">
        <v>0.78352616646845896</v>
      </c>
      <c r="K9" s="2">
        <v>0.74725817286605689</v>
      </c>
      <c r="L9" s="2">
        <v>0.71298617948366838</v>
      </c>
      <c r="M9" s="2">
        <v>0.68058319703375303</v>
      </c>
      <c r="N9" s="2">
        <v>0.64993138629834524</v>
      </c>
      <c r="O9" s="2">
        <v>0.62092132305915493</v>
      </c>
      <c r="P9" s="2">
        <v>0.5934513280585586</v>
      </c>
      <c r="Q9" s="2">
        <v>0.56742685571859919</v>
      </c>
      <c r="R9" s="2">
        <v>0.54275993599944861</v>
      </c>
      <c r="S9" s="2">
        <v>0.51936866435981521</v>
      </c>
      <c r="T9" s="2">
        <v>0.49717673529828987</v>
      </c>
    </row>
    <row r="10" spans="2:20" x14ac:dyDescent="0.25">
      <c r="E10">
        <v>6</v>
      </c>
      <c r="F10" s="2">
        <v>0.94204523525420658</v>
      </c>
      <c r="G10" s="2">
        <v>0.88797138218619198</v>
      </c>
      <c r="H10" s="2">
        <v>0.83748425668365445</v>
      </c>
      <c r="I10" s="2">
        <v>0.79031452573014571</v>
      </c>
      <c r="J10" s="2">
        <v>0.74621539663662761</v>
      </c>
      <c r="K10" s="2">
        <v>0.70496054043967626</v>
      </c>
      <c r="L10" s="2">
        <v>0.66634222381651254</v>
      </c>
      <c r="M10" s="2">
        <v>0.63016962688310452</v>
      </c>
      <c r="N10" s="2">
        <v>0.5962673268792158</v>
      </c>
      <c r="O10" s="2">
        <v>0.56447393005377722</v>
      </c>
      <c r="P10" s="2">
        <v>0.53464083608879154</v>
      </c>
      <c r="Q10" s="2">
        <v>0.50663112117732068</v>
      </c>
      <c r="R10" s="2">
        <v>0.48031852743314046</v>
      </c>
      <c r="S10" s="2">
        <v>0.45558654768404844</v>
      </c>
      <c r="T10" s="2">
        <v>0.43232759591155645</v>
      </c>
    </row>
    <row r="11" spans="2:20" x14ac:dyDescent="0.25">
      <c r="E11">
        <v>7</v>
      </c>
      <c r="F11" s="2">
        <v>0.93271805470713554</v>
      </c>
      <c r="G11" s="2">
        <v>0.87056017861391388</v>
      </c>
      <c r="H11" s="2">
        <v>0.81309151134335378</v>
      </c>
      <c r="I11" s="2">
        <v>0.75991781320206331</v>
      </c>
      <c r="J11" s="2">
        <v>0.71068133013012147</v>
      </c>
      <c r="K11" s="2">
        <v>0.66505711362233599</v>
      </c>
      <c r="L11" s="2">
        <v>0.62274974188459109</v>
      </c>
      <c r="M11" s="2">
        <v>0.58349039526213387</v>
      </c>
      <c r="N11" s="2">
        <v>0.54703424484331731</v>
      </c>
      <c r="O11" s="2">
        <v>0.51315811823070645</v>
      </c>
      <c r="P11" s="2">
        <v>0.48165841089080319</v>
      </c>
      <c r="Q11" s="2">
        <v>0.45234921533689343</v>
      </c>
      <c r="R11" s="2">
        <v>0.425060643746142</v>
      </c>
      <c r="S11" s="2">
        <v>0.39963732252986695</v>
      </c>
      <c r="T11" s="2">
        <v>0.37593703992309269</v>
      </c>
    </row>
    <row r="12" spans="2:20" x14ac:dyDescent="0.25">
      <c r="E12">
        <v>8</v>
      </c>
      <c r="F12" s="2">
        <v>0.92348322248231218</v>
      </c>
      <c r="G12" s="2">
        <v>0.85349037119011162</v>
      </c>
      <c r="H12" s="2">
        <v>0.78940923431393573</v>
      </c>
      <c r="I12" s="2">
        <v>0.73069020500198378</v>
      </c>
      <c r="J12" s="2">
        <v>0.67683936202868722</v>
      </c>
      <c r="K12" s="2">
        <v>0.62741237134182648</v>
      </c>
      <c r="L12" s="2">
        <v>0.5820091045650384</v>
      </c>
      <c r="M12" s="2">
        <v>0.54026888450197574</v>
      </c>
      <c r="N12" s="2">
        <v>0.50186627967276809</v>
      </c>
      <c r="O12" s="2">
        <v>0.46650738020973315</v>
      </c>
      <c r="P12" s="2">
        <v>0.43392649629802077</v>
      </c>
      <c r="Q12" s="2">
        <v>0.4038832279793691</v>
      </c>
      <c r="R12" s="2">
        <v>0.37615986172224958</v>
      </c>
      <c r="S12" s="2">
        <v>0.35055905485076044</v>
      </c>
      <c r="T12" s="2">
        <v>0.32690177384616753</v>
      </c>
    </row>
    <row r="13" spans="2:20" x14ac:dyDescent="0.25">
      <c r="E13">
        <v>9</v>
      </c>
      <c r="F13" s="2">
        <v>0.91433982423991289</v>
      </c>
      <c r="G13" s="2">
        <v>0.83675526587265847</v>
      </c>
      <c r="H13" s="2">
        <v>0.76641673234362695</v>
      </c>
      <c r="I13" s="2">
        <v>0.70258673557883045</v>
      </c>
      <c r="J13" s="2">
        <v>0.64460891621779726</v>
      </c>
      <c r="K13" s="2">
        <v>0.59189846353002495</v>
      </c>
      <c r="L13" s="2">
        <v>0.54393374258414806</v>
      </c>
      <c r="M13" s="2">
        <v>0.50024896713145905</v>
      </c>
      <c r="N13" s="2">
        <v>0.46042777951630098</v>
      </c>
      <c r="O13" s="2">
        <v>0.42409761837248466</v>
      </c>
      <c r="P13" s="2">
        <v>0.39092477143965831</v>
      </c>
      <c r="Q13" s="2">
        <v>0.36061002498157957</v>
      </c>
      <c r="R13" s="2">
        <v>0.33288483338252178</v>
      </c>
      <c r="S13" s="2">
        <v>0.3075079428515442</v>
      </c>
      <c r="T13" s="2">
        <v>0.28426241204014574</v>
      </c>
    </row>
    <row r="14" spans="2:20" x14ac:dyDescent="0.25">
      <c r="E14">
        <v>10</v>
      </c>
      <c r="F14" s="2">
        <v>0.90528695469298315</v>
      </c>
      <c r="G14" s="2">
        <v>0.82034829987515534</v>
      </c>
      <c r="H14" s="2">
        <v>0.74409391489672516</v>
      </c>
      <c r="I14" s="2">
        <v>0.67556416882579851</v>
      </c>
      <c r="J14" s="2">
        <v>0.61391325354075932</v>
      </c>
      <c r="K14" s="2">
        <v>0.55839477691511785</v>
      </c>
      <c r="L14" s="2">
        <v>0.5083492921347178</v>
      </c>
      <c r="M14" s="2">
        <v>0.46319348808468425</v>
      </c>
      <c r="N14" s="2">
        <v>0.42241080689568894</v>
      </c>
      <c r="O14" s="2">
        <v>0.38554328942953148</v>
      </c>
      <c r="P14" s="2">
        <v>0.3521844787744669</v>
      </c>
      <c r="Q14" s="2">
        <v>0.32197323659069599</v>
      </c>
      <c r="R14" s="2">
        <v>0.2945883481261255</v>
      </c>
      <c r="S14" s="2">
        <v>0.26974380951889843</v>
      </c>
      <c r="T14" s="2">
        <v>0.24718470612186585</v>
      </c>
    </row>
    <row r="15" spans="2:20" x14ac:dyDescent="0.25">
      <c r="E15">
        <v>11</v>
      </c>
      <c r="F15" s="2">
        <v>0.89632371751780526</v>
      </c>
      <c r="G15" s="2">
        <v>0.80426303909328967</v>
      </c>
      <c r="H15" s="2">
        <v>0.72242127659876232</v>
      </c>
      <c r="I15" s="2">
        <v>0.6495809315632679</v>
      </c>
      <c r="J15" s="2">
        <v>0.5846792890864374</v>
      </c>
      <c r="K15" s="2">
        <v>0.52678752539162055</v>
      </c>
      <c r="L15" s="2">
        <v>0.47509279638758667</v>
      </c>
      <c r="M15" s="2">
        <v>0.42888285933767062</v>
      </c>
      <c r="N15" s="2">
        <v>0.38753285036301738</v>
      </c>
      <c r="O15" s="2">
        <v>0.3504938994813922</v>
      </c>
      <c r="P15" s="2">
        <v>0.31728331421123146</v>
      </c>
      <c r="Q15" s="2">
        <v>0.28747610409883567</v>
      </c>
      <c r="R15" s="2">
        <v>0.26069765320896066</v>
      </c>
      <c r="S15" s="2">
        <v>0.23661737677096348</v>
      </c>
      <c r="T15" s="2">
        <v>0.21494322271466598</v>
      </c>
    </row>
    <row r="16" spans="2:20" x14ac:dyDescent="0.25">
      <c r="E16">
        <v>12</v>
      </c>
      <c r="F16" s="2">
        <v>0.88744922526515368</v>
      </c>
      <c r="G16" s="2">
        <v>0.78849317558165644</v>
      </c>
      <c r="H16" s="2">
        <v>0.70137988019297326</v>
      </c>
      <c r="I16" s="2">
        <v>0.62459704958006512</v>
      </c>
      <c r="J16" s="2">
        <v>0.5568374181775595</v>
      </c>
      <c r="K16" s="2">
        <v>0.4969693635770005</v>
      </c>
      <c r="L16" s="2">
        <v>0.44401195924073528</v>
      </c>
      <c r="M16" s="2">
        <v>0.39711375864599124</v>
      </c>
      <c r="N16" s="2">
        <v>0.35553472510368567</v>
      </c>
      <c r="O16" s="2">
        <v>0.31863081771035656</v>
      </c>
      <c r="P16" s="2">
        <v>0.28584082361372198</v>
      </c>
      <c r="Q16" s="2">
        <v>0.25667509294538904</v>
      </c>
      <c r="R16" s="2">
        <v>0.23070588779554044</v>
      </c>
      <c r="S16" s="2">
        <v>0.20755910243066969</v>
      </c>
      <c r="T16" s="2">
        <v>0.18690715018666609</v>
      </c>
    </row>
    <row r="17" spans="5:20" x14ac:dyDescent="0.25">
      <c r="E17">
        <v>13</v>
      </c>
      <c r="F17" s="2">
        <v>0.87866259927242929</v>
      </c>
      <c r="G17" s="2">
        <v>0.77303252508005538</v>
      </c>
      <c r="H17" s="2">
        <v>0.68095133999317792</v>
      </c>
      <c r="I17" s="2">
        <v>0.600574086134678</v>
      </c>
      <c r="J17" s="2">
        <v>0.53032135064529462</v>
      </c>
      <c r="K17" s="2">
        <v>0.46883902224245327</v>
      </c>
      <c r="L17" s="2">
        <v>0.41496444788853759</v>
      </c>
      <c r="M17" s="2">
        <v>0.36769792467221413</v>
      </c>
      <c r="N17" s="2">
        <v>0.32617864688411524</v>
      </c>
      <c r="O17" s="2">
        <v>0.28966437973668779</v>
      </c>
      <c r="P17" s="2">
        <v>0.25751425550785767</v>
      </c>
      <c r="Q17" s="2">
        <v>0.22917419012981158</v>
      </c>
      <c r="R17" s="2">
        <v>0.20416450247392959</v>
      </c>
      <c r="S17" s="2">
        <v>0.18206938809707865</v>
      </c>
      <c r="T17" s="2">
        <v>0.16252795668405748</v>
      </c>
    </row>
    <row r="18" spans="5:20" x14ac:dyDescent="0.25">
      <c r="E18">
        <v>14</v>
      </c>
      <c r="F18" s="2">
        <v>0.86996296957666264</v>
      </c>
      <c r="G18" s="2">
        <v>0.75787502458828948</v>
      </c>
      <c r="H18" s="2">
        <v>0.66111780581861923</v>
      </c>
      <c r="I18" s="2">
        <v>0.57747508282180582</v>
      </c>
      <c r="J18" s="2">
        <v>0.50506795299551888</v>
      </c>
      <c r="K18" s="2">
        <v>0.44230096437967292</v>
      </c>
      <c r="L18" s="2">
        <v>0.3878172410173249</v>
      </c>
      <c r="M18" s="2">
        <v>0.34046104136316119</v>
      </c>
      <c r="N18" s="2">
        <v>0.29924646503129837</v>
      </c>
      <c r="O18" s="2">
        <v>0.26333125430607973</v>
      </c>
      <c r="P18" s="2">
        <v>0.23199482478185374</v>
      </c>
      <c r="Q18" s="2">
        <v>0.20461981261590317</v>
      </c>
      <c r="R18" s="2">
        <v>0.18067655086188467</v>
      </c>
      <c r="S18" s="2">
        <v>0.15970998955884091</v>
      </c>
      <c r="T18" s="2">
        <v>0.14132865798613695</v>
      </c>
    </row>
    <row r="19" spans="5:20" x14ac:dyDescent="0.25">
      <c r="E19">
        <v>15</v>
      </c>
      <c r="F19" s="2">
        <v>0.86134947482837909</v>
      </c>
      <c r="G19" s="2">
        <v>0.74301472998851925</v>
      </c>
      <c r="H19" s="2">
        <v>0.64186194739671765</v>
      </c>
      <c r="I19" s="2">
        <v>0.55526450271327477</v>
      </c>
      <c r="J19" s="2">
        <v>0.48101709809097021</v>
      </c>
      <c r="K19" s="2">
        <v>0.41726506073554037</v>
      </c>
      <c r="L19" s="2">
        <v>0.36244601964235967</v>
      </c>
      <c r="M19" s="2">
        <v>0.31524170496588994</v>
      </c>
      <c r="N19" s="2">
        <v>0.27453804131311776</v>
      </c>
      <c r="O19" s="2">
        <v>0.23939204936916339</v>
      </c>
      <c r="P19" s="2">
        <v>0.2090043466503187</v>
      </c>
      <c r="Q19" s="2">
        <v>0.18269626126419927</v>
      </c>
      <c r="R19" s="2">
        <v>0.15989075297511918</v>
      </c>
      <c r="S19" s="2">
        <v>0.1400964820691587</v>
      </c>
      <c r="T19" s="2">
        <v>0.1228944852053365</v>
      </c>
    </row>
  </sheetData>
  <dataConsolidate/>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A5621-D109-41C9-84C0-98DCF9B387A8}">
  <sheetPr codeName="Sheet2"/>
  <dimension ref="B2:T21"/>
  <sheetViews>
    <sheetView zoomScale="178" zoomScaleNormal="178" workbookViewId="0">
      <selection activeCell="E4" sqref="E4"/>
    </sheetView>
  </sheetViews>
  <sheetFormatPr defaultRowHeight="15" x14ac:dyDescent="0.25"/>
  <cols>
    <col min="1" max="1" width="2.42578125" customWidth="1"/>
    <col min="2" max="2" width="8.140625" customWidth="1"/>
    <col min="3" max="3" width="7.28515625" customWidth="1"/>
    <col min="4" max="4" width="2.140625" customWidth="1"/>
    <col min="6" max="20" width="7.85546875" customWidth="1"/>
  </cols>
  <sheetData>
    <row r="2" spans="2:20" x14ac:dyDescent="0.25">
      <c r="B2" t="s">
        <v>0</v>
      </c>
      <c r="C2">
        <v>0.01</v>
      </c>
    </row>
    <row r="3" spans="2:20" x14ac:dyDescent="0.25">
      <c r="B3" t="s">
        <v>1</v>
      </c>
      <c r="C3">
        <v>2</v>
      </c>
    </row>
    <row r="4" spans="2:20" x14ac:dyDescent="0.25">
      <c r="E4" s="3">
        <f>PV(C2,C3,-1,0,0)</f>
        <v>1.9703950593079116</v>
      </c>
      <c r="F4" s="1">
        <v>0.01</v>
      </c>
      <c r="G4" s="1">
        <v>0.02</v>
      </c>
      <c r="H4" s="1">
        <v>0.03</v>
      </c>
      <c r="I4" s="1">
        <v>0.04</v>
      </c>
      <c r="J4" s="1">
        <v>0.05</v>
      </c>
      <c r="K4" s="1">
        <v>6.0000000000000005E-2</v>
      </c>
      <c r="L4" s="1">
        <v>6.9999999999999993E-2</v>
      </c>
      <c r="M4" s="1">
        <v>0.08</v>
      </c>
      <c r="N4" s="1">
        <v>0.09</v>
      </c>
      <c r="O4" s="1">
        <v>9.9999999999999992E-2</v>
      </c>
      <c r="P4" s="1">
        <v>0.11</v>
      </c>
      <c r="Q4" s="1">
        <v>0.12</v>
      </c>
      <c r="R4" s="1">
        <v>0.13</v>
      </c>
      <c r="S4" s="1">
        <v>0.14000000000000001</v>
      </c>
      <c r="T4" s="1">
        <v>0.15000000000000002</v>
      </c>
    </row>
    <row r="5" spans="2:20" x14ac:dyDescent="0.25">
      <c r="E5">
        <v>1</v>
      </c>
      <c r="F5" s="2">
        <f t="dataTable" ref="F5:T19" dt2D="1" dtr="1" r1="C2" r2="C3"/>
        <v>0.99009900990099098</v>
      </c>
      <c r="G5" s="2">
        <v>0.98039215686274594</v>
      </c>
      <c r="H5" s="2">
        <v>0.97087378640776778</v>
      </c>
      <c r="I5" s="2">
        <v>0.96153846153846234</v>
      </c>
      <c r="J5" s="2">
        <v>0.95238095238095322</v>
      </c>
      <c r="K5" s="2">
        <v>0.94339622641509513</v>
      </c>
      <c r="L5" s="2">
        <v>0.93457943925233722</v>
      </c>
      <c r="M5" s="2">
        <v>0.92592592592592671</v>
      </c>
      <c r="N5" s="2">
        <v>0.91743119266055118</v>
      </c>
      <c r="O5" s="2">
        <v>0.90909090909090984</v>
      </c>
      <c r="P5" s="2">
        <v>0.90090090090090158</v>
      </c>
      <c r="Q5" s="2">
        <v>0.89285714285714357</v>
      </c>
      <c r="R5" s="2">
        <v>0.88495575221238865</v>
      </c>
      <c r="S5" s="2">
        <v>0.87719298245614108</v>
      </c>
      <c r="T5" s="2">
        <v>0.86956521739130377</v>
      </c>
    </row>
    <row r="6" spans="2:20" x14ac:dyDescent="0.25">
      <c r="E6">
        <v>2</v>
      </c>
      <c r="F6" s="2">
        <v>1.9703950593079116</v>
      </c>
      <c r="G6" s="2">
        <v>1.9415609381007302</v>
      </c>
      <c r="H6" s="2">
        <v>1.91346969554152</v>
      </c>
      <c r="I6" s="2">
        <v>1.8860946745562153</v>
      </c>
      <c r="J6" s="2">
        <v>1.8594104308390029</v>
      </c>
      <c r="K6" s="2">
        <v>1.8333926664293361</v>
      </c>
      <c r="L6" s="2">
        <v>1.8080181675255487</v>
      </c>
      <c r="M6" s="2">
        <v>1.7832647462277103</v>
      </c>
      <c r="N6" s="2">
        <v>1.7591111859271116</v>
      </c>
      <c r="O6" s="2">
        <v>1.735537190082646</v>
      </c>
      <c r="P6" s="2">
        <v>1.7125233341449568</v>
      </c>
      <c r="Q6" s="2">
        <v>1.6900510204081642</v>
      </c>
      <c r="R6" s="2">
        <v>1.6681024355861838</v>
      </c>
      <c r="S6" s="2">
        <v>1.6466605109264401</v>
      </c>
      <c r="T6" s="2">
        <v>1.6257088846880896</v>
      </c>
    </row>
    <row r="7" spans="2:20" x14ac:dyDescent="0.25">
      <c r="E7">
        <v>3</v>
      </c>
      <c r="F7" s="2">
        <v>2.9409852072355469</v>
      </c>
      <c r="G7" s="2">
        <v>2.8838832726477719</v>
      </c>
      <c r="H7" s="2">
        <v>2.8286113548946812</v>
      </c>
      <c r="I7" s="2">
        <v>2.7750910332271297</v>
      </c>
      <c r="J7" s="2">
        <v>2.7232480293704802</v>
      </c>
      <c r="K7" s="2">
        <v>2.6730119494616393</v>
      </c>
      <c r="L7" s="2">
        <v>2.6243160444164015</v>
      </c>
      <c r="M7" s="2">
        <v>2.5770969872478804</v>
      </c>
      <c r="N7" s="2">
        <v>2.5312946659881761</v>
      </c>
      <c r="O7" s="2">
        <v>2.486851990984225</v>
      </c>
      <c r="P7" s="2">
        <v>2.4437147154459073</v>
      </c>
      <c r="Q7" s="2">
        <v>2.4018312682215761</v>
      </c>
      <c r="R7" s="2">
        <v>2.3611525978638785</v>
      </c>
      <c r="S7" s="2">
        <v>2.3216320271284565</v>
      </c>
      <c r="T7" s="2">
        <v>2.2832251171200775</v>
      </c>
    </row>
    <row r="8" spans="2:20" x14ac:dyDescent="0.25">
      <c r="E8">
        <v>4</v>
      </c>
      <c r="F8" s="2">
        <v>3.9019655517183738</v>
      </c>
      <c r="G8" s="2">
        <v>3.8077286986742878</v>
      </c>
      <c r="H8" s="2">
        <v>3.7170984028103682</v>
      </c>
      <c r="I8" s="2">
        <v>3.6298952242568574</v>
      </c>
      <c r="J8" s="2">
        <v>3.5459505041623607</v>
      </c>
      <c r="K8" s="2">
        <v>3.4651056126996598</v>
      </c>
      <c r="L8" s="2">
        <v>3.3872112564639254</v>
      </c>
      <c r="M8" s="2">
        <v>3.3121268400443342</v>
      </c>
      <c r="N8" s="2">
        <v>3.2397198770533731</v>
      </c>
      <c r="O8" s="2">
        <v>3.1698654463492955</v>
      </c>
      <c r="P8" s="2">
        <v>3.1024456895909083</v>
      </c>
      <c r="Q8" s="2">
        <v>3.037349346626407</v>
      </c>
      <c r="R8" s="2">
        <v>2.9744713255432553</v>
      </c>
      <c r="S8" s="2">
        <v>2.9137123044986466</v>
      </c>
      <c r="T8" s="2">
        <v>2.8549783627131107</v>
      </c>
    </row>
    <row r="9" spans="2:20" x14ac:dyDescent="0.25">
      <c r="E9">
        <v>5</v>
      </c>
      <c r="F9" s="2">
        <v>4.853431239325114</v>
      </c>
      <c r="G9" s="2">
        <v>4.7134595085042061</v>
      </c>
      <c r="H9" s="2">
        <v>4.5797071871945301</v>
      </c>
      <c r="I9" s="2">
        <v>4.4518223310162108</v>
      </c>
      <c r="J9" s="2">
        <v>4.3294766706308208</v>
      </c>
      <c r="K9" s="2">
        <v>4.2123637855657181</v>
      </c>
      <c r="L9" s="2">
        <v>4.100197435947595</v>
      </c>
      <c r="M9" s="2">
        <v>3.9927100370780875</v>
      </c>
      <c r="N9" s="2">
        <v>3.8896512633517193</v>
      </c>
      <c r="O9" s="2">
        <v>3.7907867694084509</v>
      </c>
      <c r="P9" s="2">
        <v>3.6958970176494668</v>
      </c>
      <c r="Q9" s="2">
        <v>3.6047762023450067</v>
      </c>
      <c r="R9" s="2">
        <v>3.5172312615427028</v>
      </c>
      <c r="S9" s="2">
        <v>3.4330809688584623</v>
      </c>
      <c r="T9" s="2">
        <v>3.3521550980114005</v>
      </c>
    </row>
    <row r="10" spans="2:20" x14ac:dyDescent="0.25">
      <c r="E10">
        <v>6</v>
      </c>
      <c r="F10" s="2">
        <v>5.7954764745793392</v>
      </c>
      <c r="G10" s="2">
        <v>5.6014308906903993</v>
      </c>
      <c r="H10" s="2">
        <v>5.4171914438781865</v>
      </c>
      <c r="I10" s="2">
        <v>5.2421368567463569</v>
      </c>
      <c r="J10" s="2">
        <v>5.0756920672674468</v>
      </c>
      <c r="K10" s="2">
        <v>4.9173243260053949</v>
      </c>
      <c r="L10" s="2">
        <v>4.7665396597641072</v>
      </c>
      <c r="M10" s="2">
        <v>4.6228796639611929</v>
      </c>
      <c r="N10" s="2">
        <v>4.4859185902309351</v>
      </c>
      <c r="O10" s="2">
        <v>4.3552606994622289</v>
      </c>
      <c r="P10" s="2">
        <v>4.2305378537382587</v>
      </c>
      <c r="Q10" s="2">
        <v>4.1114073235223279</v>
      </c>
      <c r="R10" s="2">
        <v>3.9975497889758422</v>
      </c>
      <c r="S10" s="2">
        <v>3.8886675165425109</v>
      </c>
      <c r="T10" s="2">
        <v>3.7844826939229561</v>
      </c>
    </row>
    <row r="11" spans="2:20" x14ac:dyDescent="0.25">
      <c r="E11">
        <v>7</v>
      </c>
      <c r="F11" s="2">
        <v>6.7281945292864478</v>
      </c>
      <c r="G11" s="2">
        <v>6.4719910693043037</v>
      </c>
      <c r="H11" s="2">
        <v>6.2302829552215417</v>
      </c>
      <c r="I11" s="2">
        <v>6.0020546699484187</v>
      </c>
      <c r="J11" s="2">
        <v>5.7863733973975711</v>
      </c>
      <c r="K11" s="2">
        <v>5.5823814396277331</v>
      </c>
      <c r="L11" s="2">
        <v>5.389289401648699</v>
      </c>
      <c r="M11" s="2">
        <v>5.2063700592233273</v>
      </c>
      <c r="N11" s="2">
        <v>5.0329528350742532</v>
      </c>
      <c r="O11" s="2">
        <v>4.8684188176929357</v>
      </c>
      <c r="P11" s="2">
        <v>4.7121962646290614</v>
      </c>
      <c r="Q11" s="2">
        <v>4.5637565388592209</v>
      </c>
      <c r="R11" s="2">
        <v>4.4226104327219842</v>
      </c>
      <c r="S11" s="2">
        <v>4.2883048390723779</v>
      </c>
      <c r="T11" s="2">
        <v>4.160419733846048</v>
      </c>
    </row>
    <row r="12" spans="2:20" x14ac:dyDescent="0.25">
      <c r="E12">
        <v>8</v>
      </c>
      <c r="F12" s="2">
        <v>7.6516777517687853</v>
      </c>
      <c r="G12" s="2">
        <v>7.3254814404944195</v>
      </c>
      <c r="H12" s="2">
        <v>7.0196921895354745</v>
      </c>
      <c r="I12" s="2">
        <v>6.7327448749504049</v>
      </c>
      <c r="J12" s="2">
        <v>6.4632127594262556</v>
      </c>
      <c r="K12" s="2">
        <v>6.2097938109695576</v>
      </c>
      <c r="L12" s="2">
        <v>5.9712985062137376</v>
      </c>
      <c r="M12" s="2">
        <v>5.7466389437253032</v>
      </c>
      <c r="N12" s="2">
        <v>5.5348191147470214</v>
      </c>
      <c r="O12" s="2">
        <v>5.3349261979026688</v>
      </c>
      <c r="P12" s="2">
        <v>5.1461227609270832</v>
      </c>
      <c r="Q12" s="2">
        <v>4.967639766838591</v>
      </c>
      <c r="R12" s="2">
        <v>4.7987702944442336</v>
      </c>
      <c r="S12" s="2">
        <v>4.6388638939231388</v>
      </c>
      <c r="T12" s="2">
        <v>4.4873215076922159</v>
      </c>
    </row>
    <row r="13" spans="2:20" x14ac:dyDescent="0.25">
      <c r="E13">
        <v>9</v>
      </c>
      <c r="F13" s="2">
        <v>8.5660175760087061</v>
      </c>
      <c r="G13" s="2">
        <v>8.1622367063670787</v>
      </c>
      <c r="H13" s="2">
        <v>7.7861089218791024</v>
      </c>
      <c r="I13" s="2">
        <v>7.4353316105292375</v>
      </c>
      <c r="J13" s="2">
        <v>7.107821675644054</v>
      </c>
      <c r="K13" s="2">
        <v>6.8016922744995822</v>
      </c>
      <c r="L13" s="2">
        <v>6.5152322487978864</v>
      </c>
      <c r="M13" s="2">
        <v>6.2468879108567625</v>
      </c>
      <c r="N13" s="2">
        <v>5.9952468942633228</v>
      </c>
      <c r="O13" s="2">
        <v>5.7590238162751541</v>
      </c>
      <c r="P13" s="2">
        <v>5.537047532366743</v>
      </c>
      <c r="Q13" s="2">
        <v>5.3282497918201708</v>
      </c>
      <c r="R13" s="2">
        <v>5.1316551278267557</v>
      </c>
      <c r="S13" s="2">
        <v>4.9463718367746834</v>
      </c>
      <c r="T13" s="2">
        <v>4.7715839197323611</v>
      </c>
    </row>
    <row r="14" spans="2:20" x14ac:dyDescent="0.25">
      <c r="E14">
        <v>10</v>
      </c>
      <c r="F14" s="2">
        <v>9.4713045307016905</v>
      </c>
      <c r="G14" s="2">
        <v>8.9825850062422354</v>
      </c>
      <c r="H14" s="2">
        <v>8.5302028367758282</v>
      </c>
      <c r="I14" s="2">
        <v>8.1108957793550349</v>
      </c>
      <c r="J14" s="2">
        <v>7.7217349291848132</v>
      </c>
      <c r="K14" s="2">
        <v>7.360087051414701</v>
      </c>
      <c r="L14" s="2">
        <v>7.0235815409326037</v>
      </c>
      <c r="M14" s="2">
        <v>6.7100813989414467</v>
      </c>
      <c r="N14" s="2">
        <v>6.4176577011590128</v>
      </c>
      <c r="O14" s="2">
        <v>6.1445671057046853</v>
      </c>
      <c r="P14" s="2">
        <v>5.8892320111412095</v>
      </c>
      <c r="Q14" s="2">
        <v>5.650223028410867</v>
      </c>
      <c r="R14" s="2">
        <v>5.4262434759528801</v>
      </c>
      <c r="S14" s="2">
        <v>5.2161156462935825</v>
      </c>
      <c r="T14" s="2">
        <v>5.0187686258542268</v>
      </c>
    </row>
    <row r="15" spans="2:20" x14ac:dyDescent="0.25">
      <c r="E15">
        <v>11</v>
      </c>
      <c r="F15" s="2">
        <v>10.367628248219475</v>
      </c>
      <c r="G15" s="2">
        <v>9.7868480453355176</v>
      </c>
      <c r="H15" s="2">
        <v>9.2526241133745906</v>
      </c>
      <c r="I15" s="2">
        <v>8.7604767109183026</v>
      </c>
      <c r="J15" s="2">
        <v>8.3064142182712519</v>
      </c>
      <c r="K15" s="2">
        <v>7.8868745768063233</v>
      </c>
      <c r="L15" s="2">
        <v>7.4986743373201907</v>
      </c>
      <c r="M15" s="2">
        <v>7.1389642582791168</v>
      </c>
      <c r="N15" s="2">
        <v>6.8051905515220295</v>
      </c>
      <c r="O15" s="2">
        <v>6.495061005186078</v>
      </c>
      <c r="P15" s="2">
        <v>6.2065153253524414</v>
      </c>
      <c r="Q15" s="2">
        <v>5.937699132509703</v>
      </c>
      <c r="R15" s="2">
        <v>5.6869411291618404</v>
      </c>
      <c r="S15" s="2">
        <v>5.4527330230645461</v>
      </c>
      <c r="T15" s="2">
        <v>5.2337118485688929</v>
      </c>
    </row>
    <row r="16" spans="2:20" x14ac:dyDescent="0.25">
      <c r="E16">
        <v>12</v>
      </c>
      <c r="F16" s="2">
        <v>11.255077473484633</v>
      </c>
      <c r="G16" s="2">
        <v>10.57534122091718</v>
      </c>
      <c r="H16" s="2">
        <v>9.954003993567559</v>
      </c>
      <c r="I16" s="2">
        <v>9.3850737604983721</v>
      </c>
      <c r="J16" s="2">
        <v>8.8632516364488101</v>
      </c>
      <c r="K16" s="2">
        <v>8.3838439403833238</v>
      </c>
      <c r="L16" s="2">
        <v>7.9426862965609253</v>
      </c>
      <c r="M16" s="2">
        <v>7.5360780169251091</v>
      </c>
      <c r="N16" s="2">
        <v>7.1607252766257155</v>
      </c>
      <c r="O16" s="2">
        <v>6.8136918228964349</v>
      </c>
      <c r="P16" s="2">
        <v>6.4923561489661639</v>
      </c>
      <c r="Q16" s="2">
        <v>6.1943742254550918</v>
      </c>
      <c r="R16" s="2">
        <v>5.9176470169573809</v>
      </c>
      <c r="S16" s="2">
        <v>5.6602921254952161</v>
      </c>
      <c r="T16" s="2">
        <v>5.4206189987555584</v>
      </c>
    </row>
    <row r="17" spans="5:20" x14ac:dyDescent="0.25">
      <c r="E17">
        <v>13</v>
      </c>
      <c r="F17" s="2">
        <v>12.133740072757066</v>
      </c>
      <c r="G17" s="2">
        <v>11.348373745997234</v>
      </c>
      <c r="H17" s="2">
        <v>10.634955333560738</v>
      </c>
      <c r="I17" s="2">
        <v>9.9856478466330483</v>
      </c>
      <c r="J17" s="2">
        <v>9.3935729870941067</v>
      </c>
      <c r="K17" s="2">
        <v>8.8526829626257779</v>
      </c>
      <c r="L17" s="2">
        <v>8.3576507444494634</v>
      </c>
      <c r="M17" s="2">
        <v>7.9037759415973232</v>
      </c>
      <c r="N17" s="2">
        <v>7.4869039235098311</v>
      </c>
      <c r="O17" s="2">
        <v>7.1033562026331225</v>
      </c>
      <c r="P17" s="2">
        <v>6.7498704044740219</v>
      </c>
      <c r="Q17" s="2">
        <v>6.4235484155849036</v>
      </c>
      <c r="R17" s="2">
        <v>6.1218115194313105</v>
      </c>
      <c r="S17" s="2">
        <v>5.8423615135922944</v>
      </c>
      <c r="T17" s="2">
        <v>5.5831469554396165</v>
      </c>
    </row>
    <row r="18" spans="5:20" x14ac:dyDescent="0.25">
      <c r="E18">
        <v>14</v>
      </c>
      <c r="F18" s="2">
        <v>13.00370304233374</v>
      </c>
      <c r="G18" s="2">
        <v>12.106248770585527</v>
      </c>
      <c r="H18" s="2">
        <v>11.296073139379358</v>
      </c>
      <c r="I18" s="2">
        <v>10.563122929454854</v>
      </c>
      <c r="J18" s="2">
        <v>9.8986409400896225</v>
      </c>
      <c r="K18" s="2">
        <v>9.2949839270054522</v>
      </c>
      <c r="L18" s="2">
        <v>8.7454679854667869</v>
      </c>
      <c r="M18" s="2">
        <v>8.2442369829604853</v>
      </c>
      <c r="N18" s="2">
        <v>7.7861503885411292</v>
      </c>
      <c r="O18" s="2">
        <v>7.3666874569392036</v>
      </c>
      <c r="P18" s="2">
        <v>6.9818652292558756</v>
      </c>
      <c r="Q18" s="2">
        <v>6.6281682282008072</v>
      </c>
      <c r="R18" s="2">
        <v>6.3024880702931947</v>
      </c>
      <c r="S18" s="2">
        <v>6.0020715031511358</v>
      </c>
      <c r="T18" s="2">
        <v>5.7244756134257528</v>
      </c>
    </row>
    <row r="19" spans="5:20" x14ac:dyDescent="0.25">
      <c r="E19">
        <v>15</v>
      </c>
      <c r="F19" s="2">
        <v>13.865052517162095</v>
      </c>
      <c r="G19" s="2">
        <v>12.849263500574036</v>
      </c>
      <c r="H19" s="2">
        <v>11.937935086776077</v>
      </c>
      <c r="I19" s="2">
        <v>11.118387432168129</v>
      </c>
      <c r="J19" s="2">
        <v>10.379658038180596</v>
      </c>
      <c r="K19" s="2">
        <v>9.7122489877409937</v>
      </c>
      <c r="L19" s="2">
        <v>9.1079140051091478</v>
      </c>
      <c r="M19" s="2">
        <v>8.5594786879263758</v>
      </c>
      <c r="N19" s="2">
        <v>8.0606884298542472</v>
      </c>
      <c r="O19" s="2">
        <v>7.606079506308367</v>
      </c>
      <c r="P19" s="2">
        <v>7.190869575906194</v>
      </c>
      <c r="Q19" s="2">
        <v>6.8108644894650059</v>
      </c>
      <c r="R19" s="2">
        <v>6.4623788232683141</v>
      </c>
      <c r="S19" s="2">
        <v>6.1421679852202953</v>
      </c>
      <c r="T19" s="2">
        <v>5.8473700986310888</v>
      </c>
    </row>
    <row r="21" spans="5:20" x14ac:dyDescent="0.25">
      <c r="N21" s="2"/>
    </row>
  </sheetData>
  <dataConsolidate/>
  <pageMargins left="0.7" right="0.7" top="0.75" bottom="0.75" header="0.3" footer="0.3"/>
  <pageSetup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8A1C8-E94A-429C-B002-89AAE2A277B0}">
  <sheetPr codeName="Sheet4"/>
  <dimension ref="B2:T21"/>
  <sheetViews>
    <sheetView topLeftCell="A2" zoomScale="160" zoomScaleNormal="160" workbookViewId="0">
      <selection activeCell="E4" sqref="E4"/>
    </sheetView>
  </sheetViews>
  <sheetFormatPr defaultRowHeight="15" x14ac:dyDescent="0.25"/>
  <cols>
    <col min="1" max="1" width="2.42578125" customWidth="1"/>
    <col min="2" max="2" width="8.140625" customWidth="1"/>
    <col min="3" max="3" width="7.28515625" customWidth="1"/>
    <col min="4" max="4" width="2.140625" customWidth="1"/>
    <col min="6" max="20" width="7.85546875" customWidth="1"/>
  </cols>
  <sheetData>
    <row r="2" spans="2:20" x14ac:dyDescent="0.25">
      <c r="B2" t="s">
        <v>0</v>
      </c>
      <c r="C2">
        <v>0.01</v>
      </c>
    </row>
    <row r="3" spans="2:20" x14ac:dyDescent="0.25">
      <c r="B3" t="s">
        <v>1</v>
      </c>
      <c r="C3">
        <v>2</v>
      </c>
    </row>
    <row r="4" spans="2:20" x14ac:dyDescent="0.25">
      <c r="E4" s="3">
        <f>FV(C2,C3,-1,0,0)</f>
        <v>2.0100000000000007</v>
      </c>
      <c r="F4" s="1">
        <v>0.01</v>
      </c>
      <c r="G4" s="1">
        <v>0.02</v>
      </c>
      <c r="H4" s="1">
        <v>0.03</v>
      </c>
      <c r="I4" s="1">
        <v>0.04</v>
      </c>
      <c r="J4" s="1">
        <v>0.05</v>
      </c>
      <c r="K4" s="1">
        <v>6.0000000000000005E-2</v>
      </c>
      <c r="L4" s="1">
        <v>6.9999999999999993E-2</v>
      </c>
      <c r="M4" s="77">
        <v>0.08</v>
      </c>
      <c r="N4" s="1">
        <v>0.09</v>
      </c>
      <c r="O4" s="1">
        <v>9.9999999999999992E-2</v>
      </c>
      <c r="P4" s="1">
        <v>0.11</v>
      </c>
      <c r="Q4" s="1">
        <v>0.12</v>
      </c>
      <c r="R4" s="1">
        <v>0.13</v>
      </c>
      <c r="S4" s="1">
        <v>0.14000000000000001</v>
      </c>
      <c r="T4" s="1">
        <v>0.15000000000000002</v>
      </c>
    </row>
    <row r="5" spans="2:20" x14ac:dyDescent="0.25">
      <c r="E5">
        <v>1</v>
      </c>
      <c r="F5" s="5">
        <f t="dataTable" ref="F5:T19" dt2D="1" dtr="1" r1="C2" r2="C3"/>
        <v>1.0000000000000009</v>
      </c>
      <c r="G5" s="5">
        <v>1.0000000000000009</v>
      </c>
      <c r="H5" s="5">
        <v>1.0000000000000009</v>
      </c>
      <c r="I5" s="5">
        <v>1.0000000000000009</v>
      </c>
      <c r="J5" s="5">
        <v>1.0000000000000009</v>
      </c>
      <c r="K5" s="5">
        <v>1.0000000000000009</v>
      </c>
      <c r="L5" s="5">
        <v>1.0000000000000009</v>
      </c>
      <c r="M5" s="5">
        <v>1.0000000000000009</v>
      </c>
      <c r="N5" s="5">
        <v>1.0000000000000009</v>
      </c>
      <c r="O5" s="5">
        <v>1.0000000000000009</v>
      </c>
      <c r="P5" s="5">
        <v>1.0000000000000009</v>
      </c>
      <c r="Q5" s="5">
        <v>1.0000000000000009</v>
      </c>
      <c r="R5" s="5">
        <v>0.99999999999999911</v>
      </c>
      <c r="S5" s="5">
        <v>1.0000000000000009</v>
      </c>
      <c r="T5" s="5">
        <v>0.99999999999999922</v>
      </c>
    </row>
    <row r="6" spans="2:20" x14ac:dyDescent="0.25">
      <c r="E6">
        <v>2</v>
      </c>
      <c r="F6" s="5">
        <v>2.0100000000000007</v>
      </c>
      <c r="G6" s="5">
        <v>2.0199999999999996</v>
      </c>
      <c r="H6" s="5">
        <v>2.0299999999999985</v>
      </c>
      <c r="I6" s="5">
        <v>2.0400000000000027</v>
      </c>
      <c r="J6" s="5">
        <v>2.0500000000000007</v>
      </c>
      <c r="K6" s="5">
        <v>2.0600000000000023</v>
      </c>
      <c r="L6" s="5">
        <v>2.0700000000000007</v>
      </c>
      <c r="M6" s="5">
        <v>2.0800000000000014</v>
      </c>
      <c r="N6" s="5">
        <v>2.0900000000000016</v>
      </c>
      <c r="O6" s="5">
        <v>2.1000000000000019</v>
      </c>
      <c r="P6" s="5">
        <v>2.1100000000000017</v>
      </c>
      <c r="Q6" s="5">
        <v>2.1200000000000014</v>
      </c>
      <c r="R6" s="5">
        <v>2.1299999999999977</v>
      </c>
      <c r="S6" s="5">
        <v>2.1400000000000019</v>
      </c>
      <c r="T6" s="5">
        <v>2.1499999999999981</v>
      </c>
    </row>
    <row r="7" spans="2:20" x14ac:dyDescent="0.25">
      <c r="E7">
        <v>3</v>
      </c>
      <c r="F7" s="5">
        <v>3.0300999999999911</v>
      </c>
      <c r="G7" s="5">
        <v>3.0603999999999965</v>
      </c>
      <c r="H7" s="5">
        <v>3.0909000000000004</v>
      </c>
      <c r="I7" s="5">
        <v>3.1216000000000022</v>
      </c>
      <c r="J7" s="5">
        <v>3.1525000000000025</v>
      </c>
      <c r="K7" s="5">
        <v>3.1836000000000046</v>
      </c>
      <c r="L7" s="5">
        <v>3.2149000000000019</v>
      </c>
      <c r="M7" s="5">
        <v>3.2464000000000022</v>
      </c>
      <c r="N7" s="5">
        <v>3.2781000000000025</v>
      </c>
      <c r="O7" s="5">
        <v>3.3100000000000045</v>
      </c>
      <c r="P7" s="5">
        <v>3.3421000000000025</v>
      </c>
      <c r="Q7" s="5">
        <v>3.3744000000000036</v>
      </c>
      <c r="R7" s="5">
        <v>3.4068999999999954</v>
      </c>
      <c r="S7" s="5">
        <v>3.4396000000000027</v>
      </c>
      <c r="T7" s="5">
        <v>3.4724999999999966</v>
      </c>
    </row>
    <row r="8" spans="2:20" x14ac:dyDescent="0.25">
      <c r="E8">
        <v>4</v>
      </c>
      <c r="F8" s="5">
        <v>4.0604010000000024</v>
      </c>
      <c r="G8" s="5">
        <v>4.1216079999999984</v>
      </c>
      <c r="H8" s="5">
        <v>4.1836269999999978</v>
      </c>
      <c r="I8" s="5">
        <v>4.2464640000000049</v>
      </c>
      <c r="J8" s="5">
        <v>4.3101250000000002</v>
      </c>
      <c r="K8" s="5">
        <v>4.3746160000000049</v>
      </c>
      <c r="L8" s="5">
        <v>4.4399430000000004</v>
      </c>
      <c r="M8" s="5">
        <v>4.5061120000000034</v>
      </c>
      <c r="N8" s="5">
        <v>4.5731290000000033</v>
      </c>
      <c r="O8" s="5">
        <v>4.6410000000000045</v>
      </c>
      <c r="P8" s="5">
        <v>4.7097310000000041</v>
      </c>
      <c r="Q8" s="5">
        <v>4.7793280000000031</v>
      </c>
      <c r="R8" s="5">
        <v>4.8497969999999944</v>
      </c>
      <c r="S8" s="5">
        <v>4.9211440000000053</v>
      </c>
      <c r="T8" s="5">
        <v>4.9933749999999959</v>
      </c>
    </row>
    <row r="9" spans="2:20" x14ac:dyDescent="0.25">
      <c r="E9" s="76">
        <v>5</v>
      </c>
      <c r="F9" s="5">
        <v>5.1010050099999926</v>
      </c>
      <c r="G9" s="5">
        <v>5.2040401600000008</v>
      </c>
      <c r="H9" s="5">
        <v>5.3091358099999955</v>
      </c>
      <c r="I9" s="5">
        <v>5.4163225600000082</v>
      </c>
      <c r="J9" s="5">
        <v>5.5256312500000027</v>
      </c>
      <c r="K9" s="5">
        <v>5.6370929600000075</v>
      </c>
      <c r="L9" s="5">
        <v>5.7507390100000029</v>
      </c>
      <c r="M9" s="78">
        <v>5.866600960000004</v>
      </c>
      <c r="N9" s="5">
        <v>5.9847106100000058</v>
      </c>
      <c r="O9" s="5">
        <v>6.1051000000000064</v>
      </c>
      <c r="P9" s="5">
        <v>6.227801410000005</v>
      </c>
      <c r="Q9" s="5">
        <v>6.3528473600000046</v>
      </c>
      <c r="R9" s="5">
        <v>6.4802706099999909</v>
      </c>
      <c r="S9" s="5">
        <v>6.6101041600000068</v>
      </c>
      <c r="T9" s="5">
        <v>6.7423812499999949</v>
      </c>
    </row>
    <row r="10" spans="2:20" x14ac:dyDescent="0.25">
      <c r="E10">
        <v>6</v>
      </c>
      <c r="F10" s="5">
        <v>6.1520150601000134</v>
      </c>
      <c r="G10" s="5">
        <v>6.308120963200003</v>
      </c>
      <c r="H10" s="5">
        <v>6.4684098842999971</v>
      </c>
      <c r="I10" s="5">
        <v>6.632975462400009</v>
      </c>
      <c r="J10" s="5">
        <v>6.8019128124999995</v>
      </c>
      <c r="K10" s="5">
        <v>6.9753185376000095</v>
      </c>
      <c r="L10" s="5">
        <v>7.1532907407000019</v>
      </c>
      <c r="M10" s="5">
        <v>7.3359290368000067</v>
      </c>
      <c r="N10" s="5">
        <v>7.523334564900007</v>
      </c>
      <c r="O10" s="5">
        <v>7.7156100000000087</v>
      </c>
      <c r="P10" s="5">
        <v>7.9128595651000069</v>
      </c>
      <c r="Q10" s="5">
        <v>8.115189043200008</v>
      </c>
      <c r="R10" s="5">
        <v>8.3227057892999863</v>
      </c>
      <c r="S10" s="5">
        <v>8.5355187424000096</v>
      </c>
      <c r="T10" s="5">
        <v>8.753738437499992</v>
      </c>
    </row>
    <row r="11" spans="2:20" x14ac:dyDescent="0.25">
      <c r="E11">
        <v>7</v>
      </c>
      <c r="F11" s="5">
        <v>7.2135352107009831</v>
      </c>
      <c r="G11" s="5">
        <v>7.4342833824639909</v>
      </c>
      <c r="H11" s="5">
        <v>7.6624621808289994</v>
      </c>
      <c r="I11" s="5">
        <v>7.8982944808960065</v>
      </c>
      <c r="J11" s="5">
        <v>8.1420084531250048</v>
      </c>
      <c r="K11" s="5">
        <v>8.3938376498560139</v>
      </c>
      <c r="L11" s="5">
        <v>8.6540210925490033</v>
      </c>
      <c r="M11" s="5">
        <v>8.9228033597440088</v>
      </c>
      <c r="N11" s="5">
        <v>9.2004346757410076</v>
      </c>
      <c r="O11" s="5">
        <v>9.4871710000000125</v>
      </c>
      <c r="P11" s="5">
        <v>9.7832741172610067</v>
      </c>
      <c r="Q11" s="5">
        <v>10.089011728384008</v>
      </c>
      <c r="R11" s="5">
        <v>10.404657541908984</v>
      </c>
      <c r="S11" s="5">
        <v>10.730491366336013</v>
      </c>
      <c r="T11" s="5">
        <v>11.066799203124987</v>
      </c>
    </row>
    <row r="12" spans="2:20" x14ac:dyDescent="0.25">
      <c r="E12">
        <v>8</v>
      </c>
      <c r="F12" s="5">
        <v>8.2856705628080221</v>
      </c>
      <c r="G12" s="5">
        <v>8.5829690501132756</v>
      </c>
      <c r="H12" s="5">
        <v>8.892336046253865</v>
      </c>
      <c r="I12" s="5">
        <v>9.2142262601318521</v>
      </c>
      <c r="J12" s="5">
        <v>9.5491088757812506</v>
      </c>
      <c r="K12" s="5">
        <v>9.8974679088473714</v>
      </c>
      <c r="L12" s="5">
        <v>10.259802569027434</v>
      </c>
      <c r="M12" s="5">
        <v>10.636627628523529</v>
      </c>
      <c r="N12" s="5">
        <v>11.0284737965577</v>
      </c>
      <c r="O12" s="5">
        <v>11.435888100000012</v>
      </c>
      <c r="P12" s="5">
        <v>11.859434270159722</v>
      </c>
      <c r="Q12" s="5">
        <v>12.299693135790092</v>
      </c>
      <c r="R12" s="5">
        <v>12.757263022357151</v>
      </c>
      <c r="S12" s="5">
        <v>13.232760157623058</v>
      </c>
      <c r="T12" s="5">
        <v>13.726819083593734</v>
      </c>
    </row>
    <row r="13" spans="2:20" x14ac:dyDescent="0.25">
      <c r="E13">
        <v>9</v>
      </c>
      <c r="F13" s="5">
        <v>9.3685272684361109</v>
      </c>
      <c r="G13" s="5">
        <v>9.7546284311155418</v>
      </c>
      <c r="H13" s="5">
        <v>10.159106127641483</v>
      </c>
      <c r="I13" s="5">
        <v>10.582795310537129</v>
      </c>
      <c r="J13" s="5">
        <v>11.026564319570316</v>
      </c>
      <c r="K13" s="5">
        <v>11.491315983378213</v>
      </c>
      <c r="L13" s="5">
        <v>11.977988748859357</v>
      </c>
      <c r="M13" s="5">
        <v>12.487557838805413</v>
      </c>
      <c r="N13" s="5">
        <v>13.021036438247895</v>
      </c>
      <c r="O13" s="5">
        <v>13.579476910000016</v>
      </c>
      <c r="P13" s="5">
        <v>14.163972039877295</v>
      </c>
      <c r="Q13" s="5">
        <v>14.775656312084903</v>
      </c>
      <c r="R13" s="5">
        <v>15.415707215263579</v>
      </c>
      <c r="S13" s="5">
        <v>16.085346579690288</v>
      </c>
      <c r="T13" s="5">
        <v>16.785841946132791</v>
      </c>
    </row>
    <row r="14" spans="2:20" x14ac:dyDescent="0.25">
      <c r="E14">
        <v>10</v>
      </c>
      <c r="F14" s="5">
        <v>10.462212541120474</v>
      </c>
      <c r="G14" s="5">
        <v>10.949720999737854</v>
      </c>
      <c r="H14" s="5">
        <v>11.463879311470727</v>
      </c>
      <c r="I14" s="5">
        <v>12.006107122958614</v>
      </c>
      <c r="J14" s="5">
        <v>12.57789253554883</v>
      </c>
      <c r="K14" s="5">
        <v>13.180794942380908</v>
      </c>
      <c r="L14" s="5">
        <v>13.816447961279509</v>
      </c>
      <c r="M14" s="5">
        <v>14.486562465909847</v>
      </c>
      <c r="N14" s="5">
        <v>15.192929717690209</v>
      </c>
      <c r="O14" s="5">
        <v>15.93742460100002</v>
      </c>
      <c r="P14" s="5">
        <v>16.7220089642638</v>
      </c>
      <c r="Q14" s="5">
        <v>17.548735069535095</v>
      </c>
      <c r="R14" s="5">
        <v>18.419749153247839</v>
      </c>
      <c r="S14" s="5">
        <v>19.337295100846934</v>
      </c>
      <c r="T14" s="5">
        <v>20.303718238052706</v>
      </c>
    </row>
    <row r="15" spans="2:20" x14ac:dyDescent="0.25">
      <c r="E15">
        <v>11</v>
      </c>
      <c r="F15" s="5">
        <v>11.566834666531655</v>
      </c>
      <c r="G15" s="5">
        <v>12.168715419732601</v>
      </c>
      <c r="H15" s="5">
        <v>12.807795690814849</v>
      </c>
      <c r="I15" s="5">
        <v>13.486351407876956</v>
      </c>
      <c r="J15" s="5">
        <v>14.206787162326275</v>
      </c>
      <c r="K15" s="5">
        <v>14.971642638923768</v>
      </c>
      <c r="L15" s="5">
        <v>15.783599318569079</v>
      </c>
      <c r="M15" s="5">
        <v>16.645487463182633</v>
      </c>
      <c r="N15" s="5">
        <v>17.560293392282325</v>
      </c>
      <c r="O15" s="5">
        <v>18.531167061100025</v>
      </c>
      <c r="P15" s="5">
        <v>19.561429950332819</v>
      </c>
      <c r="Q15" s="5">
        <v>20.654583277879311</v>
      </c>
      <c r="R15" s="5">
        <v>21.814316543170055</v>
      </c>
      <c r="S15" s="5">
        <v>23.044516414965507</v>
      </c>
      <c r="T15" s="5">
        <v>24.349275973760612</v>
      </c>
    </row>
    <row r="16" spans="2:20" x14ac:dyDescent="0.25">
      <c r="E16">
        <v>12</v>
      </c>
      <c r="F16" s="5">
        <v>12.682503013196976</v>
      </c>
      <c r="G16" s="5">
        <v>13.412089728127263</v>
      </c>
      <c r="H16" s="5">
        <v>14.192029561539288</v>
      </c>
      <c r="I16" s="5">
        <v>15.025805464192043</v>
      </c>
      <c r="J16" s="5">
        <v>15.917126520442583</v>
      </c>
      <c r="K16" s="5">
        <v>16.869941197259195</v>
      </c>
      <c r="L16" s="5">
        <v>17.888451270868909</v>
      </c>
      <c r="M16" s="5">
        <v>18.977126460237248</v>
      </c>
      <c r="N16" s="5">
        <v>20.140719797587735</v>
      </c>
      <c r="O16" s="5">
        <v>21.384283767210029</v>
      </c>
      <c r="P16" s="5">
        <v>22.713187244869431</v>
      </c>
      <c r="Q16" s="5">
        <v>24.133133271224825</v>
      </c>
      <c r="R16" s="5">
        <v>25.650177693782158</v>
      </c>
      <c r="S16" s="5">
        <v>27.270748713060684</v>
      </c>
      <c r="T16" s="5">
        <v>29.001667369824698</v>
      </c>
    </row>
    <row r="17" spans="5:20" x14ac:dyDescent="0.25">
      <c r="E17">
        <v>13</v>
      </c>
      <c r="F17" s="5">
        <v>13.80932804332895</v>
      </c>
      <c r="G17" s="5">
        <v>14.680331522689805</v>
      </c>
      <c r="H17" s="5">
        <v>15.617790448385465</v>
      </c>
      <c r="I17" s="5">
        <v>16.626837682759724</v>
      </c>
      <c r="J17" s="5">
        <v>17.712982846464719</v>
      </c>
      <c r="K17" s="5">
        <v>18.88213766909475</v>
      </c>
      <c r="L17" s="5">
        <v>20.140642859829736</v>
      </c>
      <c r="M17" s="5">
        <v>21.495296577056227</v>
      </c>
      <c r="N17" s="5">
        <v>22.953384579370638</v>
      </c>
      <c r="O17" s="5">
        <v>24.522712143931031</v>
      </c>
      <c r="P17" s="5">
        <v>26.211637841805072</v>
      </c>
      <c r="Q17" s="5">
        <v>28.029109263771808</v>
      </c>
      <c r="R17" s="5">
        <v>29.98470079397384</v>
      </c>
      <c r="S17" s="5">
        <v>32.088653532889182</v>
      </c>
      <c r="T17" s="5">
        <v>34.351917475298407</v>
      </c>
    </row>
    <row r="18" spans="5:20" x14ac:dyDescent="0.25">
      <c r="E18">
        <v>14</v>
      </c>
      <c r="F18" s="5">
        <v>14.947421323762255</v>
      </c>
      <c r="G18" s="5">
        <v>15.973938153143607</v>
      </c>
      <c r="H18" s="5">
        <v>17.086324161837034</v>
      </c>
      <c r="I18" s="5">
        <v>18.291911190070113</v>
      </c>
      <c r="J18" s="5">
        <v>19.598631988787947</v>
      </c>
      <c r="K18" s="5">
        <v>21.015065929240436</v>
      </c>
      <c r="L18" s="5">
        <v>22.550487860017814</v>
      </c>
      <c r="M18" s="5">
        <v>24.214920303220733</v>
      </c>
      <c r="N18" s="5">
        <v>26.019189191513995</v>
      </c>
      <c r="O18" s="5">
        <v>27.974983358324142</v>
      </c>
      <c r="P18" s="5">
        <v>30.094918004403631</v>
      </c>
      <c r="Q18" s="5">
        <v>32.392602375424431</v>
      </c>
      <c r="R18" s="5">
        <v>34.882711897190426</v>
      </c>
      <c r="S18" s="5">
        <v>37.581065027493672</v>
      </c>
      <c r="T18" s="5">
        <v>40.504705096593163</v>
      </c>
    </row>
    <row r="19" spans="5:20" x14ac:dyDescent="0.25">
      <c r="E19">
        <v>15</v>
      </c>
      <c r="F19" s="5">
        <v>16.096895536999845</v>
      </c>
      <c r="G19" s="5">
        <v>17.293416916206461</v>
      </c>
      <c r="H19" s="5">
        <v>18.598913886692149</v>
      </c>
      <c r="I19" s="5">
        <v>20.023587637672918</v>
      </c>
      <c r="J19" s="5">
        <v>21.578563588227357</v>
      </c>
      <c r="K19" s="5">
        <v>23.275969884994872</v>
      </c>
      <c r="L19" s="5">
        <v>25.129022010219067</v>
      </c>
      <c r="M19" s="5">
        <v>27.152113927478393</v>
      </c>
      <c r="N19" s="5">
        <v>29.360916218750255</v>
      </c>
      <c r="O19" s="5">
        <v>31.772481694156557</v>
      </c>
      <c r="P19" s="5">
        <v>34.405358984888025</v>
      </c>
      <c r="Q19" s="5">
        <v>37.279714660475356</v>
      </c>
      <c r="R19" s="5">
        <v>40.417464443825182</v>
      </c>
      <c r="S19" s="5">
        <v>43.842414131342792</v>
      </c>
      <c r="T19" s="5">
        <v>47.580410861082122</v>
      </c>
    </row>
    <row r="21" spans="5:20" x14ac:dyDescent="0.25">
      <c r="O21" s="5"/>
    </row>
  </sheetData>
  <dataConsolidate/>
  <pageMargins left="0.7" right="0.7" top="0.75" bottom="0.75" header="0.3" footer="0.3"/>
  <pageSetup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6C2C9-8C02-48A0-B65B-14310C731698}">
  <sheetPr codeName="Sheet12"/>
  <dimension ref="A2:N62"/>
  <sheetViews>
    <sheetView topLeftCell="A36" zoomScale="140" zoomScaleNormal="140" workbookViewId="0">
      <selection activeCell="J46" sqref="J46"/>
    </sheetView>
  </sheetViews>
  <sheetFormatPr defaultRowHeight="15" x14ac:dyDescent="0.25"/>
  <cols>
    <col min="1" max="1" width="27.7109375" customWidth="1"/>
    <col min="2" max="2" width="17.140625" customWidth="1"/>
    <col min="3" max="3" width="11.7109375" customWidth="1"/>
    <col min="4" max="4" width="14.7109375" customWidth="1"/>
    <col min="5" max="5" width="12.7109375" customWidth="1"/>
    <col min="6" max="7" width="9.140625" style="6"/>
    <col min="11" max="11" width="10.7109375" customWidth="1"/>
    <col min="12" max="14" width="10.28515625" customWidth="1"/>
  </cols>
  <sheetData>
    <row r="2" spans="1:14" x14ac:dyDescent="0.25">
      <c r="A2" t="s">
        <v>2</v>
      </c>
      <c r="B2" s="1">
        <v>0.08</v>
      </c>
    </row>
    <row r="3" spans="1:14" x14ac:dyDescent="0.25">
      <c r="A3" t="s">
        <v>3</v>
      </c>
      <c r="B3" s="19">
        <v>1537.548687413793</v>
      </c>
      <c r="H3" t="s">
        <v>10</v>
      </c>
    </row>
    <row r="4" spans="1:14" x14ac:dyDescent="0.25">
      <c r="A4" t="s">
        <v>4</v>
      </c>
      <c r="B4" s="7">
        <v>45000</v>
      </c>
      <c r="H4" t="s">
        <v>13</v>
      </c>
    </row>
    <row r="5" spans="1:14" x14ac:dyDescent="0.25">
      <c r="H5" t="s">
        <v>19</v>
      </c>
    </row>
    <row r="6" spans="1:14" ht="60" x14ac:dyDescent="0.25">
      <c r="A6" s="9" t="s">
        <v>12</v>
      </c>
      <c r="B6" s="8" t="s">
        <v>6</v>
      </c>
      <c r="C6" s="8" t="s">
        <v>7</v>
      </c>
      <c r="D6" s="8" t="s">
        <v>8</v>
      </c>
      <c r="E6" s="8" t="s">
        <v>9</v>
      </c>
      <c r="F6" s="14" t="s">
        <v>5</v>
      </c>
      <c r="G6" s="14" t="s">
        <v>14</v>
      </c>
    </row>
    <row r="7" spans="1:14" x14ac:dyDescent="0.25">
      <c r="A7" s="6">
        <v>1</v>
      </c>
      <c r="B7" s="10">
        <v>0</v>
      </c>
      <c r="C7" s="10">
        <f>$B$3</f>
        <v>1537.548687413793</v>
      </c>
      <c r="D7" s="10">
        <f>$B$2*(C7+B7)</f>
        <v>123.00389499310344</v>
      </c>
      <c r="E7" s="10">
        <f>D7+C7+B7</f>
        <v>1660.5525824068964</v>
      </c>
      <c r="F7" s="6">
        <v>2023</v>
      </c>
      <c r="G7" s="6">
        <v>25</v>
      </c>
    </row>
    <row r="8" spans="1:14" x14ac:dyDescent="0.25">
      <c r="A8" s="6">
        <v>2</v>
      </c>
      <c r="B8" s="10">
        <f>E7</f>
        <v>1660.5525824068964</v>
      </c>
      <c r="C8" s="10">
        <f t="shared" ref="C8:C46" si="0">$B$3</f>
        <v>1537.548687413793</v>
      </c>
      <c r="D8" s="10">
        <f t="shared" ref="D8:D62" si="1">$B$2*(C8+B8)</f>
        <v>255.84810158565517</v>
      </c>
      <c r="E8" s="10">
        <f t="shared" ref="E8:E62" si="2">D8+C8+B8</f>
        <v>3453.9493714063447</v>
      </c>
      <c r="F8" s="6">
        <v>2024</v>
      </c>
      <c r="G8" s="6">
        <v>26</v>
      </c>
    </row>
    <row r="9" spans="1:14" ht="13.15" customHeight="1" x14ac:dyDescent="0.25">
      <c r="A9" s="6">
        <v>3</v>
      </c>
      <c r="B9" s="10">
        <f t="shared" ref="B9:B62" si="3">E8</f>
        <v>3453.9493714063447</v>
      </c>
      <c r="C9" s="10">
        <f t="shared" si="0"/>
        <v>1537.548687413793</v>
      </c>
      <c r="D9" s="10">
        <f t="shared" si="1"/>
        <v>399.31984470561105</v>
      </c>
      <c r="E9" s="10">
        <f t="shared" si="2"/>
        <v>5390.817903525749</v>
      </c>
      <c r="F9" s="6">
        <v>2025</v>
      </c>
      <c r="G9" s="6">
        <v>27</v>
      </c>
      <c r="H9" s="6"/>
      <c r="I9" s="6"/>
      <c r="J9" s="6"/>
      <c r="K9" s="8"/>
      <c r="L9" s="8"/>
      <c r="M9" s="8"/>
      <c r="N9" s="8"/>
    </row>
    <row r="10" spans="1:14" x14ac:dyDescent="0.25">
      <c r="A10" s="6">
        <v>4</v>
      </c>
      <c r="B10" s="10">
        <f t="shared" si="3"/>
        <v>5390.817903525749</v>
      </c>
      <c r="C10" s="10">
        <f t="shared" si="0"/>
        <v>1537.548687413793</v>
      </c>
      <c r="D10" s="10">
        <f t="shared" si="1"/>
        <v>554.26932727516339</v>
      </c>
      <c r="E10" s="10">
        <f t="shared" si="2"/>
        <v>7482.6359182147053</v>
      </c>
      <c r="F10" s="6">
        <v>2026</v>
      </c>
      <c r="G10" s="6">
        <v>28</v>
      </c>
    </row>
    <row r="11" spans="1:14" x14ac:dyDescent="0.25">
      <c r="A11" s="6">
        <v>5</v>
      </c>
      <c r="B11" s="10">
        <f t="shared" si="3"/>
        <v>7482.6359182147053</v>
      </c>
      <c r="C11" s="10">
        <f t="shared" si="0"/>
        <v>1537.548687413793</v>
      </c>
      <c r="D11" s="10">
        <f t="shared" si="1"/>
        <v>721.61476845027983</v>
      </c>
      <c r="E11" s="10">
        <f t="shared" si="2"/>
        <v>9741.7993740787788</v>
      </c>
      <c r="F11" s="6">
        <v>2027</v>
      </c>
      <c r="G11" s="6">
        <v>29</v>
      </c>
    </row>
    <row r="12" spans="1:14" x14ac:dyDescent="0.25">
      <c r="A12" s="6">
        <v>6</v>
      </c>
      <c r="B12" s="10">
        <f t="shared" si="3"/>
        <v>9741.7993740787788</v>
      </c>
      <c r="C12" s="10">
        <f t="shared" si="0"/>
        <v>1537.548687413793</v>
      </c>
      <c r="D12" s="10">
        <f t="shared" si="1"/>
        <v>902.34784491940582</v>
      </c>
      <c r="E12" s="10">
        <f t="shared" si="2"/>
        <v>12181.695906411976</v>
      </c>
      <c r="F12" s="6">
        <v>2028</v>
      </c>
      <c r="G12" s="6">
        <v>30</v>
      </c>
    </row>
    <row r="13" spans="1:14" x14ac:dyDescent="0.25">
      <c r="A13" s="6">
        <v>7</v>
      </c>
      <c r="B13" s="10">
        <f t="shared" si="3"/>
        <v>12181.695906411976</v>
      </c>
      <c r="C13" s="10">
        <f t="shared" si="0"/>
        <v>1537.548687413793</v>
      </c>
      <c r="D13" s="10">
        <f t="shared" si="1"/>
        <v>1097.5395675060615</v>
      </c>
      <c r="E13" s="10">
        <f t="shared" si="2"/>
        <v>14816.784161331831</v>
      </c>
      <c r="F13" s="6">
        <v>2029</v>
      </c>
      <c r="G13" s="6">
        <v>31</v>
      </c>
    </row>
    <row r="14" spans="1:14" x14ac:dyDescent="0.25">
      <c r="A14" s="6">
        <v>8</v>
      </c>
      <c r="B14" s="10">
        <f t="shared" si="3"/>
        <v>14816.784161331831</v>
      </c>
      <c r="C14" s="10">
        <f t="shared" si="0"/>
        <v>1537.548687413793</v>
      </c>
      <c r="D14" s="10">
        <f t="shared" si="1"/>
        <v>1308.34662789965</v>
      </c>
      <c r="E14" s="10">
        <f t="shared" si="2"/>
        <v>17662.679476645273</v>
      </c>
      <c r="F14" s="6">
        <v>2030</v>
      </c>
      <c r="G14" s="6">
        <v>32</v>
      </c>
    </row>
    <row r="15" spans="1:14" x14ac:dyDescent="0.25">
      <c r="A15" s="6">
        <v>9</v>
      </c>
      <c r="B15" s="10">
        <f t="shared" si="3"/>
        <v>17662.679476645273</v>
      </c>
      <c r="C15" s="10">
        <f t="shared" si="0"/>
        <v>1537.548687413793</v>
      </c>
      <c r="D15" s="10">
        <f t="shared" si="1"/>
        <v>1536.0182531247253</v>
      </c>
      <c r="E15" s="10">
        <f t="shared" si="2"/>
        <v>20736.246417183793</v>
      </c>
      <c r="F15" s="6">
        <v>2031</v>
      </c>
      <c r="G15" s="6">
        <v>33</v>
      </c>
    </row>
    <row r="16" spans="1:14" x14ac:dyDescent="0.25">
      <c r="A16" s="6">
        <v>10</v>
      </c>
      <c r="B16" s="10">
        <f t="shared" si="3"/>
        <v>20736.246417183793</v>
      </c>
      <c r="C16" s="10">
        <f t="shared" si="0"/>
        <v>1537.548687413793</v>
      </c>
      <c r="D16" s="10">
        <f t="shared" si="1"/>
        <v>1781.903608367807</v>
      </c>
      <c r="E16" s="10">
        <f t="shared" si="2"/>
        <v>24055.698712965393</v>
      </c>
      <c r="F16" s="6">
        <v>2032</v>
      </c>
      <c r="G16" s="6">
        <v>34</v>
      </c>
    </row>
    <row r="17" spans="1:7" x14ac:dyDescent="0.25">
      <c r="A17" s="6">
        <v>11</v>
      </c>
      <c r="B17" s="10">
        <f t="shared" si="3"/>
        <v>24055.698712965393</v>
      </c>
      <c r="C17" s="10">
        <f t="shared" si="0"/>
        <v>1537.548687413793</v>
      </c>
      <c r="D17" s="10">
        <f t="shared" si="1"/>
        <v>2047.4597920303349</v>
      </c>
      <c r="E17" s="10">
        <f t="shared" si="2"/>
        <v>27640.707192409522</v>
      </c>
      <c r="F17" s="6">
        <v>2033</v>
      </c>
      <c r="G17" s="6">
        <v>35</v>
      </c>
    </row>
    <row r="18" spans="1:7" x14ac:dyDescent="0.25">
      <c r="A18" s="6">
        <v>12</v>
      </c>
      <c r="B18" s="10">
        <f t="shared" si="3"/>
        <v>27640.707192409522</v>
      </c>
      <c r="C18" s="10">
        <f t="shared" si="0"/>
        <v>1537.548687413793</v>
      </c>
      <c r="D18" s="10">
        <f t="shared" si="1"/>
        <v>2334.2604703858651</v>
      </c>
      <c r="E18" s="10">
        <f t="shared" si="2"/>
        <v>31512.516350209182</v>
      </c>
      <c r="F18" s="6">
        <v>2034</v>
      </c>
      <c r="G18" s="6">
        <v>36</v>
      </c>
    </row>
    <row r="19" spans="1:7" x14ac:dyDescent="0.25">
      <c r="A19" s="6">
        <v>13</v>
      </c>
      <c r="B19" s="10">
        <f t="shared" si="3"/>
        <v>31512.516350209182</v>
      </c>
      <c r="C19" s="10">
        <f t="shared" si="0"/>
        <v>1537.548687413793</v>
      </c>
      <c r="D19" s="10">
        <f t="shared" si="1"/>
        <v>2644.0052030098382</v>
      </c>
      <c r="E19" s="10">
        <f t="shared" si="2"/>
        <v>35694.070240632813</v>
      </c>
      <c r="F19" s="6">
        <v>2035</v>
      </c>
      <c r="G19" s="6">
        <v>37</v>
      </c>
    </row>
    <row r="20" spans="1:7" x14ac:dyDescent="0.25">
      <c r="A20" s="6">
        <v>14</v>
      </c>
      <c r="B20" s="10">
        <f t="shared" si="3"/>
        <v>35694.070240632813</v>
      </c>
      <c r="C20" s="10">
        <f t="shared" si="0"/>
        <v>1537.548687413793</v>
      </c>
      <c r="D20" s="10">
        <f t="shared" si="1"/>
        <v>2978.5295142437285</v>
      </c>
      <c r="E20" s="10">
        <f t="shared" si="2"/>
        <v>40210.14844229033</v>
      </c>
      <c r="F20" s="6">
        <v>2036</v>
      </c>
      <c r="G20" s="6">
        <v>38</v>
      </c>
    </row>
    <row r="21" spans="1:7" x14ac:dyDescent="0.25">
      <c r="A21" s="6">
        <v>15</v>
      </c>
      <c r="B21" s="10">
        <f t="shared" si="3"/>
        <v>40210.14844229033</v>
      </c>
      <c r="C21" s="10">
        <f t="shared" si="0"/>
        <v>1537.548687413793</v>
      </c>
      <c r="D21" s="10">
        <f t="shared" si="1"/>
        <v>3339.81577037633</v>
      </c>
      <c r="E21" s="10">
        <f t="shared" si="2"/>
        <v>45087.512900080452</v>
      </c>
      <c r="F21" s="6">
        <v>2037</v>
      </c>
      <c r="G21" s="6">
        <v>39</v>
      </c>
    </row>
    <row r="22" spans="1:7" x14ac:dyDescent="0.25">
      <c r="A22" s="6">
        <v>16</v>
      </c>
      <c r="B22" s="10">
        <f t="shared" si="3"/>
        <v>45087.512900080452</v>
      </c>
      <c r="C22" s="10">
        <f t="shared" si="0"/>
        <v>1537.548687413793</v>
      </c>
      <c r="D22" s="10">
        <f t="shared" si="1"/>
        <v>3730.0049269995397</v>
      </c>
      <c r="E22" s="10">
        <f t="shared" si="2"/>
        <v>50355.066514493781</v>
      </c>
      <c r="F22" s="6">
        <v>2038</v>
      </c>
      <c r="G22" s="6">
        <v>40</v>
      </c>
    </row>
    <row r="23" spans="1:7" x14ac:dyDescent="0.25">
      <c r="A23" s="6">
        <v>17</v>
      </c>
      <c r="B23" s="10">
        <f t="shared" si="3"/>
        <v>50355.066514493781</v>
      </c>
      <c r="C23" s="10">
        <f t="shared" si="0"/>
        <v>1537.548687413793</v>
      </c>
      <c r="D23" s="10">
        <f t="shared" si="1"/>
        <v>4151.4092161526059</v>
      </c>
      <c r="E23" s="10">
        <f t="shared" si="2"/>
        <v>56044.02441806018</v>
      </c>
      <c r="F23" s="6">
        <v>2039</v>
      </c>
      <c r="G23" s="6">
        <v>41</v>
      </c>
    </row>
    <row r="24" spans="1:7" x14ac:dyDescent="0.25">
      <c r="A24" s="6">
        <v>18</v>
      </c>
      <c r="B24" s="10">
        <f t="shared" si="3"/>
        <v>56044.02441806018</v>
      </c>
      <c r="C24" s="10">
        <f t="shared" si="0"/>
        <v>1537.548687413793</v>
      </c>
      <c r="D24" s="10">
        <f t="shared" si="1"/>
        <v>4606.5258484379183</v>
      </c>
      <c r="E24" s="10">
        <f t="shared" si="2"/>
        <v>62188.098953911889</v>
      </c>
      <c r="F24" s="6">
        <v>2040</v>
      </c>
      <c r="G24" s="6">
        <v>42</v>
      </c>
    </row>
    <row r="25" spans="1:7" x14ac:dyDescent="0.25">
      <c r="A25" s="6">
        <v>19</v>
      </c>
      <c r="B25" s="10">
        <f t="shared" si="3"/>
        <v>62188.098953911889</v>
      </c>
      <c r="C25" s="10">
        <f t="shared" si="0"/>
        <v>1537.548687413793</v>
      </c>
      <c r="D25" s="10">
        <f t="shared" si="1"/>
        <v>5098.0518113060543</v>
      </c>
      <c r="E25" s="10">
        <f t="shared" si="2"/>
        <v>68823.699452631743</v>
      </c>
      <c r="F25" s="6">
        <v>2041</v>
      </c>
      <c r="G25" s="6">
        <v>43</v>
      </c>
    </row>
    <row r="26" spans="1:7" x14ac:dyDescent="0.25">
      <c r="A26" s="6">
        <v>20</v>
      </c>
      <c r="B26" s="10">
        <f t="shared" si="3"/>
        <v>68823.699452631743</v>
      </c>
      <c r="C26" s="10">
        <f t="shared" si="0"/>
        <v>1537.548687413793</v>
      </c>
      <c r="D26" s="10">
        <f t="shared" si="1"/>
        <v>5628.8998512036424</v>
      </c>
      <c r="E26" s="10">
        <f t="shared" si="2"/>
        <v>75990.147991249178</v>
      </c>
      <c r="F26" s="6">
        <v>2042</v>
      </c>
      <c r="G26" s="6">
        <v>44</v>
      </c>
    </row>
    <row r="27" spans="1:7" x14ac:dyDescent="0.25">
      <c r="A27" s="6">
        <v>21</v>
      </c>
      <c r="B27" s="10">
        <f t="shared" si="3"/>
        <v>75990.147991249178</v>
      </c>
      <c r="C27" s="10">
        <f t="shared" si="0"/>
        <v>1537.548687413793</v>
      </c>
      <c r="D27" s="10">
        <f t="shared" si="1"/>
        <v>6202.2157342930368</v>
      </c>
      <c r="E27" s="10">
        <f t="shared" si="2"/>
        <v>83729.912412956008</v>
      </c>
      <c r="F27" s="6">
        <v>2043</v>
      </c>
      <c r="G27" s="6">
        <v>45</v>
      </c>
    </row>
    <row r="28" spans="1:7" x14ac:dyDescent="0.25">
      <c r="A28" s="6">
        <v>22</v>
      </c>
      <c r="B28" s="10">
        <f t="shared" si="3"/>
        <v>83729.912412956008</v>
      </c>
      <c r="C28" s="10">
        <f t="shared" si="0"/>
        <v>1537.548687413793</v>
      </c>
      <c r="D28" s="10">
        <f t="shared" si="1"/>
        <v>6821.3968880295834</v>
      </c>
      <c r="E28" s="10">
        <f t="shared" si="2"/>
        <v>92088.857988399381</v>
      </c>
      <c r="F28" s="6">
        <v>2044</v>
      </c>
      <c r="G28" s="6">
        <v>46</v>
      </c>
    </row>
    <row r="29" spans="1:7" x14ac:dyDescent="0.25">
      <c r="A29" s="6">
        <v>23</v>
      </c>
      <c r="B29" s="10">
        <f t="shared" si="3"/>
        <v>92088.857988399381</v>
      </c>
      <c r="C29" s="10">
        <f t="shared" si="0"/>
        <v>1537.548687413793</v>
      </c>
      <c r="D29" s="10">
        <f t="shared" si="1"/>
        <v>7490.1125340650533</v>
      </c>
      <c r="E29" s="10">
        <f t="shared" si="2"/>
        <v>101116.51920987823</v>
      </c>
      <c r="F29" s="6">
        <v>2045</v>
      </c>
      <c r="G29" s="6">
        <v>47</v>
      </c>
    </row>
    <row r="30" spans="1:7" x14ac:dyDescent="0.25">
      <c r="A30" s="6">
        <v>24</v>
      </c>
      <c r="B30" s="10">
        <f t="shared" si="3"/>
        <v>101116.51920987823</v>
      </c>
      <c r="C30" s="10">
        <f t="shared" si="0"/>
        <v>1537.548687413793</v>
      </c>
      <c r="D30" s="10">
        <f t="shared" si="1"/>
        <v>8212.3254317833616</v>
      </c>
      <c r="E30" s="10">
        <f t="shared" si="2"/>
        <v>110866.39332907538</v>
      </c>
      <c r="F30" s="6">
        <v>2046</v>
      </c>
      <c r="G30" s="6">
        <v>48</v>
      </c>
    </row>
    <row r="31" spans="1:7" x14ac:dyDescent="0.25">
      <c r="A31" s="6">
        <v>25</v>
      </c>
      <c r="B31" s="10">
        <f t="shared" si="3"/>
        <v>110866.39332907538</v>
      </c>
      <c r="C31" s="10">
        <f t="shared" si="0"/>
        <v>1537.548687413793</v>
      </c>
      <c r="D31" s="10">
        <f t="shared" si="1"/>
        <v>8992.3153613191334</v>
      </c>
      <c r="E31" s="10">
        <f t="shared" si="2"/>
        <v>121396.2573778083</v>
      </c>
      <c r="F31" s="6">
        <v>2047</v>
      </c>
      <c r="G31" s="6">
        <v>49</v>
      </c>
    </row>
    <row r="32" spans="1:7" x14ac:dyDescent="0.25">
      <c r="A32" s="6">
        <v>26</v>
      </c>
      <c r="B32" s="10">
        <f t="shared" si="3"/>
        <v>121396.2573778083</v>
      </c>
      <c r="C32" s="10">
        <f t="shared" si="0"/>
        <v>1537.548687413793</v>
      </c>
      <c r="D32" s="10">
        <f t="shared" si="1"/>
        <v>9834.7044852177678</v>
      </c>
      <c r="E32" s="10">
        <f t="shared" si="2"/>
        <v>132768.51055043985</v>
      </c>
      <c r="F32" s="6">
        <v>2048</v>
      </c>
      <c r="G32" s="6">
        <v>50</v>
      </c>
    </row>
    <row r="33" spans="1:7" x14ac:dyDescent="0.25">
      <c r="A33" s="6">
        <v>27</v>
      </c>
      <c r="B33" s="10">
        <f t="shared" si="3"/>
        <v>132768.51055043985</v>
      </c>
      <c r="C33" s="10">
        <f t="shared" si="0"/>
        <v>1537.548687413793</v>
      </c>
      <c r="D33" s="10">
        <f t="shared" si="1"/>
        <v>10744.484739028292</v>
      </c>
      <c r="E33" s="10">
        <f t="shared" si="2"/>
        <v>145050.54397688195</v>
      </c>
      <c r="F33" s="6">
        <v>2049</v>
      </c>
      <c r="G33" s="6">
        <v>51</v>
      </c>
    </row>
    <row r="34" spans="1:7" x14ac:dyDescent="0.25">
      <c r="A34" s="6">
        <v>28</v>
      </c>
      <c r="B34" s="10">
        <f t="shared" si="3"/>
        <v>145050.54397688195</v>
      </c>
      <c r="C34" s="10">
        <f t="shared" si="0"/>
        <v>1537.548687413793</v>
      </c>
      <c r="D34" s="10">
        <f t="shared" si="1"/>
        <v>11727.04741314366</v>
      </c>
      <c r="E34" s="10">
        <f t="shared" si="2"/>
        <v>158315.1400774394</v>
      </c>
      <c r="F34" s="6">
        <v>2050</v>
      </c>
      <c r="G34" s="6">
        <v>52</v>
      </c>
    </row>
    <row r="35" spans="1:7" x14ac:dyDescent="0.25">
      <c r="A35" s="6">
        <v>29</v>
      </c>
      <c r="B35" s="10">
        <f t="shared" si="3"/>
        <v>158315.1400774394</v>
      </c>
      <c r="C35" s="10">
        <f t="shared" si="0"/>
        <v>1537.548687413793</v>
      </c>
      <c r="D35" s="10">
        <f t="shared" si="1"/>
        <v>12788.215101188256</v>
      </c>
      <c r="E35" s="10">
        <f t="shared" si="2"/>
        <v>172640.90386604145</v>
      </c>
      <c r="F35" s="6">
        <v>2051</v>
      </c>
      <c r="G35" s="6">
        <v>53</v>
      </c>
    </row>
    <row r="36" spans="1:7" x14ac:dyDescent="0.25">
      <c r="A36" s="6">
        <v>30</v>
      </c>
      <c r="B36" s="10">
        <f t="shared" si="3"/>
        <v>172640.90386604145</v>
      </c>
      <c r="C36" s="10">
        <f t="shared" si="0"/>
        <v>1537.548687413793</v>
      </c>
      <c r="D36" s="10">
        <f t="shared" si="1"/>
        <v>13934.276204276421</v>
      </c>
      <c r="E36" s="10">
        <f t="shared" si="2"/>
        <v>188112.72875773167</v>
      </c>
      <c r="F36" s="6">
        <v>2052</v>
      </c>
      <c r="G36" s="6">
        <v>54</v>
      </c>
    </row>
    <row r="37" spans="1:7" x14ac:dyDescent="0.25">
      <c r="A37" s="6">
        <v>31</v>
      </c>
      <c r="B37" s="10">
        <f t="shared" si="3"/>
        <v>188112.72875773167</v>
      </c>
      <c r="C37" s="10">
        <f t="shared" si="0"/>
        <v>1537.548687413793</v>
      </c>
      <c r="D37" s="10">
        <f t="shared" si="1"/>
        <v>15172.022195611638</v>
      </c>
      <c r="E37" s="10">
        <f t="shared" si="2"/>
        <v>204822.29964075709</v>
      </c>
      <c r="F37" s="6">
        <v>2053</v>
      </c>
      <c r="G37" s="6">
        <v>55</v>
      </c>
    </row>
    <row r="38" spans="1:7" x14ac:dyDescent="0.25">
      <c r="A38" s="6">
        <v>32</v>
      </c>
      <c r="B38" s="10">
        <f t="shared" si="3"/>
        <v>204822.29964075709</v>
      </c>
      <c r="C38" s="10">
        <f t="shared" si="0"/>
        <v>1537.548687413793</v>
      </c>
      <c r="D38" s="10">
        <f t="shared" si="1"/>
        <v>16508.787866253671</v>
      </c>
      <c r="E38" s="10">
        <f t="shared" si="2"/>
        <v>222868.63619442456</v>
      </c>
      <c r="F38" s="6">
        <v>2054</v>
      </c>
      <c r="G38" s="6">
        <v>56</v>
      </c>
    </row>
    <row r="39" spans="1:7" x14ac:dyDescent="0.25">
      <c r="A39" s="6">
        <v>33</v>
      </c>
      <c r="B39" s="10">
        <f t="shared" si="3"/>
        <v>222868.63619442456</v>
      </c>
      <c r="C39" s="10">
        <f t="shared" si="0"/>
        <v>1537.548687413793</v>
      </c>
      <c r="D39" s="10">
        <f t="shared" si="1"/>
        <v>17952.494790547069</v>
      </c>
      <c r="E39" s="10">
        <f t="shared" si="2"/>
        <v>242358.67967238542</v>
      </c>
      <c r="F39" s="6">
        <v>2055</v>
      </c>
      <c r="G39" s="6">
        <v>57</v>
      </c>
    </row>
    <row r="40" spans="1:7" x14ac:dyDescent="0.25">
      <c r="A40" s="6">
        <v>34</v>
      </c>
      <c r="B40" s="10">
        <f t="shared" si="3"/>
        <v>242358.67967238542</v>
      </c>
      <c r="C40" s="10">
        <f t="shared" si="0"/>
        <v>1537.548687413793</v>
      </c>
      <c r="D40" s="10">
        <f t="shared" si="1"/>
        <v>19511.698268783937</v>
      </c>
      <c r="E40" s="10">
        <f t="shared" si="2"/>
        <v>263407.92662858317</v>
      </c>
      <c r="F40" s="6">
        <v>2056</v>
      </c>
      <c r="G40" s="6">
        <v>58</v>
      </c>
    </row>
    <row r="41" spans="1:7" x14ac:dyDescent="0.25">
      <c r="A41" s="6">
        <v>35</v>
      </c>
      <c r="B41" s="10">
        <f t="shared" si="3"/>
        <v>263407.92662858317</v>
      </c>
      <c r="C41" s="10">
        <f t="shared" si="0"/>
        <v>1537.548687413793</v>
      </c>
      <c r="D41" s="10">
        <f t="shared" si="1"/>
        <v>21195.638025279757</v>
      </c>
      <c r="E41" s="10">
        <f t="shared" si="2"/>
        <v>286141.11334127671</v>
      </c>
      <c r="F41" s="6">
        <v>2057</v>
      </c>
      <c r="G41" s="6">
        <v>59</v>
      </c>
    </row>
    <row r="42" spans="1:7" x14ac:dyDescent="0.25">
      <c r="A42" s="6">
        <v>36</v>
      </c>
      <c r="B42" s="10">
        <f t="shared" si="3"/>
        <v>286141.11334127671</v>
      </c>
      <c r="C42" s="10">
        <f t="shared" si="0"/>
        <v>1537.548687413793</v>
      </c>
      <c r="D42" s="10">
        <f t="shared" si="1"/>
        <v>23014.29296229524</v>
      </c>
      <c r="E42" s="10">
        <f t="shared" si="2"/>
        <v>310692.95499098575</v>
      </c>
      <c r="F42" s="6">
        <v>2058</v>
      </c>
      <c r="G42" s="6">
        <v>60</v>
      </c>
    </row>
    <row r="43" spans="1:7" x14ac:dyDescent="0.25">
      <c r="A43" s="6">
        <v>37</v>
      </c>
      <c r="B43" s="10">
        <f t="shared" si="3"/>
        <v>310692.95499098575</v>
      </c>
      <c r="C43" s="10">
        <f t="shared" si="0"/>
        <v>1537.548687413793</v>
      </c>
      <c r="D43" s="10">
        <f t="shared" si="1"/>
        <v>24978.440294271964</v>
      </c>
      <c r="E43" s="10">
        <f t="shared" si="2"/>
        <v>337208.94397267152</v>
      </c>
      <c r="F43" s="6">
        <v>2059</v>
      </c>
      <c r="G43" s="6">
        <v>61</v>
      </c>
    </row>
    <row r="44" spans="1:7" x14ac:dyDescent="0.25">
      <c r="A44" s="6">
        <v>38</v>
      </c>
      <c r="B44" s="10">
        <f t="shared" si="3"/>
        <v>337208.94397267152</v>
      </c>
      <c r="C44" s="10">
        <f t="shared" si="0"/>
        <v>1537.548687413793</v>
      </c>
      <c r="D44" s="10">
        <f t="shared" si="1"/>
        <v>27099.719412806826</v>
      </c>
      <c r="E44" s="10">
        <f t="shared" si="2"/>
        <v>365846.21207289211</v>
      </c>
      <c r="F44" s="6">
        <v>2060</v>
      </c>
      <c r="G44" s="6">
        <v>62</v>
      </c>
    </row>
    <row r="45" spans="1:7" x14ac:dyDescent="0.25">
      <c r="A45" s="6">
        <v>39</v>
      </c>
      <c r="B45" s="10">
        <f t="shared" si="3"/>
        <v>365846.21207289211</v>
      </c>
      <c r="C45" s="10">
        <f t="shared" si="0"/>
        <v>1537.548687413793</v>
      </c>
      <c r="D45" s="10">
        <f t="shared" si="1"/>
        <v>29390.700860824472</v>
      </c>
      <c r="E45" s="10">
        <f t="shared" si="2"/>
        <v>396774.46162113035</v>
      </c>
      <c r="F45" s="6">
        <v>2061</v>
      </c>
      <c r="G45" s="6">
        <v>63</v>
      </c>
    </row>
    <row r="46" spans="1:7" x14ac:dyDescent="0.25">
      <c r="A46" s="6">
        <v>40</v>
      </c>
      <c r="B46" s="10">
        <f t="shared" si="3"/>
        <v>396774.46162113035</v>
      </c>
      <c r="C46" s="10">
        <f t="shared" si="0"/>
        <v>1537.548687413793</v>
      </c>
      <c r="D46" s="10">
        <f t="shared" si="1"/>
        <v>31864.960824683534</v>
      </c>
      <c r="E46" s="10">
        <f t="shared" si="2"/>
        <v>430176.97113322769</v>
      </c>
      <c r="F46" s="6">
        <v>2062</v>
      </c>
      <c r="G46" s="6">
        <v>64</v>
      </c>
    </row>
    <row r="47" spans="1:7" ht="15.75" customHeight="1" x14ac:dyDescent="0.25">
      <c r="A47" s="12">
        <v>41</v>
      </c>
      <c r="B47" s="11">
        <f t="shared" si="3"/>
        <v>430176.97113322769</v>
      </c>
      <c r="C47" s="13">
        <f t="shared" ref="C47:C62" si="4">-$B$4</f>
        <v>-45000</v>
      </c>
      <c r="D47" s="11">
        <f t="shared" si="1"/>
        <v>30814.157690658216</v>
      </c>
      <c r="E47" s="11">
        <f t="shared" si="2"/>
        <v>415991.12882388593</v>
      </c>
      <c r="F47" s="12">
        <v>2063</v>
      </c>
      <c r="G47" s="12">
        <v>65</v>
      </c>
    </row>
    <row r="48" spans="1:7" x14ac:dyDescent="0.25">
      <c r="A48" s="6">
        <v>42</v>
      </c>
      <c r="B48" s="10">
        <f t="shared" si="3"/>
        <v>415991.12882388593</v>
      </c>
      <c r="C48" s="10">
        <f t="shared" si="4"/>
        <v>-45000</v>
      </c>
      <c r="D48" s="10">
        <f t="shared" si="1"/>
        <v>29679.290305910876</v>
      </c>
      <c r="E48" s="10">
        <f t="shared" si="2"/>
        <v>400670.41912979679</v>
      </c>
      <c r="F48" s="6">
        <v>2064</v>
      </c>
      <c r="G48" s="6">
        <v>66</v>
      </c>
    </row>
    <row r="49" spans="1:7" x14ac:dyDescent="0.25">
      <c r="A49" s="6">
        <v>43</v>
      </c>
      <c r="B49" s="10">
        <f t="shared" si="3"/>
        <v>400670.41912979679</v>
      </c>
      <c r="C49" s="10">
        <f t="shared" si="4"/>
        <v>-45000</v>
      </c>
      <c r="D49" s="10">
        <f t="shared" si="1"/>
        <v>28453.633530383744</v>
      </c>
      <c r="E49" s="10">
        <f t="shared" si="2"/>
        <v>384124.05266018055</v>
      </c>
      <c r="F49" s="6">
        <v>2065</v>
      </c>
      <c r="G49" s="6">
        <v>67</v>
      </c>
    </row>
    <row r="50" spans="1:7" x14ac:dyDescent="0.25">
      <c r="A50" s="6">
        <v>44</v>
      </c>
      <c r="B50" s="10">
        <f t="shared" si="3"/>
        <v>384124.05266018055</v>
      </c>
      <c r="C50" s="10">
        <f t="shared" si="4"/>
        <v>-45000</v>
      </c>
      <c r="D50" s="10">
        <f t="shared" si="1"/>
        <v>27129.924212814443</v>
      </c>
      <c r="E50" s="10">
        <f t="shared" si="2"/>
        <v>366253.97687299497</v>
      </c>
      <c r="F50" s="6">
        <v>2066</v>
      </c>
      <c r="G50" s="6">
        <v>68</v>
      </c>
    </row>
    <row r="51" spans="1:7" x14ac:dyDescent="0.25">
      <c r="A51" s="6">
        <v>45</v>
      </c>
      <c r="B51" s="10">
        <f t="shared" si="3"/>
        <v>366253.97687299497</v>
      </c>
      <c r="C51" s="10">
        <f t="shared" si="4"/>
        <v>-45000</v>
      </c>
      <c r="D51" s="10">
        <f t="shared" si="1"/>
        <v>25700.318149839597</v>
      </c>
      <c r="E51" s="10">
        <f t="shared" si="2"/>
        <v>346954.29502283456</v>
      </c>
      <c r="F51" s="6">
        <v>2067</v>
      </c>
      <c r="G51" s="6">
        <v>69</v>
      </c>
    </row>
    <row r="52" spans="1:7" x14ac:dyDescent="0.25">
      <c r="A52" s="6">
        <v>46</v>
      </c>
      <c r="B52" s="10">
        <f t="shared" si="3"/>
        <v>346954.29502283456</v>
      </c>
      <c r="C52" s="10">
        <f t="shared" si="4"/>
        <v>-45000</v>
      </c>
      <c r="D52" s="10">
        <f t="shared" si="1"/>
        <v>24156.343601826764</v>
      </c>
      <c r="E52" s="10">
        <f t="shared" si="2"/>
        <v>326110.63862466131</v>
      </c>
      <c r="F52" s="6">
        <v>2068</v>
      </c>
      <c r="G52" s="6">
        <v>70</v>
      </c>
    </row>
    <row r="53" spans="1:7" x14ac:dyDescent="0.25">
      <c r="A53" s="6">
        <v>47</v>
      </c>
      <c r="B53" s="10">
        <f t="shared" si="3"/>
        <v>326110.63862466131</v>
      </c>
      <c r="C53" s="10">
        <f t="shared" si="4"/>
        <v>-45000</v>
      </c>
      <c r="D53" s="10">
        <f t="shared" si="1"/>
        <v>22488.851089972904</v>
      </c>
      <c r="E53" s="10">
        <f t="shared" si="2"/>
        <v>303599.4897146342</v>
      </c>
      <c r="F53" s="6">
        <v>2069</v>
      </c>
      <c r="G53" s="6">
        <v>71</v>
      </c>
    </row>
    <row r="54" spans="1:7" x14ac:dyDescent="0.25">
      <c r="A54" s="6">
        <v>48</v>
      </c>
      <c r="B54" s="10">
        <f t="shared" si="3"/>
        <v>303599.4897146342</v>
      </c>
      <c r="C54" s="10">
        <f t="shared" si="4"/>
        <v>-45000</v>
      </c>
      <c r="D54" s="10">
        <f t="shared" si="1"/>
        <v>20687.959177170735</v>
      </c>
      <c r="E54" s="10">
        <f t="shared" si="2"/>
        <v>279287.4488918049</v>
      </c>
      <c r="F54" s="6">
        <v>2070</v>
      </c>
      <c r="G54" s="6">
        <v>72</v>
      </c>
    </row>
    <row r="55" spans="1:7" x14ac:dyDescent="0.25">
      <c r="A55" s="6">
        <v>49</v>
      </c>
      <c r="B55" s="10">
        <f t="shared" si="3"/>
        <v>279287.4488918049</v>
      </c>
      <c r="C55" s="10">
        <f t="shared" si="4"/>
        <v>-45000</v>
      </c>
      <c r="D55" s="10">
        <f t="shared" si="1"/>
        <v>18742.995911344391</v>
      </c>
      <c r="E55" s="10">
        <f t="shared" si="2"/>
        <v>253030.44480314929</v>
      </c>
      <c r="F55" s="6">
        <v>2071</v>
      </c>
      <c r="G55" s="6">
        <v>73</v>
      </c>
    </row>
    <row r="56" spans="1:7" x14ac:dyDescent="0.25">
      <c r="A56" s="6">
        <v>50</v>
      </c>
      <c r="B56" s="10">
        <f t="shared" si="3"/>
        <v>253030.44480314929</v>
      </c>
      <c r="C56" s="10">
        <f t="shared" si="4"/>
        <v>-45000</v>
      </c>
      <c r="D56" s="10">
        <f t="shared" si="1"/>
        <v>16642.435584251944</v>
      </c>
      <c r="E56" s="10">
        <f t="shared" si="2"/>
        <v>224672.88038740124</v>
      </c>
      <c r="F56" s="6">
        <v>2072</v>
      </c>
      <c r="G56" s="6">
        <v>74</v>
      </c>
    </row>
    <row r="57" spans="1:7" x14ac:dyDescent="0.25">
      <c r="A57" s="6">
        <v>51</v>
      </c>
      <c r="B57" s="10">
        <f t="shared" si="3"/>
        <v>224672.88038740124</v>
      </c>
      <c r="C57" s="10">
        <f t="shared" si="4"/>
        <v>-45000</v>
      </c>
      <c r="D57" s="10">
        <f t="shared" si="1"/>
        <v>14373.830430992099</v>
      </c>
      <c r="E57" s="10">
        <f t="shared" si="2"/>
        <v>194046.71081839333</v>
      </c>
      <c r="F57" s="6">
        <v>2073</v>
      </c>
      <c r="G57" s="6">
        <v>75</v>
      </c>
    </row>
    <row r="58" spans="1:7" x14ac:dyDescent="0.25">
      <c r="A58" s="6">
        <v>52</v>
      </c>
      <c r="B58" s="10">
        <f t="shared" si="3"/>
        <v>194046.71081839333</v>
      </c>
      <c r="C58" s="10">
        <f t="shared" si="4"/>
        <v>-45000</v>
      </c>
      <c r="D58" s="10">
        <f t="shared" si="1"/>
        <v>11923.736865471466</v>
      </c>
      <c r="E58" s="10">
        <f t="shared" si="2"/>
        <v>160970.4476838648</v>
      </c>
      <c r="F58" s="6">
        <v>2074</v>
      </c>
      <c r="G58" s="6">
        <v>76</v>
      </c>
    </row>
    <row r="59" spans="1:7" x14ac:dyDescent="0.25">
      <c r="A59" s="6">
        <v>53</v>
      </c>
      <c r="B59" s="10">
        <f t="shared" si="3"/>
        <v>160970.4476838648</v>
      </c>
      <c r="C59" s="10">
        <f t="shared" si="4"/>
        <v>-45000</v>
      </c>
      <c r="D59" s="10">
        <f t="shared" si="1"/>
        <v>9277.6358147091833</v>
      </c>
      <c r="E59" s="10">
        <f t="shared" si="2"/>
        <v>125248.08349857398</v>
      </c>
      <c r="F59" s="6">
        <v>2075</v>
      </c>
      <c r="G59" s="6">
        <v>77</v>
      </c>
    </row>
    <row r="60" spans="1:7" x14ac:dyDescent="0.25">
      <c r="A60" s="6">
        <v>54</v>
      </c>
      <c r="B60" s="10">
        <f t="shared" si="3"/>
        <v>125248.08349857398</v>
      </c>
      <c r="C60" s="10">
        <f t="shared" si="4"/>
        <v>-45000</v>
      </c>
      <c r="D60" s="10">
        <f t="shared" si="1"/>
        <v>6419.8466798859181</v>
      </c>
      <c r="E60" s="10">
        <f t="shared" si="2"/>
        <v>86667.930178459894</v>
      </c>
      <c r="F60" s="6">
        <v>2076</v>
      </c>
      <c r="G60" s="6">
        <v>78</v>
      </c>
    </row>
    <row r="61" spans="1:7" x14ac:dyDescent="0.25">
      <c r="A61" s="6">
        <v>55</v>
      </c>
      <c r="B61" s="10">
        <f t="shared" si="3"/>
        <v>86667.930178459894</v>
      </c>
      <c r="C61" s="10">
        <f t="shared" si="4"/>
        <v>-45000</v>
      </c>
      <c r="D61" s="10">
        <f t="shared" si="1"/>
        <v>3333.4344142767914</v>
      </c>
      <c r="E61" s="10">
        <f t="shared" si="2"/>
        <v>45001.364592736689</v>
      </c>
      <c r="F61" s="6">
        <v>2077</v>
      </c>
      <c r="G61" s="6">
        <v>79</v>
      </c>
    </row>
    <row r="62" spans="1:7" x14ac:dyDescent="0.25">
      <c r="A62" s="6">
        <v>56</v>
      </c>
      <c r="B62" s="10">
        <f t="shared" si="3"/>
        <v>45001.364592736689</v>
      </c>
      <c r="C62" s="10">
        <f t="shared" si="4"/>
        <v>-45000</v>
      </c>
      <c r="D62" s="10">
        <f t="shared" si="1"/>
        <v>0.10916741893510334</v>
      </c>
      <c r="E62" s="10">
        <f t="shared" si="2"/>
        <v>1.4737601556262234</v>
      </c>
      <c r="F62" s="6">
        <v>2078</v>
      </c>
      <c r="G62" s="6">
        <v>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26A2B-CB45-47C9-A3A0-D72C29C200A7}">
  <sheetPr codeName="Sheet8"/>
  <dimension ref="A2:N72"/>
  <sheetViews>
    <sheetView topLeftCell="A46" zoomScale="140" zoomScaleNormal="140" workbookViewId="0">
      <selection activeCell="J46" sqref="J46"/>
    </sheetView>
  </sheetViews>
  <sheetFormatPr defaultRowHeight="15" x14ac:dyDescent="0.25"/>
  <cols>
    <col min="1" max="1" width="27.7109375" customWidth="1"/>
    <col min="2" max="2" width="11.7109375" customWidth="1"/>
    <col min="3" max="3" width="13" customWidth="1"/>
    <col min="4" max="4" width="10.42578125" customWidth="1"/>
    <col min="5" max="5" width="12.7109375" customWidth="1"/>
    <col min="6" max="7" width="8.85546875" style="6"/>
    <col min="8" max="8" width="10.5703125" customWidth="1"/>
    <col min="9" max="9" width="12.5703125" customWidth="1"/>
    <col min="11" max="11" width="10.7109375" customWidth="1"/>
    <col min="12" max="14" width="10.28515625" customWidth="1"/>
  </cols>
  <sheetData>
    <row r="2" spans="1:14" x14ac:dyDescent="0.25">
      <c r="A2" t="s">
        <v>2</v>
      </c>
      <c r="B2" s="1">
        <v>0.08</v>
      </c>
      <c r="H2" t="s">
        <v>10</v>
      </c>
    </row>
    <row r="3" spans="1:14" x14ac:dyDescent="0.25">
      <c r="A3" t="s">
        <v>3</v>
      </c>
      <c r="B3" s="15">
        <v>1537.548687413793</v>
      </c>
      <c r="H3" t="s">
        <v>13</v>
      </c>
    </row>
    <row r="4" spans="1:14" x14ac:dyDescent="0.25">
      <c r="A4" t="s">
        <v>4</v>
      </c>
      <c r="B4" s="7">
        <v>45000</v>
      </c>
      <c r="H4" t="s">
        <v>11</v>
      </c>
    </row>
    <row r="5" spans="1:14" x14ac:dyDescent="0.25">
      <c r="H5" t="s">
        <v>20</v>
      </c>
    </row>
    <row r="6" spans="1:14" x14ac:dyDescent="0.25">
      <c r="H6" t="s">
        <v>21</v>
      </c>
    </row>
    <row r="7" spans="1:14" ht="60" x14ac:dyDescent="0.25">
      <c r="A7" s="9" t="s">
        <v>12</v>
      </c>
      <c r="B7" s="8" t="s">
        <v>6</v>
      </c>
      <c r="C7" s="8" t="s">
        <v>7</v>
      </c>
      <c r="D7" s="8" t="s">
        <v>8</v>
      </c>
      <c r="E7" s="8" t="s">
        <v>9</v>
      </c>
      <c r="F7" s="14" t="s">
        <v>5</v>
      </c>
      <c r="G7" s="14" t="s">
        <v>14</v>
      </c>
      <c r="H7" s="8" t="s">
        <v>16</v>
      </c>
      <c r="I7" s="8" t="s">
        <v>15</v>
      </c>
    </row>
    <row r="8" spans="1:14" x14ac:dyDescent="0.25">
      <c r="A8" s="6">
        <v>1</v>
      </c>
      <c r="B8" s="10">
        <v>0</v>
      </c>
      <c r="C8" s="10">
        <f>$B$3</f>
        <v>1537.548687413793</v>
      </c>
      <c r="D8" s="10">
        <f>$B$2*(C8+B8)</f>
        <v>123.00389499310344</v>
      </c>
      <c r="E8" s="10">
        <f>D8+C8+B8</f>
        <v>1660.5525824068964</v>
      </c>
      <c r="F8" s="6">
        <v>2023</v>
      </c>
      <c r="G8" s="6">
        <v>25</v>
      </c>
      <c r="H8" s="6">
        <v>1</v>
      </c>
      <c r="I8" s="6"/>
    </row>
    <row r="9" spans="1:14" x14ac:dyDescent="0.25">
      <c r="A9" s="6">
        <v>2</v>
      </c>
      <c r="B9" s="10">
        <f>E8</f>
        <v>1660.5525824068964</v>
      </c>
      <c r="C9" s="10">
        <f t="shared" ref="C9:C47" si="0">$B$3</f>
        <v>1537.548687413793</v>
      </c>
      <c r="D9" s="10">
        <f t="shared" ref="D9:D63" si="1">$B$2*(C9+B9)</f>
        <v>255.84810158565517</v>
      </c>
      <c r="E9" s="10">
        <f t="shared" ref="E9:E63" si="2">D9+C9+B9</f>
        <v>3453.9493714063447</v>
      </c>
      <c r="F9" s="6">
        <v>2024</v>
      </c>
      <c r="G9" s="6">
        <v>26</v>
      </c>
      <c r="H9" s="6">
        <v>2</v>
      </c>
      <c r="I9" s="6"/>
    </row>
    <row r="10" spans="1:14" ht="13.15" customHeight="1" x14ac:dyDescent="0.25">
      <c r="A10" s="6">
        <v>3</v>
      </c>
      <c r="B10" s="10">
        <f t="shared" ref="B10:B63" si="3">E9</f>
        <v>3453.9493714063447</v>
      </c>
      <c r="C10" s="10">
        <f t="shared" si="0"/>
        <v>1537.548687413793</v>
      </c>
      <c r="D10" s="10">
        <f t="shared" si="1"/>
        <v>399.31984470561105</v>
      </c>
      <c r="E10" s="10">
        <f t="shared" si="2"/>
        <v>5390.817903525749</v>
      </c>
      <c r="F10" s="6">
        <v>2025</v>
      </c>
      <c r="G10" s="6">
        <v>27</v>
      </c>
      <c r="H10" s="6">
        <v>3</v>
      </c>
      <c r="I10" s="6"/>
      <c r="J10" s="6"/>
      <c r="K10" s="8"/>
      <c r="L10" s="8"/>
      <c r="M10" s="8"/>
      <c r="N10" s="8"/>
    </row>
    <row r="11" spans="1:14" x14ac:dyDescent="0.25">
      <c r="A11" s="6">
        <v>4</v>
      </c>
      <c r="B11" s="10">
        <f t="shared" si="3"/>
        <v>5390.817903525749</v>
      </c>
      <c r="C11" s="10">
        <f t="shared" si="0"/>
        <v>1537.548687413793</v>
      </c>
      <c r="D11" s="10">
        <f t="shared" si="1"/>
        <v>554.26932727516339</v>
      </c>
      <c r="E11" s="10">
        <f t="shared" si="2"/>
        <v>7482.6359182147053</v>
      </c>
      <c r="F11" s="6">
        <v>2026</v>
      </c>
      <c r="G11" s="6">
        <v>28</v>
      </c>
      <c r="H11" s="6">
        <v>4</v>
      </c>
      <c r="I11" s="6"/>
    </row>
    <row r="12" spans="1:14" x14ac:dyDescent="0.25">
      <c r="A12" s="6">
        <v>5</v>
      </c>
      <c r="B12" s="10">
        <f t="shared" si="3"/>
        <v>7482.6359182147053</v>
      </c>
      <c r="C12" s="10">
        <f t="shared" si="0"/>
        <v>1537.548687413793</v>
      </c>
      <c r="D12" s="10">
        <f t="shared" si="1"/>
        <v>721.61476845027983</v>
      </c>
      <c r="E12" s="10">
        <f t="shared" si="2"/>
        <v>9741.7993740787788</v>
      </c>
      <c r="F12" s="6">
        <v>2027</v>
      </c>
      <c r="G12" s="6">
        <v>29</v>
      </c>
      <c r="H12" s="6">
        <v>5</v>
      </c>
      <c r="I12" s="6"/>
    </row>
    <row r="13" spans="1:14" x14ac:dyDescent="0.25">
      <c r="A13" s="6">
        <v>6</v>
      </c>
      <c r="B13" s="10">
        <f t="shared" si="3"/>
        <v>9741.7993740787788</v>
      </c>
      <c r="C13" s="10">
        <f t="shared" si="0"/>
        <v>1537.548687413793</v>
      </c>
      <c r="D13" s="10">
        <f t="shared" si="1"/>
        <v>902.34784491940582</v>
      </c>
      <c r="E13" s="10">
        <f t="shared" si="2"/>
        <v>12181.695906411976</v>
      </c>
      <c r="F13" s="6">
        <v>2028</v>
      </c>
      <c r="G13" s="6">
        <v>30</v>
      </c>
      <c r="H13" s="6">
        <v>6</v>
      </c>
      <c r="I13" s="6"/>
    </row>
    <row r="14" spans="1:14" x14ac:dyDescent="0.25">
      <c r="A14" s="6">
        <v>7</v>
      </c>
      <c r="B14" s="10">
        <f t="shared" si="3"/>
        <v>12181.695906411976</v>
      </c>
      <c r="C14" s="10">
        <f t="shared" si="0"/>
        <v>1537.548687413793</v>
      </c>
      <c r="D14" s="10">
        <f t="shared" si="1"/>
        <v>1097.5395675060615</v>
      </c>
      <c r="E14" s="10">
        <f t="shared" si="2"/>
        <v>14816.784161331831</v>
      </c>
      <c r="F14" s="6">
        <v>2029</v>
      </c>
      <c r="G14" s="6">
        <v>31</v>
      </c>
      <c r="H14" s="6">
        <v>7</v>
      </c>
      <c r="I14" s="6"/>
    </row>
    <row r="15" spans="1:14" x14ac:dyDescent="0.25">
      <c r="A15" s="6">
        <v>8</v>
      </c>
      <c r="B15" s="10">
        <f t="shared" si="3"/>
        <v>14816.784161331831</v>
      </c>
      <c r="C15" s="10">
        <f t="shared" si="0"/>
        <v>1537.548687413793</v>
      </c>
      <c r="D15" s="10">
        <f t="shared" si="1"/>
        <v>1308.34662789965</v>
      </c>
      <c r="E15" s="10">
        <f t="shared" si="2"/>
        <v>17662.679476645273</v>
      </c>
      <c r="F15" s="6">
        <v>2030</v>
      </c>
      <c r="G15" s="6">
        <v>32</v>
      </c>
      <c r="H15" s="6">
        <v>8</v>
      </c>
      <c r="I15" s="6"/>
    </row>
    <row r="16" spans="1:14" x14ac:dyDescent="0.25">
      <c r="A16" s="6">
        <v>9</v>
      </c>
      <c r="B16" s="10">
        <f t="shared" si="3"/>
        <v>17662.679476645273</v>
      </c>
      <c r="C16" s="10">
        <f t="shared" si="0"/>
        <v>1537.548687413793</v>
      </c>
      <c r="D16" s="10">
        <f t="shared" si="1"/>
        <v>1536.0182531247253</v>
      </c>
      <c r="E16" s="10">
        <f t="shared" si="2"/>
        <v>20736.246417183793</v>
      </c>
      <c r="F16" s="6">
        <v>2031</v>
      </c>
      <c r="G16" s="6">
        <v>33</v>
      </c>
      <c r="H16" s="6">
        <v>9</v>
      </c>
      <c r="I16" s="6"/>
    </row>
    <row r="17" spans="1:9" x14ac:dyDescent="0.25">
      <c r="A17" s="6">
        <v>10</v>
      </c>
      <c r="B17" s="10">
        <f t="shared" si="3"/>
        <v>20736.246417183793</v>
      </c>
      <c r="C17" s="10">
        <f t="shared" si="0"/>
        <v>1537.548687413793</v>
      </c>
      <c r="D17" s="10">
        <f t="shared" si="1"/>
        <v>1781.903608367807</v>
      </c>
      <c r="E17" s="10">
        <f t="shared" si="2"/>
        <v>24055.698712965393</v>
      </c>
      <c r="F17" s="6">
        <v>2032</v>
      </c>
      <c r="G17" s="6">
        <v>34</v>
      </c>
      <c r="H17" s="6">
        <v>10</v>
      </c>
      <c r="I17" s="6"/>
    </row>
    <row r="18" spans="1:9" x14ac:dyDescent="0.25">
      <c r="A18" s="6">
        <v>11</v>
      </c>
      <c r="B18" s="10">
        <f t="shared" si="3"/>
        <v>24055.698712965393</v>
      </c>
      <c r="C18" s="10">
        <f t="shared" si="0"/>
        <v>1537.548687413793</v>
      </c>
      <c r="D18" s="10">
        <f t="shared" si="1"/>
        <v>2047.4597920303349</v>
      </c>
      <c r="E18" s="10">
        <f t="shared" si="2"/>
        <v>27640.707192409522</v>
      </c>
      <c r="F18" s="6">
        <v>2033</v>
      </c>
      <c r="G18" s="6">
        <v>35</v>
      </c>
      <c r="H18" s="6">
        <v>11</v>
      </c>
      <c r="I18" s="6"/>
    </row>
    <row r="19" spans="1:9" x14ac:dyDescent="0.25">
      <c r="A19" s="6">
        <v>12</v>
      </c>
      <c r="B19" s="10">
        <f t="shared" si="3"/>
        <v>27640.707192409522</v>
      </c>
      <c r="C19" s="10">
        <f t="shared" si="0"/>
        <v>1537.548687413793</v>
      </c>
      <c r="D19" s="10">
        <f t="shared" si="1"/>
        <v>2334.2604703858651</v>
      </c>
      <c r="E19" s="10">
        <f t="shared" si="2"/>
        <v>31512.516350209182</v>
      </c>
      <c r="F19" s="6">
        <v>2034</v>
      </c>
      <c r="G19" s="6">
        <v>36</v>
      </c>
      <c r="H19" s="6">
        <v>12</v>
      </c>
      <c r="I19" s="6"/>
    </row>
    <row r="20" spans="1:9" x14ac:dyDescent="0.25">
      <c r="A20" s="6">
        <v>13</v>
      </c>
      <c r="B20" s="10">
        <f t="shared" si="3"/>
        <v>31512.516350209182</v>
      </c>
      <c r="C20" s="10">
        <f t="shared" si="0"/>
        <v>1537.548687413793</v>
      </c>
      <c r="D20" s="10">
        <f t="shared" si="1"/>
        <v>2644.0052030098382</v>
      </c>
      <c r="E20" s="10">
        <f t="shared" si="2"/>
        <v>35694.070240632813</v>
      </c>
      <c r="F20" s="6">
        <v>2035</v>
      </c>
      <c r="G20" s="6">
        <v>37</v>
      </c>
      <c r="H20" s="6">
        <v>13</v>
      </c>
      <c r="I20" s="6"/>
    </row>
    <row r="21" spans="1:9" x14ac:dyDescent="0.25">
      <c r="A21" s="6">
        <v>14</v>
      </c>
      <c r="B21" s="10">
        <f t="shared" si="3"/>
        <v>35694.070240632813</v>
      </c>
      <c r="C21" s="10">
        <f t="shared" si="0"/>
        <v>1537.548687413793</v>
      </c>
      <c r="D21" s="10">
        <f t="shared" si="1"/>
        <v>2978.5295142437285</v>
      </c>
      <c r="E21" s="10">
        <f t="shared" si="2"/>
        <v>40210.14844229033</v>
      </c>
      <c r="F21" s="6">
        <v>2036</v>
      </c>
      <c r="G21" s="6">
        <v>38</v>
      </c>
      <c r="H21" s="6">
        <v>14</v>
      </c>
      <c r="I21" s="6"/>
    </row>
    <row r="22" spans="1:9" x14ac:dyDescent="0.25">
      <c r="A22" s="6">
        <v>15</v>
      </c>
      <c r="B22" s="10">
        <f t="shared" si="3"/>
        <v>40210.14844229033</v>
      </c>
      <c r="C22" s="10">
        <f t="shared" si="0"/>
        <v>1537.548687413793</v>
      </c>
      <c r="D22" s="10">
        <f t="shared" si="1"/>
        <v>3339.81577037633</v>
      </c>
      <c r="E22" s="10">
        <f t="shared" si="2"/>
        <v>45087.512900080452</v>
      </c>
      <c r="F22" s="6">
        <v>2037</v>
      </c>
      <c r="G22" s="6">
        <v>39</v>
      </c>
      <c r="H22" s="6">
        <v>15</v>
      </c>
      <c r="I22" s="6"/>
    </row>
    <row r="23" spans="1:9" x14ac:dyDescent="0.25">
      <c r="A23" s="6">
        <v>16</v>
      </c>
      <c r="B23" s="10">
        <f t="shared" si="3"/>
        <v>45087.512900080452</v>
      </c>
      <c r="C23" s="10">
        <f t="shared" si="0"/>
        <v>1537.548687413793</v>
      </c>
      <c r="D23" s="10">
        <f t="shared" si="1"/>
        <v>3730.0049269995397</v>
      </c>
      <c r="E23" s="10">
        <f t="shared" si="2"/>
        <v>50355.066514493781</v>
      </c>
      <c r="F23" s="6">
        <v>2038</v>
      </c>
      <c r="G23" s="6">
        <v>40</v>
      </c>
      <c r="H23" s="6">
        <v>16</v>
      </c>
      <c r="I23" s="6"/>
    </row>
    <row r="24" spans="1:9" x14ac:dyDescent="0.25">
      <c r="A24" s="6">
        <v>17</v>
      </c>
      <c r="B24" s="10">
        <f t="shared" si="3"/>
        <v>50355.066514493781</v>
      </c>
      <c r="C24" s="10">
        <f t="shared" si="0"/>
        <v>1537.548687413793</v>
      </c>
      <c r="D24" s="10">
        <f t="shared" si="1"/>
        <v>4151.4092161526059</v>
      </c>
      <c r="E24" s="10">
        <f t="shared" si="2"/>
        <v>56044.02441806018</v>
      </c>
      <c r="F24" s="6">
        <v>2039</v>
      </c>
      <c r="G24" s="6">
        <v>41</v>
      </c>
      <c r="H24" s="6">
        <v>17</v>
      </c>
      <c r="I24" s="6"/>
    </row>
    <row r="25" spans="1:9" x14ac:dyDescent="0.25">
      <c r="A25" s="6">
        <v>18</v>
      </c>
      <c r="B25" s="10">
        <f t="shared" si="3"/>
        <v>56044.02441806018</v>
      </c>
      <c r="C25" s="10">
        <f t="shared" si="0"/>
        <v>1537.548687413793</v>
      </c>
      <c r="D25" s="10">
        <f t="shared" si="1"/>
        <v>4606.5258484379183</v>
      </c>
      <c r="E25" s="10">
        <f t="shared" si="2"/>
        <v>62188.098953911889</v>
      </c>
      <c r="F25" s="6">
        <v>2040</v>
      </c>
      <c r="G25" s="6">
        <v>42</v>
      </c>
      <c r="H25" s="6">
        <v>18</v>
      </c>
      <c r="I25" s="6"/>
    </row>
    <row r="26" spans="1:9" x14ac:dyDescent="0.25">
      <c r="A26" s="6">
        <v>19</v>
      </c>
      <c r="B26" s="10">
        <f t="shared" si="3"/>
        <v>62188.098953911889</v>
      </c>
      <c r="C26" s="10">
        <f t="shared" si="0"/>
        <v>1537.548687413793</v>
      </c>
      <c r="D26" s="10">
        <f t="shared" si="1"/>
        <v>5098.0518113060543</v>
      </c>
      <c r="E26" s="10">
        <f t="shared" si="2"/>
        <v>68823.699452631743</v>
      </c>
      <c r="F26" s="6">
        <v>2041</v>
      </c>
      <c r="G26" s="6">
        <v>43</v>
      </c>
      <c r="H26" s="6">
        <v>19</v>
      </c>
      <c r="I26" s="6"/>
    </row>
    <row r="27" spans="1:9" x14ac:dyDescent="0.25">
      <c r="A27" s="6">
        <v>20</v>
      </c>
      <c r="B27" s="10">
        <f t="shared" si="3"/>
        <v>68823.699452631743</v>
      </c>
      <c r="C27" s="10">
        <f t="shared" si="0"/>
        <v>1537.548687413793</v>
      </c>
      <c r="D27" s="10">
        <f t="shared" si="1"/>
        <v>5628.8998512036424</v>
      </c>
      <c r="E27" s="10">
        <f t="shared" si="2"/>
        <v>75990.147991249178</v>
      </c>
      <c r="F27" s="6">
        <v>2042</v>
      </c>
      <c r="G27" s="6">
        <v>44</v>
      </c>
      <c r="H27" s="6">
        <v>20</v>
      </c>
      <c r="I27" s="6"/>
    </row>
    <row r="28" spans="1:9" x14ac:dyDescent="0.25">
      <c r="A28" s="6">
        <v>21</v>
      </c>
      <c r="B28" s="10">
        <f t="shared" si="3"/>
        <v>75990.147991249178</v>
      </c>
      <c r="C28" s="10">
        <f t="shared" si="0"/>
        <v>1537.548687413793</v>
      </c>
      <c r="D28" s="10">
        <f t="shared" si="1"/>
        <v>6202.2157342930368</v>
      </c>
      <c r="E28" s="10">
        <f t="shared" si="2"/>
        <v>83729.912412956008</v>
      </c>
      <c r="F28" s="6">
        <v>2043</v>
      </c>
      <c r="G28" s="6">
        <v>45</v>
      </c>
      <c r="H28" s="6">
        <v>21</v>
      </c>
      <c r="I28" s="6"/>
    </row>
    <row r="29" spans="1:9" x14ac:dyDescent="0.25">
      <c r="A29" s="6">
        <v>22</v>
      </c>
      <c r="B29" s="10">
        <f t="shared" si="3"/>
        <v>83729.912412956008</v>
      </c>
      <c r="C29" s="10">
        <f t="shared" si="0"/>
        <v>1537.548687413793</v>
      </c>
      <c r="D29" s="10">
        <f t="shared" si="1"/>
        <v>6821.3968880295834</v>
      </c>
      <c r="E29" s="10">
        <f t="shared" si="2"/>
        <v>92088.857988399381</v>
      </c>
      <c r="F29" s="6">
        <v>2044</v>
      </c>
      <c r="G29" s="6">
        <v>46</v>
      </c>
      <c r="H29" s="6">
        <v>22</v>
      </c>
      <c r="I29" s="6"/>
    </row>
    <row r="30" spans="1:9" x14ac:dyDescent="0.25">
      <c r="A30" s="6">
        <v>23</v>
      </c>
      <c r="B30" s="10">
        <f t="shared" si="3"/>
        <v>92088.857988399381</v>
      </c>
      <c r="C30" s="10">
        <f t="shared" si="0"/>
        <v>1537.548687413793</v>
      </c>
      <c r="D30" s="10">
        <f t="shared" si="1"/>
        <v>7490.1125340650533</v>
      </c>
      <c r="E30" s="10">
        <f t="shared" si="2"/>
        <v>101116.51920987823</v>
      </c>
      <c r="F30" s="6">
        <v>2045</v>
      </c>
      <c r="G30" s="6">
        <v>47</v>
      </c>
      <c r="H30" s="6">
        <v>23</v>
      </c>
      <c r="I30" s="6"/>
    </row>
    <row r="31" spans="1:9" x14ac:dyDescent="0.25">
      <c r="A31" s="6">
        <v>24</v>
      </c>
      <c r="B31" s="10">
        <f t="shared" si="3"/>
        <v>101116.51920987823</v>
      </c>
      <c r="C31" s="10">
        <f t="shared" si="0"/>
        <v>1537.548687413793</v>
      </c>
      <c r="D31" s="10">
        <f t="shared" si="1"/>
        <v>8212.3254317833616</v>
      </c>
      <c r="E31" s="10">
        <f t="shared" si="2"/>
        <v>110866.39332907538</v>
      </c>
      <c r="F31" s="6">
        <v>2046</v>
      </c>
      <c r="G31" s="6">
        <v>48</v>
      </c>
      <c r="H31" s="6">
        <v>24</v>
      </c>
      <c r="I31" s="6"/>
    </row>
    <row r="32" spans="1:9" x14ac:dyDescent="0.25">
      <c r="A32" s="6">
        <v>25</v>
      </c>
      <c r="B32" s="10">
        <f t="shared" si="3"/>
        <v>110866.39332907538</v>
      </c>
      <c r="C32" s="10">
        <f t="shared" si="0"/>
        <v>1537.548687413793</v>
      </c>
      <c r="D32" s="10">
        <f t="shared" si="1"/>
        <v>8992.3153613191334</v>
      </c>
      <c r="E32" s="10">
        <f t="shared" si="2"/>
        <v>121396.2573778083</v>
      </c>
      <c r="F32" s="6">
        <v>2047</v>
      </c>
      <c r="G32" s="6">
        <v>49</v>
      </c>
      <c r="H32" s="6">
        <v>25</v>
      </c>
      <c r="I32" s="6"/>
    </row>
    <row r="33" spans="1:9" x14ac:dyDescent="0.25">
      <c r="A33" s="6">
        <v>26</v>
      </c>
      <c r="B33" s="10">
        <f t="shared" si="3"/>
        <v>121396.2573778083</v>
      </c>
      <c r="C33" s="10">
        <f t="shared" si="0"/>
        <v>1537.548687413793</v>
      </c>
      <c r="D33" s="10">
        <f t="shared" si="1"/>
        <v>9834.7044852177678</v>
      </c>
      <c r="E33" s="10">
        <f t="shared" si="2"/>
        <v>132768.51055043985</v>
      </c>
      <c r="F33" s="6">
        <v>2048</v>
      </c>
      <c r="G33" s="6">
        <v>50</v>
      </c>
      <c r="H33" s="6">
        <v>26</v>
      </c>
      <c r="I33" s="6"/>
    </row>
    <row r="34" spans="1:9" x14ac:dyDescent="0.25">
      <c r="A34" s="6">
        <v>27</v>
      </c>
      <c r="B34" s="10">
        <f t="shared" si="3"/>
        <v>132768.51055043985</v>
      </c>
      <c r="C34" s="10">
        <f t="shared" si="0"/>
        <v>1537.548687413793</v>
      </c>
      <c r="D34" s="10">
        <f t="shared" si="1"/>
        <v>10744.484739028292</v>
      </c>
      <c r="E34" s="10">
        <f t="shared" si="2"/>
        <v>145050.54397688195</v>
      </c>
      <c r="F34" s="6">
        <v>2049</v>
      </c>
      <c r="G34" s="6">
        <v>51</v>
      </c>
      <c r="H34" s="6">
        <v>27</v>
      </c>
      <c r="I34" s="6"/>
    </row>
    <row r="35" spans="1:9" x14ac:dyDescent="0.25">
      <c r="A35" s="6">
        <v>28</v>
      </c>
      <c r="B35" s="10">
        <f t="shared" si="3"/>
        <v>145050.54397688195</v>
      </c>
      <c r="C35" s="10">
        <f t="shared" si="0"/>
        <v>1537.548687413793</v>
      </c>
      <c r="D35" s="10">
        <f t="shared" si="1"/>
        <v>11727.04741314366</v>
      </c>
      <c r="E35" s="10">
        <f t="shared" si="2"/>
        <v>158315.1400774394</v>
      </c>
      <c r="F35" s="6">
        <v>2050</v>
      </c>
      <c r="G35" s="6">
        <v>52</v>
      </c>
      <c r="H35" s="6">
        <v>28</v>
      </c>
      <c r="I35" s="6"/>
    </row>
    <row r="36" spans="1:9" x14ac:dyDescent="0.25">
      <c r="A36" s="6">
        <v>29</v>
      </c>
      <c r="B36" s="10">
        <f t="shared" si="3"/>
        <v>158315.1400774394</v>
      </c>
      <c r="C36" s="10">
        <f t="shared" si="0"/>
        <v>1537.548687413793</v>
      </c>
      <c r="D36" s="10">
        <f t="shared" si="1"/>
        <v>12788.215101188256</v>
      </c>
      <c r="E36" s="10">
        <f t="shared" si="2"/>
        <v>172640.90386604145</v>
      </c>
      <c r="F36" s="6">
        <v>2051</v>
      </c>
      <c r="G36" s="6">
        <v>53</v>
      </c>
      <c r="H36" s="6">
        <v>29</v>
      </c>
      <c r="I36" s="6"/>
    </row>
    <row r="37" spans="1:9" x14ac:dyDescent="0.25">
      <c r="A37" s="6">
        <v>30</v>
      </c>
      <c r="B37" s="10">
        <f t="shared" si="3"/>
        <v>172640.90386604145</v>
      </c>
      <c r="C37" s="10">
        <f t="shared" si="0"/>
        <v>1537.548687413793</v>
      </c>
      <c r="D37" s="10">
        <f t="shared" si="1"/>
        <v>13934.276204276421</v>
      </c>
      <c r="E37" s="10">
        <f t="shared" si="2"/>
        <v>188112.72875773167</v>
      </c>
      <c r="F37" s="6">
        <v>2052</v>
      </c>
      <c r="G37" s="6">
        <v>54</v>
      </c>
      <c r="H37" s="6">
        <v>30</v>
      </c>
      <c r="I37" s="6"/>
    </row>
    <row r="38" spans="1:9" x14ac:dyDescent="0.25">
      <c r="A38" s="6">
        <v>31</v>
      </c>
      <c r="B38" s="10">
        <f t="shared" si="3"/>
        <v>188112.72875773167</v>
      </c>
      <c r="C38" s="10">
        <f t="shared" si="0"/>
        <v>1537.548687413793</v>
      </c>
      <c r="D38" s="10">
        <f t="shared" si="1"/>
        <v>15172.022195611638</v>
      </c>
      <c r="E38" s="10">
        <f t="shared" si="2"/>
        <v>204822.29964075709</v>
      </c>
      <c r="F38" s="6">
        <v>2053</v>
      </c>
      <c r="G38" s="6">
        <v>55</v>
      </c>
      <c r="H38" s="6">
        <v>31</v>
      </c>
      <c r="I38" s="6"/>
    </row>
    <row r="39" spans="1:9" x14ac:dyDescent="0.25">
      <c r="A39" s="6">
        <v>32</v>
      </c>
      <c r="B39" s="10">
        <f t="shared" si="3"/>
        <v>204822.29964075709</v>
      </c>
      <c r="C39" s="10">
        <f t="shared" si="0"/>
        <v>1537.548687413793</v>
      </c>
      <c r="D39" s="10">
        <f t="shared" si="1"/>
        <v>16508.787866253671</v>
      </c>
      <c r="E39" s="10">
        <f t="shared" si="2"/>
        <v>222868.63619442456</v>
      </c>
      <c r="F39" s="6">
        <v>2054</v>
      </c>
      <c r="G39" s="6">
        <v>56</v>
      </c>
      <c r="H39" s="6">
        <v>32</v>
      </c>
      <c r="I39" s="6"/>
    </row>
    <row r="40" spans="1:9" x14ac:dyDescent="0.25">
      <c r="A40" s="6">
        <v>33</v>
      </c>
      <c r="B40" s="10">
        <f t="shared" si="3"/>
        <v>222868.63619442456</v>
      </c>
      <c r="C40" s="10">
        <f t="shared" si="0"/>
        <v>1537.548687413793</v>
      </c>
      <c r="D40" s="10">
        <f t="shared" si="1"/>
        <v>17952.494790547069</v>
      </c>
      <c r="E40" s="10">
        <f t="shared" si="2"/>
        <v>242358.67967238542</v>
      </c>
      <c r="F40" s="6">
        <v>2055</v>
      </c>
      <c r="G40" s="6">
        <v>57</v>
      </c>
      <c r="H40" s="6">
        <v>33</v>
      </c>
      <c r="I40" s="6"/>
    </row>
    <row r="41" spans="1:9" x14ac:dyDescent="0.25">
      <c r="A41" s="6">
        <v>34</v>
      </c>
      <c r="B41" s="10">
        <f t="shared" si="3"/>
        <v>242358.67967238542</v>
      </c>
      <c r="C41" s="10">
        <f t="shared" si="0"/>
        <v>1537.548687413793</v>
      </c>
      <c r="D41" s="10">
        <f t="shared" si="1"/>
        <v>19511.698268783937</v>
      </c>
      <c r="E41" s="10">
        <f t="shared" si="2"/>
        <v>263407.92662858317</v>
      </c>
      <c r="F41" s="6">
        <v>2056</v>
      </c>
      <c r="G41" s="6">
        <v>58</v>
      </c>
      <c r="H41" s="6">
        <v>34</v>
      </c>
      <c r="I41" s="6"/>
    </row>
    <row r="42" spans="1:9" x14ac:dyDescent="0.25">
      <c r="A42" s="6">
        <v>35</v>
      </c>
      <c r="B42" s="10">
        <f t="shared" si="3"/>
        <v>263407.92662858317</v>
      </c>
      <c r="C42" s="10">
        <f t="shared" si="0"/>
        <v>1537.548687413793</v>
      </c>
      <c r="D42" s="10">
        <f t="shared" si="1"/>
        <v>21195.638025279757</v>
      </c>
      <c r="E42" s="10">
        <f t="shared" si="2"/>
        <v>286141.11334127671</v>
      </c>
      <c r="F42" s="6">
        <v>2057</v>
      </c>
      <c r="G42" s="6">
        <v>59</v>
      </c>
      <c r="H42" s="6">
        <v>35</v>
      </c>
      <c r="I42" s="6"/>
    </row>
    <row r="43" spans="1:9" x14ac:dyDescent="0.25">
      <c r="A43" s="6">
        <v>36</v>
      </c>
      <c r="B43" s="10">
        <f t="shared" si="3"/>
        <v>286141.11334127671</v>
      </c>
      <c r="C43" s="10">
        <f t="shared" si="0"/>
        <v>1537.548687413793</v>
      </c>
      <c r="D43" s="10">
        <f t="shared" si="1"/>
        <v>23014.29296229524</v>
      </c>
      <c r="E43" s="10">
        <f t="shared" si="2"/>
        <v>310692.95499098575</v>
      </c>
      <c r="F43" s="6">
        <v>2058</v>
      </c>
      <c r="G43" s="6">
        <v>60</v>
      </c>
      <c r="H43" s="6">
        <v>36</v>
      </c>
      <c r="I43" s="6"/>
    </row>
    <row r="44" spans="1:9" x14ac:dyDescent="0.25">
      <c r="A44" s="6">
        <v>37</v>
      </c>
      <c r="B44" s="10">
        <f t="shared" si="3"/>
        <v>310692.95499098575</v>
      </c>
      <c r="C44" s="10">
        <f t="shared" si="0"/>
        <v>1537.548687413793</v>
      </c>
      <c r="D44" s="10">
        <f t="shared" si="1"/>
        <v>24978.440294271964</v>
      </c>
      <c r="E44" s="10">
        <f t="shared" si="2"/>
        <v>337208.94397267152</v>
      </c>
      <c r="F44" s="6">
        <v>2059</v>
      </c>
      <c r="G44" s="6">
        <v>61</v>
      </c>
      <c r="H44" s="6">
        <v>37</v>
      </c>
      <c r="I44" s="6"/>
    </row>
    <row r="45" spans="1:9" x14ac:dyDescent="0.25">
      <c r="A45" s="6">
        <v>38</v>
      </c>
      <c r="B45" s="10">
        <f t="shared" si="3"/>
        <v>337208.94397267152</v>
      </c>
      <c r="C45" s="10">
        <f t="shared" si="0"/>
        <v>1537.548687413793</v>
      </c>
      <c r="D45" s="10">
        <f t="shared" si="1"/>
        <v>27099.719412806826</v>
      </c>
      <c r="E45" s="10">
        <f t="shared" si="2"/>
        <v>365846.21207289211</v>
      </c>
      <c r="F45" s="6">
        <v>2060</v>
      </c>
      <c r="G45" s="6">
        <v>62</v>
      </c>
      <c r="H45" s="6">
        <v>38</v>
      </c>
      <c r="I45" s="6"/>
    </row>
    <row r="46" spans="1:9" x14ac:dyDescent="0.25">
      <c r="A46" s="6">
        <v>39</v>
      </c>
      <c r="B46" s="10">
        <f t="shared" si="3"/>
        <v>365846.21207289211</v>
      </c>
      <c r="C46" s="10">
        <f t="shared" si="0"/>
        <v>1537.548687413793</v>
      </c>
      <c r="D46" s="10">
        <f t="shared" si="1"/>
        <v>29390.700860824472</v>
      </c>
      <c r="E46" s="10">
        <f t="shared" si="2"/>
        <v>396774.46162113035</v>
      </c>
      <c r="F46" s="6">
        <v>2061</v>
      </c>
      <c r="G46" s="6">
        <v>63</v>
      </c>
      <c r="H46" s="6">
        <v>39</v>
      </c>
      <c r="I46" s="6"/>
    </row>
    <row r="47" spans="1:9" x14ac:dyDescent="0.25">
      <c r="A47" s="6">
        <v>40</v>
      </c>
      <c r="B47" s="10">
        <f t="shared" si="3"/>
        <v>396774.46162113035</v>
      </c>
      <c r="C47" s="10">
        <f t="shared" si="0"/>
        <v>1537.548687413793</v>
      </c>
      <c r="D47" s="10">
        <f t="shared" si="1"/>
        <v>31864.960824683534</v>
      </c>
      <c r="E47" s="10">
        <f t="shared" si="2"/>
        <v>430176.97113322769</v>
      </c>
      <c r="F47" s="6">
        <v>2062</v>
      </c>
      <c r="G47" s="6">
        <v>64</v>
      </c>
      <c r="H47" s="6">
        <v>40</v>
      </c>
      <c r="I47" s="6"/>
    </row>
    <row r="48" spans="1:9" x14ac:dyDescent="0.25">
      <c r="A48" s="12">
        <v>41</v>
      </c>
      <c r="B48" s="11">
        <f t="shared" si="3"/>
        <v>430176.97113322769</v>
      </c>
      <c r="C48" s="13">
        <f t="shared" ref="C48:C63" si="4">-$B$4</f>
        <v>-45000</v>
      </c>
      <c r="D48" s="11">
        <f t="shared" si="1"/>
        <v>30814.157690658216</v>
      </c>
      <c r="E48" s="11">
        <f t="shared" si="2"/>
        <v>415991.12882388593</v>
      </c>
      <c r="F48" s="12">
        <v>2063</v>
      </c>
      <c r="G48" s="12">
        <v>65</v>
      </c>
      <c r="H48" s="6"/>
      <c r="I48" s="6">
        <v>1</v>
      </c>
    </row>
    <row r="49" spans="1:9" x14ac:dyDescent="0.25">
      <c r="A49" s="6">
        <v>42</v>
      </c>
      <c r="B49" s="10">
        <f t="shared" si="3"/>
        <v>415991.12882388593</v>
      </c>
      <c r="C49" s="10">
        <f t="shared" si="4"/>
        <v>-45000</v>
      </c>
      <c r="D49" s="10">
        <f t="shared" si="1"/>
        <v>29679.290305910876</v>
      </c>
      <c r="E49" s="10">
        <f t="shared" si="2"/>
        <v>400670.41912979679</v>
      </c>
      <c r="F49" s="6">
        <v>2064</v>
      </c>
      <c r="G49" s="6">
        <v>66</v>
      </c>
      <c r="H49" s="6"/>
      <c r="I49" s="6">
        <v>2</v>
      </c>
    </row>
    <row r="50" spans="1:9" x14ac:dyDescent="0.25">
      <c r="A50" s="6">
        <v>43</v>
      </c>
      <c r="B50" s="10">
        <f t="shared" si="3"/>
        <v>400670.41912979679</v>
      </c>
      <c r="C50" s="10">
        <f t="shared" si="4"/>
        <v>-45000</v>
      </c>
      <c r="D50" s="10">
        <f t="shared" si="1"/>
        <v>28453.633530383744</v>
      </c>
      <c r="E50" s="10">
        <f t="shared" si="2"/>
        <v>384124.05266018055</v>
      </c>
      <c r="F50" s="6">
        <v>2065</v>
      </c>
      <c r="G50" s="6">
        <v>67</v>
      </c>
      <c r="H50" s="6"/>
      <c r="I50" s="6">
        <v>3</v>
      </c>
    </row>
    <row r="51" spans="1:9" x14ac:dyDescent="0.25">
      <c r="A51" s="6">
        <v>44</v>
      </c>
      <c r="B51" s="10">
        <f t="shared" si="3"/>
        <v>384124.05266018055</v>
      </c>
      <c r="C51" s="10">
        <f t="shared" si="4"/>
        <v>-45000</v>
      </c>
      <c r="D51" s="10">
        <f t="shared" si="1"/>
        <v>27129.924212814443</v>
      </c>
      <c r="E51" s="10">
        <f t="shared" si="2"/>
        <v>366253.97687299497</v>
      </c>
      <c r="F51" s="6">
        <v>2066</v>
      </c>
      <c r="G51" s="6">
        <v>68</v>
      </c>
      <c r="H51" s="6"/>
      <c r="I51" s="6">
        <v>4</v>
      </c>
    </row>
    <row r="52" spans="1:9" x14ac:dyDescent="0.25">
      <c r="A52" s="6">
        <v>45</v>
      </c>
      <c r="B52" s="10">
        <f t="shared" si="3"/>
        <v>366253.97687299497</v>
      </c>
      <c r="C52" s="10">
        <f t="shared" si="4"/>
        <v>-45000</v>
      </c>
      <c r="D52" s="10">
        <f t="shared" si="1"/>
        <v>25700.318149839597</v>
      </c>
      <c r="E52" s="10">
        <f t="shared" si="2"/>
        <v>346954.29502283456</v>
      </c>
      <c r="F52" s="6">
        <v>2067</v>
      </c>
      <c r="G52" s="6">
        <v>69</v>
      </c>
      <c r="H52" s="6"/>
      <c r="I52" s="6">
        <v>5</v>
      </c>
    </row>
    <row r="53" spans="1:9" x14ac:dyDescent="0.25">
      <c r="A53" s="6">
        <v>46</v>
      </c>
      <c r="B53" s="10">
        <f t="shared" si="3"/>
        <v>346954.29502283456</v>
      </c>
      <c r="C53" s="10">
        <f t="shared" si="4"/>
        <v>-45000</v>
      </c>
      <c r="D53" s="10">
        <f t="shared" si="1"/>
        <v>24156.343601826764</v>
      </c>
      <c r="E53" s="10">
        <f t="shared" si="2"/>
        <v>326110.63862466131</v>
      </c>
      <c r="F53" s="6">
        <v>2068</v>
      </c>
      <c r="G53" s="6">
        <v>70</v>
      </c>
      <c r="H53" s="6"/>
      <c r="I53" s="6">
        <v>6</v>
      </c>
    </row>
    <row r="54" spans="1:9" x14ac:dyDescent="0.25">
      <c r="A54" s="6">
        <v>47</v>
      </c>
      <c r="B54" s="10">
        <f t="shared" si="3"/>
        <v>326110.63862466131</v>
      </c>
      <c r="C54" s="10">
        <f t="shared" si="4"/>
        <v>-45000</v>
      </c>
      <c r="D54" s="10">
        <f t="shared" si="1"/>
        <v>22488.851089972904</v>
      </c>
      <c r="E54" s="10">
        <f t="shared" si="2"/>
        <v>303599.4897146342</v>
      </c>
      <c r="F54" s="6">
        <v>2069</v>
      </c>
      <c r="G54" s="6">
        <v>71</v>
      </c>
      <c r="H54" s="6"/>
      <c r="I54" s="6">
        <v>7</v>
      </c>
    </row>
    <row r="55" spans="1:9" x14ac:dyDescent="0.25">
      <c r="A55" s="6">
        <v>48</v>
      </c>
      <c r="B55" s="10">
        <f t="shared" si="3"/>
        <v>303599.4897146342</v>
      </c>
      <c r="C55" s="10">
        <f t="shared" si="4"/>
        <v>-45000</v>
      </c>
      <c r="D55" s="10">
        <f t="shared" si="1"/>
        <v>20687.959177170735</v>
      </c>
      <c r="E55" s="10">
        <f t="shared" si="2"/>
        <v>279287.4488918049</v>
      </c>
      <c r="F55" s="6">
        <v>2070</v>
      </c>
      <c r="G55" s="6">
        <v>72</v>
      </c>
      <c r="H55" s="6"/>
      <c r="I55" s="6">
        <v>8</v>
      </c>
    </row>
    <row r="56" spans="1:9" x14ac:dyDescent="0.25">
      <c r="A56" s="6">
        <v>49</v>
      </c>
      <c r="B56" s="10">
        <f t="shared" si="3"/>
        <v>279287.4488918049</v>
      </c>
      <c r="C56" s="10">
        <f t="shared" si="4"/>
        <v>-45000</v>
      </c>
      <c r="D56" s="10">
        <f t="shared" si="1"/>
        <v>18742.995911344391</v>
      </c>
      <c r="E56" s="10">
        <f t="shared" si="2"/>
        <v>253030.44480314929</v>
      </c>
      <c r="F56" s="6">
        <v>2071</v>
      </c>
      <c r="G56" s="6">
        <v>73</v>
      </c>
      <c r="H56" s="6"/>
      <c r="I56" s="6">
        <v>9</v>
      </c>
    </row>
    <row r="57" spans="1:9" x14ac:dyDescent="0.25">
      <c r="A57" s="6">
        <v>50</v>
      </c>
      <c r="B57" s="10">
        <f t="shared" si="3"/>
        <v>253030.44480314929</v>
      </c>
      <c r="C57" s="10">
        <f t="shared" si="4"/>
        <v>-45000</v>
      </c>
      <c r="D57" s="10">
        <f t="shared" si="1"/>
        <v>16642.435584251944</v>
      </c>
      <c r="E57" s="10">
        <f t="shared" si="2"/>
        <v>224672.88038740124</v>
      </c>
      <c r="F57" s="6">
        <v>2072</v>
      </c>
      <c r="G57" s="6">
        <v>74</v>
      </c>
      <c r="H57" s="6"/>
      <c r="I57" s="6">
        <v>10</v>
      </c>
    </row>
    <row r="58" spans="1:9" x14ac:dyDescent="0.25">
      <c r="A58" s="6">
        <v>51</v>
      </c>
      <c r="B58" s="10">
        <f t="shared" si="3"/>
        <v>224672.88038740124</v>
      </c>
      <c r="C58" s="10">
        <f t="shared" si="4"/>
        <v>-45000</v>
      </c>
      <c r="D58" s="10">
        <f t="shared" si="1"/>
        <v>14373.830430992099</v>
      </c>
      <c r="E58" s="10">
        <f t="shared" si="2"/>
        <v>194046.71081839333</v>
      </c>
      <c r="F58" s="6">
        <v>2073</v>
      </c>
      <c r="G58" s="6">
        <v>75</v>
      </c>
      <c r="H58" s="6"/>
      <c r="I58" s="6">
        <v>11</v>
      </c>
    </row>
    <row r="59" spans="1:9" x14ac:dyDescent="0.25">
      <c r="A59" s="6">
        <v>52</v>
      </c>
      <c r="B59" s="10">
        <f t="shared" si="3"/>
        <v>194046.71081839333</v>
      </c>
      <c r="C59" s="10">
        <f t="shared" si="4"/>
        <v>-45000</v>
      </c>
      <c r="D59" s="10">
        <f t="shared" si="1"/>
        <v>11923.736865471466</v>
      </c>
      <c r="E59" s="10">
        <f t="shared" si="2"/>
        <v>160970.4476838648</v>
      </c>
      <c r="F59" s="6">
        <v>2074</v>
      </c>
      <c r="G59" s="6">
        <v>76</v>
      </c>
      <c r="H59" s="6"/>
      <c r="I59" s="6">
        <v>12</v>
      </c>
    </row>
    <row r="60" spans="1:9" x14ac:dyDescent="0.25">
      <c r="A60" s="6">
        <v>53</v>
      </c>
      <c r="B60" s="10">
        <f t="shared" si="3"/>
        <v>160970.4476838648</v>
      </c>
      <c r="C60" s="10">
        <f t="shared" si="4"/>
        <v>-45000</v>
      </c>
      <c r="D60" s="10">
        <f t="shared" si="1"/>
        <v>9277.6358147091833</v>
      </c>
      <c r="E60" s="10">
        <f t="shared" si="2"/>
        <v>125248.08349857398</v>
      </c>
      <c r="F60" s="6">
        <v>2075</v>
      </c>
      <c r="G60" s="6">
        <v>77</v>
      </c>
      <c r="H60" s="6"/>
      <c r="I60" s="6">
        <v>13</v>
      </c>
    </row>
    <row r="61" spans="1:9" x14ac:dyDescent="0.25">
      <c r="A61" s="6">
        <v>54</v>
      </c>
      <c r="B61" s="10">
        <f t="shared" si="3"/>
        <v>125248.08349857398</v>
      </c>
      <c r="C61" s="10">
        <f t="shared" si="4"/>
        <v>-45000</v>
      </c>
      <c r="D61" s="10">
        <f t="shared" si="1"/>
        <v>6419.8466798859181</v>
      </c>
      <c r="E61" s="10">
        <f t="shared" si="2"/>
        <v>86667.930178459894</v>
      </c>
      <c r="F61" s="6">
        <v>2076</v>
      </c>
      <c r="G61" s="6">
        <v>78</v>
      </c>
      <c r="H61" s="6"/>
      <c r="I61" s="6">
        <v>14</v>
      </c>
    </row>
    <row r="62" spans="1:9" x14ac:dyDescent="0.25">
      <c r="A62" s="6">
        <v>55</v>
      </c>
      <c r="B62" s="10">
        <f t="shared" si="3"/>
        <v>86667.930178459894</v>
      </c>
      <c r="C62" s="10">
        <f t="shared" si="4"/>
        <v>-45000</v>
      </c>
      <c r="D62" s="10">
        <f t="shared" si="1"/>
        <v>3333.4344142767914</v>
      </c>
      <c r="E62" s="10">
        <f t="shared" si="2"/>
        <v>45001.364592736689</v>
      </c>
      <c r="F62" s="6">
        <v>2077</v>
      </c>
      <c r="G62" s="6">
        <v>79</v>
      </c>
      <c r="H62" s="6"/>
      <c r="I62" s="6">
        <v>15</v>
      </c>
    </row>
    <row r="63" spans="1:9" x14ac:dyDescent="0.25">
      <c r="A63" s="6">
        <v>56</v>
      </c>
      <c r="B63" s="10">
        <f t="shared" si="3"/>
        <v>45001.364592736689</v>
      </c>
      <c r="C63" s="10">
        <f t="shared" si="4"/>
        <v>-45000</v>
      </c>
      <c r="D63" s="10">
        <f t="shared" si="1"/>
        <v>0.10916741893510334</v>
      </c>
      <c r="E63" s="10">
        <f t="shared" si="2"/>
        <v>1.4737601556262234</v>
      </c>
      <c r="F63" s="6">
        <v>2078</v>
      </c>
      <c r="G63" s="6">
        <v>80</v>
      </c>
      <c r="H63" s="6"/>
      <c r="I63" s="6">
        <v>16</v>
      </c>
    </row>
    <row r="64" spans="1:9" x14ac:dyDescent="0.25">
      <c r="H64" s="6"/>
      <c r="I64" s="6"/>
    </row>
    <row r="65" spans="8:9" x14ac:dyDescent="0.25">
      <c r="H65" s="6"/>
      <c r="I65" s="6"/>
    </row>
    <row r="66" spans="8:9" x14ac:dyDescent="0.25">
      <c r="H66" s="6"/>
      <c r="I66" s="6"/>
    </row>
    <row r="67" spans="8:9" x14ac:dyDescent="0.25">
      <c r="H67" s="6"/>
      <c r="I67" s="6"/>
    </row>
    <row r="68" spans="8:9" x14ac:dyDescent="0.25">
      <c r="H68" s="6"/>
      <c r="I68" s="6"/>
    </row>
    <row r="69" spans="8:9" x14ac:dyDescent="0.25">
      <c r="H69" s="6"/>
      <c r="I69" s="6"/>
    </row>
    <row r="70" spans="8:9" x14ac:dyDescent="0.25">
      <c r="H70" s="6"/>
      <c r="I70" s="6"/>
    </row>
    <row r="71" spans="8:9" x14ac:dyDescent="0.25">
      <c r="H71" s="6"/>
      <c r="I71" s="6"/>
    </row>
    <row r="72" spans="8:9" x14ac:dyDescent="0.25">
      <c r="H72" s="6"/>
      <c r="I72"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E84AC-C7C2-42F2-B62F-C42F11F95A09}">
  <sheetPr codeName="Sheet11"/>
  <dimension ref="A2:J23"/>
  <sheetViews>
    <sheetView topLeftCell="A4" zoomScale="140" zoomScaleNormal="140" workbookViewId="0">
      <selection activeCell="I21" sqref="I21"/>
    </sheetView>
  </sheetViews>
  <sheetFormatPr defaultRowHeight="15" x14ac:dyDescent="0.25"/>
  <cols>
    <col min="1" max="1" width="27.7109375" customWidth="1"/>
    <col min="2" max="2" width="12.5703125" customWidth="1"/>
    <col min="3" max="3" width="14.85546875" customWidth="1"/>
    <col min="4" max="4" width="13" customWidth="1"/>
    <col min="5" max="5" width="15.7109375" customWidth="1"/>
    <col min="10" max="10" width="15" customWidth="1"/>
  </cols>
  <sheetData>
    <row r="2" spans="1:5" x14ac:dyDescent="0.25">
      <c r="A2" t="s">
        <v>2</v>
      </c>
      <c r="B2" s="1">
        <v>0.06</v>
      </c>
    </row>
    <row r="3" spans="1:5" x14ac:dyDescent="0.25">
      <c r="A3" t="s">
        <v>3</v>
      </c>
      <c r="B3" s="18">
        <v>33047.855745848043</v>
      </c>
    </row>
    <row r="4" spans="1:5" x14ac:dyDescent="0.25">
      <c r="A4" t="s">
        <v>4</v>
      </c>
      <c r="B4" s="17">
        <v>30000</v>
      </c>
    </row>
    <row r="6" spans="1:5" ht="75" x14ac:dyDescent="0.25">
      <c r="A6" s="9" t="s">
        <v>5</v>
      </c>
      <c r="B6" s="8" t="s">
        <v>6</v>
      </c>
      <c r="C6" s="8" t="s">
        <v>7</v>
      </c>
      <c r="D6" s="8" t="s">
        <v>8</v>
      </c>
      <c r="E6" s="8" t="s">
        <v>9</v>
      </c>
    </row>
    <row r="7" spans="1:5" x14ac:dyDescent="0.25">
      <c r="A7" s="6">
        <v>1</v>
      </c>
      <c r="B7" s="17">
        <v>0</v>
      </c>
      <c r="C7" s="17">
        <f>$B$3</f>
        <v>33047.855745848043</v>
      </c>
      <c r="D7" s="17">
        <f>$B$2*(C7+B7)</f>
        <v>1982.8713447508826</v>
      </c>
      <c r="E7" s="17">
        <f>D7+C7+B7</f>
        <v>35030.727090598928</v>
      </c>
    </row>
    <row r="8" spans="1:5" x14ac:dyDescent="0.25">
      <c r="A8" s="6">
        <v>2</v>
      </c>
      <c r="B8" s="17">
        <f>E7</f>
        <v>35030.727090598928</v>
      </c>
      <c r="C8" s="17">
        <f t="shared" ref="C8:C11" si="0">$B$3</f>
        <v>33047.855745848043</v>
      </c>
      <c r="D8" s="17">
        <f t="shared" ref="D8:D19" si="1">$B$2*(C8+B8)</f>
        <v>4084.7149701868175</v>
      </c>
      <c r="E8" s="17">
        <f t="shared" ref="E8:E19" si="2">D8+C8+B8</f>
        <v>72163.297806633782</v>
      </c>
    </row>
    <row r="9" spans="1:5" x14ac:dyDescent="0.25">
      <c r="A9" s="6">
        <v>3</v>
      </c>
      <c r="B9" s="17">
        <f t="shared" ref="B9:B19" si="3">E8</f>
        <v>72163.297806633782</v>
      </c>
      <c r="C9" s="17">
        <f t="shared" si="0"/>
        <v>33047.855745848043</v>
      </c>
      <c r="D9" s="17">
        <f t="shared" si="1"/>
        <v>6312.669213148909</v>
      </c>
      <c r="E9" s="17">
        <f t="shared" si="2"/>
        <v>111523.82276563073</v>
      </c>
    </row>
    <row r="10" spans="1:5" x14ac:dyDescent="0.25">
      <c r="A10" s="6">
        <v>4</v>
      </c>
      <c r="B10" s="17">
        <f t="shared" si="3"/>
        <v>111523.82276563073</v>
      </c>
      <c r="C10" s="17">
        <f t="shared" si="0"/>
        <v>33047.855745848043</v>
      </c>
      <c r="D10" s="17">
        <f t="shared" si="1"/>
        <v>8674.3007106887253</v>
      </c>
      <c r="E10" s="17">
        <f t="shared" si="2"/>
        <v>153245.97922216749</v>
      </c>
    </row>
    <row r="11" spans="1:5" x14ac:dyDescent="0.25">
      <c r="A11" s="6">
        <v>5</v>
      </c>
      <c r="B11" s="17">
        <f t="shared" si="3"/>
        <v>153245.97922216749</v>
      </c>
      <c r="C11" s="17">
        <f t="shared" si="0"/>
        <v>33047.855745848043</v>
      </c>
      <c r="D11" s="17">
        <f t="shared" si="1"/>
        <v>11177.63009808093</v>
      </c>
      <c r="E11" s="17">
        <f t="shared" si="2"/>
        <v>197471.46506609645</v>
      </c>
    </row>
    <row r="12" spans="1:5" x14ac:dyDescent="0.25">
      <c r="A12" s="6">
        <v>6</v>
      </c>
      <c r="B12" s="17">
        <f t="shared" si="3"/>
        <v>197471.46506609645</v>
      </c>
      <c r="C12" s="17">
        <v>-30000</v>
      </c>
      <c r="D12" s="17">
        <f t="shared" si="1"/>
        <v>10048.287903965787</v>
      </c>
      <c r="E12" s="17">
        <f t="shared" si="2"/>
        <v>177519.75297006225</v>
      </c>
    </row>
    <row r="13" spans="1:5" x14ac:dyDescent="0.25">
      <c r="A13" s="6">
        <v>7</v>
      </c>
      <c r="B13" s="17">
        <f t="shared" si="3"/>
        <v>177519.75297006225</v>
      </c>
      <c r="C13" s="17">
        <v>-30000</v>
      </c>
      <c r="D13" s="17">
        <f t="shared" si="1"/>
        <v>8851.1851782037356</v>
      </c>
      <c r="E13" s="17">
        <f t="shared" si="2"/>
        <v>156370.938148266</v>
      </c>
    </row>
    <row r="14" spans="1:5" x14ac:dyDescent="0.25">
      <c r="A14" s="6">
        <v>8</v>
      </c>
      <c r="B14" s="17">
        <f t="shared" si="3"/>
        <v>156370.938148266</v>
      </c>
      <c r="C14" s="17">
        <v>-30000</v>
      </c>
      <c r="D14" s="17">
        <f t="shared" si="1"/>
        <v>7582.2562888959592</v>
      </c>
      <c r="E14" s="17">
        <f t="shared" si="2"/>
        <v>133953.19443716196</v>
      </c>
    </row>
    <row r="15" spans="1:5" x14ac:dyDescent="0.25">
      <c r="A15" s="6">
        <v>9</v>
      </c>
      <c r="B15" s="17">
        <f t="shared" si="3"/>
        <v>133953.19443716196</v>
      </c>
      <c r="C15" s="17">
        <v>-30000</v>
      </c>
      <c r="D15" s="17">
        <f t="shared" si="1"/>
        <v>6237.1916662297172</v>
      </c>
      <c r="E15" s="17">
        <f t="shared" si="2"/>
        <v>110190.38610339168</v>
      </c>
    </row>
    <row r="16" spans="1:5" x14ac:dyDescent="0.25">
      <c r="A16" s="6">
        <v>10</v>
      </c>
      <c r="B16" s="17">
        <f t="shared" si="3"/>
        <v>110190.38610339168</v>
      </c>
      <c r="C16" s="17">
        <v>-30000</v>
      </c>
      <c r="D16" s="17">
        <f t="shared" si="1"/>
        <v>4811.4231662035008</v>
      </c>
      <c r="E16" s="17">
        <f t="shared" si="2"/>
        <v>85001.809269595178</v>
      </c>
    </row>
    <row r="17" spans="1:10" x14ac:dyDescent="0.25">
      <c r="A17" s="6">
        <v>11</v>
      </c>
      <c r="B17" s="17">
        <f t="shared" si="3"/>
        <v>85001.809269595178</v>
      </c>
      <c r="C17" s="17">
        <v>-30000</v>
      </c>
      <c r="D17" s="17">
        <f t="shared" si="1"/>
        <v>3300.1085561757104</v>
      </c>
      <c r="E17" s="17">
        <f t="shared" si="2"/>
        <v>58301.917825770885</v>
      </c>
    </row>
    <row r="18" spans="1:10" x14ac:dyDescent="0.25">
      <c r="A18" s="6">
        <v>12</v>
      </c>
      <c r="B18" s="17">
        <f t="shared" si="3"/>
        <v>58301.917825770885</v>
      </c>
      <c r="C18" s="17">
        <v>-30000</v>
      </c>
      <c r="D18" s="17">
        <f t="shared" si="1"/>
        <v>1698.1150695462529</v>
      </c>
      <c r="E18" s="17">
        <f t="shared" si="2"/>
        <v>30000.032895317137</v>
      </c>
    </row>
    <row r="19" spans="1:10" x14ac:dyDescent="0.25">
      <c r="A19" s="6">
        <v>13</v>
      </c>
      <c r="B19" s="17">
        <f t="shared" si="3"/>
        <v>30000.032895317137</v>
      </c>
      <c r="C19" s="17">
        <v>-30000</v>
      </c>
      <c r="D19" s="17">
        <f t="shared" si="1"/>
        <v>1.9737190282467054E-3</v>
      </c>
      <c r="E19" s="17">
        <f t="shared" si="2"/>
        <v>3.4869036164309364E-2</v>
      </c>
    </row>
    <row r="20" spans="1:10" x14ac:dyDescent="0.25">
      <c r="C20" s="10"/>
    </row>
    <row r="22" spans="1:10" x14ac:dyDescent="0.25">
      <c r="J22" s="16"/>
    </row>
    <row r="23" spans="1:10" x14ac:dyDescent="0.25">
      <c r="J23"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75BF-7869-4505-8287-878311ABA86B}">
  <sheetPr codeName="Sheet10"/>
  <dimension ref="A2:J23"/>
  <sheetViews>
    <sheetView topLeftCell="A3" zoomScale="140" zoomScaleNormal="140" workbookViewId="0">
      <selection activeCell="M15" sqref="M15"/>
    </sheetView>
  </sheetViews>
  <sheetFormatPr defaultRowHeight="15" x14ac:dyDescent="0.25"/>
  <cols>
    <col min="1" max="1" width="27.7109375" customWidth="1"/>
    <col min="2" max="2" width="10.28515625" bestFit="1" customWidth="1"/>
    <col min="3" max="3" width="14.85546875" customWidth="1"/>
    <col min="4" max="4" width="13" customWidth="1"/>
    <col min="5" max="5" width="15.7109375" customWidth="1"/>
    <col min="10" max="10" width="15" customWidth="1"/>
  </cols>
  <sheetData>
    <row r="2" spans="1:5" x14ac:dyDescent="0.25">
      <c r="A2" t="s">
        <v>2</v>
      </c>
      <c r="B2" s="1">
        <v>0.08</v>
      </c>
    </row>
    <row r="3" spans="1:5" x14ac:dyDescent="0.25">
      <c r="A3" t="s">
        <v>3</v>
      </c>
      <c r="B3" s="7">
        <v>29386.551000692951</v>
      </c>
    </row>
    <row r="4" spans="1:5" x14ac:dyDescent="0.25">
      <c r="A4" t="s">
        <v>4</v>
      </c>
      <c r="B4" s="7">
        <v>30000</v>
      </c>
    </row>
    <row r="6" spans="1:5" ht="75" x14ac:dyDescent="0.25">
      <c r="A6" s="9" t="s">
        <v>5</v>
      </c>
      <c r="B6" s="8" t="s">
        <v>6</v>
      </c>
      <c r="C6" s="8" t="s">
        <v>7</v>
      </c>
      <c r="D6" s="8" t="s">
        <v>8</v>
      </c>
      <c r="E6" s="8" t="s">
        <v>9</v>
      </c>
    </row>
    <row r="7" spans="1:5" x14ac:dyDescent="0.25">
      <c r="A7" s="6">
        <v>1</v>
      </c>
      <c r="B7" s="10">
        <v>0</v>
      </c>
      <c r="C7" s="10">
        <f>$B$3</f>
        <v>29386.551000692951</v>
      </c>
      <c r="D7" s="10">
        <f>$B$2*(C7+B7)</f>
        <v>2350.9240800554362</v>
      </c>
      <c r="E7" s="10">
        <f>D7+C7+B7</f>
        <v>31737.475080748387</v>
      </c>
    </row>
    <row r="8" spans="1:5" x14ac:dyDescent="0.25">
      <c r="A8" s="6">
        <v>2</v>
      </c>
      <c r="B8" s="10">
        <f>E7</f>
        <v>31737.475080748387</v>
      </c>
      <c r="C8" s="10">
        <f t="shared" ref="C8:C11" si="0">$B$3</f>
        <v>29386.551000692951</v>
      </c>
      <c r="D8" s="10">
        <f t="shared" ref="D8:D19" si="1">$B$2*(C8+B8)</f>
        <v>4889.9220865153065</v>
      </c>
      <c r="E8" s="10">
        <f t="shared" ref="E8:E19" si="2">D8+C8+B8</f>
        <v>66013.948167956638</v>
      </c>
    </row>
    <row r="9" spans="1:5" x14ac:dyDescent="0.25">
      <c r="A9" s="6">
        <v>3</v>
      </c>
      <c r="B9" s="10">
        <f t="shared" ref="B9:B19" si="3">E8</f>
        <v>66013.948167956638</v>
      </c>
      <c r="C9" s="10">
        <f t="shared" si="0"/>
        <v>29386.551000692951</v>
      </c>
      <c r="D9" s="10">
        <f t="shared" si="1"/>
        <v>7632.0399334919675</v>
      </c>
      <c r="E9" s="10">
        <f t="shared" si="2"/>
        <v>103032.53910214156</v>
      </c>
    </row>
    <row r="10" spans="1:5" x14ac:dyDescent="0.25">
      <c r="A10" s="6">
        <v>4</v>
      </c>
      <c r="B10" s="10">
        <f t="shared" si="3"/>
        <v>103032.53910214156</v>
      </c>
      <c r="C10" s="10">
        <f t="shared" si="0"/>
        <v>29386.551000692951</v>
      </c>
      <c r="D10" s="10">
        <f t="shared" si="1"/>
        <v>10593.52720822676</v>
      </c>
      <c r="E10" s="10">
        <f t="shared" si="2"/>
        <v>143012.61731106127</v>
      </c>
    </row>
    <row r="11" spans="1:5" x14ac:dyDescent="0.25">
      <c r="A11" s="6">
        <v>5</v>
      </c>
      <c r="B11" s="10">
        <f t="shared" si="3"/>
        <v>143012.61731106127</v>
      </c>
      <c r="C11" s="10">
        <f t="shared" si="0"/>
        <v>29386.551000692951</v>
      </c>
      <c r="D11" s="10">
        <f t="shared" si="1"/>
        <v>13791.933464940337</v>
      </c>
      <c r="E11" s="10">
        <f t="shared" si="2"/>
        <v>186191.10177669456</v>
      </c>
    </row>
    <row r="12" spans="1:5" x14ac:dyDescent="0.25">
      <c r="A12" s="6">
        <v>6</v>
      </c>
      <c r="B12" s="10">
        <f t="shared" si="3"/>
        <v>186191.10177669456</v>
      </c>
      <c r="C12" s="10">
        <v>-30000</v>
      </c>
      <c r="D12" s="10">
        <f t="shared" si="1"/>
        <v>12495.288142135565</v>
      </c>
      <c r="E12" s="10">
        <f t="shared" si="2"/>
        <v>168686.38991883013</v>
      </c>
    </row>
    <row r="13" spans="1:5" x14ac:dyDescent="0.25">
      <c r="A13" s="6">
        <v>7</v>
      </c>
      <c r="B13" s="10">
        <f t="shared" si="3"/>
        <v>168686.38991883013</v>
      </c>
      <c r="C13" s="10">
        <v>-30000</v>
      </c>
      <c r="D13" s="10">
        <f t="shared" si="1"/>
        <v>11094.91119350641</v>
      </c>
      <c r="E13" s="10">
        <f t="shared" si="2"/>
        <v>149781.30111233654</v>
      </c>
    </row>
    <row r="14" spans="1:5" x14ac:dyDescent="0.25">
      <c r="A14" s="6">
        <v>8</v>
      </c>
      <c r="B14" s="10">
        <f t="shared" si="3"/>
        <v>149781.30111233654</v>
      </c>
      <c r="C14" s="10">
        <v>-30000</v>
      </c>
      <c r="D14" s="10">
        <f t="shared" si="1"/>
        <v>9582.5040889869233</v>
      </c>
      <c r="E14" s="10">
        <f t="shared" si="2"/>
        <v>129363.80520132347</v>
      </c>
    </row>
    <row r="15" spans="1:5" x14ac:dyDescent="0.25">
      <c r="A15" s="6">
        <v>9</v>
      </c>
      <c r="B15" s="10">
        <f t="shared" si="3"/>
        <v>129363.80520132347</v>
      </c>
      <c r="C15" s="10">
        <v>-30000</v>
      </c>
      <c r="D15" s="10">
        <f t="shared" si="1"/>
        <v>7949.104416105878</v>
      </c>
      <c r="E15" s="10">
        <f t="shared" si="2"/>
        <v>107312.90961742935</v>
      </c>
    </row>
    <row r="16" spans="1:5" x14ac:dyDescent="0.25">
      <c r="A16" s="6">
        <v>10</v>
      </c>
      <c r="B16" s="10">
        <f t="shared" si="3"/>
        <v>107312.90961742935</v>
      </c>
      <c r="C16" s="10">
        <v>-30000</v>
      </c>
      <c r="D16" s="10">
        <f t="shared" si="1"/>
        <v>6185.0327693943482</v>
      </c>
      <c r="E16" s="10">
        <f t="shared" si="2"/>
        <v>83497.942386823706</v>
      </c>
    </row>
    <row r="17" spans="1:10" x14ac:dyDescent="0.25">
      <c r="A17" s="6">
        <v>11</v>
      </c>
      <c r="B17" s="10">
        <f t="shared" si="3"/>
        <v>83497.942386823706</v>
      </c>
      <c r="C17" s="10">
        <v>-30000</v>
      </c>
      <c r="D17" s="10">
        <f t="shared" si="1"/>
        <v>4279.8353909458965</v>
      </c>
      <c r="E17" s="10">
        <f t="shared" si="2"/>
        <v>57777.777777769603</v>
      </c>
    </row>
    <row r="18" spans="1:10" x14ac:dyDescent="0.25">
      <c r="A18" s="6">
        <v>12</v>
      </c>
      <c r="B18" s="10">
        <f t="shared" si="3"/>
        <v>57777.777777769603</v>
      </c>
      <c r="C18" s="10">
        <v>-30000</v>
      </c>
      <c r="D18" s="10">
        <f t="shared" si="1"/>
        <v>2222.2222222215682</v>
      </c>
      <c r="E18" s="10">
        <f t="shared" si="2"/>
        <v>29999.999999991171</v>
      </c>
    </row>
    <row r="19" spans="1:10" x14ac:dyDescent="0.25">
      <c r="A19" s="6">
        <v>13</v>
      </c>
      <c r="B19" s="10">
        <f t="shared" si="3"/>
        <v>29999.999999991171</v>
      </c>
      <c r="C19" s="10">
        <v>-30000</v>
      </c>
      <c r="D19" s="10">
        <f t="shared" si="1"/>
        <v>-7.0634996518492697E-10</v>
      </c>
      <c r="E19" s="10">
        <f t="shared" si="2"/>
        <v>-9.5351424533873796E-9</v>
      </c>
    </row>
    <row r="20" spans="1:10" x14ac:dyDescent="0.25">
      <c r="C20" s="10"/>
    </row>
    <row r="22" spans="1:10" x14ac:dyDescent="0.25">
      <c r="E22" s="91" t="s">
        <v>17</v>
      </c>
      <c r="F22" s="91"/>
      <c r="G22" s="91"/>
      <c r="H22" s="91"/>
      <c r="I22" s="91"/>
      <c r="J22" s="16">
        <f>PV(0.08, 8,-30000,0,0)</f>
        <v>172399.16831175907</v>
      </c>
    </row>
    <row r="23" spans="1:10" x14ac:dyDescent="0.25">
      <c r="E23" s="91" t="s">
        <v>18</v>
      </c>
      <c r="F23" s="91"/>
      <c r="G23" s="91"/>
      <c r="H23" s="91"/>
      <c r="I23" s="91"/>
      <c r="J23" s="16">
        <f>PMT(0.08,5,0,J22,0)</f>
        <v>-29386.551000693773</v>
      </c>
    </row>
  </sheetData>
  <mergeCells count="2">
    <mergeCell ref="E22:I22"/>
    <mergeCell ref="E23:I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Charts</vt:lpstr>
      </vt:variant>
      <vt:variant>
        <vt:i4>3</vt:i4>
      </vt:variant>
    </vt:vector>
  </HeadingPairs>
  <TitlesOfParts>
    <vt:vector size="17" baseType="lpstr">
      <vt:lpstr>Future Value</vt:lpstr>
      <vt:lpstr>FVIF</vt:lpstr>
      <vt:lpstr>Saving For College</vt:lpstr>
      <vt:lpstr>Present Value</vt:lpstr>
      <vt:lpstr>Multiple Cashflow</vt:lpstr>
      <vt:lpstr>Compounding and Amortization</vt:lpstr>
      <vt:lpstr>Mortgage Amortization</vt:lpstr>
      <vt:lpstr>PVIF</vt:lpstr>
      <vt:lpstr>PVIFA</vt:lpstr>
      <vt:lpstr>FVIFA</vt:lpstr>
      <vt:lpstr>Retirement Problem-Unsolved (2)</vt:lpstr>
      <vt:lpstr>Retirement Problem-Solved</vt:lpstr>
      <vt:lpstr>Retirement Problem UnSolved</vt:lpstr>
      <vt:lpstr>Retirement Problem Solved</vt:lpstr>
      <vt:lpstr>FVIF Chart</vt:lpstr>
      <vt:lpstr>Compounding Effect on Rates</vt:lpstr>
      <vt:lpstr>FVIFA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 Storli</dc:creator>
  <cp:lastModifiedBy>Tor Storli</cp:lastModifiedBy>
  <dcterms:created xsi:type="dcterms:W3CDTF">2023-04-18T15:58:31Z</dcterms:created>
  <dcterms:modified xsi:type="dcterms:W3CDTF">2023-04-27T14:28:25Z</dcterms:modified>
</cp:coreProperties>
</file>