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filterPrivacy="1"/>
  <xr:revisionPtr revIDLastSave="0" documentId="13_ncr:1_{4E4939F2-50F3-1B45-BCF0-A5249A41F9D6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E_bin Lab overview" sheetId="1" r:id="rId1"/>
  </sheets>
  <definedNames>
    <definedName name="highlightrow">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D199" i="1" l="1"/>
  <c r="BF203" i="1" s="1"/>
  <c r="AY199" i="1"/>
  <c r="AX199" i="1"/>
  <c r="W199" i="1"/>
  <c r="M199" i="1"/>
  <c r="BF206" i="1"/>
  <c r="BD192" i="1"/>
  <c r="BF205" i="1" s="1"/>
  <c r="W192" i="1"/>
  <c r="M192" i="1"/>
  <c r="BF204" i="1"/>
  <c r="BD175" i="1"/>
  <c r="W175" i="1"/>
  <c r="M175" i="1"/>
  <c r="BD168" i="1"/>
  <c r="AY168" i="1"/>
  <c r="AX168" i="1"/>
  <c r="W168" i="1"/>
  <c r="M168" i="1"/>
  <c r="W160" i="1"/>
  <c r="AR160" i="1"/>
  <c r="AU105" i="1"/>
  <c r="AV105" i="1" s="1"/>
  <c r="BD16" i="1" l="1"/>
  <c r="BD857" i="1"/>
  <c r="BF856" i="1" s="1"/>
  <c r="W76" i="1"/>
  <c r="M76" i="1"/>
  <c r="BD76" i="1"/>
  <c r="AY76" i="1"/>
  <c r="AX76" i="1"/>
  <c r="AY100" i="1"/>
  <c r="AY27" i="1"/>
  <c r="AY28" i="1"/>
  <c r="AY160" i="1"/>
  <c r="AX160" i="1"/>
  <c r="AX28" i="1"/>
  <c r="AX27" i="1"/>
  <c r="AR28" i="1"/>
  <c r="M160" i="1"/>
  <c r="W28" i="1"/>
  <c r="M28" i="1"/>
  <c r="AY43" i="1"/>
  <c r="AY164" i="1"/>
  <c r="AX164" i="1"/>
  <c r="AX43" i="1"/>
  <c r="AR164" i="1"/>
  <c r="AR43" i="1"/>
  <c r="W164" i="1"/>
  <c r="M164" i="1"/>
  <c r="W43" i="1"/>
  <c r="M43" i="1"/>
  <c r="AX87" i="1"/>
  <c r="AY87" i="1"/>
  <c r="AY52" i="1"/>
  <c r="AY165" i="1"/>
  <c r="AY51" i="1"/>
  <c r="AX52" i="1"/>
  <c r="AX165" i="1"/>
  <c r="AR165" i="1"/>
  <c r="AR52" i="1"/>
  <c r="W165" i="1"/>
  <c r="M165" i="1"/>
  <c r="W52" i="1"/>
  <c r="M52" i="1"/>
  <c r="AY193" i="1"/>
  <c r="AR193" i="1"/>
  <c r="AX193" i="1"/>
  <c r="W193" i="1"/>
  <c r="M193" i="1"/>
  <c r="AY129" i="1"/>
  <c r="AX129" i="1"/>
  <c r="AR129" i="1"/>
  <c r="W129" i="1"/>
  <c r="M129" i="1"/>
  <c r="W27" i="1"/>
  <c r="M27" i="1"/>
  <c r="W39" i="1"/>
  <c r="M39" i="1"/>
  <c r="BD39" i="1"/>
  <c r="AY39" i="1"/>
  <c r="AX39" i="1"/>
  <c r="AX38" i="1"/>
  <c r="W38" i="1"/>
  <c r="M38" i="1"/>
  <c r="AY5" i="1"/>
  <c r="AX5" i="1"/>
  <c r="M16" i="1"/>
  <c r="W16" i="1"/>
  <c r="AY16" i="1"/>
  <c r="AX16" i="1"/>
  <c r="AY6" i="1"/>
  <c r="AX6" i="1"/>
  <c r="M6" i="1"/>
  <c r="W6" i="1"/>
  <c r="W7" i="1"/>
  <c r="M7" i="1"/>
  <c r="BD150" i="1"/>
  <c r="BD24" i="1"/>
  <c r="BD25" i="1"/>
  <c r="BD209" i="1"/>
  <c r="BD26" i="1"/>
  <c r="BD20" i="1"/>
  <c r="BD22" i="1"/>
  <c r="BD21" i="1"/>
  <c r="BD159" i="1"/>
  <c r="BD23" i="1"/>
  <c r="BD41" i="1"/>
  <c r="BD42" i="1"/>
  <c r="BD179" i="1"/>
  <c r="BD131" i="1"/>
  <c r="BD15" i="1"/>
  <c r="BD157" i="1"/>
  <c r="BD173" i="1"/>
  <c r="BD85" i="1"/>
  <c r="BD84" i="1"/>
  <c r="BD154" i="1"/>
  <c r="BD12" i="1"/>
  <c r="BD161" i="1"/>
  <c r="BD176" i="1"/>
  <c r="BD90" i="1"/>
  <c r="BD181" i="1"/>
  <c r="BD89" i="1"/>
  <c r="BD87" i="1"/>
  <c r="BD86" i="1"/>
  <c r="BD88" i="1"/>
  <c r="BD93" i="1"/>
  <c r="BD183" i="1"/>
  <c r="BD8" i="1"/>
  <c r="BD11" i="1"/>
  <c r="BD9" i="1"/>
  <c r="BD153" i="1"/>
  <c r="BD10" i="1"/>
  <c r="BD174" i="1"/>
  <c r="BD61" i="1"/>
  <c r="BD60" i="1"/>
  <c r="BD210" i="1"/>
  <c r="BD59" i="1"/>
  <c r="BD91" i="1"/>
  <c r="BD182" i="1"/>
  <c r="BD169" i="1"/>
  <c r="BD57" i="1"/>
  <c r="BD187" i="1"/>
  <c r="BD98" i="1"/>
  <c r="BD99" i="1"/>
  <c r="BD49" i="1"/>
  <c r="BD50" i="1"/>
  <c r="BD51" i="1"/>
  <c r="BD151" i="1"/>
  <c r="BD5" i="1"/>
  <c r="BD185" i="1"/>
  <c r="BD95" i="1"/>
  <c r="BD186" i="1"/>
  <c r="BD97" i="1"/>
  <c r="BD96" i="1"/>
  <c r="BD155" i="1"/>
  <c r="BD178" i="1"/>
  <c r="BD184" i="1"/>
  <c r="BD94" i="1"/>
  <c r="BD152" i="1"/>
  <c r="BD177" i="1"/>
  <c r="BD163" i="1"/>
  <c r="BD37" i="1"/>
  <c r="BD53" i="1"/>
  <c r="BD166" i="1"/>
  <c r="BD194" i="1"/>
  <c r="BD130" i="1"/>
  <c r="BD170" i="1"/>
  <c r="BD195" i="1"/>
  <c r="BD141" i="1"/>
  <c r="BD197" i="1"/>
  <c r="BD54" i="1"/>
  <c r="BD167" i="1"/>
  <c r="BD55" i="1"/>
  <c r="BD158" i="1"/>
  <c r="BD18" i="1"/>
  <c r="BD17" i="1"/>
  <c r="BD19" i="1"/>
  <c r="BD126" i="1"/>
  <c r="BD127" i="1"/>
  <c r="BD128" i="1"/>
  <c r="BD111" i="1"/>
  <c r="BD191" i="1"/>
  <c r="BD13" i="1"/>
  <c r="BD62" i="1"/>
  <c r="BD31" i="1"/>
  <c r="BD140" i="1"/>
  <c r="BD3" i="1"/>
  <c r="BD4" i="1"/>
  <c r="BD34" i="1"/>
  <c r="BD139" i="1"/>
  <c r="BD103" i="1"/>
  <c r="BD190" i="1"/>
  <c r="BD29" i="1"/>
  <c r="BD2" i="1"/>
  <c r="BD162" i="1"/>
  <c r="BD58" i="1"/>
  <c r="BD172" i="1"/>
  <c r="BD101" i="1"/>
  <c r="BD188" i="1"/>
  <c r="BD56" i="1"/>
  <c r="BD102" i="1"/>
  <c r="BD189" i="1"/>
  <c r="BD143" i="1"/>
  <c r="BD198" i="1"/>
  <c r="BD122" i="1"/>
  <c r="BD78" i="1"/>
  <c r="BD77" i="1"/>
  <c r="BD69" i="1"/>
  <c r="BD115" i="1"/>
  <c r="BD114" i="1"/>
  <c r="BD107" i="1"/>
  <c r="BD33" i="1"/>
  <c r="BD32" i="1"/>
  <c r="BD149" i="1"/>
  <c r="BD45" i="1"/>
  <c r="BD145" i="1"/>
  <c r="BD134" i="1"/>
  <c r="BD121" i="1"/>
  <c r="BD75" i="1"/>
  <c r="BD68" i="1"/>
  <c r="BD113" i="1"/>
  <c r="BD106" i="1"/>
  <c r="BD83" i="1"/>
  <c r="BD63" i="1"/>
  <c r="BD44" i="1"/>
  <c r="BD144" i="1"/>
  <c r="BD133" i="1"/>
  <c r="BD120" i="1"/>
  <c r="BD74" i="1"/>
  <c r="BD67" i="1"/>
  <c r="BD112" i="1"/>
  <c r="BD105" i="1"/>
  <c r="BD142" i="1"/>
  <c r="BD66" i="1"/>
  <c r="BD48" i="1"/>
  <c r="BD148" i="1"/>
  <c r="BD137" i="1"/>
  <c r="BD125" i="1"/>
  <c r="BD81" i="1"/>
  <c r="BD72" i="1"/>
  <c r="BD118" i="1"/>
  <c r="BD110" i="1"/>
  <c r="BD132" i="1"/>
  <c r="BD65" i="1"/>
  <c r="BD47" i="1"/>
  <c r="BD147" i="1"/>
  <c r="BD136" i="1"/>
  <c r="BD124" i="1"/>
  <c r="BD80" i="1"/>
  <c r="BD71" i="1"/>
  <c r="BD117" i="1"/>
  <c r="BD109" i="1"/>
  <c r="BD119" i="1"/>
  <c r="BD64" i="1"/>
  <c r="BD46" i="1"/>
  <c r="BD146" i="1"/>
  <c r="BD135" i="1"/>
  <c r="BD123" i="1"/>
  <c r="BD79" i="1"/>
  <c r="BD70" i="1"/>
  <c r="BD116" i="1"/>
  <c r="BD108" i="1"/>
  <c r="BD73" i="1"/>
  <c r="BD138" i="1"/>
  <c r="BD156" i="1"/>
  <c r="BD14" i="1"/>
  <c r="BD100" i="1"/>
  <c r="AX23" i="1"/>
  <c r="AY23" i="1"/>
  <c r="AX150" i="1"/>
  <c r="W150" i="1"/>
  <c r="BF202" i="1" s="1"/>
  <c r="M150" i="1"/>
  <c r="AY22" i="1"/>
  <c r="AX22" i="1"/>
  <c r="AY21" i="1"/>
  <c r="AX21" i="1"/>
  <c r="W21" i="1"/>
  <c r="M21" i="1"/>
  <c r="AY42" i="1"/>
  <c r="AX42" i="1"/>
  <c r="W42" i="1"/>
  <c r="M42" i="1"/>
  <c r="M88" i="1"/>
  <c r="W88" i="1"/>
  <c r="AX88" i="1"/>
  <c r="AY88" i="1"/>
  <c r="W86" i="1"/>
  <c r="M86" i="1"/>
  <c r="AY86" i="1"/>
  <c r="AX86" i="1"/>
  <c r="M41" i="1"/>
  <c r="W41" i="1"/>
  <c r="M26" i="1"/>
  <c r="AY26" i="1"/>
  <c r="AX26" i="1"/>
  <c r="W26" i="1"/>
  <c r="AY159" i="1"/>
  <c r="AX159" i="1"/>
  <c r="W159" i="1"/>
  <c r="M159" i="1"/>
  <c r="W87" i="1"/>
  <c r="M87" i="1"/>
  <c r="M40" i="1"/>
  <c r="AY40" i="1"/>
  <c r="AX40" i="1"/>
  <c r="AK40" i="1"/>
  <c r="BD40" i="1" s="1"/>
  <c r="W40" i="1"/>
  <c r="AY41" i="1"/>
  <c r="AX41" i="1"/>
  <c r="AY20" i="1"/>
  <c r="AX20" i="1"/>
  <c r="W23" i="1"/>
  <c r="M23" i="1"/>
  <c r="W22" i="1"/>
  <c r="M22" i="1"/>
  <c r="W20" i="1"/>
  <c r="M20" i="1"/>
  <c r="W5" i="1"/>
  <c r="M5" i="1"/>
  <c r="AY32" i="1"/>
  <c r="AX32" i="1"/>
  <c r="W32" i="1"/>
  <c r="M32" i="1"/>
  <c r="AY114" i="1"/>
  <c r="AX114" i="1"/>
  <c r="W114" i="1"/>
  <c r="M114" i="1"/>
  <c r="AY77" i="1"/>
  <c r="AX77" i="1"/>
  <c r="W77" i="1"/>
  <c r="M77" i="1"/>
  <c r="AY126" i="1"/>
  <c r="AX126" i="1"/>
  <c r="AY127" i="1"/>
  <c r="AX127" i="1"/>
  <c r="AY128" i="1"/>
  <c r="AX128" i="1"/>
  <c r="W128" i="1"/>
  <c r="M128" i="1"/>
  <c r="AX51" i="1"/>
  <c r="W51" i="1"/>
  <c r="M51" i="1"/>
  <c r="AX89" i="1"/>
  <c r="W89" i="1"/>
  <c r="M89" i="1"/>
  <c r="AX100" i="1"/>
  <c r="W100" i="1"/>
  <c r="M100" i="1"/>
  <c r="AY73" i="1"/>
  <c r="AU73" i="1"/>
  <c r="AV73" i="1" s="1"/>
  <c r="AX73" i="1" s="1"/>
  <c r="W73" i="1"/>
  <c r="M73" i="1"/>
  <c r="AY108" i="1"/>
  <c r="AU108" i="1"/>
  <c r="AV108" i="1" s="1"/>
  <c r="AX108" i="1" s="1"/>
  <c r="W108" i="1"/>
  <c r="M108" i="1"/>
  <c r="AY116" i="1"/>
  <c r="AU116" i="1"/>
  <c r="AV116" i="1" s="1"/>
  <c r="AX116" i="1" s="1"/>
  <c r="W116" i="1"/>
  <c r="M116" i="1"/>
  <c r="AY70" i="1"/>
  <c r="AU70" i="1"/>
  <c r="AV70" i="1" s="1"/>
  <c r="AX70" i="1" s="1"/>
  <c r="W70" i="1"/>
  <c r="M70" i="1"/>
  <c r="AY79" i="1"/>
  <c r="AU79" i="1"/>
  <c r="AV79" i="1" s="1"/>
  <c r="AX79" i="1" s="1"/>
  <c r="W79" i="1"/>
  <c r="M79" i="1"/>
  <c r="AY123" i="1"/>
  <c r="AU123" i="1"/>
  <c r="AV123" i="1" s="1"/>
  <c r="AX123" i="1" s="1"/>
  <c r="W123" i="1"/>
  <c r="M123" i="1"/>
  <c r="AY135" i="1"/>
  <c r="AU135" i="1"/>
  <c r="AV135" i="1" s="1"/>
  <c r="AX135" i="1" s="1"/>
  <c r="W135" i="1"/>
  <c r="M135" i="1"/>
  <c r="AY146" i="1"/>
  <c r="AU146" i="1"/>
  <c r="AV146" i="1" s="1"/>
  <c r="AX146" i="1" s="1"/>
  <c r="W146" i="1"/>
  <c r="M146" i="1"/>
  <c r="AY46" i="1"/>
  <c r="AU46" i="1"/>
  <c r="AV46" i="1" s="1"/>
  <c r="AX46" i="1" s="1"/>
  <c r="W46" i="1"/>
  <c r="M46" i="1"/>
  <c r="AY64" i="1"/>
  <c r="AU64" i="1"/>
  <c r="AV64" i="1" s="1"/>
  <c r="AX64" i="1" s="1"/>
  <c r="W64" i="1"/>
  <c r="M64" i="1"/>
  <c r="AY119" i="1"/>
  <c r="AU119" i="1"/>
  <c r="AV119" i="1" s="1"/>
  <c r="AX119" i="1" s="1"/>
  <c r="W119" i="1"/>
  <c r="M119" i="1"/>
  <c r="AY109" i="1"/>
  <c r="AU109" i="1"/>
  <c r="AV109" i="1" s="1"/>
  <c r="AX109" i="1" s="1"/>
  <c r="W109" i="1"/>
  <c r="M109" i="1"/>
  <c r="AY117" i="1"/>
  <c r="AU117" i="1"/>
  <c r="AV117" i="1" s="1"/>
  <c r="AX117" i="1" s="1"/>
  <c r="W117" i="1"/>
  <c r="M117" i="1"/>
  <c r="AY71" i="1"/>
  <c r="AU71" i="1"/>
  <c r="AV71" i="1" s="1"/>
  <c r="AX71" i="1" s="1"/>
  <c r="W71" i="1"/>
  <c r="M71" i="1"/>
  <c r="AY80" i="1"/>
  <c r="AU80" i="1"/>
  <c r="AV80" i="1" s="1"/>
  <c r="AX80" i="1" s="1"/>
  <c r="W80" i="1"/>
  <c r="M80" i="1"/>
  <c r="AY124" i="1"/>
  <c r="AU124" i="1"/>
  <c r="AV124" i="1" s="1"/>
  <c r="AX124" i="1" s="1"/>
  <c r="W124" i="1"/>
  <c r="M124" i="1"/>
  <c r="AY136" i="1"/>
  <c r="AU136" i="1"/>
  <c r="AV136" i="1" s="1"/>
  <c r="AX136" i="1" s="1"/>
  <c r="W136" i="1"/>
  <c r="M136" i="1"/>
  <c r="AY147" i="1"/>
  <c r="AU147" i="1"/>
  <c r="AV147" i="1" s="1"/>
  <c r="AX147" i="1" s="1"/>
  <c r="W147" i="1"/>
  <c r="M147" i="1"/>
  <c r="AY47" i="1"/>
  <c r="AU47" i="1"/>
  <c r="AV47" i="1" s="1"/>
  <c r="AX47" i="1" s="1"/>
  <c r="W47" i="1"/>
  <c r="M47" i="1"/>
  <c r="AY65" i="1"/>
  <c r="AU65" i="1"/>
  <c r="AV65" i="1" s="1"/>
  <c r="AX65" i="1" s="1"/>
  <c r="W65" i="1"/>
  <c r="M65" i="1"/>
  <c r="AY132" i="1"/>
  <c r="AU132" i="1"/>
  <c r="AV132" i="1" s="1"/>
  <c r="AX132" i="1" s="1"/>
  <c r="W132" i="1"/>
  <c r="M132" i="1"/>
  <c r="AY110" i="1"/>
  <c r="AU110" i="1"/>
  <c r="AV110" i="1" s="1"/>
  <c r="AX110" i="1" s="1"/>
  <c r="W110" i="1"/>
  <c r="M110" i="1"/>
  <c r="AY118" i="1"/>
  <c r="AU118" i="1"/>
  <c r="AV118" i="1" s="1"/>
  <c r="AX118" i="1" s="1"/>
  <c r="W118" i="1"/>
  <c r="M118" i="1"/>
  <c r="AY72" i="1"/>
  <c r="AU72" i="1"/>
  <c r="AV72" i="1" s="1"/>
  <c r="AX72" i="1" s="1"/>
  <c r="W72" i="1"/>
  <c r="M72" i="1"/>
  <c r="AY81" i="1"/>
  <c r="AU81" i="1"/>
  <c r="AV81" i="1" s="1"/>
  <c r="AX81" i="1" s="1"/>
  <c r="W81" i="1"/>
  <c r="M81" i="1"/>
  <c r="AY125" i="1"/>
  <c r="AU125" i="1"/>
  <c r="AV125" i="1" s="1"/>
  <c r="AX125" i="1" s="1"/>
  <c r="W125" i="1"/>
  <c r="M125" i="1"/>
  <c r="AY137" i="1"/>
  <c r="AU137" i="1"/>
  <c r="AV137" i="1" s="1"/>
  <c r="AX137" i="1" s="1"/>
  <c r="W137" i="1"/>
  <c r="M137" i="1"/>
  <c r="AY148" i="1"/>
  <c r="AU148" i="1"/>
  <c r="AV148" i="1" s="1"/>
  <c r="AX148" i="1" s="1"/>
  <c r="W148" i="1"/>
  <c r="M148" i="1"/>
  <c r="AY66" i="1"/>
  <c r="AU66" i="1"/>
  <c r="AV66" i="1" s="1"/>
  <c r="AX66" i="1" s="1"/>
  <c r="W66" i="1"/>
  <c r="M66" i="1"/>
  <c r="AY142" i="1"/>
  <c r="AU142" i="1"/>
  <c r="AV142" i="1" s="1"/>
  <c r="AX142" i="1" s="1"/>
  <c r="W142" i="1"/>
  <c r="M142" i="1"/>
  <c r="AY105" i="1"/>
  <c r="AX105" i="1"/>
  <c r="W105" i="1"/>
  <c r="M105" i="1"/>
  <c r="AY112" i="1"/>
  <c r="AU112" i="1"/>
  <c r="AV112" i="1" s="1"/>
  <c r="AX112" i="1" s="1"/>
  <c r="W112" i="1"/>
  <c r="M112" i="1"/>
  <c r="AY67" i="1"/>
  <c r="AU67" i="1"/>
  <c r="AV67" i="1" s="1"/>
  <c r="AX67" i="1" s="1"/>
  <c r="W67" i="1"/>
  <c r="M67" i="1"/>
  <c r="AY74" i="1"/>
  <c r="AU74" i="1"/>
  <c r="AV74" i="1" s="1"/>
  <c r="AX74" i="1" s="1"/>
  <c r="W74" i="1"/>
  <c r="M74" i="1"/>
  <c r="AY120" i="1"/>
  <c r="AU120" i="1"/>
  <c r="AV120" i="1" s="1"/>
  <c r="AX120" i="1" s="1"/>
  <c r="W120" i="1"/>
  <c r="M120" i="1"/>
  <c r="AY133" i="1"/>
  <c r="AU133" i="1"/>
  <c r="AV133" i="1" s="1"/>
  <c r="AX133" i="1" s="1"/>
  <c r="W133" i="1"/>
  <c r="M133" i="1"/>
  <c r="AY144" i="1"/>
  <c r="AU144" i="1"/>
  <c r="AV144" i="1" s="1"/>
  <c r="AX144" i="1" s="1"/>
  <c r="W144" i="1"/>
  <c r="M144" i="1"/>
  <c r="AY44" i="1"/>
  <c r="AU44" i="1"/>
  <c r="AV44" i="1" s="1"/>
  <c r="AX44" i="1" s="1"/>
  <c r="W44" i="1"/>
  <c r="M44" i="1"/>
  <c r="AY63" i="1"/>
  <c r="AU63" i="1"/>
  <c r="AV63" i="1" s="1"/>
  <c r="AX63" i="1" s="1"/>
  <c r="W63" i="1"/>
  <c r="M63" i="1"/>
  <c r="AY83" i="1"/>
  <c r="AU83" i="1"/>
  <c r="AV83" i="1" s="1"/>
  <c r="AX83" i="1" s="1"/>
  <c r="W83" i="1"/>
  <c r="M83" i="1"/>
  <c r="AY106" i="1"/>
  <c r="AU106" i="1"/>
  <c r="AV106" i="1" s="1"/>
  <c r="AX106" i="1" s="1"/>
  <c r="W106" i="1"/>
  <c r="M106" i="1"/>
  <c r="AY113" i="1"/>
  <c r="AU113" i="1"/>
  <c r="AV113" i="1" s="1"/>
  <c r="AX113" i="1" s="1"/>
  <c r="W113" i="1"/>
  <c r="M113" i="1"/>
  <c r="AY68" i="1"/>
  <c r="AU68" i="1"/>
  <c r="AV68" i="1" s="1"/>
  <c r="AX68" i="1" s="1"/>
  <c r="W68" i="1"/>
  <c r="M68" i="1"/>
  <c r="AY75" i="1"/>
  <c r="AU75" i="1"/>
  <c r="AV75" i="1" s="1"/>
  <c r="AX75" i="1" s="1"/>
  <c r="W75" i="1"/>
  <c r="M75" i="1"/>
  <c r="AY121" i="1"/>
  <c r="AU121" i="1"/>
  <c r="AV121" i="1" s="1"/>
  <c r="AX121" i="1" s="1"/>
  <c r="W121" i="1"/>
  <c r="M121" i="1"/>
  <c r="AY134" i="1"/>
  <c r="AU134" i="1"/>
  <c r="AV134" i="1" s="1"/>
  <c r="AX134" i="1" s="1"/>
  <c r="W134" i="1"/>
  <c r="M134" i="1"/>
  <c r="AY145" i="1"/>
  <c r="AU145" i="1"/>
  <c r="AV145" i="1" s="1"/>
  <c r="AX145" i="1" s="1"/>
  <c r="W145" i="1"/>
  <c r="M145" i="1"/>
  <c r="AY45" i="1"/>
  <c r="AU45" i="1"/>
  <c r="AV45" i="1" s="1"/>
  <c r="AX45" i="1" s="1"/>
  <c r="W45" i="1"/>
  <c r="M45" i="1"/>
  <c r="AY149" i="1"/>
  <c r="AU149" i="1"/>
  <c r="AV149" i="1" s="1"/>
  <c r="AX149" i="1" s="1"/>
  <c r="W149" i="1"/>
  <c r="M149" i="1"/>
  <c r="AY33" i="1"/>
  <c r="AU33" i="1"/>
  <c r="AV33" i="1" s="1"/>
  <c r="AX33" i="1" s="1"/>
  <c r="W33" i="1"/>
  <c r="M33" i="1"/>
  <c r="AY107" i="1"/>
  <c r="AU107" i="1"/>
  <c r="AV107" i="1" s="1"/>
  <c r="AX107" i="1" s="1"/>
  <c r="W107" i="1"/>
  <c r="M107" i="1"/>
  <c r="AY115" i="1"/>
  <c r="AU115" i="1"/>
  <c r="AV115" i="1" s="1"/>
  <c r="AX115" i="1" s="1"/>
  <c r="W115" i="1"/>
  <c r="M115" i="1"/>
  <c r="AY78" i="1"/>
  <c r="AU78" i="1"/>
  <c r="AV78" i="1" s="1"/>
  <c r="AX78" i="1" s="1"/>
  <c r="W78" i="1"/>
  <c r="M78" i="1"/>
  <c r="AY122" i="1"/>
  <c r="M122" i="1"/>
  <c r="W122" i="1"/>
  <c r="AU122" i="1"/>
  <c r="AV122" i="1" s="1"/>
  <c r="AX122" i="1" s="1"/>
  <c r="AX17" i="1"/>
  <c r="W17" i="1"/>
  <c r="M17" i="1"/>
  <c r="AX92" i="1"/>
  <c r="AK92" i="1"/>
  <c r="BD92" i="1" s="1"/>
  <c r="W92" i="1"/>
  <c r="M92" i="1"/>
  <c r="AY36" i="1"/>
  <c r="AX36" i="1"/>
  <c r="AK36" i="1"/>
  <c r="BD36" i="1"/>
  <c r="W36" i="1"/>
  <c r="M36" i="1"/>
  <c r="AY35" i="1"/>
  <c r="AX35" i="1"/>
  <c r="AK35" i="1"/>
  <c r="BD35" i="1" s="1"/>
  <c r="AY30" i="1"/>
  <c r="AX30" i="1"/>
  <c r="AK30" i="1"/>
  <c r="BD30" i="1" s="1"/>
  <c r="M35" i="1"/>
  <c r="W35" i="1"/>
  <c r="AY196" i="1"/>
  <c r="AX196" i="1"/>
  <c r="AY166" i="1"/>
  <c r="AY53" i="1"/>
  <c r="AK196" i="1"/>
  <c r="BD196" i="1" s="1"/>
  <c r="AK171" i="1"/>
  <c r="BD171" i="1"/>
  <c r="AK180" i="1"/>
  <c r="BD180" i="1" s="1"/>
  <c r="AK104" i="1"/>
  <c r="BD104" i="1"/>
  <c r="AK82" i="1"/>
  <c r="BD82" i="1" s="1"/>
  <c r="AX104" i="1"/>
  <c r="AY104" i="1"/>
  <c r="AY18" i="1"/>
  <c r="AX18" i="1"/>
  <c r="AY158" i="1"/>
  <c r="AX158" i="1"/>
  <c r="AX19" i="1"/>
  <c r="AY82" i="1"/>
  <c r="AX82" i="1"/>
  <c r="AY183" i="1"/>
  <c r="AY93" i="1"/>
  <c r="AY181" i="1"/>
  <c r="AY90" i="1"/>
  <c r="AY37" i="1"/>
  <c r="AX37" i="1"/>
  <c r="AX182" i="1"/>
  <c r="AX91" i="1"/>
  <c r="AX96" i="1"/>
  <c r="AX97" i="1"/>
  <c r="AX186" i="1"/>
  <c r="AY155" i="1"/>
  <c r="AX155" i="1"/>
  <c r="AY171" i="1"/>
  <c r="AX171" i="1"/>
  <c r="AX184" i="1"/>
  <c r="AY94" i="1"/>
  <c r="AX94" i="1"/>
  <c r="AX178" i="1"/>
  <c r="AY13" i="1"/>
  <c r="AX13" i="1"/>
  <c r="W13" i="1"/>
  <c r="M13" i="1"/>
  <c r="AY62" i="1"/>
  <c r="AX62" i="1"/>
  <c r="AY31" i="1"/>
  <c r="AX31" i="1"/>
  <c r="AY140" i="1"/>
  <c r="AX140" i="1"/>
  <c r="AY3" i="1"/>
  <c r="AX3" i="1"/>
  <c r="AY4" i="1"/>
  <c r="AX4" i="1"/>
  <c r="AY34" i="1"/>
  <c r="AX34" i="1"/>
  <c r="AY139" i="1"/>
  <c r="AX139" i="1"/>
  <c r="AY179" i="1"/>
  <c r="AX179" i="1"/>
  <c r="AY131" i="1"/>
  <c r="AX131" i="1"/>
  <c r="AX177" i="1"/>
  <c r="AX152" i="1"/>
  <c r="AX166" i="1"/>
  <c r="AX53" i="1"/>
  <c r="AY163" i="1"/>
  <c r="AX163" i="1"/>
  <c r="AY157" i="1"/>
  <c r="AY15" i="1"/>
  <c r="AX14" i="1"/>
  <c r="AX156" i="1"/>
  <c r="AX138" i="1"/>
  <c r="AX48" i="1"/>
  <c r="AX69" i="1"/>
  <c r="AX2" i="1"/>
  <c r="AY2" i="1"/>
  <c r="AX162" i="1"/>
  <c r="AY162" i="1"/>
  <c r="AX58" i="1"/>
  <c r="AY58" i="1"/>
  <c r="AX172" i="1"/>
  <c r="AY172" i="1"/>
  <c r="AX101" i="1"/>
  <c r="AY101" i="1"/>
  <c r="AX188" i="1"/>
  <c r="AY188" i="1"/>
  <c r="AX56" i="1"/>
  <c r="AY56" i="1"/>
  <c r="AX102" i="1"/>
  <c r="AY102" i="1"/>
  <c r="AX189" i="1"/>
  <c r="AY189" i="1"/>
  <c r="AX143" i="1"/>
  <c r="AY143" i="1"/>
  <c r="AX198" i="1"/>
  <c r="AY198" i="1"/>
  <c r="AY29" i="1"/>
  <c r="AX29" i="1"/>
  <c r="AY190" i="1"/>
  <c r="AX190" i="1"/>
  <c r="AY103" i="1"/>
  <c r="AX103" i="1"/>
  <c r="AY161" i="1"/>
  <c r="AX161" i="1"/>
  <c r="AY173" i="1"/>
  <c r="AX173" i="1"/>
  <c r="W173" i="1"/>
  <c r="M173" i="1"/>
  <c r="AY154" i="1"/>
  <c r="AY12" i="1"/>
  <c r="AX197" i="1"/>
  <c r="AY197" i="1"/>
  <c r="AX54" i="1"/>
  <c r="AY54" i="1"/>
  <c r="AX167" i="1"/>
  <c r="AY167" i="1"/>
  <c r="AX55" i="1"/>
  <c r="AY55" i="1"/>
  <c r="AY141" i="1"/>
  <c r="AX141" i="1"/>
  <c r="AX195" i="1"/>
  <c r="AY170" i="1"/>
  <c r="AX170" i="1"/>
  <c r="AY130" i="1"/>
  <c r="AX130" i="1"/>
  <c r="AY194" i="1"/>
  <c r="AX194" i="1"/>
  <c r="AY187" i="1"/>
  <c r="AX187" i="1"/>
  <c r="AY99" i="1"/>
  <c r="AX99" i="1"/>
  <c r="W99" i="1"/>
  <c r="M99" i="1"/>
  <c r="AY98" i="1"/>
  <c r="AX98" i="1"/>
  <c r="W98" i="1"/>
  <c r="M98" i="1"/>
  <c r="AX8" i="1"/>
  <c r="AY8" i="1"/>
  <c r="AX11" i="1"/>
  <c r="AY11" i="1"/>
  <c r="W11" i="1"/>
  <c r="M11" i="1"/>
  <c r="W187" i="1"/>
  <c r="M187" i="1"/>
  <c r="W8" i="1"/>
  <c r="M8" i="1"/>
  <c r="W14" i="1"/>
  <c r="M14" i="1"/>
  <c r="M156" i="1"/>
  <c r="W156" i="1"/>
  <c r="W195" i="1"/>
  <c r="M195" i="1"/>
  <c r="AY10" i="1"/>
  <c r="AX10" i="1"/>
  <c r="AY153" i="1"/>
  <c r="AX153" i="1"/>
  <c r="AY151" i="1"/>
  <c r="AX151" i="1"/>
  <c r="AX60" i="1"/>
  <c r="AX61" i="1"/>
  <c r="AX59" i="1"/>
  <c r="AX9" i="1"/>
  <c r="AX183" i="1"/>
  <c r="AX93" i="1"/>
  <c r="AX90" i="1"/>
  <c r="AX181" i="1"/>
  <c r="AY176" i="1"/>
  <c r="AX176" i="1"/>
  <c r="AX12" i="1"/>
  <c r="AX154" i="1"/>
  <c r="AY84" i="1"/>
  <c r="AX84" i="1"/>
  <c r="AY85" i="1"/>
  <c r="AX85" i="1"/>
  <c r="AX157" i="1"/>
  <c r="AX15" i="1"/>
  <c r="W10" i="1"/>
  <c r="M10" i="1"/>
  <c r="W153" i="1"/>
  <c r="M153" i="1"/>
  <c r="AY24" i="1"/>
  <c r="AX24" i="1"/>
  <c r="AY25" i="1"/>
  <c r="AX25" i="1"/>
  <c r="M24" i="1"/>
  <c r="W24" i="1"/>
  <c r="M25" i="1"/>
  <c r="W25" i="1"/>
  <c r="W85" i="1"/>
  <c r="W84" i="1"/>
  <c r="W180" i="1"/>
  <c r="M85" i="1"/>
  <c r="M84" i="1"/>
  <c r="W182" i="1"/>
  <c r="M182" i="1"/>
  <c r="W59" i="1"/>
  <c r="M59" i="1"/>
  <c r="M62" i="1"/>
  <c r="M31" i="1"/>
  <c r="M140" i="1"/>
  <c r="M3" i="1"/>
  <c r="M4" i="1"/>
  <c r="M34" i="1"/>
  <c r="M139" i="1"/>
  <c r="M103" i="1"/>
  <c r="M190" i="1"/>
  <c r="M29" i="1"/>
  <c r="M2" i="1"/>
  <c r="M162" i="1"/>
  <c r="M58" i="1"/>
  <c r="M172" i="1"/>
  <c r="M101" i="1"/>
  <c r="M188" i="1"/>
  <c r="M56" i="1"/>
  <c r="M102" i="1"/>
  <c r="M189" i="1"/>
  <c r="M143" i="1"/>
  <c r="M198" i="1"/>
  <c r="M69" i="1"/>
  <c r="M48" i="1"/>
  <c r="M138" i="1"/>
  <c r="W138" i="1"/>
  <c r="W91" i="1"/>
  <c r="M91" i="1"/>
  <c r="W131" i="1"/>
  <c r="M131" i="1"/>
  <c r="W139" i="1"/>
  <c r="W34" i="1"/>
  <c r="W4" i="1"/>
  <c r="W3" i="1"/>
  <c r="W140" i="1"/>
  <c r="W31" i="1"/>
  <c r="W62" i="1"/>
  <c r="M179" i="1"/>
  <c r="M104" i="1"/>
  <c r="M15" i="1"/>
  <c r="M157" i="1"/>
  <c r="M180" i="1"/>
  <c r="M154" i="1"/>
  <c r="M12" i="1"/>
  <c r="M161" i="1"/>
  <c r="M176" i="1"/>
  <c r="M90" i="1"/>
  <c r="M181" i="1"/>
  <c r="M93" i="1"/>
  <c r="M183" i="1"/>
  <c r="M9" i="1"/>
  <c r="M174" i="1"/>
  <c r="M61" i="1"/>
  <c r="M60" i="1"/>
  <c r="M169" i="1"/>
  <c r="M57" i="1"/>
  <c r="M49" i="1"/>
  <c r="M50" i="1"/>
  <c r="M151" i="1"/>
  <c r="M185" i="1"/>
  <c r="M95" i="1"/>
  <c r="M186" i="1"/>
  <c r="M97" i="1"/>
  <c r="M96" i="1"/>
  <c r="M155" i="1"/>
  <c r="M30" i="1"/>
  <c r="M171" i="1"/>
  <c r="M178" i="1"/>
  <c r="M184" i="1"/>
  <c r="M94" i="1"/>
  <c r="M152" i="1"/>
  <c r="M177" i="1"/>
  <c r="M163" i="1"/>
  <c r="M37" i="1"/>
  <c r="M53" i="1"/>
  <c r="M166" i="1"/>
  <c r="M196" i="1"/>
  <c r="M194" i="1"/>
  <c r="M130" i="1"/>
  <c r="M170" i="1"/>
  <c r="M141" i="1"/>
  <c r="M197" i="1"/>
  <c r="M54" i="1"/>
  <c r="M167" i="1"/>
  <c r="M55" i="1"/>
  <c r="M158" i="1"/>
  <c r="M18" i="1"/>
  <c r="M19" i="1"/>
  <c r="M82" i="1"/>
  <c r="M126" i="1"/>
  <c r="M127" i="1"/>
  <c r="M111" i="1"/>
  <c r="M191" i="1"/>
  <c r="W126" i="1"/>
  <c r="W127" i="1"/>
  <c r="W111" i="1"/>
  <c r="W191" i="1"/>
  <c r="W103" i="1"/>
  <c r="W190" i="1"/>
  <c r="W29" i="1"/>
  <c r="W2" i="1"/>
  <c r="W162" i="1"/>
  <c r="W58" i="1"/>
  <c r="W172" i="1"/>
  <c r="W101" i="1"/>
  <c r="W188" i="1"/>
  <c r="W56" i="1"/>
  <c r="W102" i="1"/>
  <c r="W189" i="1"/>
  <c r="W143" i="1"/>
  <c r="W198" i="1"/>
  <c r="W69" i="1"/>
  <c r="W48" i="1"/>
  <c r="W185" i="1"/>
  <c r="W95" i="1"/>
  <c r="W186" i="1"/>
  <c r="W97" i="1"/>
  <c r="W96" i="1"/>
  <c r="W155" i="1"/>
  <c r="W30" i="1"/>
  <c r="W171" i="1"/>
  <c r="W178" i="1"/>
  <c r="W184" i="1"/>
  <c r="W94" i="1"/>
  <c r="W152" i="1"/>
  <c r="W177" i="1"/>
  <c r="W163" i="1"/>
  <c r="W37" i="1"/>
  <c r="W53" i="1"/>
  <c r="W166" i="1"/>
  <c r="W196" i="1"/>
  <c r="W194" i="1"/>
  <c r="W130" i="1"/>
  <c r="W170" i="1"/>
  <c r="AR170" i="1" s="1"/>
  <c r="W141" i="1"/>
  <c r="W197" i="1"/>
  <c r="W54" i="1"/>
  <c r="W167" i="1"/>
  <c r="W55" i="1"/>
  <c r="W158" i="1"/>
  <c r="W18" i="1"/>
  <c r="W19" i="1"/>
  <c r="W82" i="1"/>
  <c r="W179" i="1"/>
  <c r="W104" i="1"/>
  <c r="W15" i="1"/>
  <c r="W157" i="1"/>
  <c r="W154" i="1"/>
  <c r="W12" i="1"/>
  <c r="W161" i="1"/>
  <c r="W176" i="1"/>
  <c r="AR176" i="1" s="1"/>
  <c r="W90" i="1"/>
  <c r="W181" i="1"/>
  <c r="W93" i="1"/>
  <c r="W183" i="1"/>
  <c r="W9" i="1"/>
  <c r="W174" i="1"/>
  <c r="W61" i="1"/>
  <c r="W60" i="1"/>
  <c r="W169" i="1"/>
  <c r="W57" i="1"/>
  <c r="W49" i="1"/>
  <c r="W50" i="1"/>
  <c r="W151" i="1"/>
  <c r="AR151" i="1" s="1"/>
  <c r="AZ154" i="1"/>
  <c r="AZ12" i="1"/>
  <c r="AZ169" i="1"/>
  <c r="AZ57" i="1"/>
  <c r="AZ50" i="1"/>
  <c r="AZ185" i="1"/>
  <c r="AZ95" i="1"/>
  <c r="AZ194" i="1"/>
  <c r="AZ130" i="1"/>
  <c r="AZ127" i="1"/>
  <c r="BF201" i="1" l="1"/>
  <c r="BF192" i="1"/>
  <c r="BF816" i="1"/>
  <c r="BF809" i="1"/>
  <c r="BF147" i="1"/>
  <c r="BF721" i="1"/>
  <c r="BF148" i="1"/>
  <c r="BF743" i="1"/>
  <c r="BF744" i="1"/>
  <c r="BF151" i="1"/>
  <c r="BF771" i="1"/>
  <c r="BF829" i="1"/>
  <c r="BF189" i="1"/>
  <c r="BF149" i="1"/>
  <c r="BF191" i="1"/>
  <c r="BF732" i="1"/>
  <c r="BF190" i="1"/>
  <c r="BF187" i="1"/>
  <c r="BF722" i="1"/>
  <c r="BF841" i="1"/>
  <c r="BF748" i="1"/>
  <c r="BF180" i="1"/>
  <c r="BF797" i="1"/>
  <c r="BF741" i="1"/>
  <c r="BF727" i="1"/>
  <c r="BF766" i="1"/>
  <c r="BF188" i="1"/>
  <c r="BF787" i="1"/>
  <c r="BF729" i="1"/>
  <c r="BF736" i="1"/>
  <c r="BF819" i="1"/>
  <c r="BF824" i="1"/>
  <c r="BF804" i="1"/>
  <c r="BF740" i="1"/>
  <c r="BF775" i="1"/>
  <c r="BF758" i="1"/>
  <c r="BF768" i="1"/>
  <c r="BF759" i="1"/>
  <c r="BF747" i="1"/>
  <c r="BF735" i="1"/>
  <c r="BF810" i="1"/>
  <c r="BF754" i="1"/>
  <c r="BF152" i="1"/>
  <c r="BF805" i="1"/>
  <c r="BF792" i="1"/>
  <c r="BF808" i="1"/>
  <c r="BF791" i="1"/>
  <c r="BF820" i="1"/>
  <c r="BF803" i="1"/>
  <c r="BF806" i="1"/>
  <c r="BF752" i="1"/>
  <c r="BF750" i="1"/>
  <c r="BF843" i="1"/>
  <c r="BF762" i="1"/>
  <c r="BF720" i="1"/>
  <c r="BF770" i="1"/>
  <c r="BF761" i="1"/>
  <c r="BF154" i="1"/>
  <c r="BF826" i="1"/>
  <c r="BF146" i="1"/>
  <c r="BF763" i="1"/>
  <c r="BF715" i="1"/>
  <c r="BF851" i="1"/>
  <c r="BF769" i="1"/>
  <c r="BF760" i="1"/>
  <c r="BF807" i="1"/>
  <c r="BF774" i="1"/>
  <c r="BF746" i="1"/>
  <c r="BF160" i="1"/>
  <c r="BF789" i="1"/>
  <c r="BF725" i="1"/>
  <c r="BF779" i="1"/>
  <c r="BF724" i="1"/>
  <c r="BF157" i="1"/>
  <c r="BF846" i="1"/>
  <c r="BF781" i="1"/>
  <c r="BF785" i="1"/>
  <c r="BF158" i="1"/>
  <c r="BF730" i="1"/>
  <c r="BF839" i="1"/>
  <c r="BF742" i="1"/>
  <c r="BF723" i="1"/>
  <c r="BF790" i="1"/>
  <c r="BF209" i="1"/>
  <c r="BF745" i="1"/>
  <c r="BF208" i="1"/>
  <c r="BF782" i="1"/>
  <c r="BF716" i="1"/>
  <c r="BF834" i="1"/>
  <c r="BF756" i="1"/>
  <c r="BF788" i="1"/>
  <c r="BF179" i="1"/>
  <c r="BF783" i="1"/>
  <c r="BF195" i="1"/>
  <c r="BF178" i="1"/>
  <c r="BF793" i="1"/>
  <c r="BF719" i="1"/>
  <c r="BF164" i="1"/>
  <c r="BF784" i="1"/>
  <c r="BF150" i="1"/>
  <c r="BF777" i="1"/>
  <c r="BF177" i="1"/>
  <c r="BF849" i="1"/>
  <c r="BF167" i="1"/>
  <c r="BF156" i="1"/>
  <c r="BF814" i="1"/>
  <c r="BF796" i="1"/>
  <c r="BF786" i="1"/>
  <c r="BF772" i="1"/>
  <c r="BF840" i="1"/>
  <c r="BF751" i="1"/>
  <c r="BF798" i="1"/>
  <c r="BF832" i="1"/>
  <c r="BF196" i="1"/>
  <c r="BF753" i="1"/>
  <c r="BF773" i="1"/>
  <c r="BF801" i="1"/>
  <c r="BF169" i="1"/>
  <c r="BF159" i="1"/>
  <c r="BF211" i="1"/>
  <c r="BF173" i="1"/>
  <c r="BF848" i="1"/>
  <c r="BF817" i="1"/>
  <c r="BF168" i="1"/>
  <c r="BF207" i="1"/>
  <c r="BF175" i="1"/>
  <c r="BF855" i="1"/>
  <c r="BF764" i="1"/>
  <c r="BF734" i="1"/>
  <c r="BF850" i="1"/>
  <c r="BF827" i="1"/>
  <c r="BF837" i="1"/>
  <c r="BF162" i="1"/>
  <c r="BF174" i="1"/>
  <c r="BF733" i="1"/>
  <c r="BF776" i="1"/>
  <c r="BF799" i="1"/>
  <c r="BF844" i="1"/>
  <c r="BF852" i="1"/>
  <c r="BF194" i="1"/>
  <c r="BF165" i="1"/>
  <c r="BF155" i="1"/>
  <c r="BF845" i="1"/>
  <c r="BF835" i="1"/>
  <c r="BF825" i="1"/>
  <c r="BF815" i="1"/>
  <c r="BF795" i="1"/>
  <c r="BF842" i="1"/>
  <c r="BF738" i="1"/>
  <c r="BF847" i="1"/>
  <c r="BF853" i="1"/>
  <c r="BF176" i="1"/>
  <c r="BF778" i="1"/>
  <c r="AR163" i="1"/>
  <c r="BF802" i="1"/>
  <c r="BF812" i="1"/>
  <c r="BF818" i="1"/>
  <c r="BF830" i="1"/>
  <c r="BF836" i="1"/>
  <c r="BF210" i="1"/>
  <c r="BF171" i="1"/>
  <c r="BF717" i="1"/>
  <c r="BF794" i="1"/>
  <c r="BF800" i="1"/>
  <c r="BF822" i="1"/>
  <c r="BF828" i="1"/>
  <c r="BF838" i="1"/>
  <c r="BF731" i="1"/>
  <c r="BF854" i="1"/>
  <c r="BF749" i="1"/>
  <c r="BF739" i="1"/>
  <c r="BF728" i="1"/>
  <c r="BF718" i="1"/>
  <c r="BF163" i="1"/>
  <c r="BF833" i="1"/>
  <c r="BF823" i="1"/>
  <c r="BF813" i="1"/>
  <c r="BF767" i="1"/>
  <c r="BF757" i="1"/>
  <c r="BF737" i="1"/>
  <c r="BF726" i="1"/>
  <c r="BF831" i="1"/>
  <c r="BF821" i="1"/>
  <c r="BF811" i="1"/>
  <c r="BF780" i="1"/>
  <c r="BF765" i="1"/>
  <c r="BF755" i="1"/>
</calcChain>
</file>

<file path=xl/sharedStrings.xml><?xml version="1.0" encoding="utf-8"?>
<sst xmlns="http://schemas.openxmlformats.org/spreadsheetml/2006/main" count="4063" uniqueCount="833">
  <si>
    <t>DONE?</t>
  </si>
  <si>
    <t>Molecule</t>
  </si>
  <si>
    <t>C</t>
  </si>
  <si>
    <t>H</t>
  </si>
  <si>
    <t>N</t>
  </si>
  <si>
    <t>O</t>
  </si>
  <si>
    <t>P</t>
  </si>
  <si>
    <t>S</t>
  </si>
  <si>
    <t>Cl</t>
  </si>
  <si>
    <t>F</t>
  </si>
  <si>
    <t>Br</t>
  </si>
  <si>
    <t>I</t>
  </si>
  <si>
    <t>#atoms</t>
  </si>
  <si>
    <t>-C(O)-</t>
  </si>
  <si>
    <t>-C(O)O-</t>
  </si>
  <si>
    <t>-O-</t>
  </si>
  <si>
    <t>-N-C(O)-</t>
  </si>
  <si>
    <t>Name</t>
  </si>
  <si>
    <t>Mass</t>
  </si>
  <si>
    <t>ISM detection</t>
  </si>
  <si>
    <t>Reference</t>
  </si>
  <si>
    <t>P_system</t>
  </si>
  <si>
    <t>Substrate</t>
  </si>
  <si>
    <t>Surface</t>
  </si>
  <si>
    <t>Start Mixture</t>
  </si>
  <si>
    <t>T_deposition (K)</t>
  </si>
  <si>
    <t>Processed</t>
  </si>
  <si>
    <t>TPD Range (K)</t>
  </si>
  <si>
    <t>T_peak (K)</t>
  </si>
  <si>
    <t>Tdes range (K)</t>
  </si>
  <si>
    <t>Ebin (K)</t>
  </si>
  <si>
    <t>Ebin error (K)</t>
  </si>
  <si>
    <t>Redhead Ebin</t>
  </si>
  <si>
    <t>Order (n)</t>
  </si>
  <si>
    <t>Equation</t>
  </si>
  <si>
    <t>Notes</t>
  </si>
  <si>
    <t>Relevant (theory) papers</t>
  </si>
  <si>
    <t>X</t>
  </si>
  <si>
    <t>H2O</t>
  </si>
  <si>
    <t>Water</t>
  </si>
  <si>
    <t>YES</t>
  </si>
  <si>
    <t>1E-10 mbar</t>
  </si>
  <si>
    <t>Pure</t>
  </si>
  <si>
    <t>no</t>
  </si>
  <si>
    <t>0.08 K/s</t>
  </si>
  <si>
    <t>&lt;2E-10 mbar</t>
  </si>
  <si>
    <t>HOPG</t>
  </si>
  <si>
    <t>0.5 K/s</t>
  </si>
  <si>
    <t>QMS</t>
  </si>
  <si>
    <t>Ulbricht+2006</t>
  </si>
  <si>
    <t>20 (?)</t>
  </si>
  <si>
    <t>1.0 K/s</t>
  </si>
  <si>
    <t>46+/-3 kJ/mol</t>
  </si>
  <si>
    <t>dTheta/dt = -nu*theta^n*exp(-Ea/kb*T)</t>
  </si>
  <si>
    <t>Also data for SWCNT available</t>
  </si>
  <si>
    <t>CO</t>
  </si>
  <si>
    <t>Carbon monoxide</t>
  </si>
  <si>
    <t>ASW</t>
  </si>
  <si>
    <t>1 K/s</t>
  </si>
  <si>
    <t>CO2</t>
  </si>
  <si>
    <t>Carbon dioxide</t>
  </si>
  <si>
    <t>NO</t>
  </si>
  <si>
    <t>?</t>
  </si>
  <si>
    <t>O2</t>
  </si>
  <si>
    <t>N2</t>
  </si>
  <si>
    <t>HCN</t>
  </si>
  <si>
    <t>Hydrogen cyanide</t>
  </si>
  <si>
    <t>5 K/min</t>
  </si>
  <si>
    <t>FTIR</t>
  </si>
  <si>
    <t>~E-9 mbar</t>
  </si>
  <si>
    <t>Copper</t>
  </si>
  <si>
    <t>Noble+2013</t>
  </si>
  <si>
    <t>UHV</t>
  </si>
  <si>
    <t>SO2</t>
  </si>
  <si>
    <t>Sulfurdioxide</t>
  </si>
  <si>
    <t>N2O</t>
  </si>
  <si>
    <t>Nitrous oxide</t>
  </si>
  <si>
    <t>NH3</t>
  </si>
  <si>
    <t>Ammonia</t>
  </si>
  <si>
    <t>CsI</t>
  </si>
  <si>
    <t>0.2 K/s</t>
  </si>
  <si>
    <t>25+/-2 kJ/mol</t>
  </si>
  <si>
    <t>H2CO</t>
  </si>
  <si>
    <t>Formaldehyde</t>
  </si>
  <si>
    <t>Noble+2012</t>
  </si>
  <si>
    <t>HNCO</t>
  </si>
  <si>
    <t>Isocyanic acid</t>
  </si>
  <si>
    <t>~E-10 mbar</t>
  </si>
  <si>
    <t>Theule+2011b</t>
  </si>
  <si>
    <t>1E-8 mbar</t>
  </si>
  <si>
    <t>FTIR + QMS</t>
  </si>
  <si>
    <t>37+/-3 kJ/mol</t>
  </si>
  <si>
    <t>A determined with equation from Hasegawa+1992</t>
  </si>
  <si>
    <t>C2H2</t>
  </si>
  <si>
    <t>Acetylene</t>
  </si>
  <si>
    <t>Behmard+2019</t>
  </si>
  <si>
    <t>&lt;5E-10 torr</t>
  </si>
  <si>
    <t>2 K/min</t>
  </si>
  <si>
    <t>2800+200/-300</t>
  </si>
  <si>
    <t>Fitted with a  range of binding energies</t>
  </si>
  <si>
    <t>porous ASW</t>
  </si>
  <si>
    <t>compact ASW</t>
  </si>
  <si>
    <t>3000+5/-5 [220]</t>
  </si>
  <si>
    <t>HC3N</t>
  </si>
  <si>
    <t>Cyanoacetylene</t>
  </si>
  <si>
    <t>Borget+2001</t>
  </si>
  <si>
    <t>1E-7 mbar</t>
  </si>
  <si>
    <t>CsBr</t>
  </si>
  <si>
    <t>0.3 - 0.8 K/min</t>
  </si>
  <si>
    <t>120 - 140</t>
  </si>
  <si>
    <t>39+/-8 kJ/mol</t>
  </si>
  <si>
    <t>HCOOH</t>
  </si>
  <si>
    <t>Formic acid</t>
  </si>
  <si>
    <t>Oberg+2009</t>
  </si>
  <si>
    <t>1 K/min</t>
  </si>
  <si>
    <t>20 - 200</t>
  </si>
  <si>
    <t>137 - 150</t>
  </si>
  <si>
    <t>~E-11 torr</t>
  </si>
  <si>
    <t>Silver</t>
  </si>
  <si>
    <t>CH3NH2</t>
  </si>
  <si>
    <t>CH4</t>
  </si>
  <si>
    <t>Methane</t>
  </si>
  <si>
    <t>Carrascosa+2020</t>
  </si>
  <si>
    <t>4E-11 mbar</t>
  </si>
  <si>
    <t>MgF2</t>
  </si>
  <si>
    <t>VUV</t>
  </si>
  <si>
    <t>17+/-1 kJ/mol</t>
  </si>
  <si>
    <t>11+/-1 kJ/mol</t>
  </si>
  <si>
    <t>CH3OH</t>
  </si>
  <si>
    <t>Methanol</t>
  </si>
  <si>
    <t>48+/-3 kJ/mol</t>
  </si>
  <si>
    <t>Graphite</t>
  </si>
  <si>
    <t>CH3CN</t>
  </si>
  <si>
    <t>Acetonitrile</t>
  </si>
  <si>
    <t>Bertin+2017</t>
  </si>
  <si>
    <t>Solomun+1989</t>
  </si>
  <si>
    <t>Au(100)</t>
  </si>
  <si>
    <t>4 K/s</t>
  </si>
  <si>
    <t>168 - 175</t>
  </si>
  <si>
    <t>Edes = R*T_max(ln(v*T_max/beta)-3.64)</t>
  </si>
  <si>
    <t>4 K/min</t>
  </si>
  <si>
    <t>20 - 300</t>
  </si>
  <si>
    <t>NH2CHO</t>
  </si>
  <si>
    <t>Formamide</t>
  </si>
  <si>
    <t>Chaabouni+2018</t>
  </si>
  <si>
    <t>np-ASW</t>
  </si>
  <si>
    <t>CH3SH</t>
  </si>
  <si>
    <t>Methanethiol</t>
  </si>
  <si>
    <t>C2H4</t>
  </si>
  <si>
    <t>Ethylene</t>
  </si>
  <si>
    <t>2200+200/-100</t>
  </si>
  <si>
    <t>2800+5/-5 [150]</t>
  </si>
  <si>
    <t>1E-10 torr</t>
  </si>
  <si>
    <t>CH3NC</t>
  </si>
  <si>
    <t>methylisocyanide</t>
  </si>
  <si>
    <t>C2H6</t>
  </si>
  <si>
    <t>Ethane</t>
  </si>
  <si>
    <t>66.1 - 67</t>
  </si>
  <si>
    <t>2042 - 2070 K</t>
  </si>
  <si>
    <t>3000+40/-20 [200]</t>
  </si>
  <si>
    <t>CH3CHO</t>
  </si>
  <si>
    <t>Acetaldehyde</t>
  </si>
  <si>
    <t>5E-10 mbar</t>
  </si>
  <si>
    <t>hydrogenation</t>
  </si>
  <si>
    <t>CH3CCH</t>
  </si>
  <si>
    <t>C3H4</t>
  </si>
  <si>
    <t>4200 +300/-200</t>
  </si>
  <si>
    <t>4700+70/-80 [230]</t>
  </si>
  <si>
    <t>Methylamine</t>
  </si>
  <si>
    <t>3010-3490 K</t>
  </si>
  <si>
    <t>5050-8420K</t>
  </si>
  <si>
    <t>3900-4500K</t>
  </si>
  <si>
    <t>CH2CHCN</t>
  </si>
  <si>
    <t>C2H3CN</t>
  </si>
  <si>
    <t>Toumi+2016</t>
  </si>
  <si>
    <t>HC5N</t>
  </si>
  <si>
    <t>c-C2H4O</t>
  </si>
  <si>
    <t>Ethylene oxide</t>
  </si>
  <si>
    <t>Schriver+2004</t>
  </si>
  <si>
    <t>113 - 119</t>
  </si>
  <si>
    <t>10 - 170</t>
  </si>
  <si>
    <t>100 - 130</t>
  </si>
  <si>
    <t>20+/- 2 KJ/mol</t>
  </si>
  <si>
    <t>k = Aexp(-dH/RT)</t>
  </si>
  <si>
    <t>Lien+2008 Lab high T on TiO2?? Ward+2011 Lab does not show data</t>
  </si>
  <si>
    <t>HOCH2CN</t>
  </si>
  <si>
    <t>Glycolonitrile</t>
  </si>
  <si>
    <t>Danger+2012</t>
  </si>
  <si>
    <t>E-9 mbar</t>
  </si>
  <si>
    <t>40 - 300</t>
  </si>
  <si>
    <t>58 kj/mol</t>
  </si>
  <si>
    <t>k = Aexp(-E/RT )</t>
  </si>
  <si>
    <t>CH3OCHO</t>
  </si>
  <si>
    <t>Methyl formate</t>
  </si>
  <si>
    <t>~E-10</t>
  </si>
  <si>
    <t>Burke+2015a</t>
  </si>
  <si>
    <t>2E-10 mbar</t>
  </si>
  <si>
    <t>109 - 116</t>
  </si>
  <si>
    <t>35.0 kJ/mol</t>
  </si>
  <si>
    <t>polyani-wigner</t>
  </si>
  <si>
    <t>Burke+2015c</t>
  </si>
  <si>
    <t>Clear volcano and co-desorption peaks with water</t>
  </si>
  <si>
    <t>Lattelais+2011</t>
  </si>
  <si>
    <t>~E-10 torr</t>
  </si>
  <si>
    <t>CH3COOH</t>
  </si>
  <si>
    <t>Acetic acid</t>
  </si>
  <si>
    <t>152 - 166</t>
  </si>
  <si>
    <t>55.0 kj/mol</t>
  </si>
  <si>
    <t>HOCH2CHO</t>
  </si>
  <si>
    <t>Glycolaldehyde</t>
  </si>
  <si>
    <t>140 - 155</t>
  </si>
  <si>
    <t>46.8 kj/mol</t>
  </si>
  <si>
    <t>CH3OCH3</t>
  </si>
  <si>
    <t>Dimethylether</t>
  </si>
  <si>
    <t>3300[400]</t>
  </si>
  <si>
    <t>10 K/min</t>
  </si>
  <si>
    <t>112 - 138</t>
  </si>
  <si>
    <t>8.1+/-1.0 kcal/mol</t>
  </si>
  <si>
    <t>CH3CH2OH</t>
  </si>
  <si>
    <t>Ethanol</t>
  </si>
  <si>
    <t>50+/-3 kJ/mol</t>
  </si>
  <si>
    <t>CH3CH2CN</t>
  </si>
  <si>
    <t>Couturier-Tamburelli+2018</t>
  </si>
  <si>
    <t>CH2CHCH3</t>
  </si>
  <si>
    <t>Propene</t>
  </si>
  <si>
    <t>C3H6</t>
  </si>
  <si>
    <t>3500 +300/-300</t>
  </si>
  <si>
    <t>4100+50/-60 [270]</t>
  </si>
  <si>
    <t>CH3COCH3</t>
  </si>
  <si>
    <t>Acetone</t>
  </si>
  <si>
    <t>CH3C(O)CH3</t>
  </si>
  <si>
    <t>(CH2OH)2</t>
  </si>
  <si>
    <t>185 - 193</t>
  </si>
  <si>
    <t>7500 [800]</t>
  </si>
  <si>
    <t>CH3CH2CHO</t>
  </si>
  <si>
    <t>CH3C6H5</t>
  </si>
  <si>
    <t>Toluene</t>
  </si>
  <si>
    <t>Salter+2018</t>
  </si>
  <si>
    <t>68+/-7 kJ/mol</t>
  </si>
  <si>
    <t>54+/-6 kJ/mol</t>
  </si>
  <si>
    <t>CH3CH2OCHO</t>
  </si>
  <si>
    <t>Ethyl formate</t>
  </si>
  <si>
    <t>Salter+2019</t>
  </si>
  <si>
    <t>0.5 K / s</t>
  </si>
  <si>
    <t>118 - 126</t>
  </si>
  <si>
    <t>43.2+/-3.0 KJ/mol</t>
  </si>
  <si>
    <t>Different Tdes for different exposures</t>
  </si>
  <si>
    <t>128 - 131</t>
  </si>
  <si>
    <t>46.5+/-0.7 KJ/mol</t>
  </si>
  <si>
    <t>48.5+/-2.0 KJ/mol</t>
  </si>
  <si>
    <t>C6H6</t>
  </si>
  <si>
    <t xml:space="preserve">Benzene </t>
  </si>
  <si>
    <t>45.5+/-1.8KJ/mol</t>
  </si>
  <si>
    <t>0.75 K/s</t>
  </si>
  <si>
    <t>48+/-8 kJ/mol</t>
  </si>
  <si>
    <t>c-C6H5CN</t>
  </si>
  <si>
    <t>Benzonitrile</t>
  </si>
  <si>
    <t>C6H5CN</t>
  </si>
  <si>
    <t>75 kJ/mol</t>
  </si>
  <si>
    <t>NH2OH</t>
  </si>
  <si>
    <t>Hydroxylamine</t>
  </si>
  <si>
    <t>Congiu+2012a</t>
  </si>
  <si>
    <t>Hydrogenation</t>
  </si>
  <si>
    <t>NO:H</t>
  </si>
  <si>
    <t>YES?</t>
  </si>
  <si>
    <t>C3H8</t>
  </si>
  <si>
    <t>Propane</t>
  </si>
  <si>
    <t>83.5 - 85</t>
  </si>
  <si>
    <t>2580 - 2626 K</t>
  </si>
  <si>
    <t>4000+60/-80 [280]</t>
  </si>
  <si>
    <t>~1E-10 mbar</t>
  </si>
  <si>
    <t>140 - 150</t>
  </si>
  <si>
    <t>(CH3)2C6H4</t>
  </si>
  <si>
    <t>o-Xylene</t>
  </si>
  <si>
    <t>150 - 156</t>
  </si>
  <si>
    <t>49.8+/-7.3KJ/mol</t>
  </si>
  <si>
    <t>156 - 161</t>
  </si>
  <si>
    <t>56.8+/-3.6</t>
  </si>
  <si>
    <t>Pt(111)</t>
  </si>
  <si>
    <t>~5E-10 torr</t>
  </si>
  <si>
    <t>C5H5N5</t>
  </si>
  <si>
    <t>Adenine</t>
  </si>
  <si>
    <t>Ostblom+2005</t>
  </si>
  <si>
    <t>Demers+2002</t>
  </si>
  <si>
    <t>C5H5N5O</t>
  </si>
  <si>
    <t>Guanine</t>
  </si>
  <si>
    <t>C4H5N3O</t>
  </si>
  <si>
    <t>Cytosine</t>
  </si>
  <si>
    <t>C5H6N2O2</t>
  </si>
  <si>
    <t>Thymine</t>
  </si>
  <si>
    <t>NO2</t>
  </si>
  <si>
    <t>Nitrogen dioxide</t>
  </si>
  <si>
    <t>37+/-6 kJ/mol</t>
  </si>
  <si>
    <t>33+/-5 kJ/mol</t>
  </si>
  <si>
    <t>C24H12</t>
  </si>
  <si>
    <t>Coronene</t>
  </si>
  <si>
    <t>2 K/s</t>
  </si>
  <si>
    <t>Ion gauge</t>
  </si>
  <si>
    <t>127+/-15 kJ/mol</t>
  </si>
  <si>
    <t>C6H4Cl2</t>
  </si>
  <si>
    <t>69+/-6 kJ/mol</t>
  </si>
  <si>
    <t>56+/-5 kJ/mol</t>
  </si>
  <si>
    <t>CH3CHCl2</t>
  </si>
  <si>
    <t>1.25 K/s</t>
  </si>
  <si>
    <t>51+/-3 kJ/mol</t>
  </si>
  <si>
    <t>44+/-3 kJ/mol</t>
  </si>
  <si>
    <t>(CH3)2NCHO</t>
  </si>
  <si>
    <t>53+/-4 kJ/mol</t>
  </si>
  <si>
    <t>46+/-4 kJ/mol</t>
  </si>
  <si>
    <t>CH3CH2C6H5</t>
  </si>
  <si>
    <t>Ethylbenzene</t>
  </si>
  <si>
    <t>79+/-10 kJ/mol</t>
  </si>
  <si>
    <t>2.0 K/s</t>
  </si>
  <si>
    <t>C10H8</t>
  </si>
  <si>
    <t>Naphthalene</t>
  </si>
  <si>
    <t>77+/-9 kJ/mol</t>
  </si>
  <si>
    <t>66+/-8 kJ/mol</t>
  </si>
  <si>
    <t>CHCl3</t>
  </si>
  <si>
    <t>Trichloromethane</t>
  </si>
  <si>
    <t>54+/-3 kJ/mol</t>
  </si>
  <si>
    <t>47+/-3 kJ/mol</t>
  </si>
  <si>
    <t>C7H16</t>
  </si>
  <si>
    <t>Heptane</t>
  </si>
  <si>
    <t>&lt;120</t>
  </si>
  <si>
    <t>82.1 kJ/mol</t>
  </si>
  <si>
    <t>Edes = -29+42*n^0.5 for n-alkanes</t>
  </si>
  <si>
    <t>C32H66</t>
  </si>
  <si>
    <t>Dotriacontane</t>
  </si>
  <si>
    <t>208.6 kJ/mol</t>
  </si>
  <si>
    <t>OH</t>
  </si>
  <si>
    <t>COOH</t>
  </si>
  <si>
    <t>NH2</t>
  </si>
  <si>
    <t>CN</t>
  </si>
  <si>
    <t>Au</t>
  </si>
  <si>
    <t>room T</t>
  </si>
  <si>
    <t>0.25K/min</t>
  </si>
  <si>
    <t>Guanosine</t>
  </si>
  <si>
    <t>Adenosine</t>
  </si>
  <si>
    <t>Cytidine</t>
  </si>
  <si>
    <t>Thymidine</t>
  </si>
  <si>
    <t>C10H13N5O4</t>
  </si>
  <si>
    <t>2-Deoxyadenosine</t>
  </si>
  <si>
    <t>2-Deoxyguanosine</t>
  </si>
  <si>
    <t>C10H14N2O5</t>
  </si>
  <si>
    <t>C9H13N3O4</t>
  </si>
  <si>
    <t>C10H13N5O3</t>
  </si>
  <si>
    <t>128+/-4 KJ/mol</t>
  </si>
  <si>
    <t>146+/-2 KJ/mol</t>
  </si>
  <si>
    <t>112+/-4 KJ/mol</t>
  </si>
  <si>
    <t>120+/-2 KJ/mol</t>
  </si>
  <si>
    <t>114+/-2 KJ/mol</t>
  </si>
  <si>
    <t>109+/-3 kJ/mol</t>
  </si>
  <si>
    <t>Uses readhead equation to determine binding energy</t>
  </si>
  <si>
    <t>Thiophene</t>
  </si>
  <si>
    <t>Liu+2002b</t>
  </si>
  <si>
    <t>C4H4S</t>
  </si>
  <si>
    <t>Wiegenstein+1997</t>
  </si>
  <si>
    <t>1.4 K/min</t>
  </si>
  <si>
    <t>~E-7 mbar</t>
  </si>
  <si>
    <t xml:space="preserve">Au </t>
  </si>
  <si>
    <t>35.23+/-0.42 kJ/mol</t>
  </si>
  <si>
    <t>3.5 K/min</t>
  </si>
  <si>
    <t>40 - 240</t>
  </si>
  <si>
    <t>7460 - 9380 K</t>
  </si>
  <si>
    <t>Parmeter+1988</t>
  </si>
  <si>
    <t>Ru(001)</t>
  </si>
  <si>
    <t>8 K/s</t>
  </si>
  <si>
    <t>13 kcal/mol</t>
  </si>
  <si>
    <t>A Hasegawa</t>
  </si>
  <si>
    <t>5E-10 torr</t>
  </si>
  <si>
    <t>1E-10 Torr</t>
  </si>
  <si>
    <t>MoS2(0001)</t>
  </si>
  <si>
    <t>~1E-9 torr</t>
  </si>
  <si>
    <t>100 - 1000</t>
  </si>
  <si>
    <t>7.6 kcal/mol</t>
  </si>
  <si>
    <t>Au(111)</t>
  </si>
  <si>
    <t>3 K/s</t>
  </si>
  <si>
    <t>100 - 1200</t>
  </si>
  <si>
    <t>11 kcal/mol</t>
  </si>
  <si>
    <t>Redhead equation</t>
  </si>
  <si>
    <t>7.8 kcal/mol</t>
  </si>
  <si>
    <t>leading edge analysis</t>
  </si>
  <si>
    <t>138 - 142</t>
  </si>
  <si>
    <t>8 kcal/mol</t>
  </si>
  <si>
    <t>Noble+2015</t>
  </si>
  <si>
    <t>10 - ?</t>
  </si>
  <si>
    <t>12 K/min</t>
  </si>
  <si>
    <t>32.9+/-1.7 kj mol-1</t>
  </si>
  <si>
    <t>31.0+/-1.6 kj mol-1</t>
  </si>
  <si>
    <t>A Redhead s-1</t>
  </si>
  <si>
    <t>~5E-8 mbar</t>
  </si>
  <si>
    <t>TPD Ramp (s-1)</t>
  </si>
  <si>
    <t>Ebin (eV)</t>
  </si>
  <si>
    <t>Ebin error (eV)</t>
  </si>
  <si>
    <t>Collings+2015</t>
  </si>
  <si>
    <t>Amorphous silica</t>
  </si>
  <si>
    <t>0.1-0.5 K/s</t>
  </si>
  <si>
    <t>Graphene</t>
  </si>
  <si>
    <t>TPD Ramp (paper)</t>
  </si>
  <si>
    <t>Ebin (paper)</t>
  </si>
  <si>
    <t>Suggested to form islands on the silica --&gt; H2O rather interacts with itself than the silica --&gt; causes zeroth-order behavious</t>
  </si>
  <si>
    <t>n.a.</t>
  </si>
  <si>
    <t>10 - 200</t>
  </si>
  <si>
    <t>1E12</t>
  </si>
  <si>
    <t>&lt;1E-10 torr</t>
  </si>
  <si>
    <t>0.6 K/s</t>
  </si>
  <si>
    <t>Amorphous silicate</t>
  </si>
  <si>
    <t>Collings+2003</t>
  </si>
  <si>
    <t>8</t>
  </si>
  <si>
    <t>Only TPD traces given - no information on binding energy</t>
  </si>
  <si>
    <t>isothermal</t>
  </si>
  <si>
    <t>Noble+2012a</t>
  </si>
  <si>
    <t>A (paper)</t>
  </si>
  <si>
    <t>960+/-10 K</t>
  </si>
  <si>
    <t>6.87+/-0.2 kJ/mol</t>
  </si>
  <si>
    <t>Detector</t>
  </si>
  <si>
    <t>He+2016</t>
  </si>
  <si>
    <t>1.5E-10 torr</t>
  </si>
  <si>
    <t>Tylinksi+2020</t>
  </si>
  <si>
    <t>135 - 140</t>
  </si>
  <si>
    <t>Dostert+2016</t>
  </si>
  <si>
    <t>Pd(111)</t>
  </si>
  <si>
    <t>~100</t>
  </si>
  <si>
    <t>redhead analysis</t>
  </si>
  <si>
    <t>36 kJ/mol</t>
  </si>
  <si>
    <t>Assume A = 1E12 s-1?</t>
  </si>
  <si>
    <t>Allyl alcohol</t>
  </si>
  <si>
    <t>CH2CHCH2OH</t>
  </si>
  <si>
    <t>50 kJ/mol</t>
  </si>
  <si>
    <t>44 kJ/mol</t>
  </si>
  <si>
    <t>0.1 K/s</t>
  </si>
  <si>
    <t>420+/-10 meV</t>
  </si>
  <si>
    <t>CH3NC crystaline</t>
  </si>
  <si>
    <t>alpha-quartz(0001)</t>
  </si>
  <si>
    <t>90?</t>
  </si>
  <si>
    <t>125 - 135</t>
  </si>
  <si>
    <t>130 - 145</t>
  </si>
  <si>
    <t>Ebin is maximum of a range</t>
  </si>
  <si>
    <t>460+/-70 meV</t>
  </si>
  <si>
    <t>115 - 125</t>
  </si>
  <si>
    <t>~135</t>
  </si>
  <si>
    <t>540+/-30 meV</t>
  </si>
  <si>
    <t>Surface simplified</t>
  </si>
  <si>
    <t>A unit</t>
  </si>
  <si>
    <t>s-1</t>
  </si>
  <si>
    <t>A error</t>
  </si>
  <si>
    <t>cm-2 s-1</t>
  </si>
  <si>
    <t>0</t>
  </si>
  <si>
    <t>+/-E1</t>
  </si>
  <si>
    <t>+/-E2</t>
  </si>
  <si>
    <t>+/-E1.3</t>
  </si>
  <si>
    <t>+/-E0.2</t>
  </si>
  <si>
    <t>1E16</t>
  </si>
  <si>
    <t>3.5E32</t>
  </si>
  <si>
    <t>4.2E20</t>
  </si>
  <si>
    <t>1E19</t>
  </si>
  <si>
    <t>1E13</t>
  </si>
  <si>
    <t>+/-E0.5</t>
  </si>
  <si>
    <t>1E14</t>
  </si>
  <si>
    <t>1E18</t>
  </si>
  <si>
    <t>1E17</t>
  </si>
  <si>
    <t>1E31</t>
  </si>
  <si>
    <t>6E16</t>
  </si>
  <si>
    <t>E+/-2</t>
  </si>
  <si>
    <t>E+/-3</t>
  </si>
  <si>
    <t>Fitted with a  range of binding energies. mean binding energy is given + FWHM range</t>
  </si>
  <si>
    <t>Fitted with a  range of binding energies. compact ice grown by annealing to 100K. mean binding energy is given + FWHM range</t>
  </si>
  <si>
    <t>Different Tdes for isotope experiments - within experimental uncertainty. Ebin determined by multiplying the peak Tdes with 30.9. see Luna+2017</t>
  </si>
  <si>
    <t>Ebin is maximum of a range. desorbing water ice plays a role in CH3CN desorption</t>
  </si>
  <si>
    <t>Isothermal desorption study with FTIR. peak Tdes estimated. A and n not given</t>
  </si>
  <si>
    <t>4E15</t>
  </si>
  <si>
    <t>3E16</t>
  </si>
  <si>
    <t>3E12</t>
  </si>
  <si>
    <t>+/-2</t>
  </si>
  <si>
    <t>7E26</t>
  </si>
  <si>
    <t>1E28</t>
  </si>
  <si>
    <t>5E13</t>
  </si>
  <si>
    <t>+17/-2.5</t>
  </si>
  <si>
    <t>3E17</t>
  </si>
  <si>
    <t xml:space="preserve">+36/-3.5 </t>
  </si>
  <si>
    <t>+44/-5.2</t>
  </si>
  <si>
    <t>+4/-0.8</t>
  </si>
  <si>
    <t>2E15</t>
  </si>
  <si>
    <t>6E18</t>
  </si>
  <si>
    <t>+34/-5.1</t>
  </si>
  <si>
    <t>1e13</t>
  </si>
  <si>
    <t>9E17</t>
  </si>
  <si>
    <t>+/-E0.7</t>
  </si>
  <si>
    <t>1.1E29</t>
  </si>
  <si>
    <t>4E18</t>
  </si>
  <si>
    <t xml:space="preserve">+26/-3.4 </t>
  </si>
  <si>
    <t>9E15</t>
  </si>
  <si>
    <t>+/-E3</t>
  </si>
  <si>
    <t>2.6E29</t>
  </si>
  <si>
    <t>n error</t>
  </si>
  <si>
    <t>+/-0.03</t>
  </si>
  <si>
    <t>+/-0.05</t>
  </si>
  <si>
    <t>+/-0.14</t>
  </si>
  <si>
    <t>+/-0.1</t>
  </si>
  <si>
    <t>+/-0.06</t>
  </si>
  <si>
    <t>5E19</t>
  </si>
  <si>
    <t>2E16</t>
  </si>
  <si>
    <t>1e-9 mbar</t>
  </si>
  <si>
    <t>metal</t>
  </si>
  <si>
    <t>carbon</t>
  </si>
  <si>
    <t>other</t>
  </si>
  <si>
    <t>water</t>
  </si>
  <si>
    <t>31.3+/-0.5 kJ mol-</t>
  </si>
  <si>
    <t>si</t>
  </si>
  <si>
    <t>n-Butane</t>
  </si>
  <si>
    <t>C4H10</t>
  </si>
  <si>
    <t>241</t>
  </si>
  <si>
    <t>5000 [500] K</t>
  </si>
  <si>
    <t>30+/-1 kJ/mol</t>
  </si>
  <si>
    <t>298 - 523</t>
  </si>
  <si>
    <t>0.25K/s</t>
  </si>
  <si>
    <t>478 - 488</t>
  </si>
  <si>
    <t>136+/-2 kJ/mol</t>
  </si>
  <si>
    <t>Adenine binding site 3</t>
  </si>
  <si>
    <t>3800 [400] K</t>
  </si>
  <si>
    <t>v × Nsites × exp(-Edes/T)- v = sqrt(2kB*Nsites*Edes*pi^-2*m^-1)- v = sqrt(2kB*Nsites*Edes*pi^-2*m^-1)</t>
  </si>
  <si>
    <t>v × Nsites × exp(-Edes/T)- v = sqrt(2kB*Nsites*Edes*pi^-2*m^-1)</t>
  </si>
  <si>
    <t>Redhead equation- A unknown</t>
  </si>
  <si>
    <t>Redhead equation- A &amp; T unknown</t>
  </si>
  <si>
    <t>54.2+/-0.2 kJ/mol</t>
  </si>
  <si>
    <t>23.05+/-0.15 kj/mol</t>
  </si>
  <si>
    <t>NCCCCN</t>
  </si>
  <si>
    <t>37.80+/-0.7 kJ/mol</t>
  </si>
  <si>
    <t>Dicyanoacetylene</t>
  </si>
  <si>
    <t>Coupeaud+2008</t>
  </si>
  <si>
    <t>90+/-20 kj/mol</t>
  </si>
  <si>
    <t>Guennoun+2005a</t>
  </si>
  <si>
    <t>~1E-7 mbar</t>
  </si>
  <si>
    <t>0.4 - 1.2 K/min</t>
  </si>
  <si>
    <t>42+/-5 kj/mol</t>
  </si>
  <si>
    <t>51+/-5 kj/mol</t>
  </si>
  <si>
    <t>45 kJ/mol</t>
  </si>
  <si>
    <t>Bahr+2008</t>
  </si>
  <si>
    <t>Bahr+2007a</t>
  </si>
  <si>
    <t>E-10 torr</t>
  </si>
  <si>
    <t>0.05 K/s</t>
  </si>
  <si>
    <t>39 kJ/mol</t>
  </si>
  <si>
    <t>1E19.6</t>
  </si>
  <si>
    <t>Pentane</t>
  </si>
  <si>
    <t>130 - 850</t>
  </si>
  <si>
    <t>Hexane</t>
  </si>
  <si>
    <t>C6H14</t>
  </si>
  <si>
    <t>C5H12</t>
  </si>
  <si>
    <t>Octane</t>
  </si>
  <si>
    <t>C8H18</t>
  </si>
  <si>
    <t>C9H20</t>
  </si>
  <si>
    <t>C10H22</t>
  </si>
  <si>
    <t>C11H24</t>
  </si>
  <si>
    <t>C12H26</t>
  </si>
  <si>
    <t>C13H28</t>
  </si>
  <si>
    <t>C14H30</t>
  </si>
  <si>
    <t>C15H32</t>
  </si>
  <si>
    <t>C16H34</t>
  </si>
  <si>
    <t>C17H36</t>
  </si>
  <si>
    <t>C18H38</t>
  </si>
  <si>
    <t>C19H40</t>
  </si>
  <si>
    <t>C20H42</t>
  </si>
  <si>
    <t>C21H44</t>
  </si>
  <si>
    <t>C22H46</t>
  </si>
  <si>
    <t>C23H48</t>
  </si>
  <si>
    <t>C24H50</t>
  </si>
  <si>
    <t>C25H52</t>
  </si>
  <si>
    <t>C26H54</t>
  </si>
  <si>
    <t>C27H56</t>
  </si>
  <si>
    <t>C28H58</t>
  </si>
  <si>
    <t>C29H60</t>
  </si>
  <si>
    <t>C30H62</t>
  </si>
  <si>
    <t>C31H64</t>
  </si>
  <si>
    <t>C33H68</t>
  </si>
  <si>
    <t>C34H70</t>
  </si>
  <si>
    <t>C35H72</t>
  </si>
  <si>
    <t>C36H74</t>
  </si>
  <si>
    <t>C37H76</t>
  </si>
  <si>
    <t>C38H78</t>
  </si>
  <si>
    <t>C39H80</t>
  </si>
  <si>
    <t>C40H82</t>
  </si>
  <si>
    <t>C41H84</t>
  </si>
  <si>
    <t>C42H86</t>
  </si>
  <si>
    <t>C43H88</t>
  </si>
  <si>
    <t>C44H90</t>
  </si>
  <si>
    <t>C45H92</t>
  </si>
  <si>
    <t>C46H94</t>
  </si>
  <si>
    <t>C47H96</t>
  </si>
  <si>
    <t>C48H98</t>
  </si>
  <si>
    <t>C49H100</t>
  </si>
  <si>
    <t>C50H102</t>
  </si>
  <si>
    <t>C51H104</t>
  </si>
  <si>
    <t>C52H106</t>
  </si>
  <si>
    <t>C53H108</t>
  </si>
  <si>
    <t>C54H110</t>
  </si>
  <si>
    <t>C55H112</t>
  </si>
  <si>
    <t>C56H114</t>
  </si>
  <si>
    <t>C57H116</t>
  </si>
  <si>
    <t>C58H118</t>
  </si>
  <si>
    <t>C59H120</t>
  </si>
  <si>
    <t>C60H122</t>
  </si>
  <si>
    <t>Paserba+2001a,b, Gellman+2002</t>
  </si>
  <si>
    <t>Paserba+2001a,b, Gellman+2003</t>
  </si>
  <si>
    <t>Paserba+2001a,b, Gellman+2004</t>
  </si>
  <si>
    <t>Paserba+2001a,b, Gellman+2005</t>
  </si>
  <si>
    <t>Paserba+2001a,b, Gellman+2006</t>
  </si>
  <si>
    <t>Paserba+2001a,b, Gellman+2007</t>
  </si>
  <si>
    <t>Paserba+2001a,b, Gellman+2008</t>
  </si>
  <si>
    <t>Paserba+2001a,b, Gellman+2009</t>
  </si>
  <si>
    <t>Paserba+2001a,b, Gellman+2010</t>
  </si>
  <si>
    <t>Paserba+2001a,b, Gellman+2011</t>
  </si>
  <si>
    <t>Paserba+2001a,b, Gellman+2012</t>
  </si>
  <si>
    <t>Paserba+2001a,b, Gellman+2013</t>
  </si>
  <si>
    <t>Paserba+2001a,b, Gellman+2014</t>
  </si>
  <si>
    <t>Paserba+2001a,b, Gellman+2015</t>
  </si>
  <si>
    <t>Paserba+2001a,b, Gellman+2016</t>
  </si>
  <si>
    <t>Paserba+2001a,b, Gellman+2017</t>
  </si>
  <si>
    <t>Paserba+2001a,b, Gellman+2018</t>
  </si>
  <si>
    <t>Paserba+2001a,b, Gellman+2019</t>
  </si>
  <si>
    <t>Paserba+2001a,b, Gellman+2020</t>
  </si>
  <si>
    <t>Paserba+2001a,b, Gellman+2021</t>
  </si>
  <si>
    <t>Paserba+2001a,b, Gellman+2022</t>
  </si>
  <si>
    <t>Paserba+2001a,b, Gellman+2023</t>
  </si>
  <si>
    <t>Paserba+2001a,b, Gellman+2024</t>
  </si>
  <si>
    <t>Paserba+2001a,b, Gellman+2025</t>
  </si>
  <si>
    <t>Paserba+2001a,b, Gellman+2027</t>
  </si>
  <si>
    <t>Paserba+2001a,b, Gellman+2028</t>
  </si>
  <si>
    <t>Paserba+2001a,b, Gellman+2029</t>
  </si>
  <si>
    <t>Paserba+2001a,b, Gellman+2030</t>
  </si>
  <si>
    <t>Paserba+2001a,b, Gellman+2032</t>
  </si>
  <si>
    <t>Paserba+2001a,b, Gellman+2033</t>
  </si>
  <si>
    <t>Paserba+2001a,b, Gellman+2034</t>
  </si>
  <si>
    <t>Paserba+2001a,b, Gellman+2035</t>
  </si>
  <si>
    <t>Paserba+2001a,b, Gellman+2036</t>
  </si>
  <si>
    <t>Paserba+2001a,b, Gellman+2037</t>
  </si>
  <si>
    <t>Paserba+2001a,b, Gellman+2038</t>
  </si>
  <si>
    <t>Paserba+2001a,b, Gellman+2039</t>
  </si>
  <si>
    <t>Paserba+2001a,b, Gellman+2040</t>
  </si>
  <si>
    <t>Paserba+2001a,b, Gellman+2041</t>
  </si>
  <si>
    <t>Paserba+2001a,b, Gellman+2042</t>
  </si>
  <si>
    <t>Paserba+2001a,b, Gellman+2043</t>
  </si>
  <si>
    <t>Paserba+2001a,b, Gellman+2044</t>
  </si>
  <si>
    <t>Paserba+2001a,b, Gellman+2045</t>
  </si>
  <si>
    <t>Paserba+2001a,b, Gellman+2046</t>
  </si>
  <si>
    <t>Paserba+2001a,b, Gellman+2047</t>
  </si>
  <si>
    <t>Paserba+2001a,b, Gellman+2048</t>
  </si>
  <si>
    <t>Paserba+2001a,b, Gellman+2049</t>
  </si>
  <si>
    <t>Paserba+2001a,b, Gellman+2050</t>
  </si>
  <si>
    <t>Paserba+2001a,b, Gellman+2051</t>
  </si>
  <si>
    <t>Paserba+2001a,b, Gellman+2052</t>
  </si>
  <si>
    <t>Paserba+2001a,b, Gellman+2053</t>
  </si>
  <si>
    <t>Paserba+2001a,b, Gellman+2054</t>
  </si>
  <si>
    <t>Paserba+2001a,b, Gellman+2055</t>
  </si>
  <si>
    <t>Paserba+2001a,b, Gellman+2056</t>
  </si>
  <si>
    <t>Paserba+2001a,b, Gellman+2057</t>
  </si>
  <si>
    <t>Paserba+2001a,b, Gellman+2058</t>
  </si>
  <si>
    <t>Paserba+2001a,b, Gellman+2059</t>
  </si>
  <si>
    <t>Slayton+1995</t>
  </si>
  <si>
    <t>~1E-10 torr</t>
  </si>
  <si>
    <t>+/-E2.5</t>
  </si>
  <si>
    <t>Tait+2005b</t>
  </si>
  <si>
    <t>MgO(100)</t>
  </si>
  <si>
    <t>~1E-10 Torr</t>
  </si>
  <si>
    <t>1E13.1</t>
  </si>
  <si>
    <t>12.1 kJ/mol</t>
  </si>
  <si>
    <t>1E14.9</t>
  </si>
  <si>
    <t>22.2 kJ/mol</t>
  </si>
  <si>
    <t>1E15.6</t>
  </si>
  <si>
    <t>~1E10 mbar</t>
  </si>
  <si>
    <t>46.4 kJ/mol</t>
  </si>
  <si>
    <t>U+Z600:AC600HV</t>
  </si>
  <si>
    <t xml:space="preserve">no </t>
  </si>
  <si>
    <t>1E17.9</t>
  </si>
  <si>
    <t>62.9 kJ/mol</t>
  </si>
  <si>
    <t>Decane</t>
  </si>
  <si>
    <t>1E19.1</t>
  </si>
  <si>
    <t>77.9 kJ/mol</t>
  </si>
  <si>
    <t>Corazzi+2021</t>
  </si>
  <si>
    <t>Galvez+2007</t>
  </si>
  <si>
    <t>Sandford+1990</t>
  </si>
  <si>
    <t>Mate+2019</t>
  </si>
  <si>
    <t>Suhasaria+2017</t>
  </si>
  <si>
    <t>Smith+2019</t>
  </si>
  <si>
    <t>&lt;1E-8 mbar</t>
  </si>
  <si>
    <t>Si wafer</t>
  </si>
  <si>
    <t>80 - 190</t>
  </si>
  <si>
    <t>20.7+/-2 kJ/mol</t>
  </si>
  <si>
    <t>969(25)</t>
  </si>
  <si>
    <t>Hydrogenated amorphous carbon</t>
  </si>
  <si>
    <t>20 K/min</t>
  </si>
  <si>
    <t>10+/-0.2</t>
  </si>
  <si>
    <t>Smith+2016</t>
  </si>
  <si>
    <t>Forsterite (Mg2SiO4)</t>
  </si>
  <si>
    <t>21.4+/-0.2 kJ/mol</t>
  </si>
  <si>
    <t>0.3 K/s</t>
  </si>
  <si>
    <t>9.3+/-0.1 kJ/mol</t>
  </si>
  <si>
    <t>11+/-0.1</t>
  </si>
  <si>
    <t>3E-8 mbar</t>
  </si>
  <si>
    <t>2690+/-50</t>
  </si>
  <si>
    <t>Smith+2014a</t>
  </si>
  <si>
    <t>Forsterite (Mg2SiO4(011))</t>
  </si>
  <si>
    <t>+/-E1.5</t>
  </si>
  <si>
    <t>26.1+/-2 kJ/mol</t>
  </si>
  <si>
    <t>CO$_{2}$</t>
  </si>
  <si>
    <t>Sandford \&amp; Allamandola 1988</t>
  </si>
  <si>
    <t>crystalline H$_{2}$O</t>
  </si>
  <si>
    <t>HAC$_{2}$</t>
  </si>
  <si>
    <t>MgF$_{2}$</t>
  </si>
  <si>
    <t>MoS$_{2}$(0001)</t>
  </si>
  <si>
    <t>Crystalline H$_{2}$O</t>
  </si>
  <si>
    <t>Forsterite (Mg$_{2}$SiO$_{4}$(011))</t>
  </si>
  <si>
    <t>Forsterite (Mg$_{2}$SiO$_{4}$)</t>
  </si>
  <si>
    <t>Multi</t>
  </si>
  <si>
    <t>Multi / Mono</t>
  </si>
  <si>
    <t>Mono</t>
  </si>
  <si>
    <t>0.7 - 1.0</t>
  </si>
  <si>
    <t>&lt;0.3</t>
  </si>
  <si>
    <t>0.7-1.0</t>
  </si>
  <si>
    <t>Lasne+2012</t>
  </si>
  <si>
    <t>Au (polycrystaline)</t>
  </si>
  <si>
    <t>Benzaldehyde</t>
  </si>
  <si>
    <t>FTIR IR band shift</t>
  </si>
  <si>
    <t>36+/-1.8 kj/mol</t>
  </si>
  <si>
    <t>40+/-2.0 kJ/mol</t>
  </si>
  <si>
    <t>C6H5CHO</t>
  </si>
  <si>
    <t>6.7E-10 mbar</t>
  </si>
  <si>
    <t>1.21 K/s</t>
  </si>
  <si>
    <t>0.01L</t>
  </si>
  <si>
    <t>Ni</t>
  </si>
  <si>
    <t>2847+/-3K</t>
  </si>
  <si>
    <t>900 K</t>
  </si>
  <si>
    <t>8.8 - 11.2 kJ/mol / 1058-1347 K</t>
  </si>
  <si>
    <t>Coverage (ML, 1 ML = 1E15 molecule cm-2)</t>
  </si>
  <si>
    <t>31.2 kj/mol</t>
  </si>
  <si>
    <t>28.5 kj/mol</t>
  </si>
  <si>
    <t>24.8 kJ/mol</t>
  </si>
  <si>
    <t>20.9 kJ/mol</t>
  </si>
  <si>
    <t>11.4 kJ/mol</t>
  </si>
  <si>
    <t>Most probably binding energy value</t>
  </si>
  <si>
    <t>11.8 kJ/mol</t>
  </si>
  <si>
    <t>9.3 kJ/mol</t>
  </si>
  <si>
    <t>12.5 kJ/mol</t>
  </si>
  <si>
    <t>8.7 kJ/mol</t>
  </si>
  <si>
    <t>Al2O3(0001)</t>
  </si>
  <si>
    <t>Al$_{2}$O$_{3}$(0001)</t>
  </si>
  <si>
    <t>0.2 - 20 K/s</t>
  </si>
  <si>
    <t>8.4+/-1.4 kcal/mol</t>
  </si>
  <si>
    <t>10.4+/-0.8 kJ/mol</t>
  </si>
  <si>
    <t>Mixed/Pure</t>
  </si>
  <si>
    <t>Dioxygen</t>
  </si>
  <si>
    <t>Dinitrogen</t>
  </si>
  <si>
    <t>Methylacetylene</t>
  </si>
  <si>
    <t>1,2-Dichlorobenzene</t>
  </si>
  <si>
    <t>N,N-Dimethylformamide</t>
  </si>
  <si>
    <t>Acrylonitrile</t>
  </si>
  <si>
    <t>Ethylene glycol</t>
  </si>
  <si>
    <t>Propionaldehyde</t>
  </si>
  <si>
    <t>Ethylidene chloride</t>
  </si>
  <si>
    <t>Nonane</t>
  </si>
  <si>
    <t>Undecane</t>
  </si>
  <si>
    <t>Dodecane</t>
  </si>
  <si>
    <t>Tridecane</t>
  </si>
  <si>
    <t>Tetradecan</t>
  </si>
  <si>
    <t>Pentadecane</t>
  </si>
  <si>
    <t>Hexadecane</t>
  </si>
  <si>
    <t>Heptadecane</t>
  </si>
  <si>
    <t>Octadecane</t>
  </si>
  <si>
    <t>Nonadecane</t>
  </si>
  <si>
    <t>Icosane</t>
  </si>
  <si>
    <t>Henicosane</t>
  </si>
  <si>
    <t>Docosane</t>
  </si>
  <si>
    <t>Tricosane</t>
  </si>
  <si>
    <t>Tetracosane</t>
  </si>
  <si>
    <t>Pentacosane</t>
  </si>
  <si>
    <t>Hexacosane</t>
  </si>
  <si>
    <t>Heptacosane</t>
  </si>
  <si>
    <t>Octacosane</t>
  </si>
  <si>
    <t>Nonacosane</t>
  </si>
  <si>
    <t>Triacontane</t>
  </si>
  <si>
    <t>Deoxycytidine</t>
  </si>
  <si>
    <t>Cyanobutadiyne</t>
  </si>
  <si>
    <t>Hentriacontane</t>
  </si>
  <si>
    <t>Tritriacontane</t>
  </si>
  <si>
    <t>Pentatriacontane</t>
  </si>
  <si>
    <t>Hexatriacontane</t>
  </si>
  <si>
    <t>Heptatriacontane</t>
  </si>
  <si>
    <t>Octatriacontane</t>
  </si>
  <si>
    <t>Nonatriacontane</t>
  </si>
  <si>
    <t>Tetracontane</t>
  </si>
  <si>
    <t>Hentetracontane</t>
  </si>
  <si>
    <t>Dotetracontane</t>
  </si>
  <si>
    <t>Tritetracontane</t>
  </si>
  <si>
    <t>Tetratetracontane</t>
  </si>
  <si>
    <t>Pentatetracontane</t>
  </si>
  <si>
    <t>Hexatetracontane</t>
  </si>
  <si>
    <t>Heptatetracontane</t>
  </si>
  <si>
    <t>Octatetracontane</t>
  </si>
  <si>
    <t>Nonatetracontane</t>
  </si>
  <si>
    <t>Pentacontane</t>
  </si>
  <si>
    <t>Henpentacontane</t>
  </si>
  <si>
    <t>Dopentacontane</t>
  </si>
  <si>
    <t>Tripentacontane</t>
  </si>
  <si>
    <t>Tetrapentacontane</t>
  </si>
  <si>
    <t>Pentapentacontane</t>
  </si>
  <si>
    <t>Hexapentacontane</t>
  </si>
  <si>
    <t>Heptapentacontane</t>
  </si>
  <si>
    <t>Octapentacontane</t>
  </si>
  <si>
    <t>Nonapentacontane</t>
  </si>
  <si>
    <t>Hexacontane</t>
  </si>
  <si>
    <t>Tetratriacontane</t>
  </si>
  <si>
    <t>25+/-2 kJ/mol. 3007</t>
  </si>
  <si>
    <t>47+/-3 kJ/mol 5653</t>
  </si>
  <si>
    <t>46 kJ/mol.  5533</t>
  </si>
  <si>
    <t>460+/-60 meV 4813</t>
  </si>
  <si>
    <t>570+/-35 meV. 6184</t>
  </si>
  <si>
    <t>38.4+/-4.4 kJ/mol 4506</t>
  </si>
  <si>
    <t>39+/-2 kJ/mol 4691</t>
  </si>
  <si>
    <t>111+/-2 KJ/mol 12930</t>
  </si>
  <si>
    <t>65+/-10 kJ/mol</t>
  </si>
  <si>
    <t>p-Xylene</t>
  </si>
  <si>
    <t>156 - 160</t>
  </si>
  <si>
    <t>+/-0.04</t>
  </si>
  <si>
    <t>3.6E31</t>
  </si>
  <si>
    <t>+/-E0.4</t>
  </si>
  <si>
    <t>59.5+/-1.7</t>
  </si>
  <si>
    <t>Dichlorobenzene</t>
  </si>
  <si>
    <t>Speedy+1996</t>
  </si>
  <si>
    <t xml:space="preserve">Multi </t>
  </si>
  <si>
    <t>H2O crystaline</t>
  </si>
  <si>
    <t>4.2E30</t>
  </si>
  <si>
    <t>+/-0.8</t>
  </si>
  <si>
    <t>48.25+/-1.0 kJ/mol</t>
  </si>
  <si>
    <t>Propanenitrile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</si>
</sst>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2" borderId="0" xfId="0" applyNumberFormat="1" applyFill="1"/>
    <xf numFmtId="0" fontId="0" fillId="0" borderId="0" xfId="0" applyNumberFormat="1" applyFill="1"/>
    <xf numFmtId="1" fontId="0" fillId="2" borderId="0" xfId="0" applyNumberFormat="1" applyFill="1"/>
    <xf numFmtId="1" fontId="0" fillId="0" borderId="0" xfId="0" applyNumberFormat="1" applyFill="1"/>
    <xf numFmtId="49" fontId="0" fillId="0" borderId="0" xfId="0" applyNumberFormat="1" applyFill="1"/>
    <xf numFmtId="164" fontId="0" fillId="2" borderId="0" xfId="0" applyNumberFormat="1" applyFill="1"/>
    <xf numFmtId="164" fontId="0" fillId="0" borderId="0" xfId="0" applyNumberFormat="1" applyFill="1"/>
    <xf numFmtId="49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3" fillId="0" borderId="0" xfId="0" applyFont="1"/>
    <xf numFmtId="49" fontId="0" fillId="0" borderId="0" xfId="0" applyNumberFormat="1"/>
    <xf numFmtId="164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57"/>
  <sheetViews>
    <sheetView tabSelected="1" zoomScale="85" zoomScaleNormal="85" zoomScalePageLayoutView="85" workbookViewId="0">
      <pane ySplit="1" topLeftCell="A8" activePane="bottomLeft" state="frozen"/>
      <selection pane="bottomLeft" activeCell="Z19" sqref="Z19"/>
    </sheetView>
  </sheetViews>
  <sheetFormatPr baseColWidth="10" defaultColWidth="8.6640625" defaultRowHeight="15" x14ac:dyDescent="0.2"/>
  <cols>
    <col min="1" max="1" width="17.6640625" style="3" bestFit="1" customWidth="1"/>
    <col min="2" max="2" width="25.83203125" style="3" bestFit="1" customWidth="1"/>
    <col min="3" max="3" width="3.6640625" style="3" bestFit="1" customWidth="1"/>
    <col min="4" max="4" width="5" style="3" customWidth="1"/>
    <col min="5" max="7" width="3" style="3" bestFit="1" customWidth="1"/>
    <col min="8" max="8" width="2.6640625" style="3" bestFit="1" customWidth="1"/>
    <col min="9" max="9" width="3.6640625" style="3" bestFit="1" customWidth="1"/>
    <col min="10" max="10" width="2.6640625" style="3" bestFit="1" customWidth="1"/>
    <col min="11" max="11" width="4.1640625" style="3" bestFit="1" customWidth="1"/>
    <col min="12" max="12" width="2.6640625" style="3" bestFit="1" customWidth="1"/>
    <col min="13" max="13" width="7.5" style="3" bestFit="1" customWidth="1"/>
    <col min="14" max="14" width="4.5" style="3" bestFit="1" customWidth="1"/>
    <col min="15" max="16" width="7.33203125" style="3" bestFit="1" customWidth="1"/>
    <col min="17" max="17" width="8.6640625" style="3" bestFit="1" customWidth="1"/>
    <col min="18" max="18" width="4.5" style="3" bestFit="1" customWidth="1"/>
    <col min="19" max="19" width="5.5" style="3" bestFit="1" customWidth="1"/>
    <col min="20" max="20" width="4.5" style="3" bestFit="1" customWidth="1"/>
    <col min="21" max="21" width="9.5" style="3" bestFit="1" customWidth="1"/>
    <col min="22" max="22" width="36.6640625" style="3" customWidth="1"/>
    <col min="23" max="23" width="6.5" style="3" bestFit="1" customWidth="1"/>
    <col min="24" max="24" width="14.1640625" style="3" bestFit="1" customWidth="1"/>
    <col min="25" max="25" width="29.5" style="3" bestFit="1" customWidth="1"/>
    <col min="26" max="26" width="17.33203125" style="3" bestFit="1" customWidth="1"/>
    <col min="27" max="27" width="22.83203125" style="3" bestFit="1" customWidth="1"/>
    <col min="28" max="28" width="21.5" style="3" bestFit="1" customWidth="1"/>
    <col min="29" max="29" width="21.5" style="3" customWidth="1"/>
    <col min="30" max="31" width="22.33203125" style="3" customWidth="1"/>
    <col min="32" max="32" width="27.6640625" style="3" customWidth="1"/>
    <col min="33" max="33" width="22.33203125" style="3" bestFit="1" customWidth="1"/>
    <col min="34" max="34" width="17.33203125" style="3" bestFit="1" customWidth="1"/>
    <col min="35" max="35" width="22" style="3" customWidth="1"/>
    <col min="36" max="36" width="17" style="3" bestFit="1" customWidth="1"/>
    <col min="37" max="37" width="13.5" style="3" bestFit="1" customWidth="1"/>
    <col min="38" max="38" width="15.5" style="9" bestFit="1" customWidth="1"/>
    <col min="39" max="39" width="14.83203125" style="3" customWidth="1"/>
    <col min="40" max="40" width="11.5" style="3" customWidth="1"/>
    <col min="41" max="41" width="15.5" style="3" customWidth="1"/>
    <col min="42" max="42" width="12" style="3" customWidth="1"/>
    <col min="43" max="43" width="12" style="9" customWidth="1"/>
    <col min="44" max="44" width="38" style="6" bestFit="1" customWidth="1"/>
    <col min="45" max="46" width="20.5" style="9" customWidth="1"/>
    <col min="47" max="47" width="30.1640625" style="3" customWidth="1"/>
    <col min="48" max="48" width="15" style="3" customWidth="1"/>
    <col min="49" max="49" width="15.1640625" style="3" bestFit="1" customWidth="1"/>
    <col min="50" max="51" width="15.1640625" style="11" customWidth="1"/>
    <col min="52" max="52" width="40.5" style="3" bestFit="1" customWidth="1"/>
    <col min="53" max="53" width="179.83203125" style="3" bestFit="1" customWidth="1"/>
    <col min="54" max="54" width="64.83203125" style="3" bestFit="1" customWidth="1"/>
    <col min="55" max="55" width="12" style="3" bestFit="1" customWidth="1"/>
    <col min="56" max="56" width="33" style="8" bestFit="1" customWidth="1"/>
    <col min="57" max="57" width="8.6640625" style="3"/>
    <col min="58" max="58" width="12.1640625" style="4" bestFit="1" customWidth="1"/>
    <col min="59" max="59" width="13.83203125" style="3" bestFit="1" customWidth="1"/>
    <col min="60" max="16384" width="8.6640625" style="3"/>
  </cols>
  <sheetData>
    <row r="1" spans="1:59" s="1" customFormat="1" ht="4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329</v>
      </c>
      <c r="O1" s="1" t="s">
        <v>13</v>
      </c>
      <c r="P1" s="1" t="s">
        <v>330</v>
      </c>
      <c r="Q1" s="1" t="s">
        <v>14</v>
      </c>
      <c r="R1" s="1" t="s">
        <v>15</v>
      </c>
      <c r="S1" s="1" t="s">
        <v>331</v>
      </c>
      <c r="T1" s="1" t="s">
        <v>332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442</v>
      </c>
      <c r="AD1" s="1" t="s">
        <v>713</v>
      </c>
      <c r="AE1" s="1" t="s">
        <v>732</v>
      </c>
      <c r="AF1" s="1" t="s">
        <v>24</v>
      </c>
      <c r="AG1" s="1" t="s">
        <v>748</v>
      </c>
      <c r="AH1" s="5" t="s">
        <v>25</v>
      </c>
      <c r="AI1" s="1" t="s">
        <v>26</v>
      </c>
      <c r="AJ1" s="1" t="s">
        <v>398</v>
      </c>
      <c r="AK1" s="1" t="s">
        <v>391</v>
      </c>
      <c r="AL1" s="12" t="s">
        <v>27</v>
      </c>
      <c r="AM1" s="1" t="s">
        <v>415</v>
      </c>
      <c r="AN1" s="1" t="s">
        <v>28</v>
      </c>
      <c r="AO1" s="1" t="s">
        <v>29</v>
      </c>
      <c r="AP1" s="1" t="s">
        <v>33</v>
      </c>
      <c r="AQ1" s="12" t="s">
        <v>494</v>
      </c>
      <c r="AR1" s="5" t="s">
        <v>412</v>
      </c>
      <c r="AS1" s="12" t="s">
        <v>445</v>
      </c>
      <c r="AT1" s="12" t="s">
        <v>443</v>
      </c>
      <c r="AU1" s="1" t="s">
        <v>399</v>
      </c>
      <c r="AV1" s="1" t="s">
        <v>30</v>
      </c>
      <c r="AW1" s="1" t="s">
        <v>31</v>
      </c>
      <c r="AX1" s="10" t="s">
        <v>392</v>
      </c>
      <c r="AY1" s="10" t="s">
        <v>393</v>
      </c>
      <c r="AZ1" s="1" t="s">
        <v>34</v>
      </c>
      <c r="BA1" s="1" t="s">
        <v>35</v>
      </c>
      <c r="BB1" s="1" t="s">
        <v>36</v>
      </c>
      <c r="BC1" s="1" t="s">
        <v>389</v>
      </c>
      <c r="BD1" s="7" t="s">
        <v>32</v>
      </c>
      <c r="BF1" s="2" t="s">
        <v>368</v>
      </c>
      <c r="BG1" s="1" t="s">
        <v>32</v>
      </c>
    </row>
    <row r="2" spans="1:59" x14ac:dyDescent="0.2">
      <c r="A2" s="3" t="s">
        <v>37</v>
      </c>
      <c r="B2" s="3" t="s">
        <v>299</v>
      </c>
      <c r="C2" s="3">
        <v>6</v>
      </c>
      <c r="D2" s="3">
        <v>4</v>
      </c>
      <c r="E2" s="3">
        <v>0</v>
      </c>
      <c r="F2" s="3">
        <v>0</v>
      </c>
      <c r="G2" s="3">
        <v>0</v>
      </c>
      <c r="H2" s="3">
        <v>0</v>
      </c>
      <c r="I2" s="3">
        <v>2</v>
      </c>
      <c r="J2" s="3">
        <v>0</v>
      </c>
      <c r="K2" s="3">
        <v>0</v>
      </c>
      <c r="L2" s="3">
        <v>0</v>
      </c>
      <c r="M2" s="3">
        <f>SUM(C2:L2)</f>
        <v>12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 t="s">
        <v>752</v>
      </c>
      <c r="W2" s="3">
        <f>C2*12+D2*1+E2*14+F2*16+G2*31+H2*32+I2*35+J2*19+K2*80+L2*127</f>
        <v>146</v>
      </c>
      <c r="Y2" s="3" t="s">
        <v>49</v>
      </c>
      <c r="Z2" s="3" t="s">
        <v>41</v>
      </c>
      <c r="AA2" s="3" t="s">
        <v>46</v>
      </c>
      <c r="AB2" s="3" t="s">
        <v>46</v>
      </c>
      <c r="AC2" s="3" t="s">
        <v>504</v>
      </c>
      <c r="AD2" s="3" t="s">
        <v>714</v>
      </c>
      <c r="AF2" s="3" t="s">
        <v>299</v>
      </c>
      <c r="AG2" s="3" t="s">
        <v>42</v>
      </c>
      <c r="AH2" s="3" t="s">
        <v>50</v>
      </c>
      <c r="AI2" s="3" t="s">
        <v>43</v>
      </c>
      <c r="AJ2" s="3" t="s">
        <v>253</v>
      </c>
      <c r="AK2" s="3">
        <v>0.75</v>
      </c>
      <c r="AM2" s="3" t="s">
        <v>48</v>
      </c>
      <c r="AN2" s="3">
        <v>213</v>
      </c>
      <c r="AP2" s="3">
        <v>0.5</v>
      </c>
      <c r="AQ2" s="9" t="s">
        <v>401</v>
      </c>
      <c r="AR2" s="6" t="s">
        <v>491</v>
      </c>
      <c r="AS2" s="9" t="s">
        <v>463</v>
      </c>
      <c r="AT2" s="9" t="s">
        <v>444</v>
      </c>
      <c r="AU2" s="3" t="s">
        <v>300</v>
      </c>
      <c r="AV2" s="3">
        <v>8299</v>
      </c>
      <c r="AW2" s="3">
        <v>722</v>
      </c>
      <c r="AX2" s="11">
        <f>AV2/11604.5250061598</f>
        <v>0.71515206314733315</v>
      </c>
      <c r="AY2" s="11">
        <f>AW2/11604.5250061598</f>
        <v>6.2217109241158516E-2</v>
      </c>
      <c r="AZ2" s="3" t="s">
        <v>53</v>
      </c>
      <c r="BA2" s="3" t="s">
        <v>54</v>
      </c>
      <c r="BC2" s="4">
        <v>1000000000685</v>
      </c>
      <c r="BD2" s="8">
        <f>AN2*(LN((BC2*AN2)/AK2)-3.64)</f>
        <v>6313.3190105670228</v>
      </c>
    </row>
    <row r="3" spans="1:59" x14ac:dyDescent="0.2">
      <c r="A3" s="3" t="s">
        <v>37</v>
      </c>
      <c r="B3" s="3" t="s">
        <v>345</v>
      </c>
      <c r="C3" s="3">
        <v>10</v>
      </c>
      <c r="D3" s="3">
        <v>13</v>
      </c>
      <c r="E3" s="3">
        <v>5</v>
      </c>
      <c r="F3" s="3">
        <v>3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f>SUM(C3:L3)</f>
        <v>31</v>
      </c>
      <c r="N3" s="3">
        <v>2</v>
      </c>
      <c r="O3" s="3">
        <v>0</v>
      </c>
      <c r="P3" s="3">
        <v>0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 t="s">
        <v>341</v>
      </c>
      <c r="W3" s="3">
        <f>C3*12+D3*1+E3*14+F3*16+G3*31+H3*32+I3*35+J3*19+K3*80+L3*127</f>
        <v>251</v>
      </c>
      <c r="X3" s="3" t="s">
        <v>61</v>
      </c>
      <c r="Y3" s="3" t="s">
        <v>283</v>
      </c>
      <c r="Z3" s="3" t="s">
        <v>72</v>
      </c>
      <c r="AA3" s="3" t="s">
        <v>333</v>
      </c>
      <c r="AB3" s="3" t="s">
        <v>136</v>
      </c>
      <c r="AC3" s="3" t="s">
        <v>503</v>
      </c>
      <c r="AD3" s="3" t="s">
        <v>714</v>
      </c>
      <c r="AF3" s="3" t="s">
        <v>337</v>
      </c>
      <c r="AG3" s="3" t="s">
        <v>42</v>
      </c>
      <c r="AH3" s="3" t="s">
        <v>334</v>
      </c>
      <c r="AI3" s="3" t="s">
        <v>43</v>
      </c>
      <c r="AJ3" s="3" t="s">
        <v>335</v>
      </c>
      <c r="AK3" s="3">
        <v>0.25</v>
      </c>
      <c r="AM3" s="3" t="s">
        <v>68</v>
      </c>
      <c r="AN3" s="3">
        <v>0</v>
      </c>
      <c r="AO3" s="3" t="s">
        <v>401</v>
      </c>
      <c r="AP3" s="3">
        <v>0</v>
      </c>
      <c r="AQ3" s="9" t="s">
        <v>401</v>
      </c>
      <c r="AR3" s="6">
        <v>0</v>
      </c>
      <c r="AS3" s="9" t="s">
        <v>401</v>
      </c>
      <c r="AT3" s="3" t="s">
        <v>401</v>
      </c>
      <c r="AU3" s="3" t="s">
        <v>348</v>
      </c>
      <c r="AV3" s="3">
        <v>13471</v>
      </c>
      <c r="AW3" s="3">
        <v>481</v>
      </c>
      <c r="AX3" s="11">
        <f>AV3/11604.5250061598</f>
        <v>1.1608402750521418</v>
      </c>
      <c r="AY3" s="11">
        <f>AW3/11604.5250061598</f>
        <v>4.1449348400273194E-2</v>
      </c>
      <c r="AZ3" s="3" t="s">
        <v>523</v>
      </c>
      <c r="BA3" s="3" t="s">
        <v>352</v>
      </c>
      <c r="BC3" s="4">
        <v>1000000000651</v>
      </c>
      <c r="BD3" s="8" t="e">
        <f>AN3*(LN((BC3*AN3)/AK3)-3.64)</f>
        <v>#NUM!</v>
      </c>
    </row>
    <row r="4" spans="1:59" x14ac:dyDescent="0.2">
      <c r="A4" s="3" t="s">
        <v>37</v>
      </c>
      <c r="B4" s="3" t="s">
        <v>340</v>
      </c>
      <c r="C4" s="3">
        <v>10</v>
      </c>
      <c r="D4" s="3">
        <v>13</v>
      </c>
      <c r="E4" s="3">
        <v>5</v>
      </c>
      <c r="F4" s="3">
        <v>4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f>SUM(C4:L4)</f>
        <v>32</v>
      </c>
      <c r="N4" s="3">
        <v>2</v>
      </c>
      <c r="O4" s="3">
        <v>0</v>
      </c>
      <c r="P4" s="3">
        <v>0</v>
      </c>
      <c r="Q4" s="3">
        <v>0</v>
      </c>
      <c r="R4" s="3">
        <v>1</v>
      </c>
      <c r="S4" s="3">
        <v>1</v>
      </c>
      <c r="T4" s="3">
        <v>0</v>
      </c>
      <c r="U4" s="3">
        <v>1</v>
      </c>
      <c r="V4" s="3" t="s">
        <v>342</v>
      </c>
      <c r="W4" s="3">
        <f>C4*12+D4*1+E4*14+F4*16+G4*31+H4*32+I4*35+J4*19+K4*80+L4*127</f>
        <v>267</v>
      </c>
      <c r="X4" s="3" t="s">
        <v>61</v>
      </c>
      <c r="Y4" s="3" t="s">
        <v>283</v>
      </c>
      <c r="Z4" s="3" t="s">
        <v>72</v>
      </c>
      <c r="AA4" s="3" t="s">
        <v>333</v>
      </c>
      <c r="AB4" s="3" t="s">
        <v>136</v>
      </c>
      <c r="AC4" s="3" t="s">
        <v>503</v>
      </c>
      <c r="AD4" s="3" t="s">
        <v>714</v>
      </c>
      <c r="AF4" s="3" t="s">
        <v>336</v>
      </c>
      <c r="AG4" s="3" t="s">
        <v>42</v>
      </c>
      <c r="AH4" s="3" t="s">
        <v>334</v>
      </c>
      <c r="AI4" s="3" t="s">
        <v>43</v>
      </c>
      <c r="AJ4" s="3" t="s">
        <v>335</v>
      </c>
      <c r="AK4" s="3">
        <v>0.25</v>
      </c>
      <c r="AM4" s="3" t="s">
        <v>68</v>
      </c>
      <c r="AN4" s="3">
        <v>0</v>
      </c>
      <c r="AO4" s="3" t="s">
        <v>401</v>
      </c>
      <c r="AP4" s="3">
        <v>0</v>
      </c>
      <c r="AQ4" s="9" t="s">
        <v>401</v>
      </c>
      <c r="AR4" s="6">
        <v>0</v>
      </c>
      <c r="AS4" s="9" t="s">
        <v>401</v>
      </c>
      <c r="AT4" s="3" t="s">
        <v>401</v>
      </c>
      <c r="AU4" s="3" t="s">
        <v>349</v>
      </c>
      <c r="AV4" s="3">
        <v>14433</v>
      </c>
      <c r="AW4" s="3">
        <v>241</v>
      </c>
      <c r="AX4" s="11">
        <f>AV4/11604.5250061598</f>
        <v>1.2437389718526883</v>
      </c>
      <c r="AY4" s="11">
        <f>AW4/11604.5250061598</f>
        <v>2.0767760840885323E-2</v>
      </c>
      <c r="AZ4" s="3" t="s">
        <v>523</v>
      </c>
      <c r="BA4" s="3" t="s">
        <v>352</v>
      </c>
      <c r="BC4" s="4">
        <v>1000000000652</v>
      </c>
      <c r="BD4" s="8" t="e">
        <f>AN4*(LN((BC4*AN4)/AK4)-3.64)</f>
        <v>#NUM!</v>
      </c>
    </row>
    <row r="5" spans="1:59" x14ac:dyDescent="0.2">
      <c r="A5" s="3" t="s">
        <v>37</v>
      </c>
      <c r="B5" s="3" t="s">
        <v>160</v>
      </c>
      <c r="C5" s="3">
        <v>2</v>
      </c>
      <c r="D5" s="3">
        <v>4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f>SUM(C5:L5)</f>
        <v>7</v>
      </c>
      <c r="N5" s="3">
        <v>0</v>
      </c>
      <c r="O5" s="3">
        <v>1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 t="s">
        <v>161</v>
      </c>
      <c r="W5" s="3">
        <f>C5*12+D5*1+E5*14+F5*16+G5*31+H5*32+I5*35+J5*19+K5*80+L5*127</f>
        <v>44</v>
      </c>
      <c r="Y5" s="3" t="s">
        <v>677</v>
      </c>
      <c r="Z5" s="3" t="s">
        <v>725</v>
      </c>
      <c r="AA5" s="3" t="s">
        <v>728</v>
      </c>
      <c r="AB5" s="3" t="s">
        <v>728</v>
      </c>
      <c r="AC5" s="3" t="s">
        <v>503</v>
      </c>
      <c r="AD5" s="3" t="s">
        <v>714</v>
      </c>
      <c r="AE5" s="3" t="s">
        <v>727</v>
      </c>
      <c r="AF5" s="3" t="s">
        <v>160</v>
      </c>
      <c r="AG5" s="3" t="s">
        <v>42</v>
      </c>
      <c r="AH5" s="3">
        <v>17</v>
      </c>
      <c r="AI5" s="3" t="s">
        <v>43</v>
      </c>
      <c r="AJ5" s="3" t="s">
        <v>726</v>
      </c>
      <c r="AK5" s="3">
        <v>1.21</v>
      </c>
      <c r="AM5" s="3" t="s">
        <v>48</v>
      </c>
      <c r="AN5" s="3">
        <v>104.9</v>
      </c>
      <c r="AP5" s="3">
        <v>1</v>
      </c>
      <c r="AQ5" s="9" t="s">
        <v>401</v>
      </c>
      <c r="AR5" s="4">
        <v>1000000000000</v>
      </c>
      <c r="AS5" s="9" t="s">
        <v>401</v>
      </c>
      <c r="AT5" s="9" t="s">
        <v>444</v>
      </c>
      <c r="AU5" s="3" t="s">
        <v>729</v>
      </c>
      <c r="AV5" s="3">
        <v>2847</v>
      </c>
      <c r="AW5" s="3">
        <v>3</v>
      </c>
      <c r="AX5" s="11">
        <f>AV5/11604.5250061598</f>
        <v>0.24533533242323866</v>
      </c>
      <c r="AY5" s="11">
        <f>AW5/11604.5250061598</f>
        <v>2.5851984449234842E-4</v>
      </c>
      <c r="BC5" s="4">
        <v>1000000000379</v>
      </c>
      <c r="BD5" s="8">
        <f>AN5*(LN((BC5*AN5)/AK5)-3.64)</f>
        <v>2984.7625277434108</v>
      </c>
    </row>
    <row r="6" spans="1:59" x14ac:dyDescent="0.2">
      <c r="A6" s="3" t="s">
        <v>37</v>
      </c>
      <c r="B6" s="3" t="s">
        <v>160</v>
      </c>
      <c r="C6" s="3">
        <v>2</v>
      </c>
      <c r="D6" s="3">
        <v>4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f>SUM(C6:L6)</f>
        <v>7</v>
      </c>
      <c r="N6" s="3">
        <v>0</v>
      </c>
      <c r="O6" s="3">
        <v>1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 t="s">
        <v>161</v>
      </c>
      <c r="W6" s="3">
        <f>C6*12+D6*1+E6*14+F6*16+G6*31+H6*32+I6*35+J6*19+K6*80+L6*127</f>
        <v>44</v>
      </c>
      <c r="Y6" s="3" t="s">
        <v>718</v>
      </c>
      <c r="Z6" s="3" t="s">
        <v>152</v>
      </c>
      <c r="AA6" s="3" t="s">
        <v>719</v>
      </c>
      <c r="AB6" s="3" t="s">
        <v>57</v>
      </c>
      <c r="AC6" s="3" t="s">
        <v>506</v>
      </c>
      <c r="AD6" s="3" t="s">
        <v>714</v>
      </c>
      <c r="AF6" s="3" t="s">
        <v>160</v>
      </c>
      <c r="AG6" s="3" t="s">
        <v>42</v>
      </c>
      <c r="AH6" s="3">
        <v>90</v>
      </c>
      <c r="AI6" s="3" t="s">
        <v>43</v>
      </c>
      <c r="AJ6" s="3" t="s">
        <v>401</v>
      </c>
      <c r="AK6" s="3">
        <v>0</v>
      </c>
      <c r="AL6" s="9" t="s">
        <v>447</v>
      </c>
      <c r="AM6" s="3" t="s">
        <v>721</v>
      </c>
      <c r="AN6" s="3">
        <v>100</v>
      </c>
      <c r="AO6" s="3" t="s">
        <v>401</v>
      </c>
      <c r="AP6" s="3">
        <v>1</v>
      </c>
      <c r="AQ6" s="9" t="s">
        <v>401</v>
      </c>
      <c r="AR6" s="6">
        <v>0</v>
      </c>
      <c r="AS6" s="9" t="s">
        <v>401</v>
      </c>
      <c r="AT6" s="9" t="s">
        <v>401</v>
      </c>
      <c r="AU6" s="9" t="s">
        <v>722</v>
      </c>
      <c r="AV6" s="3">
        <v>4330</v>
      </c>
      <c r="AW6" s="3">
        <v>217</v>
      </c>
      <c r="AX6" s="11">
        <f>AV6/11604.5250061598</f>
        <v>0.37313030888395621</v>
      </c>
      <c r="AY6" s="11">
        <f>AW6/11604.5250061598</f>
        <v>1.8699602084946535E-2</v>
      </c>
      <c r="BC6" s="4"/>
    </row>
    <row r="7" spans="1:59" x14ac:dyDescent="0.2">
      <c r="A7" s="3" t="s">
        <v>37</v>
      </c>
      <c r="B7" s="3" t="s">
        <v>228</v>
      </c>
      <c r="C7" s="3">
        <v>3</v>
      </c>
      <c r="D7" s="3">
        <v>6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f>SUM(C7:L7)</f>
        <v>10</v>
      </c>
      <c r="N7" s="3">
        <v>0</v>
      </c>
      <c r="O7" s="3">
        <v>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 t="s">
        <v>229</v>
      </c>
      <c r="W7" s="3">
        <f>C7*12+D7*1+E7*14+F7*16+G7*31+H7*32+I7*35+J7*19+K7*80+L7*127</f>
        <v>58</v>
      </c>
      <c r="Y7" s="3" t="s">
        <v>718</v>
      </c>
      <c r="Z7" s="3" t="s">
        <v>152</v>
      </c>
      <c r="AA7" s="3" t="s">
        <v>719</v>
      </c>
      <c r="AB7" s="3" t="s">
        <v>57</v>
      </c>
      <c r="AC7" s="3" t="s">
        <v>506</v>
      </c>
      <c r="AD7" s="3" t="s">
        <v>714</v>
      </c>
      <c r="AF7" s="3" t="s">
        <v>230</v>
      </c>
      <c r="AG7" s="3" t="s">
        <v>42</v>
      </c>
      <c r="AH7" s="3">
        <v>120</v>
      </c>
      <c r="AI7" s="3" t="s">
        <v>43</v>
      </c>
      <c r="AJ7" s="3" t="s">
        <v>401</v>
      </c>
      <c r="AK7" s="3">
        <v>0</v>
      </c>
      <c r="AL7" s="9" t="s">
        <v>447</v>
      </c>
      <c r="AM7" s="3" t="s">
        <v>721</v>
      </c>
      <c r="AN7" s="3">
        <v>130</v>
      </c>
      <c r="AO7" s="3" t="s">
        <v>401</v>
      </c>
      <c r="AP7" s="3">
        <v>1</v>
      </c>
      <c r="AQ7" s="9" t="s">
        <v>401</v>
      </c>
      <c r="AR7" s="6">
        <v>0</v>
      </c>
      <c r="AS7" s="9" t="s">
        <v>401</v>
      </c>
      <c r="AT7" s="9" t="s">
        <v>401</v>
      </c>
      <c r="AU7" s="3" t="s">
        <v>816</v>
      </c>
      <c r="AV7" s="3">
        <v>4691</v>
      </c>
      <c r="AW7" s="3">
        <v>241</v>
      </c>
      <c r="AX7" s="3"/>
      <c r="AY7" s="3"/>
      <c r="BC7" s="4"/>
    </row>
    <row r="8" spans="1:59" x14ac:dyDescent="0.2">
      <c r="A8" s="3" t="s">
        <v>37</v>
      </c>
      <c r="B8" s="3" t="s">
        <v>132</v>
      </c>
      <c r="C8" s="3">
        <v>2</v>
      </c>
      <c r="D8" s="3">
        <v>3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f>SUM(C8:L8)</f>
        <v>6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</v>
      </c>
      <c r="U8" s="3">
        <v>0</v>
      </c>
      <c r="V8" s="3" t="s">
        <v>133</v>
      </c>
      <c r="W8" s="3">
        <f>C8*12+D8*1+E8*14+F8*16+G8*31+H8*32+I8*35+J8*19+K8*80+L8*127</f>
        <v>41</v>
      </c>
      <c r="Y8" s="3" t="s">
        <v>134</v>
      </c>
      <c r="Z8" s="3" t="s">
        <v>370</v>
      </c>
      <c r="AA8" s="3" t="s">
        <v>433</v>
      </c>
      <c r="AB8" s="3" t="s">
        <v>433</v>
      </c>
      <c r="AC8" s="3" t="s">
        <v>508</v>
      </c>
      <c r="AD8" s="3" t="s">
        <v>714</v>
      </c>
      <c r="AE8" s="3" t="s">
        <v>715</v>
      </c>
      <c r="AF8" s="3" t="s">
        <v>132</v>
      </c>
      <c r="AG8" s="3" t="s">
        <v>42</v>
      </c>
      <c r="AH8" s="3">
        <v>90</v>
      </c>
      <c r="AI8" s="3" t="s">
        <v>43</v>
      </c>
      <c r="AJ8" s="3" t="s">
        <v>386</v>
      </c>
      <c r="AK8" s="3">
        <v>0.2</v>
      </c>
      <c r="AM8" s="3" t="s">
        <v>48</v>
      </c>
      <c r="AN8" s="3">
        <v>0</v>
      </c>
      <c r="AO8" s="3" t="s">
        <v>435</v>
      </c>
      <c r="AP8" s="3">
        <v>1</v>
      </c>
      <c r="AQ8" s="9" t="s">
        <v>401</v>
      </c>
      <c r="AR8" s="6" t="s">
        <v>460</v>
      </c>
      <c r="AS8" s="9" t="s">
        <v>457</v>
      </c>
      <c r="AT8" s="9" t="s">
        <v>444</v>
      </c>
      <c r="AU8" s="3" t="s">
        <v>813</v>
      </c>
      <c r="AV8" s="3">
        <v>4813</v>
      </c>
      <c r="AW8" s="3">
        <v>696</v>
      </c>
      <c r="AX8" s="11">
        <f>AV8/11604.5250061598</f>
        <v>0.41475200384722433</v>
      </c>
      <c r="AY8" s="11">
        <f>AW8/11604.5250061598</f>
        <v>5.9976603922224835E-2</v>
      </c>
      <c r="BA8" s="3" t="s">
        <v>437</v>
      </c>
      <c r="BC8" s="4">
        <v>1000000000323</v>
      </c>
      <c r="BD8" s="8" t="e">
        <f>AN8*(LN((BC8*AN8)/AK8)-3.64)</f>
        <v>#NUM!</v>
      </c>
    </row>
    <row r="9" spans="1:59" x14ac:dyDescent="0.2">
      <c r="A9" s="3" t="s">
        <v>37</v>
      </c>
      <c r="B9" s="3" t="s">
        <v>132</v>
      </c>
      <c r="C9" s="3">
        <v>2</v>
      </c>
      <c r="D9" s="3">
        <v>3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f>SUM(C9:L9)</f>
        <v>6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</v>
      </c>
      <c r="U9" s="3">
        <v>0</v>
      </c>
      <c r="V9" s="3" t="s">
        <v>133</v>
      </c>
      <c r="W9" s="3">
        <f>C9*12+D9*1+E9*14+F9*16+G9*31+H9*32+I9*35+J9*19+K9*80+L9*127</f>
        <v>41</v>
      </c>
      <c r="Y9" s="3" t="s">
        <v>135</v>
      </c>
      <c r="Z9" s="3" t="s">
        <v>117</v>
      </c>
      <c r="AA9" s="3" t="s">
        <v>136</v>
      </c>
      <c r="AB9" s="3" t="s">
        <v>136</v>
      </c>
      <c r="AC9" s="3" t="s">
        <v>503</v>
      </c>
      <c r="AD9" s="3" t="s">
        <v>714</v>
      </c>
      <c r="AF9" s="3" t="s">
        <v>132</v>
      </c>
      <c r="AG9" s="3" t="s">
        <v>42</v>
      </c>
      <c r="AH9" s="3">
        <v>100</v>
      </c>
      <c r="AI9" s="3" t="s">
        <v>43</v>
      </c>
      <c r="AJ9" s="3" t="s">
        <v>137</v>
      </c>
      <c r="AK9" s="3">
        <v>4</v>
      </c>
      <c r="AM9" s="3" t="s">
        <v>48</v>
      </c>
      <c r="AN9" s="3">
        <v>172</v>
      </c>
      <c r="AO9" s="3" t="s">
        <v>138</v>
      </c>
      <c r="AP9" s="3">
        <v>1</v>
      </c>
      <c r="AQ9" s="9" t="s">
        <v>401</v>
      </c>
      <c r="AR9" s="6" t="s">
        <v>458</v>
      </c>
      <c r="AS9" s="9" t="s">
        <v>401</v>
      </c>
      <c r="AT9" s="9" t="s">
        <v>444</v>
      </c>
      <c r="AU9" s="3" t="s">
        <v>812</v>
      </c>
      <c r="AV9" s="3">
        <v>5533</v>
      </c>
      <c r="AW9" s="3">
        <v>0</v>
      </c>
      <c r="AX9" s="11">
        <f>AV9/11604.5250061598</f>
        <v>0.47679676652538794</v>
      </c>
      <c r="AY9" s="3">
        <v>0</v>
      </c>
      <c r="AZ9" s="3" t="s">
        <v>139</v>
      </c>
      <c r="BC9" s="4">
        <v>1000000000328</v>
      </c>
      <c r="BD9" s="8">
        <f>AN9*(LN((BC9*AN9)/AK9)-3.64)</f>
        <v>4773.382051895419</v>
      </c>
    </row>
    <row r="10" spans="1:59" x14ac:dyDescent="0.2">
      <c r="A10" s="3" t="s">
        <v>37</v>
      </c>
      <c r="B10" s="3" t="s">
        <v>132</v>
      </c>
      <c r="C10" s="3">
        <v>2</v>
      </c>
      <c r="D10" s="3">
        <v>3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f>SUM(C10:L10)</f>
        <v>6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</v>
      </c>
      <c r="U10" s="3">
        <v>0</v>
      </c>
      <c r="V10" s="3" t="s">
        <v>133</v>
      </c>
      <c r="W10" s="3">
        <f>C10*12+D10*1+E10*14+F10*16+G10*31+H10*32+I10*35+J10*19+K10*80+L10*127</f>
        <v>41</v>
      </c>
      <c r="Y10" s="3" t="s">
        <v>418</v>
      </c>
      <c r="Z10" s="3" t="s">
        <v>404</v>
      </c>
      <c r="AA10" s="3" t="s">
        <v>278</v>
      </c>
      <c r="AB10" s="3" t="s">
        <v>397</v>
      </c>
      <c r="AC10" s="3" t="s">
        <v>504</v>
      </c>
      <c r="AD10" s="3" t="s">
        <v>714</v>
      </c>
      <c r="AF10" s="3" t="s">
        <v>132</v>
      </c>
      <c r="AG10" s="3" t="s">
        <v>42</v>
      </c>
      <c r="AH10" s="3">
        <v>20</v>
      </c>
      <c r="AI10" s="3" t="s">
        <v>43</v>
      </c>
      <c r="AJ10" s="3" t="s">
        <v>58</v>
      </c>
      <c r="AK10" s="3">
        <v>1</v>
      </c>
      <c r="AM10" s="3" t="s">
        <v>48</v>
      </c>
      <c r="AN10" s="3">
        <v>145</v>
      </c>
      <c r="AO10" s="3" t="s">
        <v>271</v>
      </c>
      <c r="AP10" s="3">
        <v>0</v>
      </c>
      <c r="AQ10" s="9" t="s">
        <v>401</v>
      </c>
      <c r="AR10" s="6" t="s">
        <v>461</v>
      </c>
      <c r="AS10" s="9" t="s">
        <v>448</v>
      </c>
      <c r="AT10" s="9" t="s">
        <v>446</v>
      </c>
      <c r="AU10" s="3" t="s">
        <v>811</v>
      </c>
      <c r="AV10" s="3">
        <v>5653</v>
      </c>
      <c r="AW10" s="3">
        <v>361</v>
      </c>
      <c r="AX10" s="11">
        <f>AV10/11604.5250061598</f>
        <v>0.48713756030508187</v>
      </c>
      <c r="AY10" s="11">
        <f>AW10/11604.5250061598</f>
        <v>3.1108554620579258E-2</v>
      </c>
      <c r="BC10" s="4">
        <v>1000000000335</v>
      </c>
      <c r="BD10" s="8">
        <f>AN10*(LN((BC10*AN10)/AK10)-3.64)</f>
        <v>4200.3244545091984</v>
      </c>
    </row>
    <row r="11" spans="1:59" x14ac:dyDescent="0.2">
      <c r="A11" s="3" t="s">
        <v>37</v>
      </c>
      <c r="B11" s="3" t="s">
        <v>132</v>
      </c>
      <c r="C11" s="3">
        <v>2</v>
      </c>
      <c r="D11" s="3">
        <v>3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f>SUM(C11:L11)</f>
        <v>6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</v>
      </c>
      <c r="U11" s="3">
        <v>0</v>
      </c>
      <c r="V11" s="3" t="s">
        <v>133</v>
      </c>
      <c r="W11" s="3">
        <f>C11*12+D11*1+E11*14+F11*16+G11*31+H11*32+I11*35+J11*19+K11*80+L11*127</f>
        <v>41</v>
      </c>
      <c r="Y11" s="3" t="s">
        <v>134</v>
      </c>
      <c r="Z11" s="3" t="s">
        <v>370</v>
      </c>
      <c r="AA11" s="3" t="s">
        <v>333</v>
      </c>
      <c r="AB11" s="3" t="s">
        <v>57</v>
      </c>
      <c r="AC11" s="3" t="s">
        <v>506</v>
      </c>
      <c r="AD11" s="3" t="s">
        <v>714</v>
      </c>
      <c r="AE11" s="3" t="s">
        <v>716</v>
      </c>
      <c r="AF11" s="3" t="s">
        <v>132</v>
      </c>
      <c r="AG11" s="3" t="s">
        <v>42</v>
      </c>
      <c r="AH11" s="3">
        <v>90</v>
      </c>
      <c r="AI11" s="3" t="s">
        <v>43</v>
      </c>
      <c r="AJ11" s="3" t="s">
        <v>215</v>
      </c>
      <c r="AK11" s="3">
        <v>0.16669999999999999</v>
      </c>
      <c r="AM11" s="3" t="s">
        <v>48</v>
      </c>
      <c r="AN11" s="3">
        <v>0</v>
      </c>
      <c r="AO11" s="3" t="s">
        <v>436</v>
      </c>
      <c r="AP11" s="3">
        <v>1</v>
      </c>
      <c r="AQ11" s="9" t="s">
        <v>401</v>
      </c>
      <c r="AR11" s="6" t="s">
        <v>459</v>
      </c>
      <c r="AS11" s="9" t="s">
        <v>457</v>
      </c>
      <c r="AT11" s="9" t="s">
        <v>444</v>
      </c>
      <c r="AU11" s="3" t="s">
        <v>814</v>
      </c>
      <c r="AV11" s="3">
        <v>6184</v>
      </c>
      <c r="AW11" s="3">
        <v>406</v>
      </c>
      <c r="AX11" s="11">
        <f>AV11/11604.5250061598</f>
        <v>0.53289557278022748</v>
      </c>
      <c r="AY11" s="11">
        <f>AW11/11604.5250061598</f>
        <v>3.4986352287964484E-2</v>
      </c>
      <c r="BA11" s="3" t="s">
        <v>468</v>
      </c>
      <c r="BC11" s="4">
        <v>1000000000326</v>
      </c>
      <c r="BD11" s="8" t="e">
        <f>AN11*(LN((BC11*AN11)/AK11)-3.64)</f>
        <v>#NUM!</v>
      </c>
    </row>
    <row r="12" spans="1:59" x14ac:dyDescent="0.2">
      <c r="A12" s="3" t="s">
        <v>37</v>
      </c>
      <c r="B12" s="3" t="s">
        <v>93</v>
      </c>
      <c r="C12" s="3">
        <v>2</v>
      </c>
      <c r="D12" s="3">
        <v>2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f>SUM(C12:L12)</f>
        <v>4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 t="s">
        <v>94</v>
      </c>
      <c r="W12" s="3">
        <f>C12*12+D12*1+E12*14+F12*16+G12*31+H12*32+I12*35+J12*19+K12*80+L12*127</f>
        <v>26</v>
      </c>
      <c r="Y12" s="3" t="s">
        <v>95</v>
      </c>
      <c r="Z12" s="3" t="s">
        <v>96</v>
      </c>
      <c r="AA12" s="3" t="s">
        <v>79</v>
      </c>
      <c r="AB12" s="3" t="s">
        <v>101</v>
      </c>
      <c r="AC12" s="3" t="s">
        <v>506</v>
      </c>
      <c r="AD12" s="3" t="s">
        <v>714</v>
      </c>
      <c r="AF12" s="3" t="s">
        <v>93</v>
      </c>
      <c r="AG12" s="3" t="s">
        <v>42</v>
      </c>
      <c r="AH12" s="3">
        <v>11</v>
      </c>
      <c r="AI12" s="3" t="s">
        <v>43</v>
      </c>
      <c r="AJ12" s="3" t="s">
        <v>97</v>
      </c>
      <c r="AK12" s="3">
        <v>3.3329999999999999E-2</v>
      </c>
      <c r="AM12" s="3" t="s">
        <v>48</v>
      </c>
      <c r="AN12" s="3">
        <v>70</v>
      </c>
      <c r="AO12" s="3" t="s">
        <v>401</v>
      </c>
      <c r="AP12" s="3">
        <v>1</v>
      </c>
      <c r="AQ12" s="9" t="s">
        <v>401</v>
      </c>
      <c r="AR12" s="6" t="s">
        <v>471</v>
      </c>
      <c r="AS12" s="9" t="s">
        <v>477</v>
      </c>
      <c r="AU12" s="3" t="s">
        <v>102</v>
      </c>
      <c r="AV12" s="3">
        <v>3200</v>
      </c>
      <c r="AW12" s="3">
        <v>220</v>
      </c>
      <c r="AX12" s="11">
        <f>AV12/11604.5250061598</f>
        <v>0.27575450079183833</v>
      </c>
      <c r="AY12" s="11">
        <f>AW12/11604.5250061598</f>
        <v>1.8958121929438885E-2</v>
      </c>
      <c r="AZ12" s="3" t="e">
        <f>-dTheta/dT = nu/beta * theta^N * EXP(-Eb/T)</f>
        <v>#NAME?</v>
      </c>
      <c r="BA12" s="3" t="s">
        <v>466</v>
      </c>
      <c r="BC12" s="4">
        <v>1000000000243</v>
      </c>
      <c r="BD12" s="8">
        <f>AN12*(LN((BC12*AN12)/AK12)-3.64)</f>
        <v>2214.8569621418378</v>
      </c>
    </row>
    <row r="13" spans="1:59" x14ac:dyDescent="0.2">
      <c r="A13" s="3" t="s">
        <v>37</v>
      </c>
      <c r="B13" s="3" t="s">
        <v>280</v>
      </c>
      <c r="C13" s="3">
        <v>5</v>
      </c>
      <c r="D13" s="3">
        <v>5</v>
      </c>
      <c r="E13" s="3">
        <v>5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f>SUM(C13:L13)</f>
        <v>15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 t="s">
        <v>281</v>
      </c>
      <c r="W13" s="3">
        <f>C13*12+D13*1+E13*14+F13*16+G13*31+H13*32+I13*35+J13*19+K13*80+L13*127</f>
        <v>135</v>
      </c>
      <c r="X13" s="3" t="s">
        <v>61</v>
      </c>
      <c r="Y13" s="3" t="s">
        <v>282</v>
      </c>
      <c r="Z13" s="3" t="s">
        <v>162</v>
      </c>
      <c r="AA13" s="3" t="s">
        <v>333</v>
      </c>
      <c r="AB13" s="3" t="s">
        <v>333</v>
      </c>
      <c r="AC13" s="3" t="s">
        <v>503</v>
      </c>
      <c r="AD13" s="3" t="s">
        <v>714</v>
      </c>
      <c r="AF13" s="3" t="s">
        <v>518</v>
      </c>
      <c r="AG13" s="3" t="s">
        <v>42</v>
      </c>
      <c r="AH13" s="3" t="s">
        <v>334</v>
      </c>
      <c r="AI13" s="3" t="s">
        <v>43</v>
      </c>
      <c r="AJ13" s="3" t="s">
        <v>515</v>
      </c>
      <c r="AK13" s="3">
        <v>0.25</v>
      </c>
      <c r="AL13" s="9" t="s">
        <v>514</v>
      </c>
      <c r="AM13" s="3" t="s">
        <v>48</v>
      </c>
      <c r="AN13" s="3">
        <v>483</v>
      </c>
      <c r="AO13" s="3" t="s">
        <v>516</v>
      </c>
      <c r="AP13" s="3">
        <v>1</v>
      </c>
      <c r="AQ13" s="9" t="s">
        <v>401</v>
      </c>
      <c r="AR13" s="6" t="s">
        <v>456</v>
      </c>
      <c r="AS13" s="9" t="s">
        <v>401</v>
      </c>
      <c r="AT13" s="9" t="s">
        <v>444</v>
      </c>
      <c r="AU13" s="3" t="s">
        <v>517</v>
      </c>
      <c r="AV13" s="3">
        <v>14794</v>
      </c>
      <c r="AW13" s="3">
        <v>241</v>
      </c>
      <c r="AX13" s="11">
        <f>AV13/11604.5250061598</f>
        <v>1.2748475264732675</v>
      </c>
      <c r="AY13" s="11">
        <f>AW13/11604.5250061598</f>
        <v>2.0767760840885323E-2</v>
      </c>
      <c r="AZ13" s="3" t="s">
        <v>379</v>
      </c>
      <c r="BC13" s="4">
        <v>1000000000642</v>
      </c>
      <c r="BD13" s="8">
        <f>AN13*(LN((BC13*AN13)/AK13)-3.64)</f>
        <v>15242.191419438674</v>
      </c>
    </row>
    <row r="14" spans="1:59" x14ac:dyDescent="0.2">
      <c r="A14" s="3" t="s">
        <v>37</v>
      </c>
      <c r="B14" s="3" t="s">
        <v>427</v>
      </c>
      <c r="C14" s="3">
        <v>3</v>
      </c>
      <c r="D14" s="3">
        <v>6</v>
      </c>
      <c r="E14" s="3">
        <v>0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f>SUM(C14:L14)</f>
        <v>10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 t="s">
        <v>426</v>
      </c>
      <c r="W14" s="3">
        <f>C14*12+D14*1+E14*14+F14*16+G14*31+H14*32+I14*35+J14*19+K14*80+L14*127</f>
        <v>58</v>
      </c>
      <c r="Y14" s="3" t="s">
        <v>420</v>
      </c>
      <c r="Z14" s="3" t="s">
        <v>41</v>
      </c>
      <c r="AA14" s="3" t="s">
        <v>421</v>
      </c>
      <c r="AB14" s="3" t="s">
        <v>421</v>
      </c>
      <c r="AC14" s="3" t="s">
        <v>503</v>
      </c>
      <c r="AD14" s="3" t="s">
        <v>714</v>
      </c>
      <c r="AF14" s="3" t="s">
        <v>234</v>
      </c>
      <c r="AG14" s="3" t="s">
        <v>42</v>
      </c>
      <c r="AH14" s="3" t="s">
        <v>422</v>
      </c>
      <c r="AI14" s="3" t="s">
        <v>43</v>
      </c>
      <c r="AJ14" s="3" t="s">
        <v>401</v>
      </c>
      <c r="AK14" s="3">
        <v>0</v>
      </c>
      <c r="AL14" s="9" t="s">
        <v>401</v>
      </c>
      <c r="AM14" s="3" t="s">
        <v>48</v>
      </c>
      <c r="AN14" s="3">
        <v>200</v>
      </c>
      <c r="AO14" s="3" t="s">
        <v>401</v>
      </c>
      <c r="AP14" s="3">
        <v>1</v>
      </c>
      <c r="AQ14" s="9" t="s">
        <v>401</v>
      </c>
      <c r="AR14" s="6" t="s">
        <v>447</v>
      </c>
      <c r="AU14" s="3" t="s">
        <v>428</v>
      </c>
      <c r="AV14" s="3">
        <v>6014</v>
      </c>
      <c r="AW14" s="3">
        <v>0</v>
      </c>
      <c r="AX14" s="11">
        <f>AV14/11604.5250061598</f>
        <v>0.51824611492566108</v>
      </c>
      <c r="AY14" s="3">
        <v>0</v>
      </c>
      <c r="AZ14" s="3" t="s">
        <v>423</v>
      </c>
      <c r="BA14" s="3" t="s">
        <v>425</v>
      </c>
      <c r="BC14" s="4">
        <v>1000000000776</v>
      </c>
      <c r="BD14" s="8" t="e">
        <f>AN14*(LN((BC14*AN14)/AK14)-3.64)</f>
        <v>#DIV/0!</v>
      </c>
    </row>
    <row r="15" spans="1:59" x14ac:dyDescent="0.2">
      <c r="A15" s="3" t="s">
        <v>37</v>
      </c>
      <c r="B15" s="3" t="s">
        <v>77</v>
      </c>
      <c r="C15" s="3">
        <v>0</v>
      </c>
      <c r="D15" s="3">
        <v>3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f>SUM(C15:L15)</f>
        <v>4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 t="s">
        <v>78</v>
      </c>
      <c r="W15" s="3">
        <f>C15*12+D15*1+E15*14+F15*16+G15*31+H15*32+I15*35+J15*19+K15*80+L15*127</f>
        <v>17</v>
      </c>
      <c r="Y15" s="3" t="s">
        <v>49</v>
      </c>
      <c r="Z15" s="3" t="s">
        <v>41</v>
      </c>
      <c r="AA15" s="3" t="s">
        <v>46</v>
      </c>
      <c r="AB15" s="3" t="s">
        <v>46</v>
      </c>
      <c r="AC15" s="3" t="s">
        <v>504</v>
      </c>
      <c r="AD15" s="3" t="s">
        <v>714</v>
      </c>
      <c r="AF15" s="3" t="s">
        <v>77</v>
      </c>
      <c r="AG15" s="3" t="s">
        <v>42</v>
      </c>
      <c r="AH15" s="6" t="s">
        <v>50</v>
      </c>
      <c r="AI15" s="3" t="s">
        <v>43</v>
      </c>
      <c r="AJ15" s="3" t="s">
        <v>58</v>
      </c>
      <c r="AK15" s="3">
        <v>1</v>
      </c>
      <c r="AM15" s="3" t="s">
        <v>48</v>
      </c>
      <c r="AN15" s="3">
        <v>96</v>
      </c>
      <c r="AP15" s="3">
        <v>0</v>
      </c>
      <c r="AQ15" s="9" t="s">
        <v>401</v>
      </c>
      <c r="AR15" s="6" t="s">
        <v>476</v>
      </c>
      <c r="AS15" s="9" t="s">
        <v>448</v>
      </c>
      <c r="AT15" s="9" t="s">
        <v>444</v>
      </c>
      <c r="AU15" s="3" t="s">
        <v>810</v>
      </c>
      <c r="AV15" s="3">
        <v>3007</v>
      </c>
      <c r="AW15" s="3">
        <v>241</v>
      </c>
      <c r="AX15" s="11">
        <f>AV15/11604.5250061598</f>
        <v>0.25912305746283054</v>
      </c>
      <c r="AY15" s="11">
        <f>AW15/11604.5250061598</f>
        <v>2.0767760840885323E-2</v>
      </c>
      <c r="AZ15" s="3" t="s">
        <v>53</v>
      </c>
      <c r="BA15" s="3" t="s">
        <v>54</v>
      </c>
      <c r="BC15" s="4">
        <v>1000000000208</v>
      </c>
      <c r="BD15" s="8">
        <f>AN15*(LN((BC15*AN15)/AK15)-3.64)</f>
        <v>2741.3154535300209</v>
      </c>
    </row>
    <row r="16" spans="1:59" x14ac:dyDescent="0.2">
      <c r="A16" s="3" t="s">
        <v>37</v>
      </c>
      <c r="B16" s="3" t="s">
        <v>724</v>
      </c>
      <c r="C16" s="3">
        <v>7</v>
      </c>
      <c r="D16" s="3">
        <v>6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f>SUM(C16:L16)</f>
        <v>14</v>
      </c>
      <c r="N16" s="3">
        <v>0</v>
      </c>
      <c r="O16" s="3">
        <v>1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 t="s">
        <v>720</v>
      </c>
      <c r="W16" s="3">
        <f>C16*12+D16*1+E16*14+F16*16+G16*31+H16*32+I16*35+J16*19+K16*80+L16*127</f>
        <v>106</v>
      </c>
      <c r="Y16" s="3" t="s">
        <v>718</v>
      </c>
      <c r="Z16" s="3" t="s">
        <v>152</v>
      </c>
      <c r="AA16" s="3" t="s">
        <v>719</v>
      </c>
      <c r="AB16" s="3" t="s">
        <v>57</v>
      </c>
      <c r="AC16" s="3" t="s">
        <v>506</v>
      </c>
      <c r="AD16" s="3" t="s">
        <v>714</v>
      </c>
      <c r="AF16" s="3" t="s">
        <v>724</v>
      </c>
      <c r="AG16" s="3" t="s">
        <v>42</v>
      </c>
      <c r="AH16" s="3">
        <v>135</v>
      </c>
      <c r="AI16" s="3" t="s">
        <v>43</v>
      </c>
      <c r="AJ16" s="3" t="s">
        <v>401</v>
      </c>
      <c r="AK16" s="3">
        <v>0</v>
      </c>
      <c r="AL16" s="9" t="s">
        <v>447</v>
      </c>
      <c r="AM16" s="3" t="s">
        <v>721</v>
      </c>
      <c r="AN16" s="3">
        <v>180</v>
      </c>
      <c r="AO16" s="3" t="s">
        <v>401</v>
      </c>
      <c r="AP16" s="3">
        <v>1</v>
      </c>
      <c r="AQ16" s="9" t="s">
        <v>401</v>
      </c>
      <c r="AR16" s="6">
        <v>0</v>
      </c>
      <c r="AS16" s="9" t="s">
        <v>401</v>
      </c>
      <c r="AT16" s="9" t="s">
        <v>401</v>
      </c>
      <c r="AU16" s="3" t="s">
        <v>723</v>
      </c>
      <c r="AV16" s="3">
        <v>4811</v>
      </c>
      <c r="AW16" s="3">
        <v>241</v>
      </c>
      <c r="AX16" s="11">
        <f>AV16/11604.5250061598</f>
        <v>0.41457965728422941</v>
      </c>
      <c r="AY16" s="11">
        <f>AW16/11604.5250061598</f>
        <v>2.0767760840885323E-2</v>
      </c>
      <c r="BC16" s="4">
        <v>1000000000784</v>
      </c>
      <c r="BD16" s="8" t="e">
        <f>AN16*(LN((BC16*AN16)/AK16)-3.64)</f>
        <v>#DIV/0!</v>
      </c>
    </row>
    <row r="17" spans="1:56" x14ac:dyDescent="0.2">
      <c r="A17" s="3" t="s">
        <v>37</v>
      </c>
      <c r="B17" s="3" t="s">
        <v>250</v>
      </c>
      <c r="C17" s="3">
        <v>6</v>
      </c>
      <c r="D17" s="3">
        <v>6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f>SUM(C17:L17)</f>
        <v>12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 t="s">
        <v>251</v>
      </c>
      <c r="W17" s="3">
        <f>C17*12+D17*1+E17*14+F17*16+G17*31+H17*32+I17*35+J17*19+K17*80+L17*127</f>
        <v>78</v>
      </c>
      <c r="Y17" s="3" t="s">
        <v>538</v>
      </c>
      <c r="Z17" s="3" t="s">
        <v>539</v>
      </c>
      <c r="AA17" s="3" t="s">
        <v>118</v>
      </c>
      <c r="AB17" s="3" t="s">
        <v>57</v>
      </c>
      <c r="AC17" s="3" t="s">
        <v>506</v>
      </c>
      <c r="AD17" s="3" t="s">
        <v>714</v>
      </c>
      <c r="AF17" s="3" t="s">
        <v>250</v>
      </c>
      <c r="AG17" s="3" t="s">
        <v>42</v>
      </c>
      <c r="AH17" s="3">
        <v>124</v>
      </c>
      <c r="AI17" s="3" t="s">
        <v>43</v>
      </c>
      <c r="AJ17" s="3" t="s">
        <v>540</v>
      </c>
      <c r="AK17" s="3">
        <v>0.05</v>
      </c>
      <c r="AL17" s="9" t="s">
        <v>401</v>
      </c>
      <c r="AM17" s="3" t="s">
        <v>48</v>
      </c>
      <c r="AN17" s="3">
        <v>141</v>
      </c>
      <c r="AO17" s="3" t="s">
        <v>401</v>
      </c>
      <c r="AP17" s="3">
        <v>1</v>
      </c>
      <c r="AQ17" s="9" t="s">
        <v>401</v>
      </c>
      <c r="AR17" s="4">
        <v>10000000000000</v>
      </c>
      <c r="AS17" s="9" t="s">
        <v>401</v>
      </c>
      <c r="AT17" s="9" t="s">
        <v>444</v>
      </c>
      <c r="AU17" s="3" t="s">
        <v>541</v>
      </c>
      <c r="AV17" s="3">
        <v>4691</v>
      </c>
      <c r="AW17" s="3">
        <v>0</v>
      </c>
      <c r="AX17" s="11">
        <f>AV17/11604.5250061598</f>
        <v>0.40423886350453547</v>
      </c>
      <c r="AY17" s="11">
        <v>0</v>
      </c>
      <c r="BC17" s="4">
        <v>1000000000531</v>
      </c>
      <c r="BD17" s="8">
        <f>AN17*(LN((BC17*AN17)/AK17)-3.64)</f>
        <v>4502.9073725352309</v>
      </c>
    </row>
    <row r="18" spans="1:56" x14ac:dyDescent="0.2">
      <c r="A18" s="3" t="s">
        <v>37</v>
      </c>
      <c r="B18" s="3" t="s">
        <v>250</v>
      </c>
      <c r="C18" s="3">
        <v>6</v>
      </c>
      <c r="D18" s="3">
        <v>6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f>SUM(C18:L18)</f>
        <v>12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 t="s">
        <v>251</v>
      </c>
      <c r="W18" s="3">
        <f>C18*12+D18*1+E18*14+F18*16+G18*31+H18*32+I18*35+J18*19+K18*80+L18*127</f>
        <v>78</v>
      </c>
      <c r="Y18" s="3" t="s">
        <v>49</v>
      </c>
      <c r="Z18" s="3" t="s">
        <v>41</v>
      </c>
      <c r="AA18" s="3" t="s">
        <v>46</v>
      </c>
      <c r="AB18" s="3" t="s">
        <v>46</v>
      </c>
      <c r="AC18" s="3" t="s">
        <v>504</v>
      </c>
      <c r="AD18" s="3" t="s">
        <v>714</v>
      </c>
      <c r="AF18" s="3" t="s">
        <v>250</v>
      </c>
      <c r="AG18" s="3" t="s">
        <v>42</v>
      </c>
      <c r="AH18" s="3" t="s">
        <v>50</v>
      </c>
      <c r="AJ18" s="3" t="s">
        <v>253</v>
      </c>
      <c r="AK18" s="3">
        <v>0.75</v>
      </c>
      <c r="AM18" s="3" t="s">
        <v>48</v>
      </c>
      <c r="AN18" s="3">
        <v>151</v>
      </c>
      <c r="AP18" s="3">
        <v>1</v>
      </c>
      <c r="AQ18" s="9" t="s">
        <v>401</v>
      </c>
      <c r="AR18" s="6" t="s">
        <v>491</v>
      </c>
      <c r="AS18" s="9" t="s">
        <v>492</v>
      </c>
      <c r="AU18" s="3" t="s">
        <v>254</v>
      </c>
      <c r="AV18" s="3">
        <v>5623</v>
      </c>
      <c r="AW18" s="3">
        <v>962</v>
      </c>
      <c r="AX18" s="11">
        <f>AV18/11604.5250061598</f>
        <v>0.48455236186015838</v>
      </c>
      <c r="AY18" s="11">
        <f>AW18/11604.5250061598</f>
        <v>8.2898696800546387E-2</v>
      </c>
      <c r="AZ18" s="3" t="s">
        <v>53</v>
      </c>
      <c r="BA18" s="3" t="s">
        <v>54</v>
      </c>
      <c r="BC18" s="4">
        <v>1000000000523</v>
      </c>
      <c r="BD18" s="8">
        <f>AN18*(LN((BC18*AN18)/AK18)-3.64)</f>
        <v>4423.6934368834554</v>
      </c>
    </row>
    <row r="19" spans="1:56" x14ac:dyDescent="0.2">
      <c r="A19" s="3" t="s">
        <v>37</v>
      </c>
      <c r="B19" s="3" t="s">
        <v>255</v>
      </c>
      <c r="C19" s="3">
        <v>7</v>
      </c>
      <c r="D19" s="3">
        <v>5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f>SUM(C19:L19)</f>
        <v>13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 t="s">
        <v>256</v>
      </c>
      <c r="W19" s="3">
        <f>C19*12+D19*1+E19*14+F19*16+G19*31+H19*32+I19*35+J19*19+K19*80+L19*127</f>
        <v>103</v>
      </c>
      <c r="Y19" s="3" t="s">
        <v>135</v>
      </c>
      <c r="Z19" s="3" t="s">
        <v>117</v>
      </c>
      <c r="AA19" s="3" t="s">
        <v>136</v>
      </c>
      <c r="AB19" s="3" t="s">
        <v>136</v>
      </c>
      <c r="AC19" s="3" t="s">
        <v>503</v>
      </c>
      <c r="AD19" s="3" t="s">
        <v>714</v>
      </c>
      <c r="AF19" s="3" t="s">
        <v>257</v>
      </c>
      <c r="AG19" s="3" t="s">
        <v>42</v>
      </c>
      <c r="AH19" s="3">
        <v>100</v>
      </c>
      <c r="AI19" s="3" t="s">
        <v>43</v>
      </c>
      <c r="AJ19" s="3" t="s">
        <v>137</v>
      </c>
      <c r="AK19" s="3">
        <v>4</v>
      </c>
      <c r="AL19" s="9" t="s">
        <v>401</v>
      </c>
      <c r="AM19" s="3" t="s">
        <v>48</v>
      </c>
      <c r="AN19" s="3">
        <v>285</v>
      </c>
      <c r="AO19" s="3" t="s">
        <v>401</v>
      </c>
      <c r="AP19" s="3">
        <v>1</v>
      </c>
      <c r="AQ19" s="9" t="s">
        <v>401</v>
      </c>
      <c r="AR19" s="6" t="s">
        <v>458</v>
      </c>
      <c r="AS19" s="9" t="s">
        <v>401</v>
      </c>
      <c r="AT19" s="9" t="s">
        <v>444</v>
      </c>
      <c r="AU19" s="3" t="s">
        <v>258</v>
      </c>
      <c r="AV19" s="3">
        <v>9020</v>
      </c>
      <c r="AW19" s="3">
        <v>0</v>
      </c>
      <c r="AX19" s="11">
        <f>AV19/11604.5250061598</f>
        <v>0.77728299910699428</v>
      </c>
      <c r="AY19" s="11">
        <v>0</v>
      </c>
      <c r="AZ19" s="3" t="s">
        <v>139</v>
      </c>
      <c r="BC19" s="4">
        <v>1000000000536</v>
      </c>
      <c r="BD19" s="8">
        <f>AN19*(LN((BC19*AN19)/AK19)-3.64)</f>
        <v>8053.3065416497921</v>
      </c>
    </row>
    <row r="20" spans="1:56" x14ac:dyDescent="0.2">
      <c r="A20" s="3" t="s">
        <v>37</v>
      </c>
      <c r="B20" s="3" t="s">
        <v>59</v>
      </c>
      <c r="C20" s="3">
        <v>1</v>
      </c>
      <c r="D20" s="3">
        <v>0</v>
      </c>
      <c r="E20" s="3">
        <v>0</v>
      </c>
      <c r="F20" s="3">
        <v>2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f>SUM(C20:L20)</f>
        <v>3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 t="s">
        <v>60</v>
      </c>
      <c r="W20" s="3">
        <f>C20*12+D20*1+E20*14+F20*16+G20*31+H20*32+I20*35+J20*19+K20*80+L20*127</f>
        <v>44</v>
      </c>
      <c r="Y20" s="3" t="s">
        <v>678</v>
      </c>
      <c r="Z20" s="3" t="s">
        <v>683</v>
      </c>
      <c r="AA20" s="3" t="s">
        <v>684</v>
      </c>
      <c r="AB20" s="3" t="s">
        <v>57</v>
      </c>
      <c r="AC20" s="3" t="s">
        <v>506</v>
      </c>
      <c r="AD20" s="3" t="s">
        <v>714</v>
      </c>
      <c r="AF20" s="3" t="s">
        <v>59</v>
      </c>
      <c r="AG20" s="3" t="s">
        <v>42</v>
      </c>
      <c r="AH20" s="6" t="s">
        <v>401</v>
      </c>
      <c r="AI20" s="3" t="s">
        <v>43</v>
      </c>
      <c r="AJ20" s="3" t="s">
        <v>401</v>
      </c>
      <c r="AK20" s="3">
        <v>0</v>
      </c>
      <c r="AL20" s="9" t="s">
        <v>685</v>
      </c>
      <c r="AM20" s="3" t="s">
        <v>68</v>
      </c>
      <c r="AN20" s="3">
        <v>0</v>
      </c>
      <c r="AO20" s="3" t="s">
        <v>401</v>
      </c>
      <c r="AP20" s="3">
        <v>1</v>
      </c>
      <c r="AQ20" s="9" t="s">
        <v>401</v>
      </c>
      <c r="AR20" s="4">
        <v>2900000000000</v>
      </c>
      <c r="AS20" s="9" t="s">
        <v>401</v>
      </c>
      <c r="AT20" s="9" t="s">
        <v>444</v>
      </c>
      <c r="AU20" s="3" t="s">
        <v>686</v>
      </c>
      <c r="AV20" s="3">
        <v>2324</v>
      </c>
      <c r="AW20" s="3">
        <v>241</v>
      </c>
      <c r="AX20" s="11">
        <f>AV20/11604.5250061598</f>
        <v>0.20026670620007256</v>
      </c>
      <c r="AY20" s="11">
        <f>AW20/11604.5250061598</f>
        <v>2.0767760840885323E-2</v>
      </c>
      <c r="BC20" s="4">
        <v>1000000000079</v>
      </c>
      <c r="BD20" s="8" t="e">
        <f>AN20*(LN((BC20*AN20)/AK20)-3.64)</f>
        <v>#DIV/0!</v>
      </c>
    </row>
    <row r="21" spans="1:56" x14ac:dyDescent="0.2">
      <c r="A21" s="3" t="s">
        <v>37</v>
      </c>
      <c r="B21" s="3" t="s">
        <v>59</v>
      </c>
      <c r="C21" s="3">
        <v>1</v>
      </c>
      <c r="D21" s="3">
        <v>0</v>
      </c>
      <c r="E21" s="3">
        <v>0</v>
      </c>
      <c r="F21" s="3">
        <v>2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f>SUM(C21:L21)</f>
        <v>3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 t="s">
        <v>60</v>
      </c>
      <c r="W21" s="3">
        <f>C21*12+D21*1+E21*14+F21*16+G21*31+H21*32+I21*35+J21*19+K21*80+L21*127</f>
        <v>44</v>
      </c>
      <c r="Y21" s="3" t="s">
        <v>681</v>
      </c>
      <c r="Z21" s="3" t="s">
        <v>162</v>
      </c>
      <c r="AA21" s="3" t="s">
        <v>692</v>
      </c>
      <c r="AB21" s="3" t="s">
        <v>711</v>
      </c>
      <c r="AC21" s="3" t="s">
        <v>508</v>
      </c>
      <c r="AD21" s="3" t="s">
        <v>714</v>
      </c>
      <c r="AE21" s="3">
        <v>0.9</v>
      </c>
      <c r="AF21" s="3" t="s">
        <v>59</v>
      </c>
      <c r="AG21" s="3" t="s">
        <v>42</v>
      </c>
      <c r="AH21" s="6">
        <v>17</v>
      </c>
      <c r="AI21" s="3" t="s">
        <v>43</v>
      </c>
      <c r="AJ21" s="3" t="s">
        <v>430</v>
      </c>
      <c r="AK21" s="3">
        <v>0.1</v>
      </c>
      <c r="AM21" s="3" t="s">
        <v>48</v>
      </c>
      <c r="AN21" s="3">
        <v>0</v>
      </c>
      <c r="AP21" s="3">
        <v>1</v>
      </c>
      <c r="AQ21" s="9" t="s">
        <v>401</v>
      </c>
      <c r="AR21" s="4">
        <v>10000000000000</v>
      </c>
      <c r="AS21" s="9" t="s">
        <v>401</v>
      </c>
      <c r="AT21" s="9" t="s">
        <v>444</v>
      </c>
      <c r="AU21" s="3">
        <v>21.1</v>
      </c>
      <c r="AV21" s="3">
        <v>2410</v>
      </c>
      <c r="AW21" s="3">
        <v>36</v>
      </c>
      <c r="AX21" s="11">
        <f>AV21/11604.5250061598</f>
        <v>0.20767760840885321</v>
      </c>
      <c r="AY21" s="11">
        <f>AW21/11604.5250061598</f>
        <v>3.1022381339081808E-3</v>
      </c>
      <c r="BC21" s="4">
        <v>1000000000086</v>
      </c>
      <c r="BD21" s="8" t="e">
        <f>AN21*(LN((BC21*AN21)/AK21)-3.64)</f>
        <v>#NUM!</v>
      </c>
    </row>
    <row r="22" spans="1:56" x14ac:dyDescent="0.2">
      <c r="A22" s="3" t="s">
        <v>37</v>
      </c>
      <c r="B22" s="3" t="s">
        <v>59</v>
      </c>
      <c r="C22" s="3">
        <v>1</v>
      </c>
      <c r="D22" s="3">
        <v>0</v>
      </c>
      <c r="E22" s="3">
        <v>0</v>
      </c>
      <c r="F22" s="3">
        <v>2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f>SUM(C22:L22)</f>
        <v>3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 t="s">
        <v>60</v>
      </c>
      <c r="W22" s="3">
        <f>C22*12+D22*1+E22*14+F22*16+G22*31+H22*32+I22*35+J22*19+K22*80+L22*127</f>
        <v>44</v>
      </c>
      <c r="Y22" s="3" t="s">
        <v>679</v>
      </c>
      <c r="Z22" s="3" t="s">
        <v>697</v>
      </c>
      <c r="AA22" s="3" t="s">
        <v>79</v>
      </c>
      <c r="AB22" s="3" t="s">
        <v>703</v>
      </c>
      <c r="AC22" s="3" t="s">
        <v>505</v>
      </c>
      <c r="AD22" s="3" t="s">
        <v>714</v>
      </c>
      <c r="AF22" s="3" t="s">
        <v>59</v>
      </c>
      <c r="AG22" s="3" t="s">
        <v>42</v>
      </c>
      <c r="AH22" s="6">
        <v>10</v>
      </c>
      <c r="AI22" s="3" t="s">
        <v>43</v>
      </c>
      <c r="AJ22" s="3" t="s">
        <v>410</v>
      </c>
      <c r="AK22" s="3">
        <v>0</v>
      </c>
      <c r="AL22" s="9" t="s">
        <v>401</v>
      </c>
      <c r="AM22" s="3" t="s">
        <v>68</v>
      </c>
      <c r="AN22" s="3">
        <v>0</v>
      </c>
      <c r="AO22" s="3" t="s">
        <v>401</v>
      </c>
      <c r="AP22" s="3">
        <v>1</v>
      </c>
      <c r="AQ22" s="9" t="s">
        <v>401</v>
      </c>
      <c r="AR22" s="4">
        <v>2900000000000</v>
      </c>
      <c r="AS22" s="9" t="s">
        <v>401</v>
      </c>
      <c r="AT22" s="9" t="s">
        <v>444</v>
      </c>
      <c r="AU22" s="3" t="s">
        <v>698</v>
      </c>
      <c r="AV22" s="3">
        <v>2690</v>
      </c>
      <c r="AW22" s="3">
        <v>50</v>
      </c>
      <c r="AX22" s="11">
        <f>AV22/11604.5250061598</f>
        <v>0.23180612722813909</v>
      </c>
      <c r="AY22" s="11">
        <f>AW22/11604.5250061598</f>
        <v>4.3086640748724739E-3</v>
      </c>
      <c r="BC22" s="4">
        <v>1000000000081</v>
      </c>
      <c r="BD22" s="8" t="e">
        <f>AN22*(LN((BC22*AN22)/AK22)-3.64)</f>
        <v>#DIV/0!</v>
      </c>
    </row>
    <row r="23" spans="1:56" x14ac:dyDescent="0.2">
      <c r="A23" s="3" t="s">
        <v>37</v>
      </c>
      <c r="B23" s="3" t="s">
        <v>59</v>
      </c>
      <c r="C23" s="3">
        <v>1</v>
      </c>
      <c r="D23" s="3">
        <v>0</v>
      </c>
      <c r="E23" s="3">
        <v>0</v>
      </c>
      <c r="F23" s="3">
        <v>2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f>SUM(C23:L23)</f>
        <v>3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 t="s">
        <v>60</v>
      </c>
      <c r="W23" s="3">
        <f>C23*12+D23*1+E23*14+F23*16+G23*31+H23*32+I23*35+J23*19+K23*80+L23*127</f>
        <v>44</v>
      </c>
      <c r="Y23" s="3" t="s">
        <v>682</v>
      </c>
      <c r="Z23" s="3" t="s">
        <v>404</v>
      </c>
      <c r="AA23" s="3" t="s">
        <v>278</v>
      </c>
      <c r="AB23" s="3" t="s">
        <v>397</v>
      </c>
      <c r="AC23" s="3" t="s">
        <v>504</v>
      </c>
      <c r="AD23" s="3" t="s">
        <v>714</v>
      </c>
      <c r="AF23" s="3" t="s">
        <v>59</v>
      </c>
      <c r="AG23" s="3" t="s">
        <v>42</v>
      </c>
      <c r="AH23" s="6">
        <v>25</v>
      </c>
      <c r="AI23" s="3" t="s">
        <v>43</v>
      </c>
      <c r="AJ23" s="3" t="s">
        <v>58</v>
      </c>
      <c r="AK23" s="3">
        <v>1</v>
      </c>
      <c r="AL23" s="9" t="s">
        <v>401</v>
      </c>
      <c r="AM23" s="3" t="s">
        <v>48</v>
      </c>
      <c r="AN23" s="3">
        <v>0</v>
      </c>
      <c r="AP23" s="3">
        <v>0</v>
      </c>
      <c r="AQ23" s="9" t="s">
        <v>401</v>
      </c>
      <c r="AR23" s="4">
        <v>3.9000000000000001E+30</v>
      </c>
      <c r="AS23" s="9" t="s">
        <v>448</v>
      </c>
      <c r="AT23" s="9" t="s">
        <v>446</v>
      </c>
      <c r="AU23" s="3" t="s">
        <v>702</v>
      </c>
      <c r="AV23" s="3">
        <v>2819</v>
      </c>
      <c r="AW23" s="3">
        <v>241</v>
      </c>
      <c r="AX23" s="11">
        <f>AV23/11604.5250061598</f>
        <v>0.24292248054131005</v>
      </c>
      <c r="AY23" s="11">
        <f>AW23/11604.5250061598</f>
        <v>2.0767760840885323E-2</v>
      </c>
      <c r="BC23" s="4">
        <v>1000000000113</v>
      </c>
      <c r="BD23" s="8" t="e">
        <f>AN23*(LN((BC23*AN23)/AK23)-3.64)</f>
        <v>#NUM!</v>
      </c>
    </row>
    <row r="24" spans="1:56" x14ac:dyDescent="0.2">
      <c r="A24" s="3" t="s">
        <v>37</v>
      </c>
      <c r="B24" s="3" t="s">
        <v>55</v>
      </c>
      <c r="C24" s="3">
        <v>1</v>
      </c>
      <c r="D24" s="3">
        <v>0</v>
      </c>
      <c r="E24" s="3">
        <v>0</v>
      </c>
      <c r="F24" s="3">
        <v>1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f>SUM(C24:L24)</f>
        <v>2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 t="s">
        <v>56</v>
      </c>
      <c r="W24" s="3">
        <f>C24*12+D24*1+E24*14+F24*16+G24*31+H24*32+I24*35+J24*19+K24*80+L24*127</f>
        <v>28</v>
      </c>
      <c r="Y24" s="3" t="s">
        <v>407</v>
      </c>
      <c r="Z24" s="3" t="s">
        <v>41</v>
      </c>
      <c r="AA24" s="3" t="s">
        <v>333</v>
      </c>
      <c r="AB24" s="3" t="s">
        <v>333</v>
      </c>
      <c r="AC24" s="3" t="s">
        <v>503</v>
      </c>
      <c r="AD24" s="3" t="s">
        <v>714</v>
      </c>
      <c r="AF24" s="3" t="s">
        <v>55</v>
      </c>
      <c r="AG24" s="3" t="s">
        <v>42</v>
      </c>
      <c r="AH24" s="9" t="s">
        <v>408</v>
      </c>
      <c r="AI24" s="3" t="s">
        <v>43</v>
      </c>
      <c r="AJ24" s="3" t="s">
        <v>44</v>
      </c>
      <c r="AK24" s="3">
        <v>0.08</v>
      </c>
      <c r="AM24" s="3" t="s">
        <v>48</v>
      </c>
      <c r="AN24" s="3">
        <v>0</v>
      </c>
      <c r="AP24" s="3">
        <v>0</v>
      </c>
      <c r="AQ24" s="9" t="s">
        <v>401</v>
      </c>
      <c r="AR24" s="6" t="s">
        <v>474</v>
      </c>
      <c r="AS24" s="9" t="s">
        <v>473</v>
      </c>
      <c r="AT24" s="9" t="s">
        <v>446</v>
      </c>
      <c r="AU24" s="3" t="s">
        <v>414</v>
      </c>
      <c r="AV24" s="3">
        <v>826</v>
      </c>
      <c r="AW24" s="3">
        <v>24</v>
      </c>
      <c r="AX24" s="11">
        <f>AV24/11604.5250061598</f>
        <v>7.1179130516893258E-2</v>
      </c>
      <c r="AY24" s="11">
        <f>AW24/11604.5250061598</f>
        <v>2.0681587559387873E-3</v>
      </c>
      <c r="BA24" s="3" t="s">
        <v>409</v>
      </c>
      <c r="BC24" s="4">
        <v>1000000000017</v>
      </c>
      <c r="BD24" s="8" t="e">
        <f>AN24*(LN((BC24*AN24)/AK24)-3.64)</f>
        <v>#NUM!</v>
      </c>
    </row>
    <row r="25" spans="1:56" x14ac:dyDescent="0.2">
      <c r="A25" s="3" t="s">
        <v>37</v>
      </c>
      <c r="B25" s="3" t="s">
        <v>55</v>
      </c>
      <c r="C25" s="3">
        <v>1</v>
      </c>
      <c r="D25" s="3">
        <v>0</v>
      </c>
      <c r="E25" s="3">
        <v>0</v>
      </c>
      <c r="F25" s="3">
        <v>1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f>SUM(C25:L25)</f>
        <v>2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 t="s">
        <v>56</v>
      </c>
      <c r="W25" s="3">
        <f>C25*12+D25*1+E25*14+F25*16+G25*31+H25*32+I25*35+J25*19+K25*80+L25*127</f>
        <v>28</v>
      </c>
      <c r="Y25" s="3" t="s">
        <v>704</v>
      </c>
      <c r="Z25" s="3" t="s">
        <v>390</v>
      </c>
      <c r="AA25" s="3" t="s">
        <v>79</v>
      </c>
      <c r="AB25" s="3" t="s">
        <v>55</v>
      </c>
      <c r="AC25" s="3" t="s">
        <v>505</v>
      </c>
      <c r="AD25" s="3" t="s">
        <v>714</v>
      </c>
      <c r="AF25" s="3" t="s">
        <v>55</v>
      </c>
      <c r="AG25" s="3" t="s">
        <v>42</v>
      </c>
      <c r="AH25" s="6">
        <v>10</v>
      </c>
      <c r="AI25" s="6" t="s">
        <v>43</v>
      </c>
      <c r="AJ25" s="3" t="s">
        <v>97</v>
      </c>
      <c r="AK25" s="3">
        <v>3.3329999999999999E-2</v>
      </c>
      <c r="AM25" s="3" t="s">
        <v>68</v>
      </c>
      <c r="AN25" s="3">
        <v>0</v>
      </c>
      <c r="AP25" s="3">
        <v>1</v>
      </c>
      <c r="AQ25" s="9" t="s">
        <v>401</v>
      </c>
      <c r="AR25" s="6">
        <v>2000000000000</v>
      </c>
      <c r="AS25" s="9" t="s">
        <v>401</v>
      </c>
      <c r="AT25" s="9" t="s">
        <v>444</v>
      </c>
      <c r="AU25" s="3" t="s">
        <v>413</v>
      </c>
      <c r="AV25" s="3">
        <v>960</v>
      </c>
      <c r="AW25" s="3">
        <v>10</v>
      </c>
      <c r="AX25" s="11">
        <f>AV25/11604.5250061598</f>
        <v>8.2726350237551496E-2</v>
      </c>
      <c r="AY25" s="11">
        <f>AW25/11604.5250061598</f>
        <v>8.6173281497449472E-4</v>
      </c>
      <c r="BC25" s="4">
        <v>1000000000024</v>
      </c>
      <c r="BD25" s="8" t="e">
        <f>AN25*(LN((BC25*AN25)/AK25)-3.64)</f>
        <v>#NUM!</v>
      </c>
    </row>
    <row r="26" spans="1:56" x14ac:dyDescent="0.2">
      <c r="A26" s="3" t="s">
        <v>37</v>
      </c>
      <c r="B26" s="3" t="s">
        <v>55</v>
      </c>
      <c r="C26" s="3">
        <v>1</v>
      </c>
      <c r="D26" s="3">
        <v>0</v>
      </c>
      <c r="E26" s="3">
        <v>0</v>
      </c>
      <c r="F26" s="3">
        <v>1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f>SUM(C26:L26)</f>
        <v>2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 t="s">
        <v>56</v>
      </c>
      <c r="W26" s="3">
        <f>C26*12+D26*1+E26*14+F26*16+G26*31+H26*32+I26*35+J26*19+K26*80+L26*127</f>
        <v>28</v>
      </c>
      <c r="Y26" s="3" t="s">
        <v>681</v>
      </c>
      <c r="Z26" s="3" t="s">
        <v>162</v>
      </c>
      <c r="AA26" s="3" t="s">
        <v>692</v>
      </c>
      <c r="AB26" s="3" t="s">
        <v>711</v>
      </c>
      <c r="AC26" s="3" t="s">
        <v>508</v>
      </c>
      <c r="AD26" s="3" t="s">
        <v>714</v>
      </c>
      <c r="AE26" s="3">
        <v>1</v>
      </c>
      <c r="AF26" s="3" t="s">
        <v>55</v>
      </c>
      <c r="AG26" s="3" t="s">
        <v>42</v>
      </c>
      <c r="AH26" s="6">
        <v>17</v>
      </c>
      <c r="AI26" s="3" t="s">
        <v>43</v>
      </c>
      <c r="AJ26" s="3" t="s">
        <v>694</v>
      </c>
      <c r="AK26" s="3">
        <v>0.3</v>
      </c>
      <c r="AM26" s="3" t="s">
        <v>48</v>
      </c>
      <c r="AN26" s="3">
        <v>0</v>
      </c>
      <c r="AP26" s="3">
        <v>1</v>
      </c>
      <c r="AQ26" s="9" t="s">
        <v>401</v>
      </c>
      <c r="AR26" s="4">
        <v>1000000000000</v>
      </c>
      <c r="AS26" s="9" t="s">
        <v>401</v>
      </c>
      <c r="AT26" s="9" t="s">
        <v>444</v>
      </c>
      <c r="AU26" s="3" t="s">
        <v>695</v>
      </c>
      <c r="AV26" s="3">
        <v>960</v>
      </c>
      <c r="AW26" s="3">
        <v>12</v>
      </c>
      <c r="AX26" s="11">
        <f>AV26/11604.5250061598</f>
        <v>8.2726350237551496E-2</v>
      </c>
      <c r="AY26" s="11">
        <f>AW26/11604.5250061598</f>
        <v>1.0340793779693937E-3</v>
      </c>
      <c r="BC26" s="4">
        <v>1000000000068</v>
      </c>
      <c r="BD26" s="8" t="e">
        <f>AN26*(LN((BC26*AN26)/AK26)-3.64)</f>
        <v>#NUM!</v>
      </c>
    </row>
    <row r="27" spans="1:56" x14ac:dyDescent="0.2">
      <c r="A27" s="3" t="s">
        <v>37</v>
      </c>
      <c r="B27" s="3" t="s">
        <v>55</v>
      </c>
      <c r="C27" s="3">
        <v>1</v>
      </c>
      <c r="D27" s="3">
        <v>0</v>
      </c>
      <c r="E27" s="3">
        <v>0</v>
      </c>
      <c r="F27" s="3">
        <v>1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f>SUM(C27:L27)</f>
        <v>2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 t="s">
        <v>56</v>
      </c>
      <c r="W27" s="3">
        <f>C27*12+D27*1+E27*14+F27*16+G27*31+H27*32+I27*35+J27*19+K27*80+L27*127</f>
        <v>28</v>
      </c>
      <c r="Y27" s="3" t="s">
        <v>691</v>
      </c>
      <c r="Z27" s="3" t="s">
        <v>404</v>
      </c>
      <c r="AA27" s="3" t="s">
        <v>278</v>
      </c>
      <c r="AB27" s="3" t="s">
        <v>57</v>
      </c>
      <c r="AC27" s="3" t="s">
        <v>506</v>
      </c>
      <c r="AD27" s="3" t="s">
        <v>714</v>
      </c>
      <c r="AE27" s="3">
        <v>1</v>
      </c>
      <c r="AF27" s="3" t="s">
        <v>55</v>
      </c>
      <c r="AG27" s="3" t="s">
        <v>42</v>
      </c>
      <c r="AH27" s="3">
        <v>25</v>
      </c>
      <c r="AI27" s="3" t="s">
        <v>43</v>
      </c>
      <c r="AJ27" s="3" t="s">
        <v>58</v>
      </c>
      <c r="AK27" s="3">
        <v>1</v>
      </c>
      <c r="AM27" s="3" t="s">
        <v>48</v>
      </c>
      <c r="AP27" s="3">
        <v>1</v>
      </c>
      <c r="AQ27" s="9" t="s">
        <v>401</v>
      </c>
      <c r="AR27" s="4">
        <v>3.5E+16</v>
      </c>
      <c r="AS27" s="9" t="s">
        <v>457</v>
      </c>
      <c r="AT27" s="9" t="s">
        <v>444</v>
      </c>
      <c r="AU27" s="3" t="s">
        <v>739</v>
      </c>
      <c r="AV27" s="3">
        <v>1076</v>
      </c>
      <c r="AW27" s="3">
        <v>71</v>
      </c>
      <c r="AX27" s="11">
        <f>AV27/11604.5250061598</f>
        <v>9.2722450891255637E-2</v>
      </c>
      <c r="AY27" s="11">
        <f>AW27/11604.5250061598</f>
        <v>6.1183029863189128E-3</v>
      </c>
      <c r="BC27" s="4"/>
    </row>
    <row r="28" spans="1:56" x14ac:dyDescent="0.2">
      <c r="A28" s="3" t="s">
        <v>37</v>
      </c>
      <c r="B28" s="3" t="s">
        <v>55</v>
      </c>
      <c r="C28" s="3">
        <v>1</v>
      </c>
      <c r="D28" s="3">
        <v>0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f>SUM(C28:L28)</f>
        <v>2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 t="s">
        <v>56</v>
      </c>
      <c r="W28" s="3">
        <f>C28*12+D28*1+E28*14+F28*16+G28*31+H28*32+I28*35+J28*19+K28*80+L28*127</f>
        <v>28</v>
      </c>
      <c r="Y28" s="3" t="s">
        <v>691</v>
      </c>
      <c r="Z28" s="3" t="s">
        <v>404</v>
      </c>
      <c r="AA28" s="3" t="s">
        <v>278</v>
      </c>
      <c r="AB28" s="3" t="s">
        <v>397</v>
      </c>
      <c r="AC28" s="3" t="s">
        <v>504</v>
      </c>
      <c r="AD28" s="3" t="s">
        <v>714</v>
      </c>
      <c r="AE28" s="3">
        <v>1</v>
      </c>
      <c r="AF28" s="3" t="s">
        <v>55</v>
      </c>
      <c r="AG28" s="3" t="s">
        <v>42</v>
      </c>
      <c r="AH28" s="3">
        <v>25</v>
      </c>
      <c r="AI28" s="3" t="s">
        <v>43</v>
      </c>
      <c r="AJ28" s="3" t="s">
        <v>58</v>
      </c>
      <c r="AK28" s="3">
        <v>1</v>
      </c>
      <c r="AM28" s="3" t="s">
        <v>48</v>
      </c>
      <c r="AP28" s="3">
        <v>0</v>
      </c>
      <c r="AQ28" s="9" t="s">
        <v>401</v>
      </c>
      <c r="AR28" s="4">
        <f>19000000000000*1100000000000000</f>
        <v>2.09E+28</v>
      </c>
      <c r="AS28" s="9" t="s">
        <v>473</v>
      </c>
      <c r="AT28" s="9" t="s">
        <v>446</v>
      </c>
      <c r="AU28" s="3" t="s">
        <v>741</v>
      </c>
      <c r="AV28" s="3">
        <v>1239</v>
      </c>
      <c r="AW28" s="3">
        <v>75</v>
      </c>
      <c r="AX28" s="11">
        <f>AV28/11604.5250061598</f>
        <v>0.1067686957753399</v>
      </c>
      <c r="AY28" s="11">
        <f>AW28/11604.5250061598</f>
        <v>6.4629961123087104E-3</v>
      </c>
      <c r="BC28" s="4"/>
    </row>
    <row r="29" spans="1:56" x14ac:dyDescent="0.2">
      <c r="A29" s="3" t="s">
        <v>37</v>
      </c>
      <c r="B29" s="3" t="s">
        <v>294</v>
      </c>
      <c r="C29" s="3">
        <v>24</v>
      </c>
      <c r="D29" s="3">
        <v>12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f>SUM(C29:L29)</f>
        <v>36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 t="s">
        <v>295</v>
      </c>
      <c r="W29" s="3">
        <f>C29*12+D29*1+E29*14+F29*16+G29*31+H29*32+I29*35+J29*19+K29*80+L29*127</f>
        <v>300</v>
      </c>
      <c r="X29" s="3" t="s">
        <v>62</v>
      </c>
      <c r="Y29" s="3" t="s">
        <v>49</v>
      </c>
      <c r="Z29" s="3" t="s">
        <v>41</v>
      </c>
      <c r="AA29" s="3" t="s">
        <v>46</v>
      </c>
      <c r="AB29" s="3" t="s">
        <v>46</v>
      </c>
      <c r="AC29" s="3" t="s">
        <v>504</v>
      </c>
      <c r="AD29" s="3" t="s">
        <v>714</v>
      </c>
      <c r="AF29" s="3" t="s">
        <v>294</v>
      </c>
      <c r="AG29" s="3" t="s">
        <v>42</v>
      </c>
      <c r="AH29" s="3" t="s">
        <v>50</v>
      </c>
      <c r="AI29" s="3" t="s">
        <v>43</v>
      </c>
      <c r="AJ29" s="3" t="s">
        <v>296</v>
      </c>
      <c r="AK29" s="3">
        <v>2</v>
      </c>
      <c r="AM29" s="3" t="s">
        <v>297</v>
      </c>
      <c r="AN29" s="3">
        <v>390</v>
      </c>
      <c r="AP29" s="3">
        <v>0.25</v>
      </c>
      <c r="AQ29" s="9" t="s">
        <v>401</v>
      </c>
      <c r="AR29" s="6" t="s">
        <v>501</v>
      </c>
      <c r="AS29" s="9" t="s">
        <v>463</v>
      </c>
      <c r="AT29" s="9" t="s">
        <v>444</v>
      </c>
      <c r="AU29" s="3" t="s">
        <v>298</v>
      </c>
      <c r="AV29" s="3">
        <v>15275</v>
      </c>
      <c r="AW29" s="3">
        <v>1804</v>
      </c>
      <c r="AX29" s="11">
        <f>AV29/11604.5250061598</f>
        <v>1.3162968748735406</v>
      </c>
      <c r="AY29" s="11">
        <f>AW29/11604.5250061598</f>
        <v>0.15545659982139884</v>
      </c>
      <c r="AZ29" s="3" t="s">
        <v>53</v>
      </c>
      <c r="BA29" s="3" t="s">
        <v>54</v>
      </c>
      <c r="BC29" s="4">
        <v>1000000000682</v>
      </c>
      <c r="BD29" s="8">
        <f>AN29*(LN((BC29*AN29)/AK29)-3.64)</f>
        <v>11412.968063317974</v>
      </c>
    </row>
    <row r="30" spans="1:56" x14ac:dyDescent="0.2">
      <c r="A30" s="3" t="s">
        <v>37</v>
      </c>
      <c r="B30" s="3" t="s">
        <v>175</v>
      </c>
      <c r="C30" s="3">
        <v>5</v>
      </c>
      <c r="D30" s="3">
        <v>1</v>
      </c>
      <c r="E30" s="3">
        <v>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f>SUM(C30:L30)</f>
        <v>7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1</v>
      </c>
      <c r="U30" s="3">
        <v>0</v>
      </c>
      <c r="V30" s="3" t="s">
        <v>780</v>
      </c>
      <c r="W30" s="3">
        <f>C30*12+D30*1+E30*14+F30*16+G30*31+H30*32+I30*35+J30*19+K30*80+L30*127</f>
        <v>75</v>
      </c>
      <c r="X30" s="3" t="s">
        <v>40</v>
      </c>
      <c r="Y30" s="3" t="s">
        <v>529</v>
      </c>
      <c r="Z30" s="3" t="s">
        <v>358</v>
      </c>
      <c r="AA30" s="3" t="s">
        <v>333</v>
      </c>
      <c r="AB30" s="3" t="s">
        <v>57</v>
      </c>
      <c r="AC30" s="3" t="s">
        <v>506</v>
      </c>
      <c r="AD30" s="3" t="s">
        <v>714</v>
      </c>
      <c r="AF30" s="3" t="s">
        <v>175</v>
      </c>
      <c r="AG30" s="3" t="s">
        <v>42</v>
      </c>
      <c r="AH30" s="3">
        <v>10</v>
      </c>
      <c r="AI30" s="3" t="s">
        <v>43</v>
      </c>
      <c r="AJ30" s="3" t="s">
        <v>108</v>
      </c>
      <c r="AK30" s="3">
        <f>0.7/60</f>
        <v>1.1666666666666665E-2</v>
      </c>
      <c r="AM30" s="3" t="s">
        <v>68</v>
      </c>
      <c r="AN30" s="3">
        <v>150</v>
      </c>
      <c r="AP30" s="3">
        <v>1</v>
      </c>
      <c r="AQ30" s="9" t="s">
        <v>401</v>
      </c>
      <c r="AR30" s="4">
        <v>10000000000000</v>
      </c>
      <c r="AS30" s="9" t="s">
        <v>401</v>
      </c>
      <c r="AT30" s="9" t="s">
        <v>444</v>
      </c>
      <c r="AU30" s="3" t="s">
        <v>530</v>
      </c>
      <c r="AV30" s="3">
        <v>10825</v>
      </c>
      <c r="AW30" s="3">
        <v>2406</v>
      </c>
      <c r="AX30" s="11">
        <f>AV30/11604.5250061598</f>
        <v>0.93282577220989049</v>
      </c>
      <c r="AY30" s="11">
        <f>AW30/11604.5250061598</f>
        <v>0.20733291528286343</v>
      </c>
      <c r="BC30" s="4">
        <v>1000000000403</v>
      </c>
      <c r="BD30" s="8">
        <f>AN30*(LN((BC30*AN30)/AK30)-3.64)</f>
        <v>5017.9013874882958</v>
      </c>
    </row>
    <row r="31" spans="1:56" x14ac:dyDescent="0.2">
      <c r="A31" s="3" t="s">
        <v>37</v>
      </c>
      <c r="B31" s="3" t="s">
        <v>286</v>
      </c>
      <c r="C31" s="3">
        <v>4</v>
      </c>
      <c r="D31" s="3">
        <v>5</v>
      </c>
      <c r="E31" s="3">
        <v>3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f>SUM(C31:L31)</f>
        <v>13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0</v>
      </c>
      <c r="U31" s="3">
        <v>1</v>
      </c>
      <c r="V31" s="3" t="s">
        <v>287</v>
      </c>
      <c r="W31" s="3">
        <f>C31*12+D31*1+E31*14+F31*16+G31*31+H31*32+I31*35+J31*19+K31*80+L31*127</f>
        <v>111</v>
      </c>
      <c r="X31" s="3" t="s">
        <v>61</v>
      </c>
      <c r="Y31" s="3" t="s">
        <v>283</v>
      </c>
      <c r="Z31" s="3" t="s">
        <v>72</v>
      </c>
      <c r="AA31" s="3" t="s">
        <v>333</v>
      </c>
      <c r="AB31" s="3" t="s">
        <v>136</v>
      </c>
      <c r="AC31" s="3" t="s">
        <v>503</v>
      </c>
      <c r="AD31" s="3" t="s">
        <v>714</v>
      </c>
      <c r="AF31" s="3" t="s">
        <v>287</v>
      </c>
      <c r="AG31" s="3" t="s">
        <v>42</v>
      </c>
      <c r="AH31" s="3" t="s">
        <v>334</v>
      </c>
      <c r="AI31" s="3" t="s">
        <v>43</v>
      </c>
      <c r="AJ31" s="3" t="s">
        <v>515</v>
      </c>
      <c r="AK31" s="3">
        <v>0.25</v>
      </c>
      <c r="AL31" s="9" t="s">
        <v>401</v>
      </c>
      <c r="AM31" s="3" t="s">
        <v>68</v>
      </c>
      <c r="AN31" s="3">
        <v>428</v>
      </c>
      <c r="AO31" s="3" t="s">
        <v>401</v>
      </c>
      <c r="AP31" s="3">
        <v>1</v>
      </c>
      <c r="AQ31" s="9" t="s">
        <v>401</v>
      </c>
      <c r="AR31" s="6" t="s">
        <v>447</v>
      </c>
      <c r="AS31" s="9" t="s">
        <v>401</v>
      </c>
      <c r="AT31" s="9" t="s">
        <v>401</v>
      </c>
      <c r="AU31" s="3" t="s">
        <v>346</v>
      </c>
      <c r="AV31" s="3">
        <v>15035</v>
      </c>
      <c r="AW31" s="3">
        <v>481</v>
      </c>
      <c r="AX31" s="11">
        <f>AV31/11604.5250061598</f>
        <v>1.2956152873141529</v>
      </c>
      <c r="AY31" s="11">
        <f>AW31/11604.5250061598</f>
        <v>4.1449348400273194E-2</v>
      </c>
      <c r="AZ31" s="3" t="s">
        <v>522</v>
      </c>
      <c r="BA31" s="3" t="s">
        <v>352</v>
      </c>
      <c r="BC31" s="4">
        <v>1000000000648</v>
      </c>
      <c r="BD31" s="8">
        <f>AN31*(LN((BC31*AN31)/AK31)-3.64)</f>
        <v>13454.795752163083</v>
      </c>
    </row>
    <row r="32" spans="1:56" x14ac:dyDescent="0.2">
      <c r="A32" s="3" t="s">
        <v>37</v>
      </c>
      <c r="B32" s="3" t="s">
        <v>551</v>
      </c>
      <c r="C32" s="3">
        <v>10</v>
      </c>
      <c r="D32" s="3">
        <v>22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f>SUM(C32:L32)</f>
        <v>32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 t="s">
        <v>674</v>
      </c>
      <c r="W32" s="3">
        <f>C32*12+D32*1+E32*14+F32*16+G32*31+H32*32+I32*35+J32*19+K32*80+L32*127</f>
        <v>142</v>
      </c>
      <c r="Y32" s="3" t="s">
        <v>660</v>
      </c>
      <c r="Z32" s="3" t="s">
        <v>668</v>
      </c>
      <c r="AA32" s="3" t="s">
        <v>661</v>
      </c>
      <c r="AB32" s="3" t="s">
        <v>661</v>
      </c>
      <c r="AC32" s="3" t="s">
        <v>503</v>
      </c>
      <c r="AD32" s="3" t="s">
        <v>714</v>
      </c>
      <c r="AF32" s="3" t="s">
        <v>551</v>
      </c>
      <c r="AG32" s="3" t="s">
        <v>42</v>
      </c>
      <c r="AH32" s="3">
        <v>130</v>
      </c>
      <c r="AI32" s="3" t="s">
        <v>43</v>
      </c>
      <c r="AJ32" s="3" t="s">
        <v>405</v>
      </c>
      <c r="AK32" s="3">
        <v>0.6</v>
      </c>
      <c r="AL32" s="9" t="s">
        <v>401</v>
      </c>
      <c r="AM32" s="3" t="s">
        <v>48</v>
      </c>
      <c r="AN32" s="3">
        <v>204</v>
      </c>
      <c r="AO32" s="3" t="s">
        <v>401</v>
      </c>
      <c r="AP32" s="3">
        <v>1</v>
      </c>
      <c r="AQ32" s="9" t="s">
        <v>401</v>
      </c>
      <c r="AR32" s="6" t="s">
        <v>675</v>
      </c>
      <c r="AS32" s="9" t="s">
        <v>401</v>
      </c>
      <c r="AT32" s="9" t="s">
        <v>444</v>
      </c>
      <c r="AU32" s="3" t="s">
        <v>676</v>
      </c>
      <c r="AV32" s="8">
        <v>9369</v>
      </c>
      <c r="AW32" s="3">
        <v>0</v>
      </c>
      <c r="AX32" s="11">
        <f>AV32/11604.5250061598</f>
        <v>0.80735747434960414</v>
      </c>
      <c r="AY32" s="11">
        <f>AW32/11604.5250061598</f>
        <v>0</v>
      </c>
      <c r="BC32" s="4">
        <v>1000000000713</v>
      </c>
      <c r="BD32" s="8">
        <f>AN32*(LN((BC32*AN32)/AK32)-3.64)</f>
        <v>6083.2732137873581</v>
      </c>
    </row>
    <row r="33" spans="1:56" x14ac:dyDescent="0.2">
      <c r="A33" s="3" t="s">
        <v>37</v>
      </c>
      <c r="B33" s="3" t="s">
        <v>551</v>
      </c>
      <c r="C33" s="3">
        <v>10</v>
      </c>
      <c r="D33" s="3">
        <v>22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f>SUM(C33:L33)</f>
        <v>32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 t="s">
        <v>674</v>
      </c>
      <c r="W33" s="3">
        <f>C33*12+D33*1+E33*14+F33*16+G33*31+H33*32+I33*35+J33*19+K33*80+L33*127</f>
        <v>142</v>
      </c>
      <c r="Y33" s="3" t="s">
        <v>606</v>
      </c>
      <c r="Z33" s="3" t="s">
        <v>72</v>
      </c>
      <c r="AA33" s="3" t="s">
        <v>131</v>
      </c>
      <c r="AB33" s="3" t="s">
        <v>131</v>
      </c>
      <c r="AC33" s="3" t="s">
        <v>504</v>
      </c>
      <c r="AD33" s="3" t="s">
        <v>714</v>
      </c>
      <c r="AF33" s="3" t="s">
        <v>551</v>
      </c>
      <c r="AG33" s="3" t="s">
        <v>42</v>
      </c>
      <c r="AH33" s="3" t="s">
        <v>323</v>
      </c>
      <c r="AI33" s="3" t="s">
        <v>43</v>
      </c>
      <c r="AJ33" s="3" t="s">
        <v>312</v>
      </c>
      <c r="AK33" s="3">
        <v>2</v>
      </c>
      <c r="AL33" s="9" t="s">
        <v>544</v>
      </c>
      <c r="AM33" s="3" t="s">
        <v>48</v>
      </c>
      <c r="AN33" s="3">
        <v>0</v>
      </c>
      <c r="AP33" s="3">
        <v>1</v>
      </c>
      <c r="AQ33" s="9" t="s">
        <v>401</v>
      </c>
      <c r="AR33" s="6" t="s">
        <v>542</v>
      </c>
      <c r="AS33" s="9" t="s">
        <v>457</v>
      </c>
      <c r="AT33" s="9" t="s">
        <v>444</v>
      </c>
      <c r="AU33" s="3">
        <f>-29+42*(C33^(0.5))</f>
        <v>103.81566172707193</v>
      </c>
      <c r="AV33" s="8">
        <f>(AU33/ 602200000000000000000) / 1.3806503E-23</f>
        <v>12486.43422422085</v>
      </c>
      <c r="AW33" s="3">
        <v>0</v>
      </c>
      <c r="AX33" s="11">
        <f>AV33/11604.5250061598</f>
        <v>1.0759970113031703</v>
      </c>
      <c r="AY33" s="11">
        <f>AW33/11604.5250061598</f>
        <v>0</v>
      </c>
      <c r="BC33" s="4">
        <v>1000000000712</v>
      </c>
      <c r="BD33" s="8" t="e">
        <f>AN33*(LN((BC33*AN33)/AK33)-3.64)</f>
        <v>#NUM!</v>
      </c>
    </row>
    <row r="34" spans="1:56" x14ac:dyDescent="0.2">
      <c r="A34" s="3" t="s">
        <v>37</v>
      </c>
      <c r="B34" s="3" t="s">
        <v>344</v>
      </c>
      <c r="C34" s="3">
        <v>9</v>
      </c>
      <c r="D34" s="3">
        <v>13</v>
      </c>
      <c r="E34" s="3">
        <v>3</v>
      </c>
      <c r="F34" s="3">
        <v>4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f>SUM(C34:L34)</f>
        <v>29</v>
      </c>
      <c r="N34" s="3">
        <v>2</v>
      </c>
      <c r="O34" s="3">
        <v>0</v>
      </c>
      <c r="P34" s="3">
        <v>0</v>
      </c>
      <c r="Q34" s="3">
        <v>0</v>
      </c>
      <c r="R34" s="3">
        <v>1</v>
      </c>
      <c r="S34" s="3">
        <v>0</v>
      </c>
      <c r="T34" s="3">
        <v>0</v>
      </c>
      <c r="U34" s="3">
        <v>1</v>
      </c>
      <c r="V34" s="3" t="s">
        <v>779</v>
      </c>
      <c r="W34" s="3">
        <f>C34*12+D34*1+E34*14+F34*16+G34*31+H34*32+I34*35+J34*19+K34*80+L34*127</f>
        <v>227</v>
      </c>
      <c r="X34" s="3" t="s">
        <v>61</v>
      </c>
      <c r="Y34" s="3" t="s">
        <v>283</v>
      </c>
      <c r="Z34" s="3" t="s">
        <v>72</v>
      </c>
      <c r="AA34" s="3" t="s">
        <v>333</v>
      </c>
      <c r="AB34" s="3" t="s">
        <v>136</v>
      </c>
      <c r="AC34" s="3" t="s">
        <v>503</v>
      </c>
      <c r="AD34" s="3" t="s">
        <v>714</v>
      </c>
      <c r="AF34" s="3" t="s">
        <v>338</v>
      </c>
      <c r="AG34" s="3" t="s">
        <v>42</v>
      </c>
      <c r="AH34" s="3" t="s">
        <v>334</v>
      </c>
      <c r="AI34" s="3" t="s">
        <v>43</v>
      </c>
      <c r="AJ34" s="3" t="s">
        <v>335</v>
      </c>
      <c r="AK34" s="3">
        <v>0.25</v>
      </c>
      <c r="AM34" s="3" t="s">
        <v>68</v>
      </c>
      <c r="AN34" s="3">
        <v>0</v>
      </c>
      <c r="AO34" s="3" t="s">
        <v>401</v>
      </c>
      <c r="AP34" s="3">
        <v>0</v>
      </c>
      <c r="AQ34" s="9" t="s">
        <v>401</v>
      </c>
      <c r="AR34" s="6">
        <v>0</v>
      </c>
      <c r="AS34" s="9" t="s">
        <v>401</v>
      </c>
      <c r="AT34" s="3" t="s">
        <v>401</v>
      </c>
      <c r="AU34" s="3" t="s">
        <v>350</v>
      </c>
      <c r="AV34" s="3">
        <v>13711</v>
      </c>
      <c r="AW34" s="3">
        <v>241</v>
      </c>
      <c r="AX34" s="11">
        <f>AV34/11604.5250061598</f>
        <v>1.1815218626115298</v>
      </c>
      <c r="AY34" s="11">
        <f>AW34/11604.5250061598</f>
        <v>2.0767760840885323E-2</v>
      </c>
      <c r="AZ34" s="3" t="s">
        <v>523</v>
      </c>
      <c r="BA34" s="3" t="s">
        <v>352</v>
      </c>
      <c r="BC34" s="4">
        <v>1000000000653</v>
      </c>
      <c r="BD34" s="8" t="e">
        <f>AN34*(LN((BC34*AN34)/AK34)-3.64)</f>
        <v>#NUM!</v>
      </c>
    </row>
    <row r="35" spans="1:56" x14ac:dyDescent="0.2">
      <c r="A35" s="3" t="s">
        <v>37</v>
      </c>
      <c r="B35" s="3" t="s">
        <v>526</v>
      </c>
      <c r="C35" s="3">
        <v>4</v>
      </c>
      <c r="D35" s="3">
        <v>0</v>
      </c>
      <c r="E35" s="3">
        <v>2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f>SUM(C35:L35)</f>
        <v>6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2</v>
      </c>
      <c r="U35" s="3">
        <v>0</v>
      </c>
      <c r="V35" s="3" t="s">
        <v>528</v>
      </c>
      <c r="W35" s="3">
        <f>C35*12+D35*1+E35*14+F35*16+G35*31+H35*32+I35*35+J35*19+K35*80+L35*127</f>
        <v>76</v>
      </c>
      <c r="Y35" s="3" t="s">
        <v>531</v>
      </c>
      <c r="Z35" s="3" t="s">
        <v>532</v>
      </c>
      <c r="AA35" s="3" t="s">
        <v>333</v>
      </c>
      <c r="AB35" s="3" t="s">
        <v>57</v>
      </c>
      <c r="AC35" s="3" t="s">
        <v>506</v>
      </c>
      <c r="AD35" s="3" t="s">
        <v>714</v>
      </c>
      <c r="AF35" s="3" t="s">
        <v>526</v>
      </c>
      <c r="AG35" s="3" t="s">
        <v>42</v>
      </c>
      <c r="AH35" s="3">
        <v>10</v>
      </c>
      <c r="AI35" s="3" t="s">
        <v>43</v>
      </c>
      <c r="AJ35" s="3" t="s">
        <v>533</v>
      </c>
      <c r="AK35" s="3">
        <f>0.8/60</f>
        <v>1.3333333333333334E-2</v>
      </c>
      <c r="AL35" s="9" t="s">
        <v>401</v>
      </c>
      <c r="AM35" s="3" t="s">
        <v>68</v>
      </c>
      <c r="AN35" s="3">
        <v>159</v>
      </c>
      <c r="AO35" s="3" t="s">
        <v>401</v>
      </c>
      <c r="AP35" s="3">
        <v>1</v>
      </c>
      <c r="AQ35" s="9" t="s">
        <v>401</v>
      </c>
      <c r="AR35" s="4">
        <v>10000000000000</v>
      </c>
      <c r="AS35" s="9" t="s">
        <v>401</v>
      </c>
      <c r="AT35" s="9" t="s">
        <v>444</v>
      </c>
      <c r="AU35" s="3" t="s">
        <v>534</v>
      </c>
      <c r="AV35" s="3">
        <v>5052</v>
      </c>
      <c r="AW35" s="3">
        <v>601</v>
      </c>
      <c r="AX35" s="11">
        <f>AV35/11604.5250061598</f>
        <v>0.43534741812511474</v>
      </c>
      <c r="AY35" s="11">
        <f>AW35/11604.5250061598</f>
        <v>5.1790142179967136E-2</v>
      </c>
      <c r="BC35" s="4">
        <v>1000000000781</v>
      </c>
      <c r="BD35" s="8">
        <f>AN35*(LN((BC35*AN35)/AK35)-3.64)</f>
        <v>5307.0087357621087</v>
      </c>
    </row>
    <row r="36" spans="1:56" x14ac:dyDescent="0.2">
      <c r="A36" s="3" t="s">
        <v>37</v>
      </c>
      <c r="B36" s="3" t="s">
        <v>526</v>
      </c>
      <c r="C36" s="3">
        <v>4</v>
      </c>
      <c r="D36" s="3">
        <v>0</v>
      </c>
      <c r="E36" s="3">
        <v>2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f>SUM(C36:L36)</f>
        <v>6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2</v>
      </c>
      <c r="U36" s="3">
        <v>0</v>
      </c>
      <c r="V36" s="3" t="s">
        <v>528</v>
      </c>
      <c r="W36" s="3">
        <f>C36*12+D36*1+E36*14+F36*16+G36*31+H36*32+I36*35+J36*19+K36*80+L36*127</f>
        <v>76</v>
      </c>
      <c r="Y36" s="3" t="s">
        <v>531</v>
      </c>
      <c r="Z36" s="3" t="s">
        <v>532</v>
      </c>
      <c r="AA36" s="3" t="s">
        <v>333</v>
      </c>
      <c r="AB36" s="3" t="s">
        <v>333</v>
      </c>
      <c r="AC36" s="3" t="s">
        <v>503</v>
      </c>
      <c r="AD36" s="3" t="s">
        <v>714</v>
      </c>
      <c r="AF36" s="3" t="s">
        <v>526</v>
      </c>
      <c r="AG36" s="3" t="s">
        <v>42</v>
      </c>
      <c r="AH36" s="3">
        <v>10</v>
      </c>
      <c r="AI36" s="3" t="s">
        <v>43</v>
      </c>
      <c r="AJ36" s="3" t="s">
        <v>533</v>
      </c>
      <c r="AK36" s="3">
        <f>0.8/60</f>
        <v>1.3333333333333334E-2</v>
      </c>
      <c r="AL36" s="9" t="s">
        <v>401</v>
      </c>
      <c r="AM36" s="3" t="s">
        <v>68</v>
      </c>
      <c r="AN36" s="3">
        <v>0</v>
      </c>
      <c r="AP36" s="3">
        <v>1</v>
      </c>
      <c r="AQ36" s="9" t="s">
        <v>401</v>
      </c>
      <c r="AR36" s="4">
        <v>10000000000000</v>
      </c>
      <c r="AS36" s="9" t="s">
        <v>401</v>
      </c>
      <c r="AT36" s="9" t="s">
        <v>444</v>
      </c>
      <c r="AU36" s="3" t="s">
        <v>535</v>
      </c>
      <c r="AV36" s="3">
        <v>6134</v>
      </c>
      <c r="AW36" s="3">
        <v>601</v>
      </c>
      <c r="AX36" s="11">
        <f>AV36/11604.5250061598</f>
        <v>0.52858690870535507</v>
      </c>
      <c r="AY36" s="11">
        <f>AW36/11604.5250061598</f>
        <v>5.1790142179967136E-2</v>
      </c>
      <c r="BC36" s="4">
        <v>1000000000782</v>
      </c>
      <c r="BD36" s="8" t="e">
        <f>AN36*(LN((BC36*AN36)/AK36)-3.64)</f>
        <v>#NUM!</v>
      </c>
    </row>
    <row r="37" spans="1:56" x14ac:dyDescent="0.2">
      <c r="A37" s="3" t="s">
        <v>37</v>
      </c>
      <c r="B37" s="3" t="s">
        <v>212</v>
      </c>
      <c r="C37" s="3">
        <v>2</v>
      </c>
      <c r="D37" s="3">
        <v>6</v>
      </c>
      <c r="E37" s="3">
        <v>0</v>
      </c>
      <c r="F37" s="3">
        <v>1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f>SUM(C37:L37)</f>
        <v>9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0</v>
      </c>
      <c r="T37" s="3">
        <v>0</v>
      </c>
      <c r="U37" s="3">
        <v>0</v>
      </c>
      <c r="V37" s="3" t="s">
        <v>213</v>
      </c>
      <c r="W37" s="3">
        <f>C37*12+D37*1+E37*14+F37*16+G37*31+H37*32+I37*35+J37*19+K37*80+L37*127</f>
        <v>46</v>
      </c>
      <c r="Y37" s="3" t="s">
        <v>202</v>
      </c>
      <c r="Z37" s="3" t="s">
        <v>203</v>
      </c>
      <c r="AA37" s="3" t="s">
        <v>333</v>
      </c>
      <c r="AB37" s="3" t="s">
        <v>709</v>
      </c>
      <c r="AC37" s="3" t="s">
        <v>506</v>
      </c>
      <c r="AD37" s="3" t="s">
        <v>714</v>
      </c>
      <c r="AF37" s="3" t="s">
        <v>212</v>
      </c>
      <c r="AG37" s="3" t="s">
        <v>42</v>
      </c>
      <c r="AH37" s="3">
        <v>80</v>
      </c>
      <c r="AI37" s="3" t="s">
        <v>43</v>
      </c>
      <c r="AJ37" s="3" t="s">
        <v>215</v>
      </c>
      <c r="AK37" s="3">
        <v>0.16667000000000001</v>
      </c>
      <c r="AM37" s="3" t="s">
        <v>48</v>
      </c>
      <c r="AN37" s="3">
        <v>0</v>
      </c>
      <c r="AO37" s="3" t="s">
        <v>216</v>
      </c>
      <c r="AP37" s="3">
        <v>1</v>
      </c>
      <c r="AQ37" s="9" t="s">
        <v>401</v>
      </c>
      <c r="AR37" s="4">
        <v>100000000000000</v>
      </c>
      <c r="AS37" s="9" t="s">
        <v>448</v>
      </c>
      <c r="AT37" s="9" t="s">
        <v>444</v>
      </c>
      <c r="AU37" s="3" t="s">
        <v>217</v>
      </c>
      <c r="AV37" s="3">
        <v>4076</v>
      </c>
      <c r="AW37" s="3">
        <v>503</v>
      </c>
      <c r="AX37" s="11">
        <f>AV37/11604.5250061598</f>
        <v>0.35124229538360402</v>
      </c>
      <c r="AY37" s="11">
        <f>AW37/11604.5250061598</f>
        <v>4.3345160593217087E-2</v>
      </c>
      <c r="AZ37" s="3" t="s">
        <v>199</v>
      </c>
      <c r="BC37" s="4">
        <v>1000000000457</v>
      </c>
      <c r="BD37" s="8" t="e">
        <f>AN37*(LN((BC37*AN37)/AK37)-3.64)</f>
        <v>#NUM!</v>
      </c>
    </row>
    <row r="38" spans="1:56" x14ac:dyDescent="0.2">
      <c r="A38" s="3" t="s">
        <v>37</v>
      </c>
      <c r="B38" s="3" t="s">
        <v>64</v>
      </c>
      <c r="C38" s="3">
        <v>0</v>
      </c>
      <c r="D38" s="3">
        <v>0</v>
      </c>
      <c r="E38" s="3">
        <v>2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f>SUM(C38:L38)</f>
        <v>2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 t="s">
        <v>750</v>
      </c>
      <c r="W38" s="3">
        <f>C38*12+D38*1+E38*14+F38*16+G38*31+H38*32+I38*35+J38*19+K38*80+L38*127</f>
        <v>28</v>
      </c>
      <c r="Y38" s="3" t="s">
        <v>416</v>
      </c>
      <c r="Z38" s="3" t="s">
        <v>417</v>
      </c>
      <c r="AA38" s="3" t="s">
        <v>333</v>
      </c>
      <c r="AB38" s="3" t="s">
        <v>100</v>
      </c>
      <c r="AC38" s="3" t="s">
        <v>506</v>
      </c>
      <c r="AD38" s="3" t="s">
        <v>714</v>
      </c>
      <c r="AE38" s="3">
        <v>1</v>
      </c>
      <c r="AF38" s="3" t="s">
        <v>64</v>
      </c>
      <c r="AG38" s="3" t="s">
        <v>42</v>
      </c>
      <c r="AH38" s="6">
        <v>15</v>
      </c>
      <c r="AI38" s="6" t="s">
        <v>43</v>
      </c>
      <c r="AJ38" s="6" t="s">
        <v>47</v>
      </c>
      <c r="AK38" s="3">
        <v>0.5</v>
      </c>
      <c r="AL38" s="9" t="s">
        <v>401</v>
      </c>
      <c r="AM38" s="3" t="s">
        <v>48</v>
      </c>
      <c r="AN38" s="3">
        <v>0</v>
      </c>
      <c r="AP38" s="3">
        <v>1</v>
      </c>
      <c r="AQ38" s="9" t="s">
        <v>401</v>
      </c>
      <c r="AR38" s="6" t="s">
        <v>403</v>
      </c>
      <c r="AS38" s="9" t="s">
        <v>401</v>
      </c>
      <c r="AT38" s="9" t="s">
        <v>444</v>
      </c>
      <c r="AU38" s="3" t="s">
        <v>730</v>
      </c>
      <c r="AV38" s="3">
        <v>938</v>
      </c>
      <c r="AX38" s="11">
        <f>AV38/11604.5250061598</f>
        <v>8.0830538044607603E-2</v>
      </c>
      <c r="BC38" s="4"/>
    </row>
    <row r="39" spans="1:56" x14ac:dyDescent="0.2">
      <c r="A39" s="3" t="s">
        <v>37</v>
      </c>
      <c r="B39" s="3" t="s">
        <v>64</v>
      </c>
      <c r="C39" s="3">
        <v>0</v>
      </c>
      <c r="D39" s="3">
        <v>0</v>
      </c>
      <c r="E39" s="3">
        <v>2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f>SUM(C39:L39)</f>
        <v>2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 t="s">
        <v>750</v>
      </c>
      <c r="W39" s="3">
        <f>C39*12+D39*1+E39*14+F39*16+G39*31+H39*32+I39*35+J39*19+K39*80+L39*127</f>
        <v>28</v>
      </c>
      <c r="Y39" s="3" t="s">
        <v>394</v>
      </c>
      <c r="Z39" s="3" t="s">
        <v>196</v>
      </c>
      <c r="AA39" s="3" t="s">
        <v>395</v>
      </c>
      <c r="AB39" s="3" t="s">
        <v>395</v>
      </c>
      <c r="AC39" s="3" t="s">
        <v>508</v>
      </c>
      <c r="AD39" s="3" t="s">
        <v>714</v>
      </c>
      <c r="AE39" s="3">
        <v>0.3</v>
      </c>
      <c r="AF39" s="3" t="s">
        <v>64</v>
      </c>
      <c r="AG39" s="3" t="s">
        <v>42</v>
      </c>
      <c r="AH39" s="6">
        <v>18</v>
      </c>
      <c r="AI39" s="3" t="s">
        <v>43</v>
      </c>
      <c r="AJ39" s="3" t="s">
        <v>396</v>
      </c>
      <c r="AK39" s="6">
        <v>0</v>
      </c>
      <c r="AM39" s="3" t="s">
        <v>48</v>
      </c>
      <c r="AN39" s="3">
        <v>0</v>
      </c>
      <c r="AP39" s="3">
        <v>0</v>
      </c>
      <c r="AQ39" s="9" t="s">
        <v>401</v>
      </c>
      <c r="AR39" s="4">
        <v>1000000000000</v>
      </c>
      <c r="AS39" s="9" t="s">
        <v>401</v>
      </c>
      <c r="AT39" s="9" t="s">
        <v>444</v>
      </c>
      <c r="AU39" s="3" t="s">
        <v>731</v>
      </c>
      <c r="AV39" s="3">
        <v>1100</v>
      </c>
      <c r="AW39" s="3">
        <v>145</v>
      </c>
      <c r="AX39" s="11">
        <f>AV39/11604.5250061598</f>
        <v>9.4790609647194421E-2</v>
      </c>
      <c r="AY39" s="11">
        <f>AW39/11604.5250061598</f>
        <v>1.2495125817130174E-2</v>
      </c>
      <c r="BA39" s="3" t="s">
        <v>400</v>
      </c>
      <c r="BC39" s="4">
        <v>1000000000009</v>
      </c>
      <c r="BD39" s="8" t="e">
        <f>AN39*(LN((BC39*AN39)/AK39)-3.64)</f>
        <v>#DIV/0!</v>
      </c>
    </row>
    <row r="40" spans="1:56" x14ac:dyDescent="0.2">
      <c r="A40" s="3" t="s">
        <v>37</v>
      </c>
      <c r="B40" s="3" t="s">
        <v>64</v>
      </c>
      <c r="C40" s="3">
        <v>0</v>
      </c>
      <c r="D40" s="3">
        <v>0</v>
      </c>
      <c r="E40" s="3">
        <v>2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f>SUM(C40:L40)</f>
        <v>2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 t="s">
        <v>750</v>
      </c>
      <c r="W40" s="3">
        <f>C40*12+D40*1+E40*14+F40*16+G40*31+H40*32+I40*35+J40*19+K40*80+L40*127</f>
        <v>28</v>
      </c>
      <c r="Y40" s="3" t="s">
        <v>680</v>
      </c>
      <c r="Z40" s="3" t="s">
        <v>87</v>
      </c>
      <c r="AA40" s="3" t="s">
        <v>688</v>
      </c>
      <c r="AB40" s="3" t="s">
        <v>706</v>
      </c>
      <c r="AC40" s="3" t="s">
        <v>504</v>
      </c>
      <c r="AD40" s="3" t="s">
        <v>714</v>
      </c>
      <c r="AF40" s="3" t="s">
        <v>64</v>
      </c>
      <c r="AG40" s="3" t="s">
        <v>42</v>
      </c>
      <c r="AH40" s="6">
        <v>17</v>
      </c>
      <c r="AI40" s="3" t="s">
        <v>43</v>
      </c>
      <c r="AJ40" s="3" t="s">
        <v>689</v>
      </c>
      <c r="AK40" s="3">
        <f>20/60</f>
        <v>0.33333333333333331</v>
      </c>
      <c r="AM40" s="3" t="s">
        <v>48</v>
      </c>
      <c r="AN40" s="3">
        <v>0</v>
      </c>
      <c r="AP40" s="3">
        <v>1</v>
      </c>
      <c r="AQ40" s="9" t="s">
        <v>401</v>
      </c>
      <c r="AR40" s="4">
        <v>10000000000000</v>
      </c>
      <c r="AS40" s="9" t="s">
        <v>401</v>
      </c>
      <c r="AT40" s="9" t="s">
        <v>444</v>
      </c>
      <c r="AU40" s="3" t="s">
        <v>690</v>
      </c>
      <c r="AV40" s="3">
        <v>1239</v>
      </c>
      <c r="AW40" s="3">
        <v>24</v>
      </c>
      <c r="AX40" s="11">
        <f>AV40/11604.5250061598</f>
        <v>0.1067686957753399</v>
      </c>
      <c r="AY40" s="11">
        <f>AW40/11604.5250061598</f>
        <v>2.0681587559387873E-3</v>
      </c>
      <c r="BC40" s="4">
        <v>1000000000164</v>
      </c>
      <c r="BD40" s="8" t="e">
        <f>AN40*(LN((BC40*AN40)/AK40)-3.64)</f>
        <v>#NUM!</v>
      </c>
    </row>
    <row r="41" spans="1:56" x14ac:dyDescent="0.2">
      <c r="A41" s="3" t="s">
        <v>37</v>
      </c>
      <c r="B41" s="3" t="s">
        <v>63</v>
      </c>
      <c r="C41" s="3">
        <v>0</v>
      </c>
      <c r="D41" s="3">
        <v>0</v>
      </c>
      <c r="E41" s="3">
        <v>0</v>
      </c>
      <c r="F41" s="3">
        <v>2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f>SUM(C41:L41)</f>
        <v>2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 t="s">
        <v>749</v>
      </c>
      <c r="W41" s="3">
        <f>C41*12+D41*1+E41*14+F41*16+G41*31+H41*32+I41*35+J41*19+K41*80+L41*127</f>
        <v>32</v>
      </c>
      <c r="Y41" s="3" t="s">
        <v>411</v>
      </c>
      <c r="Z41" s="3" t="s">
        <v>270</v>
      </c>
      <c r="AA41" s="3" t="s">
        <v>406</v>
      </c>
      <c r="AB41" s="3" t="s">
        <v>705</v>
      </c>
      <c r="AC41" s="3" t="s">
        <v>506</v>
      </c>
      <c r="AD41" s="3" t="s">
        <v>714</v>
      </c>
      <c r="AE41" s="3">
        <v>1</v>
      </c>
      <c r="AF41" s="3" t="s">
        <v>63</v>
      </c>
      <c r="AG41" s="3" t="s">
        <v>42</v>
      </c>
      <c r="AH41" s="6">
        <v>18</v>
      </c>
      <c r="AI41" s="3" t="s">
        <v>43</v>
      </c>
      <c r="AJ41" s="3" t="s">
        <v>215</v>
      </c>
      <c r="AK41" s="3">
        <v>0.16669999999999999</v>
      </c>
      <c r="AL41" s="9" t="s">
        <v>401</v>
      </c>
      <c r="AM41" s="3" t="s">
        <v>48</v>
      </c>
      <c r="AN41" s="3">
        <v>0</v>
      </c>
      <c r="AP41" s="3">
        <v>1</v>
      </c>
      <c r="AQ41" s="9" t="s">
        <v>401</v>
      </c>
      <c r="AR41" s="4">
        <v>1000000000000</v>
      </c>
      <c r="AS41" s="9" t="s">
        <v>401</v>
      </c>
      <c r="AT41" s="9" t="s">
        <v>444</v>
      </c>
      <c r="AU41" s="3" t="s">
        <v>687</v>
      </c>
      <c r="AV41" s="3">
        <v>969</v>
      </c>
      <c r="AW41" s="3">
        <v>25</v>
      </c>
      <c r="AX41" s="11">
        <f>AV41/11604.5250061598</f>
        <v>8.3501909771028532E-2</v>
      </c>
      <c r="AY41" s="11">
        <f>AW41/11604.5250061598</f>
        <v>2.154332037436237E-3</v>
      </c>
      <c r="BC41" s="4">
        <v>1000000000147</v>
      </c>
      <c r="BD41" s="8" t="e">
        <f>AN41*(LN((BC41*AN41)/AK41)-3.64)</f>
        <v>#NUM!</v>
      </c>
    </row>
    <row r="42" spans="1:56" x14ac:dyDescent="0.2">
      <c r="A42" s="3" t="s">
        <v>37</v>
      </c>
      <c r="B42" s="3" t="s">
        <v>63</v>
      </c>
      <c r="C42" s="3">
        <v>0</v>
      </c>
      <c r="D42" s="3">
        <v>0</v>
      </c>
      <c r="E42" s="3">
        <v>0</v>
      </c>
      <c r="F42" s="3">
        <v>2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f>SUM(C42:L42)</f>
        <v>2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 t="s">
        <v>749</v>
      </c>
      <c r="W42" s="3">
        <f>C42*12+D42*1+E42*14+F42*16+G42*31+H42*32+I42*35+J42*19+K42*80+L42*127</f>
        <v>32</v>
      </c>
      <c r="Y42" s="3" t="s">
        <v>681</v>
      </c>
      <c r="Z42" s="3" t="s">
        <v>162</v>
      </c>
      <c r="AA42" s="3" t="s">
        <v>692</v>
      </c>
      <c r="AB42" s="3" t="s">
        <v>711</v>
      </c>
      <c r="AC42" s="3" t="s">
        <v>508</v>
      </c>
      <c r="AD42" s="3" t="s">
        <v>714</v>
      </c>
      <c r="AE42" s="3">
        <v>0.9</v>
      </c>
      <c r="AF42" s="3" t="s">
        <v>63</v>
      </c>
      <c r="AG42" s="3" t="s">
        <v>42</v>
      </c>
      <c r="AH42" s="6">
        <v>17</v>
      </c>
      <c r="AI42" s="3" t="s">
        <v>43</v>
      </c>
      <c r="AJ42" s="3" t="s">
        <v>694</v>
      </c>
      <c r="AK42" s="3">
        <v>0.3</v>
      </c>
      <c r="AM42" s="3" t="s">
        <v>48</v>
      </c>
      <c r="AN42" s="3">
        <v>0</v>
      </c>
      <c r="AP42" s="3">
        <v>1</v>
      </c>
      <c r="AQ42" s="9" t="s">
        <v>401</v>
      </c>
      <c r="AR42" s="4">
        <v>1000000000000</v>
      </c>
      <c r="AS42" s="9" t="s">
        <v>401</v>
      </c>
      <c r="AT42" s="9" t="s">
        <v>444</v>
      </c>
      <c r="AU42" s="3">
        <v>9.6999999999999993</v>
      </c>
      <c r="AV42" s="3">
        <v>1055</v>
      </c>
      <c r="AW42" s="3">
        <v>12</v>
      </c>
      <c r="AX42" s="11">
        <f>AV42/11604.5250061598</f>
        <v>9.0912811979809188E-2</v>
      </c>
      <c r="AY42" s="11">
        <f>AW42/11604.5250061598</f>
        <v>1.0340793779693937E-3</v>
      </c>
      <c r="BC42" s="4">
        <v>1000000000153</v>
      </c>
      <c r="BD42" s="8" t="e">
        <f>AN42*(LN((BC42*AN42)/AK42)-3.64)</f>
        <v>#NUM!</v>
      </c>
    </row>
    <row r="43" spans="1:56" x14ac:dyDescent="0.2">
      <c r="A43" s="3" t="s">
        <v>37</v>
      </c>
      <c r="B43" s="3" t="s">
        <v>63</v>
      </c>
      <c r="C43" s="3">
        <v>0</v>
      </c>
      <c r="D43" s="3">
        <v>0</v>
      </c>
      <c r="E43" s="3">
        <v>0</v>
      </c>
      <c r="F43" s="3">
        <v>2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f>SUM(C43:L43)</f>
        <v>2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 t="s">
        <v>749</v>
      </c>
      <c r="W43" s="3">
        <f>C43*12+D43*1+E43*14+F43*16+G43*31+H43*32+I43*35+J43*19+K43*80+L43*127</f>
        <v>32</v>
      </c>
      <c r="Y43" s="3" t="s">
        <v>691</v>
      </c>
      <c r="Z43" s="3" t="s">
        <v>404</v>
      </c>
      <c r="AA43" s="3" t="s">
        <v>278</v>
      </c>
      <c r="AB43" s="3" t="s">
        <v>397</v>
      </c>
      <c r="AC43" s="3" t="s">
        <v>504</v>
      </c>
      <c r="AD43" s="3" t="s">
        <v>714</v>
      </c>
      <c r="AE43" s="3">
        <v>1</v>
      </c>
      <c r="AF43" s="3" t="s">
        <v>63</v>
      </c>
      <c r="AG43" s="3" t="s">
        <v>42</v>
      </c>
      <c r="AH43" s="3">
        <v>25</v>
      </c>
      <c r="AI43" s="3" t="s">
        <v>43</v>
      </c>
      <c r="AJ43" s="3" t="s">
        <v>58</v>
      </c>
      <c r="AK43" s="3">
        <v>1</v>
      </c>
      <c r="AM43" s="3" t="s">
        <v>48</v>
      </c>
      <c r="AP43" s="3">
        <v>0</v>
      </c>
      <c r="AQ43" s="9" t="s">
        <v>401</v>
      </c>
      <c r="AR43" s="4">
        <f>11000000000000*1100000000000000</f>
        <v>1.21E+28</v>
      </c>
      <c r="AS43" s="9" t="s">
        <v>473</v>
      </c>
      <c r="AT43" s="9" t="s">
        <v>446</v>
      </c>
      <c r="AU43" s="3" t="s">
        <v>739</v>
      </c>
      <c r="AV43" s="3">
        <v>1431</v>
      </c>
      <c r="AW43" s="3">
        <v>71</v>
      </c>
      <c r="AX43" s="11">
        <f>AV43/11604.5250061598</f>
        <v>0.12331396582285019</v>
      </c>
      <c r="AY43" s="11">
        <f>AW43/11604.5250061598</f>
        <v>6.1183029863189128E-3</v>
      </c>
      <c r="BC43" s="4"/>
    </row>
    <row r="44" spans="1:56" x14ac:dyDescent="0.2">
      <c r="A44" s="3" t="s">
        <v>37</v>
      </c>
      <c r="B44" s="3" t="s">
        <v>563</v>
      </c>
      <c r="C44" s="3">
        <v>22</v>
      </c>
      <c r="D44" s="3">
        <v>46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f>SUM(C44:L44)</f>
        <v>68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 t="s">
        <v>770</v>
      </c>
      <c r="W44" s="3">
        <f>C44*12+D44*1+E44*14+F44*16+G44*31+H44*32+I44*35+J44*19+K44*80+L44*127</f>
        <v>310</v>
      </c>
      <c r="Y44" s="3" t="s">
        <v>618</v>
      </c>
      <c r="Z44" s="3" t="s">
        <v>72</v>
      </c>
      <c r="AA44" s="3" t="s">
        <v>131</v>
      </c>
      <c r="AB44" s="3" t="s">
        <v>131</v>
      </c>
      <c r="AC44" s="3" t="s">
        <v>504</v>
      </c>
      <c r="AD44" s="3" t="s">
        <v>714</v>
      </c>
      <c r="AF44" s="3" t="s">
        <v>563</v>
      </c>
      <c r="AG44" s="3" t="s">
        <v>42</v>
      </c>
      <c r="AH44" s="3" t="s">
        <v>323</v>
      </c>
      <c r="AI44" s="3" t="s">
        <v>43</v>
      </c>
      <c r="AJ44" s="3" t="s">
        <v>312</v>
      </c>
      <c r="AK44" s="3">
        <v>2</v>
      </c>
      <c r="AL44" s="9" t="s">
        <v>544</v>
      </c>
      <c r="AM44" s="3" t="s">
        <v>48</v>
      </c>
      <c r="AN44" s="3">
        <v>0</v>
      </c>
      <c r="AP44" s="3">
        <v>1</v>
      </c>
      <c r="AQ44" s="9" t="s">
        <v>401</v>
      </c>
      <c r="AR44" s="6" t="s">
        <v>542</v>
      </c>
      <c r="AS44" s="9" t="s">
        <v>457</v>
      </c>
      <c r="AT44" s="9" t="s">
        <v>444</v>
      </c>
      <c r="AU44" s="3">
        <f>-29+42*(C44^(0.5))</f>
        <v>167.99746191258404</v>
      </c>
      <c r="AV44" s="8">
        <f>(AU44/ 602200000000000000000) / 1.3806503E-23</f>
        <v>20205.903647970634</v>
      </c>
      <c r="AW44" s="3">
        <v>0</v>
      </c>
      <c r="AX44" s="11">
        <f>AV44/11604.5250061598</f>
        <v>1.7412090229669146</v>
      </c>
      <c r="AY44" s="11">
        <f>AW44/11604.5250061598</f>
        <v>0</v>
      </c>
      <c r="BC44" s="4">
        <v>1000000000725</v>
      </c>
      <c r="BD44" s="8" t="e">
        <f>AN44*(LN((BC44*AN44)/AK44)-3.64)</f>
        <v>#NUM!</v>
      </c>
    </row>
    <row r="45" spans="1:56" x14ac:dyDescent="0.2">
      <c r="A45" s="3" t="s">
        <v>37</v>
      </c>
      <c r="B45" s="3" t="s">
        <v>553</v>
      </c>
      <c r="C45" s="3">
        <v>12</v>
      </c>
      <c r="D45" s="3">
        <v>26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f>SUM(C45:L45)</f>
        <v>38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 t="s">
        <v>760</v>
      </c>
      <c r="W45" s="3">
        <f>C45*12+D45*1+E45*14+F45*16+G45*31+H45*32+I45*35+J45*19+K45*80+L45*127</f>
        <v>170</v>
      </c>
      <c r="Y45" s="3" t="s">
        <v>608</v>
      </c>
      <c r="Z45" s="3" t="s">
        <v>72</v>
      </c>
      <c r="AA45" s="3" t="s">
        <v>131</v>
      </c>
      <c r="AB45" s="3" t="s">
        <v>131</v>
      </c>
      <c r="AC45" s="3" t="s">
        <v>504</v>
      </c>
      <c r="AD45" s="3" t="s">
        <v>714</v>
      </c>
      <c r="AF45" s="3" t="s">
        <v>553</v>
      </c>
      <c r="AG45" s="3" t="s">
        <v>42</v>
      </c>
      <c r="AH45" s="3" t="s">
        <v>323</v>
      </c>
      <c r="AI45" s="3" t="s">
        <v>43</v>
      </c>
      <c r="AJ45" s="3" t="s">
        <v>312</v>
      </c>
      <c r="AK45" s="3">
        <v>2</v>
      </c>
      <c r="AL45" s="9" t="s">
        <v>544</v>
      </c>
      <c r="AM45" s="3" t="s">
        <v>48</v>
      </c>
      <c r="AN45" s="3">
        <v>0</v>
      </c>
      <c r="AP45" s="3">
        <v>1</v>
      </c>
      <c r="AQ45" s="9" t="s">
        <v>401</v>
      </c>
      <c r="AR45" s="6" t="s">
        <v>542</v>
      </c>
      <c r="AS45" s="9" t="s">
        <v>457</v>
      </c>
      <c r="AT45" s="9" t="s">
        <v>444</v>
      </c>
      <c r="AU45" s="3">
        <f>-29+42*(C45^(0.5))</f>
        <v>116.4922678357857</v>
      </c>
      <c r="AV45" s="8">
        <f>(AU45/ 602200000000000000000) / 1.3806503E-23</f>
        <v>14011.11369675495</v>
      </c>
      <c r="AW45" s="3">
        <v>0</v>
      </c>
      <c r="AX45" s="11">
        <f>AV45/11604.5250061598</f>
        <v>1.2073836446832342</v>
      </c>
      <c r="AY45" s="11">
        <f>AW45/11604.5250061598</f>
        <v>0</v>
      </c>
      <c r="BC45" s="4">
        <v>1000000000715</v>
      </c>
      <c r="BD45" s="8" t="e">
        <f>AN45*(LN((BC45*AN45)/AK45)-3.64)</f>
        <v>#NUM!</v>
      </c>
    </row>
    <row r="46" spans="1:56" x14ac:dyDescent="0.2">
      <c r="A46" s="3" t="s">
        <v>37</v>
      </c>
      <c r="B46" s="3" t="s">
        <v>592</v>
      </c>
      <c r="C46" s="3">
        <v>52</v>
      </c>
      <c r="D46" s="3">
        <v>106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f>SUM(C46:L46)</f>
        <v>158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 t="s">
        <v>800</v>
      </c>
      <c r="W46" s="3">
        <f>C46*12+D46*1+E46*14+F46*16+G46*31+H46*32+I46*35+J46*19+K46*80+L46*127</f>
        <v>730</v>
      </c>
      <c r="Y46" s="3" t="s">
        <v>648</v>
      </c>
      <c r="Z46" s="3" t="s">
        <v>72</v>
      </c>
      <c r="AA46" s="3" t="s">
        <v>131</v>
      </c>
      <c r="AB46" s="3" t="s">
        <v>131</v>
      </c>
      <c r="AC46" s="3" t="s">
        <v>504</v>
      </c>
      <c r="AD46" s="3" t="s">
        <v>714</v>
      </c>
      <c r="AF46" s="3" t="s">
        <v>592</v>
      </c>
      <c r="AG46" s="3" t="s">
        <v>42</v>
      </c>
      <c r="AH46" s="3" t="s">
        <v>323</v>
      </c>
      <c r="AI46" s="3" t="s">
        <v>43</v>
      </c>
      <c r="AJ46" s="3" t="s">
        <v>312</v>
      </c>
      <c r="AK46" s="3">
        <v>2</v>
      </c>
      <c r="AL46" s="9" t="s">
        <v>544</v>
      </c>
      <c r="AM46" s="3" t="s">
        <v>48</v>
      </c>
      <c r="AN46" s="3">
        <v>0</v>
      </c>
      <c r="AP46" s="3">
        <v>1</v>
      </c>
      <c r="AQ46" s="9" t="s">
        <v>401</v>
      </c>
      <c r="AR46" s="6" t="s">
        <v>542</v>
      </c>
      <c r="AS46" s="9" t="s">
        <v>457</v>
      </c>
      <c r="AT46" s="9" t="s">
        <v>444</v>
      </c>
      <c r="AU46" s="3">
        <f>-29+42*(C46^(0.5))</f>
        <v>273.86630713897506</v>
      </c>
      <c r="AV46" s="8">
        <f>(AU46/ 602200000000000000000) / 1.3806503E-23</f>
        <v>32939.284626544431</v>
      </c>
      <c r="AW46" s="3">
        <v>0</v>
      </c>
      <c r="AX46" s="11">
        <f>AV46/11604.5250061598</f>
        <v>2.8384862464478231</v>
      </c>
      <c r="AY46" s="11">
        <f>AW46/11604.5250061598</f>
        <v>0</v>
      </c>
      <c r="BC46" s="4">
        <v>1000000000757</v>
      </c>
      <c r="BD46" s="8" t="e">
        <f>AN46*(LN((BC46*AN46)/AK46)-3.64)</f>
        <v>#NUM!</v>
      </c>
    </row>
    <row r="47" spans="1:56" x14ac:dyDescent="0.2">
      <c r="A47" s="3" t="s">
        <v>37</v>
      </c>
      <c r="B47" s="3" t="s">
        <v>582</v>
      </c>
      <c r="C47" s="3">
        <v>42</v>
      </c>
      <c r="D47" s="3">
        <v>86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f>SUM(C47:L47)</f>
        <v>128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 t="s">
        <v>790</v>
      </c>
      <c r="W47" s="3">
        <f>C47*12+D47*1+E47*14+F47*16+G47*31+H47*32+I47*35+J47*19+K47*80+L47*127</f>
        <v>590</v>
      </c>
      <c r="Y47" s="3" t="s">
        <v>638</v>
      </c>
      <c r="Z47" s="3" t="s">
        <v>72</v>
      </c>
      <c r="AA47" s="3" t="s">
        <v>131</v>
      </c>
      <c r="AB47" s="3" t="s">
        <v>131</v>
      </c>
      <c r="AC47" s="3" t="s">
        <v>504</v>
      </c>
      <c r="AD47" s="3" t="s">
        <v>714</v>
      </c>
      <c r="AF47" s="3" t="s">
        <v>582</v>
      </c>
      <c r="AG47" s="3" t="s">
        <v>42</v>
      </c>
      <c r="AH47" s="3" t="s">
        <v>323</v>
      </c>
      <c r="AI47" s="3" t="s">
        <v>43</v>
      </c>
      <c r="AJ47" s="3" t="s">
        <v>312</v>
      </c>
      <c r="AK47" s="3">
        <v>2</v>
      </c>
      <c r="AL47" s="9" t="s">
        <v>544</v>
      </c>
      <c r="AM47" s="3" t="s">
        <v>48</v>
      </c>
      <c r="AN47" s="3">
        <v>0</v>
      </c>
      <c r="AP47" s="3">
        <v>1</v>
      </c>
      <c r="AQ47" s="9" t="s">
        <v>401</v>
      </c>
      <c r="AR47" s="6" t="s">
        <v>542</v>
      </c>
      <c r="AS47" s="9" t="s">
        <v>457</v>
      </c>
      <c r="AT47" s="9" t="s">
        <v>444</v>
      </c>
      <c r="AU47" s="3">
        <f>-29+42*(C47^(0.5))</f>
        <v>243.19110933313016</v>
      </c>
      <c r="AV47" s="8">
        <f>(AU47/ 602200000000000000000) / 1.3806503E-23</f>
        <v>29249.823582365916</v>
      </c>
      <c r="AW47" s="3">
        <v>0</v>
      </c>
      <c r="AX47" s="11">
        <f>AV47/11604.5250061598</f>
        <v>2.520553281313954</v>
      </c>
      <c r="AY47" s="11">
        <f>AW47/11604.5250061598</f>
        <v>0</v>
      </c>
      <c r="BC47" s="4">
        <v>1000000000747</v>
      </c>
      <c r="BD47" s="8" t="e">
        <f>AN47*(LN((BC47*AN47)/AK47)-3.64)</f>
        <v>#NUM!</v>
      </c>
    </row>
    <row r="48" spans="1:56" x14ac:dyDescent="0.2">
      <c r="A48" s="3" t="s">
        <v>37</v>
      </c>
      <c r="B48" s="3" t="s">
        <v>326</v>
      </c>
      <c r="C48" s="3">
        <v>32</v>
      </c>
      <c r="D48" s="3">
        <v>66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f>SUM(C48:L48)</f>
        <v>98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 t="s">
        <v>327</v>
      </c>
      <c r="W48" s="3">
        <f>C48*12+D48*1+E48*14+F48*16+G48*31+H48*32+I48*35+J48*19+K48*80+L48*127</f>
        <v>450</v>
      </c>
      <c r="Y48" s="3" t="s">
        <v>628</v>
      </c>
      <c r="Z48" s="3" t="s">
        <v>72</v>
      </c>
      <c r="AA48" s="3" t="s">
        <v>131</v>
      </c>
      <c r="AB48" s="3" t="s">
        <v>131</v>
      </c>
      <c r="AC48" s="3" t="s">
        <v>504</v>
      </c>
      <c r="AD48" s="3" t="s">
        <v>714</v>
      </c>
      <c r="AF48" s="3" t="s">
        <v>326</v>
      </c>
      <c r="AG48" s="3" t="s">
        <v>42</v>
      </c>
      <c r="AH48" s="3">
        <v>120</v>
      </c>
      <c r="AI48" s="3" t="s">
        <v>43</v>
      </c>
      <c r="AJ48" s="3" t="s">
        <v>312</v>
      </c>
      <c r="AK48" s="3">
        <v>2</v>
      </c>
      <c r="AL48" s="9" t="s">
        <v>544</v>
      </c>
      <c r="AM48" s="3" t="s">
        <v>48</v>
      </c>
      <c r="AN48" s="3">
        <v>523</v>
      </c>
      <c r="AP48" s="3">
        <v>1</v>
      </c>
      <c r="AQ48" s="9" t="s">
        <v>401</v>
      </c>
      <c r="AR48" s="6" t="s">
        <v>542</v>
      </c>
      <c r="AS48" s="9" t="s">
        <v>457</v>
      </c>
      <c r="AT48" s="9" t="s">
        <v>444</v>
      </c>
      <c r="AU48" s="3" t="s">
        <v>328</v>
      </c>
      <c r="AV48" s="3">
        <v>25089</v>
      </c>
      <c r="AW48" s="9">
        <v>0</v>
      </c>
      <c r="AX48" s="11">
        <f>AV48/11604.5250061598</f>
        <v>2.1620014594895096</v>
      </c>
      <c r="AY48" s="11" t="s">
        <v>401</v>
      </c>
      <c r="BA48" s="3" t="s">
        <v>325</v>
      </c>
      <c r="BC48" s="4">
        <v>1000000000736</v>
      </c>
      <c r="BD48" s="8">
        <f>AN48*(LN((BC48*AN48)/AK48)-3.64)</f>
        <v>15458.549174288661</v>
      </c>
    </row>
    <row r="49" spans="1:56" x14ac:dyDescent="0.2">
      <c r="A49" s="3" t="s">
        <v>37</v>
      </c>
      <c r="B49" s="3" t="s">
        <v>155</v>
      </c>
      <c r="C49" s="3">
        <v>2</v>
      </c>
      <c r="D49" s="3">
        <v>6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f>SUM(C49:L49)</f>
        <v>8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 t="s">
        <v>156</v>
      </c>
      <c r="W49" s="3">
        <f>C49*12+D49*1+E49*14+F49*16+G49*31+H49*32+I49*35+J49*19+K49*80+L49*127</f>
        <v>30</v>
      </c>
      <c r="Y49" s="3" t="s">
        <v>122</v>
      </c>
      <c r="Z49" s="3" t="s">
        <v>123</v>
      </c>
      <c r="AA49" s="3" t="s">
        <v>124</v>
      </c>
      <c r="AB49" s="3" t="s">
        <v>707</v>
      </c>
      <c r="AC49" s="3" t="s">
        <v>505</v>
      </c>
      <c r="AD49" s="3" t="s">
        <v>714</v>
      </c>
      <c r="AF49" s="3" t="s">
        <v>120</v>
      </c>
      <c r="AG49" s="3" t="s">
        <v>42</v>
      </c>
      <c r="AH49" s="3">
        <v>8</v>
      </c>
      <c r="AI49" s="3" t="s">
        <v>125</v>
      </c>
      <c r="AJ49" s="3" t="s">
        <v>114</v>
      </c>
      <c r="AK49" s="3">
        <v>1.6670000000000001E-2</v>
      </c>
      <c r="AM49" s="3" t="s">
        <v>48</v>
      </c>
      <c r="AN49" s="3">
        <v>66</v>
      </c>
      <c r="AO49" s="3" t="s">
        <v>157</v>
      </c>
      <c r="AP49" s="3">
        <v>0</v>
      </c>
      <c r="AQ49" s="9" t="s">
        <v>401</v>
      </c>
      <c r="AR49" s="6" t="s">
        <v>447</v>
      </c>
      <c r="AS49" s="9" t="s">
        <v>62</v>
      </c>
      <c r="AT49" s="9" t="s">
        <v>62</v>
      </c>
      <c r="AU49" s="3" t="s">
        <v>158</v>
      </c>
      <c r="AV49" s="3">
        <v>2055</v>
      </c>
      <c r="BA49" s="3" t="s">
        <v>467</v>
      </c>
      <c r="BC49" s="4">
        <v>1000000000370</v>
      </c>
      <c r="BD49" s="8">
        <f>AN49*(LN((BC49*AN49)/AK49)-3.64)</f>
        <v>2130.1381490759309</v>
      </c>
    </row>
    <row r="50" spans="1:56" x14ac:dyDescent="0.2">
      <c r="A50" s="3" t="s">
        <v>37</v>
      </c>
      <c r="B50" s="3" t="s">
        <v>155</v>
      </c>
      <c r="C50" s="3">
        <v>2</v>
      </c>
      <c r="D50" s="3">
        <v>6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f>SUM(C50:L50)</f>
        <v>8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 t="s">
        <v>156</v>
      </c>
      <c r="W50" s="3">
        <f>C50*12+D50*1+E50*14+F50*16+G50*31+H50*32+I50*35+J50*19+K50*80+L50*127</f>
        <v>30</v>
      </c>
      <c r="Y50" s="3" t="s">
        <v>95</v>
      </c>
      <c r="Z50" s="3" t="s">
        <v>96</v>
      </c>
      <c r="AA50" s="3" t="s">
        <v>79</v>
      </c>
      <c r="AB50" s="3" t="s">
        <v>100</v>
      </c>
      <c r="AC50" s="3" t="s">
        <v>506</v>
      </c>
      <c r="AD50" s="3" t="s">
        <v>714</v>
      </c>
      <c r="AF50" s="3" t="s">
        <v>155</v>
      </c>
      <c r="AG50" s="3" t="s">
        <v>42</v>
      </c>
      <c r="AH50" s="3">
        <v>11</v>
      </c>
      <c r="AI50" s="3" t="s">
        <v>43</v>
      </c>
      <c r="AJ50" s="3" t="s">
        <v>97</v>
      </c>
      <c r="AK50" s="3">
        <v>3.3300000000000003E-2</v>
      </c>
      <c r="AM50" s="3" t="s">
        <v>48</v>
      </c>
      <c r="AN50" s="3">
        <v>67</v>
      </c>
      <c r="AP50" s="3">
        <v>1</v>
      </c>
      <c r="AQ50" s="9" t="s">
        <v>401</v>
      </c>
      <c r="AR50" s="6" t="s">
        <v>462</v>
      </c>
      <c r="AS50" s="9" t="s">
        <v>480</v>
      </c>
      <c r="AT50" s="9" t="s">
        <v>444</v>
      </c>
      <c r="AU50" s="3" t="s">
        <v>159</v>
      </c>
      <c r="AV50" s="3">
        <v>2663</v>
      </c>
      <c r="AZ50" s="3" t="e">
        <f>-dTheta/dT = nu/beta * theta^N * EXP(-Eb/T)</f>
        <v>#NAME?</v>
      </c>
      <c r="BA50" s="3" t="s">
        <v>465</v>
      </c>
      <c r="BC50" s="4">
        <v>1000000000372</v>
      </c>
      <c r="BD50" s="8">
        <f>AN50*(LN((BC50*AN50)/AK50)-3.64)</f>
        <v>2117.0600783850459</v>
      </c>
    </row>
    <row r="51" spans="1:56" x14ac:dyDescent="0.2">
      <c r="A51" s="3" t="s">
        <v>37</v>
      </c>
      <c r="B51" s="3" t="s">
        <v>155</v>
      </c>
      <c r="C51" s="3">
        <v>2</v>
      </c>
      <c r="D51" s="3">
        <v>6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f>SUM(C51:L51)</f>
        <v>8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 t="s">
        <v>156</v>
      </c>
      <c r="W51" s="3">
        <f>C51*12+D51*1+E51*14+F51*16+G51*31+H51*32+I51*35+J51*19+K51*80+L51*127</f>
        <v>30</v>
      </c>
      <c r="Y51" s="3" t="s">
        <v>660</v>
      </c>
      <c r="Z51" s="3" t="s">
        <v>658</v>
      </c>
      <c r="AA51" s="3" t="s">
        <v>661</v>
      </c>
      <c r="AB51" s="3" t="s">
        <v>661</v>
      </c>
      <c r="AC51" s="3" t="s">
        <v>503</v>
      </c>
      <c r="AD51" s="3" t="s">
        <v>714</v>
      </c>
      <c r="AF51" s="3" t="s">
        <v>155</v>
      </c>
      <c r="AG51" s="3" t="s">
        <v>42</v>
      </c>
      <c r="AH51" s="3">
        <v>24</v>
      </c>
      <c r="AI51" s="3" t="s">
        <v>43</v>
      </c>
      <c r="AJ51" s="3" t="s">
        <v>405</v>
      </c>
      <c r="AK51" s="3">
        <v>0.6</v>
      </c>
      <c r="AL51" s="9" t="s">
        <v>401</v>
      </c>
      <c r="AM51" s="3" t="s">
        <v>48</v>
      </c>
      <c r="AN51" s="3">
        <v>75</v>
      </c>
      <c r="AO51" s="3" t="s">
        <v>401</v>
      </c>
      <c r="AP51" s="3">
        <v>1</v>
      </c>
      <c r="AQ51" s="9" t="s">
        <v>401</v>
      </c>
      <c r="AR51" s="6" t="s">
        <v>665</v>
      </c>
      <c r="AS51" s="9" t="s">
        <v>401</v>
      </c>
      <c r="AT51" s="9" t="s">
        <v>444</v>
      </c>
      <c r="AU51" s="3" t="s">
        <v>666</v>
      </c>
      <c r="AV51" s="3">
        <v>2670</v>
      </c>
      <c r="AW51" s="3">
        <v>0</v>
      </c>
      <c r="AX51" s="11">
        <f>AV51/11604.5250061598</f>
        <v>0.2300826615981901</v>
      </c>
      <c r="AY51" s="11">
        <f>AW51/11604.5250061598</f>
        <v>0</v>
      </c>
      <c r="BC51" s="4">
        <v>1000000000374</v>
      </c>
      <c r="BD51" s="8">
        <f>AN51*(LN((BC51*AN51)/AK51)-3.64)</f>
        <v>2161.4501140203638</v>
      </c>
    </row>
    <row r="52" spans="1:56" x14ac:dyDescent="0.2">
      <c r="A52" s="3" t="s">
        <v>37</v>
      </c>
      <c r="B52" s="3" t="s">
        <v>155</v>
      </c>
      <c r="C52" s="3">
        <v>2</v>
      </c>
      <c r="D52" s="3">
        <v>6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f>SUM(C52:L52)</f>
        <v>8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 t="s">
        <v>156</v>
      </c>
      <c r="W52" s="3">
        <f>C52*12+D52*1+E52*14+F52*16+G52*31+H52*32+I52*35+J52*19+K52*80+L52*127</f>
        <v>30</v>
      </c>
      <c r="Y52" s="3" t="s">
        <v>691</v>
      </c>
      <c r="Z52" s="3" t="s">
        <v>404</v>
      </c>
      <c r="AA52" s="3" t="s">
        <v>278</v>
      </c>
      <c r="AB52" s="3" t="s">
        <v>397</v>
      </c>
      <c r="AC52" s="3" t="s">
        <v>504</v>
      </c>
      <c r="AD52" s="3" t="s">
        <v>714</v>
      </c>
      <c r="AE52" s="3">
        <v>1</v>
      </c>
      <c r="AF52" s="3" t="s">
        <v>155</v>
      </c>
      <c r="AG52" s="3" t="s">
        <v>42</v>
      </c>
      <c r="AH52" s="3">
        <v>25</v>
      </c>
      <c r="AI52" s="3" t="s">
        <v>43</v>
      </c>
      <c r="AJ52" s="3" t="s">
        <v>58</v>
      </c>
      <c r="AK52" s="3">
        <v>1</v>
      </c>
      <c r="AM52" s="3" t="s">
        <v>48</v>
      </c>
      <c r="AP52" s="3">
        <v>0</v>
      </c>
      <c r="AQ52" s="9" t="s">
        <v>401</v>
      </c>
      <c r="AR52" s="6">
        <f>46000000000000*1100000000000000</f>
        <v>5.0599999999999999E+28</v>
      </c>
      <c r="AS52" s="9" t="s">
        <v>473</v>
      </c>
      <c r="AT52" s="9" t="s">
        <v>446</v>
      </c>
      <c r="AU52" s="3" t="s">
        <v>735</v>
      </c>
      <c r="AV52" s="3">
        <v>2983</v>
      </c>
      <c r="AW52" s="3">
        <v>149</v>
      </c>
      <c r="AX52" s="11">
        <f>AV52/11604.5250061598</f>
        <v>0.2570548987068918</v>
      </c>
      <c r="AY52" s="11">
        <f>AW52/11604.5250061598</f>
        <v>1.2839818943119972E-2</v>
      </c>
      <c r="BC52" s="4"/>
    </row>
    <row r="53" spans="1:56" x14ac:dyDescent="0.2">
      <c r="A53" s="3" t="s">
        <v>37</v>
      </c>
      <c r="B53" s="3" t="s">
        <v>218</v>
      </c>
      <c r="C53" s="3">
        <v>2</v>
      </c>
      <c r="D53" s="3">
        <v>6</v>
      </c>
      <c r="E53" s="3">
        <v>0</v>
      </c>
      <c r="F53" s="3">
        <v>1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f>SUM(C53:L53)</f>
        <v>9</v>
      </c>
      <c r="N53" s="3">
        <v>1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 t="s">
        <v>219</v>
      </c>
      <c r="W53" s="3">
        <f>C53*12+D53*1+E53*14+F53*16+G53*31+H53*32+I53*35+J53*19+K53*80+L53*127</f>
        <v>46</v>
      </c>
      <c r="Y53" s="3" t="s">
        <v>49</v>
      </c>
      <c r="Z53" s="3" t="s">
        <v>41</v>
      </c>
      <c r="AA53" s="3" t="s">
        <v>46</v>
      </c>
      <c r="AB53" s="3" t="s">
        <v>46</v>
      </c>
      <c r="AC53" s="3" t="s">
        <v>504</v>
      </c>
      <c r="AD53" s="3" t="s">
        <v>714</v>
      </c>
      <c r="AF53" s="3" t="s">
        <v>218</v>
      </c>
      <c r="AG53" s="3" t="s">
        <v>42</v>
      </c>
      <c r="AH53" s="3" t="s">
        <v>50</v>
      </c>
      <c r="AI53" s="3" t="s">
        <v>43</v>
      </c>
      <c r="AJ53" s="3" t="s">
        <v>51</v>
      </c>
      <c r="AK53" s="3">
        <v>1</v>
      </c>
      <c r="AM53" s="3" t="s">
        <v>48</v>
      </c>
      <c r="AN53" s="3">
        <v>162</v>
      </c>
      <c r="AO53" s="3" t="s">
        <v>401</v>
      </c>
      <c r="AP53" s="3">
        <v>0</v>
      </c>
      <c r="AQ53" s="9" t="s">
        <v>401</v>
      </c>
      <c r="AR53" s="6" t="s">
        <v>482</v>
      </c>
      <c r="AS53" s="9" t="s">
        <v>449</v>
      </c>
      <c r="AU53" s="3" t="s">
        <v>220</v>
      </c>
      <c r="AV53" s="3">
        <v>6014</v>
      </c>
      <c r="AW53" s="3">
        <v>361</v>
      </c>
      <c r="AX53" s="11">
        <f>AV53/11604.5250061598</f>
        <v>0.51824611492566108</v>
      </c>
      <c r="AY53" s="11">
        <f>AW53/11604.5250061598</f>
        <v>3.1108554620579258E-2</v>
      </c>
      <c r="AZ53" s="3" t="s">
        <v>53</v>
      </c>
      <c r="BA53" s="3" t="s">
        <v>54</v>
      </c>
      <c r="BC53" s="4">
        <v>1000000000468</v>
      </c>
      <c r="BD53" s="8">
        <f>AN53*(LN((BC53*AN53)/AK53)-3.64)</f>
        <v>4710.7360271638863</v>
      </c>
    </row>
    <row r="54" spans="1:56" x14ac:dyDescent="0.2">
      <c r="A54" s="3" t="s">
        <v>37</v>
      </c>
      <c r="B54" s="3" t="s">
        <v>240</v>
      </c>
      <c r="C54" s="3">
        <v>3</v>
      </c>
      <c r="D54" s="3">
        <v>6</v>
      </c>
      <c r="E54" s="3">
        <v>0</v>
      </c>
      <c r="F54" s="3">
        <v>2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f>SUM(C54:L54)</f>
        <v>11</v>
      </c>
      <c r="N54" s="3">
        <v>0</v>
      </c>
      <c r="O54" s="3">
        <v>0</v>
      </c>
      <c r="P54" s="3">
        <v>0</v>
      </c>
      <c r="Q54" s="3">
        <v>1</v>
      </c>
      <c r="R54" s="3">
        <v>0</v>
      </c>
      <c r="S54" s="3">
        <v>0</v>
      </c>
      <c r="T54" s="3">
        <v>0</v>
      </c>
      <c r="U54" s="3">
        <v>0</v>
      </c>
      <c r="V54" s="3" t="s">
        <v>241</v>
      </c>
      <c r="W54" s="3">
        <f>C54*12+D54*1+E54*14+F54*16+G54*31+H54*32+I54*35+J54*19+K54*80+L54*127</f>
        <v>74</v>
      </c>
      <c r="X54" s="3" t="s">
        <v>40</v>
      </c>
      <c r="Y54" s="3" t="s">
        <v>242</v>
      </c>
      <c r="Z54" s="3" t="s">
        <v>45</v>
      </c>
      <c r="AA54" s="3" t="s">
        <v>46</v>
      </c>
      <c r="AB54" s="3" t="s">
        <v>46</v>
      </c>
      <c r="AC54" s="3" t="s">
        <v>504</v>
      </c>
      <c r="AD54" s="3" t="s">
        <v>714</v>
      </c>
      <c r="AF54" s="3" t="s">
        <v>240</v>
      </c>
      <c r="AG54" s="3" t="s">
        <v>42</v>
      </c>
      <c r="AH54" s="3">
        <v>30</v>
      </c>
      <c r="AI54" s="3" t="s">
        <v>43</v>
      </c>
      <c r="AJ54" s="3" t="s">
        <v>243</v>
      </c>
      <c r="AK54" s="3">
        <v>0.5</v>
      </c>
      <c r="AL54" s="9" t="s">
        <v>401</v>
      </c>
      <c r="AM54" s="3" t="s">
        <v>48</v>
      </c>
      <c r="AN54" s="3">
        <v>120</v>
      </c>
      <c r="AO54" s="3" t="s">
        <v>244</v>
      </c>
      <c r="AP54" s="3">
        <v>0.79</v>
      </c>
      <c r="AQ54" s="9" t="s">
        <v>497</v>
      </c>
      <c r="AR54" s="6" t="s">
        <v>454</v>
      </c>
      <c r="AS54" s="9" t="s">
        <v>450</v>
      </c>
      <c r="AT54" s="9" t="s">
        <v>444</v>
      </c>
      <c r="AU54" s="3" t="s">
        <v>245</v>
      </c>
      <c r="AV54" s="3">
        <v>5196</v>
      </c>
      <c r="AW54" s="3">
        <v>361</v>
      </c>
      <c r="AX54" s="11">
        <f>AV54/11604.5250061598</f>
        <v>0.44775637066074747</v>
      </c>
      <c r="AY54" s="11">
        <f>AW54/11604.5250061598</f>
        <v>3.1108554620579258E-2</v>
      </c>
      <c r="BA54" s="3" t="s">
        <v>246</v>
      </c>
      <c r="BC54" s="4">
        <v>1000000000511</v>
      </c>
      <c r="BD54" s="8">
        <f>AN54*(LN((BC54*AN54)/AK54)-3.64)</f>
        <v>3536.5992047737845</v>
      </c>
    </row>
    <row r="55" spans="1:56" x14ac:dyDescent="0.2">
      <c r="A55" s="3" t="s">
        <v>37</v>
      </c>
      <c r="B55" s="3" t="s">
        <v>240</v>
      </c>
      <c r="C55" s="3">
        <v>3</v>
      </c>
      <c r="D55" s="3">
        <v>6</v>
      </c>
      <c r="E55" s="3">
        <v>0</v>
      </c>
      <c r="F55" s="3">
        <v>2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f>SUM(C55:L55)</f>
        <v>11</v>
      </c>
      <c r="N55" s="3">
        <v>0</v>
      </c>
      <c r="O55" s="3">
        <v>0</v>
      </c>
      <c r="P55" s="3">
        <v>0</v>
      </c>
      <c r="Q55" s="3">
        <v>1</v>
      </c>
      <c r="R55" s="3">
        <v>0</v>
      </c>
      <c r="S55" s="3">
        <v>0</v>
      </c>
      <c r="T55" s="3">
        <v>0</v>
      </c>
      <c r="U55" s="3">
        <v>0</v>
      </c>
      <c r="V55" s="3" t="s">
        <v>241</v>
      </c>
      <c r="W55" s="3">
        <f>C55*12+D55*1+E55*14+F55*16+G55*31+H55*32+I55*35+J55*19+K55*80+L55*127</f>
        <v>74</v>
      </c>
      <c r="Y55" s="3" t="s">
        <v>242</v>
      </c>
      <c r="Z55" s="3" t="s">
        <v>45</v>
      </c>
      <c r="AA55" s="3" t="s">
        <v>46</v>
      </c>
      <c r="AB55" s="3" t="s">
        <v>57</v>
      </c>
      <c r="AC55" s="3" t="s">
        <v>506</v>
      </c>
      <c r="AD55" s="3" t="s">
        <v>714</v>
      </c>
      <c r="AF55" s="3" t="s">
        <v>240</v>
      </c>
      <c r="AG55" s="3" t="s">
        <v>42</v>
      </c>
      <c r="AH55" s="3">
        <v>30</v>
      </c>
      <c r="AI55" s="3" t="s">
        <v>43</v>
      </c>
      <c r="AJ55" s="3" t="s">
        <v>243</v>
      </c>
      <c r="AK55" s="3">
        <v>0.5</v>
      </c>
      <c r="AL55" s="9" t="s">
        <v>401</v>
      </c>
      <c r="AM55" s="3" t="s">
        <v>48</v>
      </c>
      <c r="AN55" s="3">
        <v>134</v>
      </c>
      <c r="AO55" s="3" t="s">
        <v>401</v>
      </c>
      <c r="AP55" s="3">
        <v>1</v>
      </c>
      <c r="AQ55" s="9" t="s">
        <v>498</v>
      </c>
      <c r="AR55" s="6" t="s">
        <v>452</v>
      </c>
      <c r="AS55" s="9" t="s">
        <v>448</v>
      </c>
      <c r="AT55" s="9" t="s">
        <v>444</v>
      </c>
      <c r="AU55" s="3" t="s">
        <v>249</v>
      </c>
      <c r="AV55" s="3">
        <v>5833</v>
      </c>
      <c r="AW55" s="3">
        <v>241</v>
      </c>
      <c r="AX55" s="11">
        <f>AV55/11604.5250061598</f>
        <v>0.5026487509746228</v>
      </c>
      <c r="AY55" s="11">
        <f>AW55/11604.5250061598</f>
        <v>2.0767760840885323E-2</v>
      </c>
      <c r="BA55" s="3" t="s">
        <v>246</v>
      </c>
      <c r="BC55" s="4">
        <v>1000000000514</v>
      </c>
      <c r="BD55" s="8">
        <f>AN55*(LN((BC55*AN55)/AK55)-3.64)</f>
        <v>3963.989084991756</v>
      </c>
    </row>
    <row r="56" spans="1:56" x14ac:dyDescent="0.2">
      <c r="A56" s="3" t="s">
        <v>37</v>
      </c>
      <c r="B56" s="3" t="s">
        <v>309</v>
      </c>
      <c r="C56" s="3">
        <v>8</v>
      </c>
      <c r="D56" s="3">
        <v>10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f>SUM(C56:L56)</f>
        <v>18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 t="s">
        <v>310</v>
      </c>
      <c r="W56" s="3">
        <f>C56*12+D56*1+E56*14+F56*16+G56*31+H56*32+I56*35+J56*19+K56*80+L56*127</f>
        <v>106</v>
      </c>
      <c r="Y56" s="3" t="s">
        <v>49</v>
      </c>
      <c r="Z56" s="3" t="s">
        <v>41</v>
      </c>
      <c r="AA56" s="3" t="s">
        <v>46</v>
      </c>
      <c r="AB56" s="3" t="s">
        <v>46</v>
      </c>
      <c r="AC56" s="3" t="s">
        <v>504</v>
      </c>
      <c r="AD56" s="3" t="s">
        <v>714</v>
      </c>
      <c r="AF56" s="3" t="s">
        <v>309</v>
      </c>
      <c r="AG56" s="3" t="s">
        <v>42</v>
      </c>
      <c r="AH56" s="3" t="s">
        <v>50</v>
      </c>
      <c r="AI56" s="3" t="s">
        <v>43</v>
      </c>
      <c r="AJ56" s="3" t="s">
        <v>51</v>
      </c>
      <c r="AK56" s="3">
        <v>1</v>
      </c>
      <c r="AM56" s="3" t="s">
        <v>48</v>
      </c>
      <c r="AN56" s="3">
        <v>205</v>
      </c>
      <c r="AP56" s="3">
        <v>0.5</v>
      </c>
      <c r="AQ56" s="9" t="s">
        <v>401</v>
      </c>
      <c r="AR56" s="6" t="s">
        <v>500</v>
      </c>
      <c r="AS56" s="9" t="s">
        <v>464</v>
      </c>
      <c r="AT56" s="9" t="s">
        <v>444</v>
      </c>
      <c r="AU56" s="3" t="s">
        <v>311</v>
      </c>
      <c r="AV56" s="3">
        <v>9502</v>
      </c>
      <c r="AW56" s="3">
        <v>1203</v>
      </c>
      <c r="AX56" s="11">
        <f>AV56/11604.5250061598</f>
        <v>0.81881852078876483</v>
      </c>
      <c r="AY56" s="11">
        <f>AW56/11604.5250061598</f>
        <v>0.10366645764143172</v>
      </c>
      <c r="AZ56" s="3" t="s">
        <v>53</v>
      </c>
      <c r="BA56" s="3" t="s">
        <v>54</v>
      </c>
      <c r="BC56" s="4">
        <v>1000000000691</v>
      </c>
      <c r="BD56" s="8">
        <f>AN56*(LN((BC56*AN56)/AK56)-3.64)</f>
        <v>6009.3763746303803</v>
      </c>
    </row>
    <row r="57" spans="1:56" x14ac:dyDescent="0.2">
      <c r="A57" s="3" t="s">
        <v>37</v>
      </c>
      <c r="B57" s="3" t="s">
        <v>148</v>
      </c>
      <c r="C57" s="3">
        <v>2</v>
      </c>
      <c r="D57" s="3">
        <v>4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f>SUM(C57:L57)</f>
        <v>6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 t="s">
        <v>149</v>
      </c>
      <c r="W57" s="3">
        <f>C57*12+D57*1+E57*14+F57*16+G57*31+H57*32+I57*35+J57*19+K57*80+L57*127</f>
        <v>28</v>
      </c>
      <c r="Y57" s="3" t="s">
        <v>95</v>
      </c>
      <c r="Z57" s="3" t="s">
        <v>96</v>
      </c>
      <c r="AA57" s="3" t="s">
        <v>79</v>
      </c>
      <c r="AB57" s="3" t="s">
        <v>100</v>
      </c>
      <c r="AC57" s="3" t="s">
        <v>506</v>
      </c>
      <c r="AD57" s="3" t="s">
        <v>714</v>
      </c>
      <c r="AF57" s="3" t="s">
        <v>148</v>
      </c>
      <c r="AG57" s="3" t="s">
        <v>42</v>
      </c>
      <c r="AH57" s="3">
        <v>11</v>
      </c>
      <c r="AI57" s="3" t="s">
        <v>43</v>
      </c>
      <c r="AJ57" s="3" t="s">
        <v>97</v>
      </c>
      <c r="AK57" s="3">
        <v>3.3300000000000003E-2</v>
      </c>
      <c r="AM57" s="3" t="s">
        <v>48</v>
      </c>
      <c r="AN57" s="3">
        <v>68</v>
      </c>
      <c r="AP57" s="3">
        <v>1</v>
      </c>
      <c r="AQ57" s="9" t="s">
        <v>401</v>
      </c>
      <c r="AR57" s="6" t="s">
        <v>470</v>
      </c>
      <c r="AS57" s="9" t="s">
        <v>479</v>
      </c>
      <c r="AT57" s="9" t="s">
        <v>444</v>
      </c>
      <c r="AU57" s="3" t="s">
        <v>151</v>
      </c>
      <c r="AV57" s="3">
        <v>2600</v>
      </c>
      <c r="AZ57" s="3" t="e">
        <f>-dTheta/dT = nu/beta * theta^N * EXP(-Eb/T)</f>
        <v>#NAME?</v>
      </c>
      <c r="BA57" s="3" t="s">
        <v>465</v>
      </c>
      <c r="BC57" s="4">
        <v>1000000000356</v>
      </c>
      <c r="BD57" s="8">
        <f>AN57*(LN((BC57*AN57)/AK57)-3.64)</f>
        <v>2149.6654158350348</v>
      </c>
    </row>
    <row r="58" spans="1:56" x14ac:dyDescent="0.2">
      <c r="A58" s="3" t="s">
        <v>37</v>
      </c>
      <c r="B58" s="3" t="s">
        <v>302</v>
      </c>
      <c r="C58" s="3">
        <v>2</v>
      </c>
      <c r="D58" s="3">
        <v>4</v>
      </c>
      <c r="E58" s="3">
        <v>0</v>
      </c>
      <c r="F58" s="3">
        <v>0</v>
      </c>
      <c r="G58" s="3">
        <v>0</v>
      </c>
      <c r="H58" s="3">
        <v>0</v>
      </c>
      <c r="I58" s="3">
        <v>2</v>
      </c>
      <c r="J58" s="3">
        <v>0</v>
      </c>
      <c r="K58" s="3">
        <v>0</v>
      </c>
      <c r="L58" s="3">
        <v>0</v>
      </c>
      <c r="M58" s="3">
        <f>SUM(C58:L58)</f>
        <v>8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 t="s">
        <v>757</v>
      </c>
      <c r="W58" s="3">
        <f>C58*12+D58*1+E58*14+F58*16+G58*31+H58*32+I58*35+J58*19+K58*80+L58*127</f>
        <v>98</v>
      </c>
      <c r="Y58" s="3" t="s">
        <v>49</v>
      </c>
      <c r="Z58" s="3" t="s">
        <v>41</v>
      </c>
      <c r="AA58" s="3" t="s">
        <v>46</v>
      </c>
      <c r="AB58" s="3" t="s">
        <v>46</v>
      </c>
      <c r="AC58" s="3" t="s">
        <v>504</v>
      </c>
      <c r="AD58" s="3" t="s">
        <v>714</v>
      </c>
      <c r="AF58" s="3" t="s">
        <v>302</v>
      </c>
      <c r="AG58" s="3" t="s">
        <v>42</v>
      </c>
      <c r="AH58" s="3" t="s">
        <v>50</v>
      </c>
      <c r="AI58" s="3" t="s">
        <v>43</v>
      </c>
      <c r="AJ58" s="3" t="s">
        <v>303</v>
      </c>
      <c r="AK58" s="3">
        <v>1.25</v>
      </c>
      <c r="AM58" s="3" t="s">
        <v>48</v>
      </c>
      <c r="AN58" s="3">
        <v>159</v>
      </c>
      <c r="AP58" s="3">
        <v>0</v>
      </c>
      <c r="AQ58" s="9" t="s">
        <v>401</v>
      </c>
      <c r="AR58" s="6" t="s">
        <v>452</v>
      </c>
      <c r="AS58" s="9" t="s">
        <v>463</v>
      </c>
      <c r="AT58" s="9" t="s">
        <v>444</v>
      </c>
      <c r="AU58" s="3" t="s">
        <v>304</v>
      </c>
      <c r="AV58" s="3">
        <v>6134</v>
      </c>
      <c r="AW58" s="3">
        <v>361</v>
      </c>
      <c r="AX58" s="11">
        <f>AV58/11604.5250061598</f>
        <v>0.52858690870535507</v>
      </c>
      <c r="AY58" s="11">
        <f>AW58/11604.5250061598</f>
        <v>3.1108554620579258E-2</v>
      </c>
      <c r="AZ58" s="3" t="s">
        <v>53</v>
      </c>
      <c r="BA58" s="3" t="s">
        <v>54</v>
      </c>
      <c r="BC58" s="4">
        <v>1000000000687</v>
      </c>
      <c r="BD58" s="8">
        <f>AN58*(LN((BC58*AN58)/AK58)-3.64)</f>
        <v>4585.0483010359303</v>
      </c>
    </row>
    <row r="59" spans="1:56" x14ac:dyDescent="0.2">
      <c r="A59" s="3" t="s">
        <v>37</v>
      </c>
      <c r="B59" s="3" t="s">
        <v>142</v>
      </c>
      <c r="C59" s="3">
        <v>1</v>
      </c>
      <c r="D59" s="3">
        <v>3</v>
      </c>
      <c r="E59" s="3">
        <v>1</v>
      </c>
      <c r="F59" s="3">
        <v>1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f>SUM(C59:L59)</f>
        <v>6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</v>
      </c>
      <c r="V59" s="3" t="s">
        <v>143</v>
      </c>
      <c r="W59" s="3">
        <f>C59*12+D59*1+E59*14+F59*16+G59*31+H59*32+I59*35+J59*19+K59*80+L59*127</f>
        <v>45</v>
      </c>
      <c r="Y59" s="3" t="s">
        <v>364</v>
      </c>
      <c r="Z59" s="3" t="s">
        <v>152</v>
      </c>
      <c r="AA59" s="3" t="s">
        <v>365</v>
      </c>
      <c r="AB59" s="3" t="s">
        <v>365</v>
      </c>
      <c r="AC59" s="3" t="s">
        <v>503</v>
      </c>
      <c r="AD59" s="3" t="s">
        <v>714</v>
      </c>
      <c r="AF59" s="3" t="s">
        <v>142</v>
      </c>
      <c r="AG59" s="3" t="s">
        <v>42</v>
      </c>
      <c r="AH59" s="3">
        <v>80</v>
      </c>
      <c r="AJ59" s="3" t="s">
        <v>366</v>
      </c>
      <c r="AK59" s="3">
        <v>8</v>
      </c>
      <c r="AM59" s="3" t="s">
        <v>48</v>
      </c>
      <c r="AN59" s="3">
        <v>225</v>
      </c>
      <c r="AP59" s="3">
        <v>1</v>
      </c>
      <c r="AQ59" s="9" t="s">
        <v>401</v>
      </c>
      <c r="AR59" s="6">
        <v>10000000000000</v>
      </c>
      <c r="AS59" s="9" t="s">
        <v>401</v>
      </c>
      <c r="AT59" s="9" t="s">
        <v>444</v>
      </c>
      <c r="AU59" s="3" t="s">
        <v>367</v>
      </c>
      <c r="AV59" s="3">
        <v>6545</v>
      </c>
      <c r="AW59" s="3">
        <v>0</v>
      </c>
      <c r="AX59" s="11">
        <f>AV59/11604.5250061598</f>
        <v>0.56400412740080674</v>
      </c>
      <c r="AY59" s="11">
        <v>0</v>
      </c>
      <c r="BC59" s="4">
        <v>1000000000347</v>
      </c>
      <c r="BD59" s="8">
        <f>AN59*(LN((BC59*AN59)/AK59)-3.64)</f>
        <v>6148.7279947800289</v>
      </c>
    </row>
    <row r="60" spans="1:56" x14ac:dyDescent="0.2">
      <c r="A60" s="3" t="s">
        <v>37</v>
      </c>
      <c r="B60" s="3" t="s">
        <v>142</v>
      </c>
      <c r="C60" s="3">
        <v>1</v>
      </c>
      <c r="D60" s="3">
        <v>3</v>
      </c>
      <c r="E60" s="3">
        <v>1</v>
      </c>
      <c r="F60" s="3">
        <v>1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f>SUM(C60:L60)</f>
        <v>6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</v>
      </c>
      <c r="V60" s="3" t="s">
        <v>143</v>
      </c>
      <c r="W60" s="3">
        <f>C60*12+D60*1+E60*14+F60*16+G60*31+H60*32+I60*35+J60*19+K60*80+L60*127</f>
        <v>45</v>
      </c>
      <c r="Y60" s="3" t="s">
        <v>144</v>
      </c>
      <c r="Z60" s="3" t="s">
        <v>87</v>
      </c>
      <c r="AA60" s="3" t="s">
        <v>46</v>
      </c>
      <c r="AB60" s="3" t="s">
        <v>145</v>
      </c>
      <c r="AC60" s="3" t="s">
        <v>506</v>
      </c>
      <c r="AD60" s="3" t="s">
        <v>714</v>
      </c>
      <c r="AF60" s="3" t="s">
        <v>142</v>
      </c>
      <c r="AG60" s="3" t="s">
        <v>42</v>
      </c>
      <c r="AH60" s="3">
        <v>40</v>
      </c>
      <c r="AI60" s="3" t="s">
        <v>43</v>
      </c>
      <c r="AJ60" s="3" t="s">
        <v>80</v>
      </c>
      <c r="AK60" s="3">
        <v>0.2</v>
      </c>
      <c r="AL60" s="9" t="s">
        <v>362</v>
      </c>
      <c r="AM60" s="3" t="s">
        <v>48</v>
      </c>
      <c r="AN60" s="3">
        <v>176</v>
      </c>
      <c r="AP60" s="3">
        <v>1</v>
      </c>
      <c r="AQ60" s="9" t="s">
        <v>401</v>
      </c>
      <c r="AR60" s="6">
        <v>1E+18</v>
      </c>
      <c r="AS60" s="9" t="s">
        <v>401</v>
      </c>
      <c r="AT60" s="9" t="s">
        <v>444</v>
      </c>
      <c r="AU60" s="3" t="s">
        <v>363</v>
      </c>
      <c r="AV60" s="3">
        <v>7700</v>
      </c>
      <c r="AX60" s="11">
        <f>AV60/11604.5250061598</f>
        <v>0.66353426753036093</v>
      </c>
      <c r="BC60" s="4">
        <v>1000000000338</v>
      </c>
      <c r="BD60" s="8">
        <f>AN60*(LN((BC60*AN60)/AK60)-3.64)</f>
        <v>5415.6859721780293</v>
      </c>
    </row>
    <row r="61" spans="1:56" x14ac:dyDescent="0.2">
      <c r="A61" s="3" t="s">
        <v>37</v>
      </c>
      <c r="B61" s="3" t="s">
        <v>142</v>
      </c>
      <c r="C61" s="3">
        <v>1</v>
      </c>
      <c r="D61" s="3">
        <v>3</v>
      </c>
      <c r="E61" s="3">
        <v>1</v>
      </c>
      <c r="F61" s="3">
        <v>1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f>SUM(C61:L61)</f>
        <v>6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1</v>
      </c>
      <c r="V61" s="3" t="s">
        <v>143</v>
      </c>
      <c r="W61" s="3">
        <f>C61*12+D61*1+E61*14+F61*16+G61*31+H61*32+I61*35+J61*19+K61*80+L61*127</f>
        <v>45</v>
      </c>
      <c r="Y61" s="3" t="s">
        <v>144</v>
      </c>
      <c r="Z61" s="3" t="s">
        <v>87</v>
      </c>
      <c r="AA61" s="3" t="s">
        <v>46</v>
      </c>
      <c r="AB61" s="3" t="s">
        <v>46</v>
      </c>
      <c r="AC61" s="3" t="s">
        <v>504</v>
      </c>
      <c r="AD61" s="3" t="s">
        <v>714</v>
      </c>
      <c r="AF61" s="3" t="s">
        <v>142</v>
      </c>
      <c r="AG61" s="3" t="s">
        <v>42</v>
      </c>
      <c r="AH61" s="3">
        <v>40</v>
      </c>
      <c r="AI61" s="3" t="s">
        <v>43</v>
      </c>
      <c r="AJ61" s="3" t="s">
        <v>80</v>
      </c>
      <c r="AK61" s="3">
        <v>0.2</v>
      </c>
      <c r="AL61" s="9" t="s">
        <v>362</v>
      </c>
      <c r="AM61" s="3" t="s">
        <v>48</v>
      </c>
      <c r="AN61" s="3">
        <v>176</v>
      </c>
      <c r="AP61" s="3">
        <v>1</v>
      </c>
      <c r="AQ61" s="9" t="s">
        <v>401</v>
      </c>
      <c r="AR61" s="6">
        <v>1E+18</v>
      </c>
      <c r="AS61" s="9" t="s">
        <v>401</v>
      </c>
      <c r="AT61" s="9" t="s">
        <v>444</v>
      </c>
      <c r="AU61" s="3" t="s">
        <v>363</v>
      </c>
      <c r="AV61" s="3">
        <v>7770</v>
      </c>
      <c r="AX61" s="11">
        <f>AV61/11604.5250061598</f>
        <v>0.66956639723518241</v>
      </c>
      <c r="BC61" s="4">
        <v>1000000000337</v>
      </c>
      <c r="BD61" s="8">
        <f>AN61*(LN((BC61*AN61)/AK61)-3.64)</f>
        <v>5415.6859721778528</v>
      </c>
    </row>
    <row r="62" spans="1:56" x14ac:dyDescent="0.2">
      <c r="A62" s="3" t="s">
        <v>37</v>
      </c>
      <c r="B62" s="3" t="s">
        <v>284</v>
      </c>
      <c r="C62" s="3">
        <v>5</v>
      </c>
      <c r="D62" s="3">
        <v>5</v>
      </c>
      <c r="E62" s="3">
        <v>5</v>
      </c>
      <c r="F62" s="3">
        <v>1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f>SUM(C62:L62)</f>
        <v>16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1</v>
      </c>
      <c r="T62" s="3">
        <v>0</v>
      </c>
      <c r="U62" s="3">
        <v>1</v>
      </c>
      <c r="V62" s="3" t="s">
        <v>285</v>
      </c>
      <c r="W62" s="3">
        <f>C62*12+D62*1+E62*14+F62*16+G62*31+H62*32+I62*35+J62*19+K62*80+L62*127</f>
        <v>151</v>
      </c>
      <c r="X62" s="3" t="s">
        <v>61</v>
      </c>
      <c r="Y62" s="3" t="s">
        <v>283</v>
      </c>
      <c r="Z62" s="3" t="s">
        <v>72</v>
      </c>
      <c r="AA62" s="3" t="s">
        <v>333</v>
      </c>
      <c r="AB62" s="3" t="s">
        <v>136</v>
      </c>
      <c r="AC62" s="3" t="s">
        <v>503</v>
      </c>
      <c r="AD62" s="3" t="s">
        <v>714</v>
      </c>
      <c r="AF62" s="3" t="s">
        <v>285</v>
      </c>
      <c r="AG62" s="3" t="s">
        <v>42</v>
      </c>
      <c r="AH62" s="3" t="s">
        <v>334</v>
      </c>
      <c r="AI62" s="3" t="s">
        <v>43</v>
      </c>
      <c r="AJ62" s="3" t="s">
        <v>515</v>
      </c>
      <c r="AK62" s="3">
        <v>0.25</v>
      </c>
      <c r="AL62" s="9" t="s">
        <v>401</v>
      </c>
      <c r="AM62" s="3" t="s">
        <v>68</v>
      </c>
      <c r="AN62" s="3">
        <v>488</v>
      </c>
      <c r="AO62" s="3" t="s">
        <v>401</v>
      </c>
      <c r="AP62" s="3">
        <v>1</v>
      </c>
      <c r="AQ62" s="9" t="s">
        <v>401</v>
      </c>
      <c r="AR62" s="6" t="s">
        <v>447</v>
      </c>
      <c r="AS62" s="9" t="s">
        <v>401</v>
      </c>
      <c r="AT62" s="9" t="s">
        <v>401</v>
      </c>
      <c r="AU62" s="3" t="s">
        <v>347</v>
      </c>
      <c r="AV62" s="3">
        <v>16418</v>
      </c>
      <c r="AW62" s="3">
        <v>241</v>
      </c>
      <c r="AX62" s="11">
        <f>AV62/11604.5250061598</f>
        <v>1.4147929356251254</v>
      </c>
      <c r="AY62" s="11">
        <f>AW62/11604.5250061598</f>
        <v>2.0767760840885323E-2</v>
      </c>
      <c r="AZ62" s="3" t="s">
        <v>522</v>
      </c>
      <c r="BA62" s="3" t="s">
        <v>352</v>
      </c>
      <c r="BC62" s="4">
        <v>1000000000646</v>
      </c>
      <c r="BD62" s="8">
        <f>AN62*(LN((BC62*AN62)/AK62)-3.64)</f>
        <v>15405.003871171222</v>
      </c>
    </row>
    <row r="63" spans="1:56" x14ac:dyDescent="0.2">
      <c r="A63" s="3" t="s">
        <v>37</v>
      </c>
      <c r="B63" s="3" t="s">
        <v>562</v>
      </c>
      <c r="C63" s="3">
        <v>21</v>
      </c>
      <c r="D63" s="3">
        <v>44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f>SUM(C63:L63)</f>
        <v>65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 t="s">
        <v>769</v>
      </c>
      <c r="W63" s="3">
        <f>C63*12+D63*1+E63*14+F63*16+G63*31+H63*32+I63*35+J63*19+K63*80+L63*127</f>
        <v>296</v>
      </c>
      <c r="Y63" s="3" t="s">
        <v>617</v>
      </c>
      <c r="Z63" s="3" t="s">
        <v>72</v>
      </c>
      <c r="AA63" s="3" t="s">
        <v>131</v>
      </c>
      <c r="AB63" s="3" t="s">
        <v>131</v>
      </c>
      <c r="AC63" s="3" t="s">
        <v>504</v>
      </c>
      <c r="AD63" s="3" t="s">
        <v>714</v>
      </c>
      <c r="AF63" s="3" t="s">
        <v>562</v>
      </c>
      <c r="AG63" s="3" t="s">
        <v>42</v>
      </c>
      <c r="AH63" s="3" t="s">
        <v>323</v>
      </c>
      <c r="AI63" s="3" t="s">
        <v>43</v>
      </c>
      <c r="AJ63" s="3" t="s">
        <v>312</v>
      </c>
      <c r="AK63" s="3">
        <v>2</v>
      </c>
      <c r="AL63" s="9" t="s">
        <v>544</v>
      </c>
      <c r="AM63" s="3" t="s">
        <v>48</v>
      </c>
      <c r="AN63" s="3">
        <v>0</v>
      </c>
      <c r="AP63" s="3">
        <v>1</v>
      </c>
      <c r="AQ63" s="9" t="s">
        <v>401</v>
      </c>
      <c r="AR63" s="6" t="s">
        <v>542</v>
      </c>
      <c r="AS63" s="9" t="s">
        <v>457</v>
      </c>
      <c r="AT63" s="9" t="s">
        <v>444</v>
      </c>
      <c r="AU63" s="3">
        <f>-29+42*(C63^(0.5))</f>
        <v>163.46817918814529</v>
      </c>
      <c r="AV63" s="8">
        <f>(AU63/ 602200000000000000000) / 1.3806503E-23</f>
        <v>19661.143927897912</v>
      </c>
      <c r="AW63" s="3">
        <v>0</v>
      </c>
      <c r="AX63" s="11">
        <f>AV63/11604.5250061598</f>
        <v>1.6942652902606161</v>
      </c>
      <c r="AY63" s="11">
        <f>AW63/11604.5250061598</f>
        <v>0</v>
      </c>
      <c r="BC63" s="4">
        <v>1000000000724</v>
      </c>
      <c r="BD63" s="8" t="e">
        <f>AN63*(LN((BC63*AN63)/AK63)-3.64)</f>
        <v>#NUM!</v>
      </c>
    </row>
    <row r="64" spans="1:56" x14ac:dyDescent="0.2">
      <c r="A64" s="3" t="s">
        <v>37</v>
      </c>
      <c r="B64" s="3" t="s">
        <v>591</v>
      </c>
      <c r="C64" s="3">
        <v>51</v>
      </c>
      <c r="D64" s="3">
        <v>104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f>SUM(C64:L64)</f>
        <v>155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 t="s">
        <v>799</v>
      </c>
      <c r="W64" s="3">
        <f>C64*12+D64*1+E64*14+F64*16+G64*31+H64*32+I64*35+J64*19+K64*80+L64*127</f>
        <v>716</v>
      </c>
      <c r="Y64" s="3" t="s">
        <v>647</v>
      </c>
      <c r="Z64" s="3" t="s">
        <v>72</v>
      </c>
      <c r="AA64" s="3" t="s">
        <v>131</v>
      </c>
      <c r="AB64" s="3" t="s">
        <v>131</v>
      </c>
      <c r="AC64" s="3" t="s">
        <v>504</v>
      </c>
      <c r="AD64" s="3" t="s">
        <v>714</v>
      </c>
      <c r="AF64" s="3" t="s">
        <v>591</v>
      </c>
      <c r="AG64" s="3" t="s">
        <v>42</v>
      </c>
      <c r="AH64" s="3" t="s">
        <v>323</v>
      </c>
      <c r="AI64" s="3" t="s">
        <v>43</v>
      </c>
      <c r="AJ64" s="3" t="s">
        <v>312</v>
      </c>
      <c r="AK64" s="3">
        <v>2</v>
      </c>
      <c r="AL64" s="9" t="s">
        <v>544</v>
      </c>
      <c r="AM64" s="3" t="s">
        <v>48</v>
      </c>
      <c r="AN64" s="3">
        <v>0</v>
      </c>
      <c r="AP64" s="3">
        <v>1</v>
      </c>
      <c r="AQ64" s="9" t="s">
        <v>401</v>
      </c>
      <c r="AR64" s="6" t="s">
        <v>542</v>
      </c>
      <c r="AS64" s="9" t="s">
        <v>457</v>
      </c>
      <c r="AT64" s="9" t="s">
        <v>444</v>
      </c>
      <c r="AU64" s="3">
        <f>-29+42*(C64^(0.5))</f>
        <v>270.93999399879971</v>
      </c>
      <c r="AV64" s="8">
        <f>(AU64/ 602200000000000000000) / 1.3806503E-23</f>
        <v>32587.322158296305</v>
      </c>
      <c r="AW64" s="3">
        <v>0</v>
      </c>
      <c r="AX64" s="11">
        <f>AV64/11604.5250061598</f>
        <v>2.8081564855949401</v>
      </c>
      <c r="AY64" s="11">
        <f>AW64/11604.5250061598</f>
        <v>0</v>
      </c>
      <c r="BC64" s="4">
        <v>1000000000756</v>
      </c>
      <c r="BD64" s="8" t="e">
        <f>AN64*(LN((BC64*AN64)/AK64)-3.64)</f>
        <v>#NUM!</v>
      </c>
    </row>
    <row r="65" spans="1:56" x14ac:dyDescent="0.2">
      <c r="A65" s="3" t="s">
        <v>37</v>
      </c>
      <c r="B65" s="3" t="s">
        <v>581</v>
      </c>
      <c r="C65" s="3">
        <v>41</v>
      </c>
      <c r="D65" s="3">
        <v>84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f>SUM(C65:L65)</f>
        <v>125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 t="s">
        <v>789</v>
      </c>
      <c r="W65" s="3">
        <f>C65*12+D65*1+E65*14+F65*16+G65*31+H65*32+I65*35+J65*19+K65*80+L65*127</f>
        <v>576</v>
      </c>
      <c r="Y65" s="3" t="s">
        <v>637</v>
      </c>
      <c r="Z65" s="3" t="s">
        <v>72</v>
      </c>
      <c r="AA65" s="3" t="s">
        <v>131</v>
      </c>
      <c r="AB65" s="3" t="s">
        <v>131</v>
      </c>
      <c r="AC65" s="3" t="s">
        <v>504</v>
      </c>
      <c r="AD65" s="3" t="s">
        <v>714</v>
      </c>
      <c r="AF65" s="3" t="s">
        <v>581</v>
      </c>
      <c r="AG65" s="3" t="s">
        <v>42</v>
      </c>
      <c r="AH65" s="3" t="s">
        <v>323</v>
      </c>
      <c r="AI65" s="3" t="s">
        <v>43</v>
      </c>
      <c r="AJ65" s="3" t="s">
        <v>312</v>
      </c>
      <c r="AK65" s="3">
        <v>2</v>
      </c>
      <c r="AL65" s="9" t="s">
        <v>544</v>
      </c>
      <c r="AM65" s="3" t="s">
        <v>48</v>
      </c>
      <c r="AN65" s="3">
        <v>0</v>
      </c>
      <c r="AP65" s="3">
        <v>1</v>
      </c>
      <c r="AQ65" s="9" t="s">
        <v>401</v>
      </c>
      <c r="AR65" s="6" t="s">
        <v>542</v>
      </c>
      <c r="AS65" s="9" t="s">
        <v>457</v>
      </c>
      <c r="AT65" s="9" t="s">
        <v>444</v>
      </c>
      <c r="AU65" s="3">
        <f>-29+42*(C65^(0.5))</f>
        <v>239.93121797217964</v>
      </c>
      <c r="AV65" s="8">
        <f>(AU65/ 602200000000000000000) / 1.3806503E-23</f>
        <v>28857.739975909451</v>
      </c>
      <c r="AW65" s="3">
        <v>0</v>
      </c>
      <c r="AX65" s="11">
        <f>AV65/11604.5250061598</f>
        <v>2.4867661503242457</v>
      </c>
      <c r="AY65" s="11">
        <f>AW65/11604.5250061598</f>
        <v>0</v>
      </c>
      <c r="BC65" s="4">
        <v>1000000000746</v>
      </c>
      <c r="BD65" s="8" t="e">
        <f>AN65*(LN((BC65*AN65)/AK65)-3.64)</f>
        <v>#NUM!</v>
      </c>
    </row>
    <row r="66" spans="1:56" x14ac:dyDescent="0.2">
      <c r="A66" s="3" t="s">
        <v>37</v>
      </c>
      <c r="B66" s="3" t="s">
        <v>572</v>
      </c>
      <c r="C66" s="3">
        <v>31</v>
      </c>
      <c r="D66" s="3">
        <v>64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f>SUM(C66:L66)</f>
        <v>95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 t="s">
        <v>781</v>
      </c>
      <c r="W66" s="3">
        <f>C66*12+D66*1+E66*14+F66*16+G66*31+H66*32+I66*35+J66*19+K66*80+L66*127</f>
        <v>436</v>
      </c>
      <c r="Y66" s="3" t="s">
        <v>627</v>
      </c>
      <c r="Z66" s="3" t="s">
        <v>72</v>
      </c>
      <c r="AA66" s="3" t="s">
        <v>131</v>
      </c>
      <c r="AB66" s="3" t="s">
        <v>131</v>
      </c>
      <c r="AC66" s="3" t="s">
        <v>504</v>
      </c>
      <c r="AD66" s="3" t="s">
        <v>714</v>
      </c>
      <c r="AF66" s="3" t="s">
        <v>572</v>
      </c>
      <c r="AG66" s="3" t="s">
        <v>42</v>
      </c>
      <c r="AH66" s="3" t="s">
        <v>323</v>
      </c>
      <c r="AI66" s="3" t="s">
        <v>43</v>
      </c>
      <c r="AJ66" s="3" t="s">
        <v>312</v>
      </c>
      <c r="AK66" s="3">
        <v>2</v>
      </c>
      <c r="AL66" s="9" t="s">
        <v>544</v>
      </c>
      <c r="AM66" s="3" t="s">
        <v>48</v>
      </c>
      <c r="AN66" s="3">
        <v>0</v>
      </c>
      <c r="AP66" s="3">
        <v>1</v>
      </c>
      <c r="AQ66" s="9" t="s">
        <v>401</v>
      </c>
      <c r="AR66" s="6" t="s">
        <v>542</v>
      </c>
      <c r="AS66" s="9" t="s">
        <v>457</v>
      </c>
      <c r="AT66" s="9" t="s">
        <v>444</v>
      </c>
      <c r="AU66" s="3">
        <f>-29+42*(C66^(0.5))</f>
        <v>204.84610323886091</v>
      </c>
      <c r="AV66" s="8">
        <f>(AU66/ 602200000000000000000) / 1.3806503E-23</f>
        <v>24637.87593922349</v>
      </c>
      <c r="AW66" s="3">
        <v>0</v>
      </c>
      <c r="AX66" s="11">
        <f>AV66/11604.5250061598</f>
        <v>2.1231266188099429</v>
      </c>
      <c r="AY66" s="11">
        <f>AW66/11604.5250061598</f>
        <v>0</v>
      </c>
      <c r="BC66" s="4">
        <v>1000000000735</v>
      </c>
      <c r="BD66" s="8" t="e">
        <f>AN66*(LN((BC66*AN66)/AK66)-3.64)</f>
        <v>#NUM!</v>
      </c>
    </row>
    <row r="67" spans="1:56" x14ac:dyDescent="0.2">
      <c r="A67" s="3" t="s">
        <v>37</v>
      </c>
      <c r="B67" s="3" t="s">
        <v>568</v>
      </c>
      <c r="C67" s="3">
        <v>27</v>
      </c>
      <c r="D67" s="3">
        <v>56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f>SUM(C67:L67)</f>
        <v>83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 t="s">
        <v>775</v>
      </c>
      <c r="W67" s="3">
        <f>C67*12+D67*1+E67*14+F67*16+G67*31+H67*32+I67*35+J67*19+K67*80+L67*127</f>
        <v>380</v>
      </c>
      <c r="Y67" s="3" t="s">
        <v>623</v>
      </c>
      <c r="Z67" s="3" t="s">
        <v>72</v>
      </c>
      <c r="AA67" s="3" t="s">
        <v>131</v>
      </c>
      <c r="AB67" s="3" t="s">
        <v>131</v>
      </c>
      <c r="AC67" s="3" t="s">
        <v>504</v>
      </c>
      <c r="AD67" s="3" t="s">
        <v>714</v>
      </c>
      <c r="AF67" s="3" t="s">
        <v>568</v>
      </c>
      <c r="AG67" s="3" t="s">
        <v>42</v>
      </c>
      <c r="AH67" s="3" t="s">
        <v>323</v>
      </c>
      <c r="AI67" s="3" t="s">
        <v>43</v>
      </c>
      <c r="AJ67" s="3" t="s">
        <v>312</v>
      </c>
      <c r="AK67" s="3">
        <v>2</v>
      </c>
      <c r="AL67" s="9" t="s">
        <v>544</v>
      </c>
      <c r="AM67" s="3" t="s">
        <v>48</v>
      </c>
      <c r="AN67" s="3">
        <v>0</v>
      </c>
      <c r="AP67" s="3">
        <v>1</v>
      </c>
      <c r="AQ67" s="9" t="s">
        <v>401</v>
      </c>
      <c r="AR67" s="6" t="s">
        <v>542</v>
      </c>
      <c r="AS67" s="9" t="s">
        <v>457</v>
      </c>
      <c r="AT67" s="9" t="s">
        <v>444</v>
      </c>
      <c r="AU67" s="3">
        <f>-29+42*(C67^(0.5))</f>
        <v>189.23840175367854</v>
      </c>
      <c r="AV67" s="8">
        <f>(AU67/ 602200000000000000000) / 1.3806503E-23</f>
        <v>22760.658814717277</v>
      </c>
      <c r="AW67" s="3">
        <v>0</v>
      </c>
      <c r="AX67" s="11">
        <f>AV67/11604.5250061598</f>
        <v>1.9613606591080366</v>
      </c>
      <c r="AY67" s="11">
        <f>AW67/11604.5250061598</f>
        <v>0</v>
      </c>
      <c r="BC67" s="4">
        <v>1000000000730</v>
      </c>
      <c r="BD67" s="8" t="e">
        <f>AN67*(LN((BC67*AN67)/AK67)-3.64)</f>
        <v>#NUM!</v>
      </c>
    </row>
    <row r="68" spans="1:56" x14ac:dyDescent="0.2">
      <c r="A68" s="3" t="s">
        <v>37</v>
      </c>
      <c r="B68" s="3" t="s">
        <v>558</v>
      </c>
      <c r="C68" s="3">
        <v>17</v>
      </c>
      <c r="D68" s="3">
        <v>36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f>SUM(C68:L68)</f>
        <v>53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 t="s">
        <v>765</v>
      </c>
      <c r="W68" s="3">
        <f>C68*12+D68*1+E68*14+F68*16+G68*31+H68*32+I68*35+J68*19+K68*80+L68*127</f>
        <v>240</v>
      </c>
      <c r="Y68" s="3" t="s">
        <v>613</v>
      </c>
      <c r="Z68" s="3" t="s">
        <v>72</v>
      </c>
      <c r="AA68" s="3" t="s">
        <v>131</v>
      </c>
      <c r="AB68" s="3" t="s">
        <v>131</v>
      </c>
      <c r="AC68" s="3" t="s">
        <v>504</v>
      </c>
      <c r="AD68" s="3" t="s">
        <v>714</v>
      </c>
      <c r="AF68" s="3" t="s">
        <v>558</v>
      </c>
      <c r="AG68" s="3" t="s">
        <v>42</v>
      </c>
      <c r="AH68" s="3" t="s">
        <v>323</v>
      </c>
      <c r="AI68" s="3" t="s">
        <v>43</v>
      </c>
      <c r="AJ68" s="3" t="s">
        <v>312</v>
      </c>
      <c r="AK68" s="3">
        <v>2</v>
      </c>
      <c r="AL68" s="9" t="s">
        <v>544</v>
      </c>
      <c r="AM68" s="3" t="s">
        <v>48</v>
      </c>
      <c r="AN68" s="3">
        <v>0</v>
      </c>
      <c r="AP68" s="3">
        <v>1</v>
      </c>
      <c r="AQ68" s="9" t="s">
        <v>401</v>
      </c>
      <c r="AR68" s="6" t="s">
        <v>542</v>
      </c>
      <c r="AS68" s="9" t="s">
        <v>457</v>
      </c>
      <c r="AT68" s="9" t="s">
        <v>444</v>
      </c>
      <c r="AU68" s="3">
        <f>-29+42*(C68^(0.5))</f>
        <v>144.17043627594174</v>
      </c>
      <c r="AV68" s="8">
        <f>(AU68/ 602200000000000000000) / 1.3806503E-23</f>
        <v>17340.106874908452</v>
      </c>
      <c r="AW68" s="3">
        <v>0</v>
      </c>
      <c r="AX68" s="11">
        <f>AV68/11604.5250061598</f>
        <v>1.4942539109273449</v>
      </c>
      <c r="AY68" s="11">
        <f>AW68/11604.5250061598</f>
        <v>0</v>
      </c>
      <c r="BC68" s="4">
        <v>1000000000720</v>
      </c>
      <c r="BD68" s="8" t="e">
        <f>AN68*(LN((BC68*AN68)/AK68)-3.64)</f>
        <v>#NUM!</v>
      </c>
    </row>
    <row r="69" spans="1:56" x14ac:dyDescent="0.2">
      <c r="A69" s="3" t="s">
        <v>37</v>
      </c>
      <c r="B69" s="3" t="s">
        <v>321</v>
      </c>
      <c r="C69" s="3">
        <v>7</v>
      </c>
      <c r="D69" s="3">
        <v>16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f>SUM(C69:L69)</f>
        <v>23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 t="s">
        <v>322</v>
      </c>
      <c r="W69" s="3">
        <f>C69*12+D69*1+E69*14+F69*16+G69*31+H69*32+I69*35+J69*19+K69*80+L69*127</f>
        <v>100</v>
      </c>
      <c r="Y69" s="3" t="s">
        <v>603</v>
      </c>
      <c r="Z69" s="3" t="s">
        <v>72</v>
      </c>
      <c r="AA69" s="3" t="s">
        <v>131</v>
      </c>
      <c r="AB69" s="3" t="s">
        <v>131</v>
      </c>
      <c r="AC69" s="3" t="s">
        <v>504</v>
      </c>
      <c r="AD69" s="3" t="s">
        <v>714</v>
      </c>
      <c r="AF69" s="3" t="s">
        <v>321</v>
      </c>
      <c r="AG69" s="3" t="s">
        <v>42</v>
      </c>
      <c r="AH69" s="3" t="s">
        <v>323</v>
      </c>
      <c r="AI69" s="3" t="s">
        <v>43</v>
      </c>
      <c r="AJ69" s="3" t="s">
        <v>312</v>
      </c>
      <c r="AK69" s="3">
        <v>2</v>
      </c>
      <c r="AL69" s="9" t="s">
        <v>544</v>
      </c>
      <c r="AM69" s="3" t="s">
        <v>48</v>
      </c>
      <c r="AN69" s="3">
        <v>211</v>
      </c>
      <c r="AP69" s="3">
        <v>1</v>
      </c>
      <c r="AQ69" s="9" t="s">
        <v>401</v>
      </c>
      <c r="AR69" s="6" t="s">
        <v>542</v>
      </c>
      <c r="AS69" s="9" t="s">
        <v>457</v>
      </c>
      <c r="AT69" s="9" t="s">
        <v>444</v>
      </c>
      <c r="AU69" s="3" t="s">
        <v>324</v>
      </c>
      <c r="AV69" s="3">
        <v>9874</v>
      </c>
      <c r="AW69" s="9">
        <v>0</v>
      </c>
      <c r="AX69" s="11">
        <f>AV69/11604.5250061598</f>
        <v>0.85087498150581609</v>
      </c>
      <c r="AY69" s="11" t="s">
        <v>401</v>
      </c>
      <c r="BA69" s="3" t="s">
        <v>325</v>
      </c>
      <c r="BC69" s="4">
        <v>1000000000708</v>
      </c>
      <c r="BD69" s="8">
        <f>AN69*(LN((BC69*AN69)/AK69)-3.64)</f>
        <v>6045.0934666756129</v>
      </c>
    </row>
    <row r="70" spans="1:56" x14ac:dyDescent="0.2">
      <c r="A70" s="3" t="s">
        <v>37</v>
      </c>
      <c r="B70" s="3" t="s">
        <v>597</v>
      </c>
      <c r="C70" s="3">
        <v>57</v>
      </c>
      <c r="D70" s="3">
        <v>116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f>SUM(C70:L70)</f>
        <v>173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 t="s">
        <v>805</v>
      </c>
      <c r="W70" s="3">
        <f>C70*12+D70*1+E70*14+F70*16+G70*31+H70*32+I70*35+J70*19+K70*80+L70*127</f>
        <v>800</v>
      </c>
      <c r="Y70" s="3" t="s">
        <v>653</v>
      </c>
      <c r="Z70" s="3" t="s">
        <v>72</v>
      </c>
      <c r="AA70" s="3" t="s">
        <v>131</v>
      </c>
      <c r="AB70" s="3" t="s">
        <v>131</v>
      </c>
      <c r="AC70" s="3" t="s">
        <v>504</v>
      </c>
      <c r="AD70" s="3" t="s">
        <v>714</v>
      </c>
      <c r="AF70" s="3" t="s">
        <v>597</v>
      </c>
      <c r="AG70" s="3" t="s">
        <v>42</v>
      </c>
      <c r="AH70" s="3" t="s">
        <v>323</v>
      </c>
      <c r="AI70" s="3" t="s">
        <v>43</v>
      </c>
      <c r="AJ70" s="3" t="s">
        <v>312</v>
      </c>
      <c r="AK70" s="3">
        <v>2</v>
      </c>
      <c r="AL70" s="9" t="s">
        <v>544</v>
      </c>
      <c r="AM70" s="3" t="s">
        <v>48</v>
      </c>
      <c r="AN70" s="3">
        <v>0</v>
      </c>
      <c r="AP70" s="3">
        <v>1</v>
      </c>
      <c r="AQ70" s="9" t="s">
        <v>401</v>
      </c>
      <c r="AR70" s="6" t="s">
        <v>542</v>
      </c>
      <c r="AS70" s="9" t="s">
        <v>457</v>
      </c>
      <c r="AT70" s="9" t="s">
        <v>444</v>
      </c>
      <c r="AU70" s="3">
        <f>-29+42*(C70^(0.5))</f>
        <v>288.09304628137147</v>
      </c>
      <c r="AV70" s="8">
        <f>(AU70/ 602200000000000000000) / 1.3806503E-23</f>
        <v>34650.406431977739</v>
      </c>
      <c r="AW70" s="3">
        <v>0</v>
      </c>
      <c r="AX70" s="11">
        <f>AV70/11604.5250061598</f>
        <v>2.9859392274638514</v>
      </c>
      <c r="AY70" s="11">
        <f>AW70/11604.5250061598</f>
        <v>0</v>
      </c>
      <c r="BC70" s="4">
        <v>1000000000762</v>
      </c>
      <c r="BD70" s="8" t="e">
        <f>AN70*(LN((BC70*AN70)/AK70)-3.64)</f>
        <v>#NUM!</v>
      </c>
    </row>
    <row r="71" spans="1:56" x14ac:dyDescent="0.2">
      <c r="A71" s="3" t="s">
        <v>37</v>
      </c>
      <c r="B71" s="3" t="s">
        <v>587</v>
      </c>
      <c r="C71" s="3">
        <v>47</v>
      </c>
      <c r="D71" s="3">
        <v>96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f>SUM(C71:L71)</f>
        <v>143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 t="s">
        <v>795</v>
      </c>
      <c r="W71" s="3">
        <f>C71*12+D71*1+E71*14+F71*16+G71*31+H71*32+I71*35+J71*19+K71*80+L71*127</f>
        <v>660</v>
      </c>
      <c r="Y71" s="3" t="s">
        <v>643</v>
      </c>
      <c r="Z71" s="3" t="s">
        <v>72</v>
      </c>
      <c r="AA71" s="3" t="s">
        <v>131</v>
      </c>
      <c r="AB71" s="3" t="s">
        <v>131</v>
      </c>
      <c r="AC71" s="3" t="s">
        <v>504</v>
      </c>
      <c r="AD71" s="3" t="s">
        <v>714</v>
      </c>
      <c r="AF71" s="3" t="s">
        <v>587</v>
      </c>
      <c r="AG71" s="3" t="s">
        <v>42</v>
      </c>
      <c r="AH71" s="3" t="s">
        <v>323</v>
      </c>
      <c r="AI71" s="3" t="s">
        <v>43</v>
      </c>
      <c r="AJ71" s="3" t="s">
        <v>312</v>
      </c>
      <c r="AK71" s="3">
        <v>2</v>
      </c>
      <c r="AL71" s="9" t="s">
        <v>544</v>
      </c>
      <c r="AM71" s="3" t="s">
        <v>48</v>
      </c>
      <c r="AN71" s="3">
        <v>0</v>
      </c>
      <c r="AP71" s="3">
        <v>1</v>
      </c>
      <c r="AQ71" s="9" t="s">
        <v>401</v>
      </c>
      <c r="AR71" s="6" t="s">
        <v>542</v>
      </c>
      <c r="AS71" s="9" t="s">
        <v>457</v>
      </c>
      <c r="AT71" s="9" t="s">
        <v>444</v>
      </c>
      <c r="AU71" s="3">
        <f>-29+42*(C71^(0.5))</f>
        <v>258.93749321684385</v>
      </c>
      <c r="AV71" s="8">
        <f>(AU71/ 602200000000000000000) / 1.3806503E-23</f>
        <v>31143.720739716027</v>
      </c>
      <c r="AW71" s="3">
        <v>0</v>
      </c>
      <c r="AX71" s="11">
        <f>AV71/11604.5250061598</f>
        <v>2.6837566141815046</v>
      </c>
      <c r="AY71" s="11">
        <f>AW71/11604.5250061598</f>
        <v>0</v>
      </c>
      <c r="BC71" s="4">
        <v>1000000000752</v>
      </c>
      <c r="BD71" s="8" t="e">
        <f>AN71*(LN((BC71*AN71)/AK71)-3.64)</f>
        <v>#NUM!</v>
      </c>
    </row>
    <row r="72" spans="1:56" x14ac:dyDescent="0.2">
      <c r="A72" s="3" t="s">
        <v>37</v>
      </c>
      <c r="B72" s="3" t="s">
        <v>577</v>
      </c>
      <c r="C72" s="3">
        <v>37</v>
      </c>
      <c r="D72" s="3">
        <v>76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f>SUM(C72:L72)</f>
        <v>113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 t="s">
        <v>785</v>
      </c>
      <c r="W72" s="3">
        <f>C72*12+D72*1+E72*14+F72*16+G72*31+H72*32+I72*35+J72*19+K72*80+L72*127</f>
        <v>520</v>
      </c>
      <c r="Y72" s="3" t="s">
        <v>633</v>
      </c>
      <c r="Z72" s="3" t="s">
        <v>72</v>
      </c>
      <c r="AA72" s="3" t="s">
        <v>131</v>
      </c>
      <c r="AB72" s="3" t="s">
        <v>131</v>
      </c>
      <c r="AC72" s="3" t="s">
        <v>504</v>
      </c>
      <c r="AD72" s="3" t="s">
        <v>714</v>
      </c>
      <c r="AF72" s="3" t="s">
        <v>577</v>
      </c>
      <c r="AG72" s="3" t="s">
        <v>42</v>
      </c>
      <c r="AH72" s="3" t="s">
        <v>323</v>
      </c>
      <c r="AI72" s="3" t="s">
        <v>43</v>
      </c>
      <c r="AJ72" s="3" t="s">
        <v>312</v>
      </c>
      <c r="AK72" s="3">
        <v>2</v>
      </c>
      <c r="AL72" s="9" t="s">
        <v>544</v>
      </c>
      <c r="AM72" s="3" t="s">
        <v>48</v>
      </c>
      <c r="AN72" s="3">
        <v>0</v>
      </c>
      <c r="AP72" s="3">
        <v>1</v>
      </c>
      <c r="AQ72" s="9" t="s">
        <v>401</v>
      </c>
      <c r="AR72" s="6" t="s">
        <v>542</v>
      </c>
      <c r="AS72" s="9" t="s">
        <v>457</v>
      </c>
      <c r="AT72" s="9" t="s">
        <v>444</v>
      </c>
      <c r="AU72" s="3">
        <f>-29+42*(C72^(0.5))</f>
        <v>226.47602627252522</v>
      </c>
      <c r="AV72" s="8">
        <f>(AU72/ 602200000000000000000) / 1.3806503E-23</f>
        <v>27239.416080101677</v>
      </c>
      <c r="AW72" s="3">
        <v>0</v>
      </c>
      <c r="AX72" s="11">
        <f>AV72/11604.5250061598</f>
        <v>2.3473098696967534</v>
      </c>
      <c r="AY72" s="11">
        <f>AW72/11604.5250061598</f>
        <v>0</v>
      </c>
      <c r="BC72" s="4">
        <v>1000000000742</v>
      </c>
      <c r="BD72" s="8" t="e">
        <f>AN72*(LN((BC72*AN72)/AK72)-3.64)</f>
        <v>#NUM!</v>
      </c>
    </row>
    <row r="73" spans="1:56" x14ac:dyDescent="0.2">
      <c r="A73" s="3" t="s">
        <v>37</v>
      </c>
      <c r="B73" s="3" t="s">
        <v>600</v>
      </c>
      <c r="C73" s="3">
        <v>60</v>
      </c>
      <c r="D73" s="3">
        <v>122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f>SUM(C73:L73)</f>
        <v>182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 t="s">
        <v>808</v>
      </c>
      <c r="W73" s="3">
        <f>C73*12+D73*1+E73*14+F73*16+G73*31+H73*32+I73*35+J73*19+K73*80+L73*127</f>
        <v>842</v>
      </c>
      <c r="Y73" s="3" t="s">
        <v>656</v>
      </c>
      <c r="Z73" s="3" t="s">
        <v>72</v>
      </c>
      <c r="AA73" s="3" t="s">
        <v>131</v>
      </c>
      <c r="AB73" s="3" t="s">
        <v>131</v>
      </c>
      <c r="AC73" s="3" t="s">
        <v>504</v>
      </c>
      <c r="AD73" s="3" t="s">
        <v>714</v>
      </c>
      <c r="AF73" s="3" t="s">
        <v>600</v>
      </c>
      <c r="AG73" s="3" t="s">
        <v>42</v>
      </c>
      <c r="AH73" s="3" t="s">
        <v>323</v>
      </c>
      <c r="AI73" s="3" t="s">
        <v>43</v>
      </c>
      <c r="AJ73" s="3" t="s">
        <v>312</v>
      </c>
      <c r="AK73" s="3">
        <v>2</v>
      </c>
      <c r="AL73" s="9" t="s">
        <v>544</v>
      </c>
      <c r="AM73" s="3" t="s">
        <v>48</v>
      </c>
      <c r="AN73" s="3">
        <v>0</v>
      </c>
      <c r="AP73" s="3">
        <v>1</v>
      </c>
      <c r="AQ73" s="9" t="s">
        <v>401</v>
      </c>
      <c r="AR73" s="6" t="s">
        <v>542</v>
      </c>
      <c r="AS73" s="9" t="s">
        <v>457</v>
      </c>
      <c r="AT73" s="9" t="s">
        <v>444</v>
      </c>
      <c r="AU73" s="3">
        <f>-29+42*(C73^(0.5))</f>
        <v>296.33060108142303</v>
      </c>
      <c r="AV73" s="8">
        <f>(AU73/ 602200000000000000000) / 1.3806503E-23</f>
        <v>35641.17877276065</v>
      </c>
      <c r="AW73" s="3">
        <v>0</v>
      </c>
      <c r="AX73" s="11">
        <f>AV73/11604.5250061598</f>
        <v>3.071317331286024</v>
      </c>
      <c r="AY73" s="11">
        <f>AW73/11604.5250061598</f>
        <v>0</v>
      </c>
      <c r="BC73" s="4">
        <v>1000000000765</v>
      </c>
      <c r="BD73" s="8" t="e">
        <f>AN73*(LN((BC73*AN73)/AK73)-3.64)</f>
        <v>#NUM!</v>
      </c>
    </row>
    <row r="74" spans="1:56" x14ac:dyDescent="0.2">
      <c r="A74" s="3" t="s">
        <v>37</v>
      </c>
      <c r="B74" s="3" t="s">
        <v>567</v>
      </c>
      <c r="C74" s="3">
        <v>26</v>
      </c>
      <c r="D74" s="3">
        <v>54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f>SUM(C74:L74)</f>
        <v>80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 t="s">
        <v>774</v>
      </c>
      <c r="W74" s="3">
        <f>C74*12+D74*1+E74*14+F74*16+G74*31+H74*32+I74*35+J74*19+K74*80+L74*127</f>
        <v>366</v>
      </c>
      <c r="Y74" s="3" t="s">
        <v>622</v>
      </c>
      <c r="Z74" s="3" t="s">
        <v>72</v>
      </c>
      <c r="AA74" s="3" t="s">
        <v>131</v>
      </c>
      <c r="AB74" s="3" t="s">
        <v>131</v>
      </c>
      <c r="AC74" s="3" t="s">
        <v>504</v>
      </c>
      <c r="AD74" s="3" t="s">
        <v>714</v>
      </c>
      <c r="AF74" s="3" t="s">
        <v>567</v>
      </c>
      <c r="AG74" s="3" t="s">
        <v>42</v>
      </c>
      <c r="AH74" s="3" t="s">
        <v>323</v>
      </c>
      <c r="AI74" s="3" t="s">
        <v>43</v>
      </c>
      <c r="AJ74" s="3" t="s">
        <v>312</v>
      </c>
      <c r="AK74" s="3">
        <v>2</v>
      </c>
      <c r="AL74" s="9" t="s">
        <v>544</v>
      </c>
      <c r="AM74" s="3" t="s">
        <v>48</v>
      </c>
      <c r="AN74" s="3">
        <v>0</v>
      </c>
      <c r="AP74" s="3">
        <v>1</v>
      </c>
      <c r="AQ74" s="9" t="s">
        <v>401</v>
      </c>
      <c r="AR74" s="6" t="s">
        <v>542</v>
      </c>
      <c r="AS74" s="9" t="s">
        <v>457</v>
      </c>
      <c r="AT74" s="9" t="s">
        <v>444</v>
      </c>
      <c r="AU74" s="3">
        <f>-29+42*(C74^(0.5))</f>
        <v>185.15881957089695</v>
      </c>
      <c r="AV74" s="8">
        <f>(AU74/ 602200000000000000000) / 1.3806503E-23</f>
        <v>22269.986851160142</v>
      </c>
      <c r="AW74" s="3">
        <v>0</v>
      </c>
      <c r="AX74" s="11">
        <f>AV74/11604.5250061598</f>
        <v>1.9190778458695212</v>
      </c>
      <c r="AY74" s="11">
        <f>AW74/11604.5250061598</f>
        <v>0</v>
      </c>
      <c r="BC74" s="4">
        <v>1000000000729</v>
      </c>
      <c r="BD74" s="8" t="e">
        <f>AN74*(LN((BC74*AN74)/AK74)-3.64)</f>
        <v>#NUM!</v>
      </c>
    </row>
    <row r="75" spans="1:56" x14ac:dyDescent="0.2">
      <c r="A75" s="3" t="s">
        <v>37</v>
      </c>
      <c r="B75" s="3" t="s">
        <v>557</v>
      </c>
      <c r="C75" s="3">
        <v>16</v>
      </c>
      <c r="D75" s="3">
        <v>34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f>SUM(C75:L75)</f>
        <v>50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 t="s">
        <v>764</v>
      </c>
      <c r="W75" s="3">
        <f>C75*12+D75*1+E75*14+F75*16+G75*31+H75*32+I75*35+J75*19+K75*80+L75*127</f>
        <v>226</v>
      </c>
      <c r="Y75" s="3" t="s">
        <v>612</v>
      </c>
      <c r="Z75" s="3" t="s">
        <v>72</v>
      </c>
      <c r="AA75" s="3" t="s">
        <v>131</v>
      </c>
      <c r="AB75" s="3" t="s">
        <v>131</v>
      </c>
      <c r="AC75" s="3" t="s">
        <v>504</v>
      </c>
      <c r="AD75" s="3" t="s">
        <v>714</v>
      </c>
      <c r="AF75" s="3" t="s">
        <v>557</v>
      </c>
      <c r="AG75" s="3" t="s">
        <v>42</v>
      </c>
      <c r="AH75" s="3" t="s">
        <v>323</v>
      </c>
      <c r="AI75" s="3" t="s">
        <v>43</v>
      </c>
      <c r="AJ75" s="3" t="s">
        <v>312</v>
      </c>
      <c r="AK75" s="3">
        <v>2</v>
      </c>
      <c r="AL75" s="9" t="s">
        <v>544</v>
      </c>
      <c r="AM75" s="3" t="s">
        <v>48</v>
      </c>
      <c r="AN75" s="3">
        <v>0</v>
      </c>
      <c r="AP75" s="3">
        <v>1</v>
      </c>
      <c r="AQ75" s="9" t="s">
        <v>401</v>
      </c>
      <c r="AR75" s="6" t="s">
        <v>542</v>
      </c>
      <c r="AS75" s="9" t="s">
        <v>457</v>
      </c>
      <c r="AT75" s="9" t="s">
        <v>444</v>
      </c>
      <c r="AU75" s="3">
        <f>-29+42*(C75^(0.5))</f>
        <v>139</v>
      </c>
      <c r="AV75" s="8">
        <f>(AU75/ 602200000000000000000) / 1.3806503E-23</f>
        <v>16718.232377399599</v>
      </c>
      <c r="AW75" s="3">
        <v>0</v>
      </c>
      <c r="AX75" s="11">
        <f>AV75/11604.5250061598</f>
        <v>1.4406649447974296</v>
      </c>
      <c r="AY75" s="11">
        <f>AW75/11604.5250061598</f>
        <v>0</v>
      </c>
      <c r="BC75" s="4">
        <v>1000000000719</v>
      </c>
      <c r="BD75" s="8" t="e">
        <f>AN75*(LN((BC75*AN75)/AK75)-3.64)</f>
        <v>#NUM!</v>
      </c>
    </row>
    <row r="76" spans="1:56" x14ac:dyDescent="0.2">
      <c r="A76" s="3" t="s">
        <v>37</v>
      </c>
      <c r="B76" s="3" t="s">
        <v>546</v>
      </c>
      <c r="C76" s="3">
        <v>6</v>
      </c>
      <c r="D76" s="3">
        <v>14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f>SUM(C76:L76)</f>
        <v>20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 t="s">
        <v>545</v>
      </c>
      <c r="W76" s="3">
        <f>C76*12+D76*1+E76*14+F76*16+G76*31+H76*32+I76*35+J76*19+K76*80+L76*127</f>
        <v>86</v>
      </c>
      <c r="Y76" s="3" t="s">
        <v>657</v>
      </c>
      <c r="Z76" s="3" t="s">
        <v>369</v>
      </c>
      <c r="AA76" s="3" t="s">
        <v>743</v>
      </c>
      <c r="AB76" s="3" t="s">
        <v>744</v>
      </c>
      <c r="AC76" s="3" t="s">
        <v>505</v>
      </c>
      <c r="AD76" s="3" t="s">
        <v>714</v>
      </c>
      <c r="AF76" s="3" t="s">
        <v>546</v>
      </c>
      <c r="AG76" s="3" t="s">
        <v>42</v>
      </c>
      <c r="AI76" s="3" t="s">
        <v>43</v>
      </c>
      <c r="AJ76" s="3" t="s">
        <v>745</v>
      </c>
      <c r="AK76" s="3">
        <v>0</v>
      </c>
      <c r="AM76" s="3" t="s">
        <v>48</v>
      </c>
      <c r="AN76" s="3">
        <v>0</v>
      </c>
      <c r="AP76" s="3">
        <v>1</v>
      </c>
      <c r="AQ76" s="9" t="s">
        <v>401</v>
      </c>
      <c r="AR76" s="4">
        <v>5400000000</v>
      </c>
      <c r="AS76" s="9" t="s">
        <v>701</v>
      </c>
      <c r="AT76" s="9" t="s">
        <v>444</v>
      </c>
      <c r="AU76" s="6" t="s">
        <v>747</v>
      </c>
      <c r="AV76" s="3">
        <v>5233</v>
      </c>
      <c r="AW76" s="3">
        <v>403</v>
      </c>
      <c r="AX76" s="11">
        <f>AV76/11604.5250061598</f>
        <v>0.45094478207615307</v>
      </c>
      <c r="AY76" s="11">
        <f>AW76/11604.5250061598</f>
        <v>3.4727832443472134E-2</v>
      </c>
      <c r="BC76" s="4">
        <v>1000000000779</v>
      </c>
      <c r="BD76" s="8" t="e">
        <f>AN76*(LN((BC76*AN76)/AK76)-3.64)</f>
        <v>#DIV/0!</v>
      </c>
    </row>
    <row r="77" spans="1:56" x14ac:dyDescent="0.2">
      <c r="A77" s="3" t="s">
        <v>37</v>
      </c>
      <c r="B77" s="3" t="s">
        <v>546</v>
      </c>
      <c r="C77" s="3">
        <v>6</v>
      </c>
      <c r="D77" s="3">
        <v>14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f>SUM(C77:L77)</f>
        <v>20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 t="s">
        <v>545</v>
      </c>
      <c r="W77" s="3">
        <f>C77*12+D77*1+E77*14+F77*16+G77*31+H77*32+I77*35+J77*19+K77*80+L77*127</f>
        <v>86</v>
      </c>
      <c r="Y77" s="3" t="s">
        <v>660</v>
      </c>
      <c r="Z77" s="3" t="s">
        <v>668</v>
      </c>
      <c r="AA77" s="3" t="s">
        <v>661</v>
      </c>
      <c r="AB77" s="3" t="s">
        <v>661</v>
      </c>
      <c r="AC77" s="3" t="s">
        <v>503</v>
      </c>
      <c r="AD77" s="3" t="s">
        <v>714</v>
      </c>
      <c r="AF77" s="3" t="s">
        <v>546</v>
      </c>
      <c r="AG77" s="3" t="s">
        <v>42</v>
      </c>
      <c r="AH77" s="3">
        <v>30</v>
      </c>
      <c r="AI77" s="3" t="s">
        <v>43</v>
      </c>
      <c r="AJ77" s="3" t="s">
        <v>405</v>
      </c>
      <c r="AK77" s="3">
        <v>0.6</v>
      </c>
      <c r="AL77" s="9" t="s">
        <v>401</v>
      </c>
      <c r="AM77" s="3" t="s">
        <v>48</v>
      </c>
      <c r="AN77" s="3">
        <v>144</v>
      </c>
      <c r="AO77" s="3" t="s">
        <v>401</v>
      </c>
      <c r="AP77" s="3">
        <v>1</v>
      </c>
      <c r="AQ77" s="9" t="s">
        <v>401</v>
      </c>
      <c r="AR77" s="4">
        <v>1E+16</v>
      </c>
      <c r="AS77" s="9" t="s">
        <v>401</v>
      </c>
      <c r="AT77" s="9" t="s">
        <v>444</v>
      </c>
      <c r="AU77" s="3" t="s">
        <v>669</v>
      </c>
      <c r="AV77" s="8">
        <v>5581</v>
      </c>
      <c r="AW77" s="3">
        <v>0</v>
      </c>
      <c r="AX77" s="11">
        <f>AV77/11604.5250061598</f>
        <v>0.48093308403726548</v>
      </c>
      <c r="AY77" s="11">
        <f>AW77/11604.5250061598</f>
        <v>0</v>
      </c>
      <c r="BC77" s="4">
        <v>1000000000707</v>
      </c>
      <c r="BD77" s="8">
        <f>AN77*(LN((BC77*AN77)/AK77)-3.64)</f>
        <v>4243.9190457567656</v>
      </c>
    </row>
    <row r="78" spans="1:56" x14ac:dyDescent="0.2">
      <c r="A78" s="3" t="s">
        <v>37</v>
      </c>
      <c r="B78" s="3" t="s">
        <v>546</v>
      </c>
      <c r="C78" s="3">
        <v>6</v>
      </c>
      <c r="D78" s="3">
        <v>14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f>SUM(C78:L78)</f>
        <v>20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 t="s">
        <v>545</v>
      </c>
      <c r="W78" s="3">
        <f>C78*12+D78*1+E78*14+F78*16+G78*31+H78*32+I78*35+J78*19+K78*80+L78*127</f>
        <v>86</v>
      </c>
      <c r="Y78" s="3" t="s">
        <v>602</v>
      </c>
      <c r="Z78" s="3" t="s">
        <v>72</v>
      </c>
      <c r="AA78" s="3" t="s">
        <v>131</v>
      </c>
      <c r="AB78" s="3" t="s">
        <v>131</v>
      </c>
      <c r="AC78" s="3" t="s">
        <v>504</v>
      </c>
      <c r="AD78" s="3" t="s">
        <v>714</v>
      </c>
      <c r="AF78" s="3" t="s">
        <v>546</v>
      </c>
      <c r="AG78" s="3" t="s">
        <v>42</v>
      </c>
      <c r="AH78" s="3" t="s">
        <v>323</v>
      </c>
      <c r="AI78" s="3" t="s">
        <v>43</v>
      </c>
      <c r="AJ78" s="3" t="s">
        <v>312</v>
      </c>
      <c r="AK78" s="3">
        <v>2</v>
      </c>
      <c r="AL78" s="9" t="s">
        <v>544</v>
      </c>
      <c r="AM78" s="3" t="s">
        <v>48</v>
      </c>
      <c r="AN78" s="3">
        <v>0</v>
      </c>
      <c r="AP78" s="3">
        <v>1</v>
      </c>
      <c r="AQ78" s="9" t="s">
        <v>401</v>
      </c>
      <c r="AR78" s="6" t="s">
        <v>542</v>
      </c>
      <c r="AS78" s="9" t="s">
        <v>457</v>
      </c>
      <c r="AT78" s="9" t="s">
        <v>444</v>
      </c>
      <c r="AU78" s="3">
        <f>-29+42*(C78^(0.5))</f>
        <v>73.878569196893466</v>
      </c>
      <c r="AV78" s="8">
        <f>(AU78/ 602200000000000000000) / 1.3806503E-23</f>
        <v>8885.74883124792</v>
      </c>
      <c r="AW78" s="3">
        <v>0</v>
      </c>
      <c r="AX78" s="11">
        <f>AV78/11604.5250061598</f>
        <v>0.76571413535075961</v>
      </c>
      <c r="AY78" s="11">
        <f>AW78/11604.5250061598</f>
        <v>0</v>
      </c>
      <c r="BC78" s="4">
        <v>1000000000706</v>
      </c>
      <c r="BD78" s="8" t="e">
        <f>AN78*(LN((BC78*AN78)/AK78)-3.64)</f>
        <v>#NUM!</v>
      </c>
    </row>
    <row r="79" spans="1:56" x14ac:dyDescent="0.2">
      <c r="A79" s="3" t="s">
        <v>37</v>
      </c>
      <c r="B79" s="3" t="s">
        <v>596</v>
      </c>
      <c r="C79" s="3">
        <v>56</v>
      </c>
      <c r="D79" s="3">
        <v>114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f>SUM(C79:L79)</f>
        <v>170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 t="s">
        <v>804</v>
      </c>
      <c r="W79" s="3">
        <f>C79*12+D79*1+E79*14+F79*16+G79*31+H79*32+I79*35+J79*19+K79*80+L79*127</f>
        <v>786</v>
      </c>
      <c r="Y79" s="3" t="s">
        <v>652</v>
      </c>
      <c r="Z79" s="3" t="s">
        <v>72</v>
      </c>
      <c r="AA79" s="3" t="s">
        <v>131</v>
      </c>
      <c r="AB79" s="3" t="s">
        <v>131</v>
      </c>
      <c r="AC79" s="3" t="s">
        <v>504</v>
      </c>
      <c r="AD79" s="3" t="s">
        <v>714</v>
      </c>
      <c r="AF79" s="3" t="s">
        <v>596</v>
      </c>
      <c r="AG79" s="3" t="s">
        <v>42</v>
      </c>
      <c r="AH79" s="3" t="s">
        <v>323</v>
      </c>
      <c r="AI79" s="3" t="s">
        <v>43</v>
      </c>
      <c r="AJ79" s="3" t="s">
        <v>312</v>
      </c>
      <c r="AK79" s="3">
        <v>2</v>
      </c>
      <c r="AL79" s="9" t="s">
        <v>544</v>
      </c>
      <c r="AM79" s="3" t="s">
        <v>48</v>
      </c>
      <c r="AN79" s="3">
        <v>0</v>
      </c>
      <c r="AP79" s="3">
        <v>1</v>
      </c>
      <c r="AQ79" s="9" t="s">
        <v>401</v>
      </c>
      <c r="AR79" s="6" t="s">
        <v>542</v>
      </c>
      <c r="AS79" s="9" t="s">
        <v>457</v>
      </c>
      <c r="AT79" s="9" t="s">
        <v>444</v>
      </c>
      <c r="AU79" s="3">
        <f>-29+42*(C79^(0.5))</f>
        <v>285.29922048901108</v>
      </c>
      <c r="AV79" s="8">
        <f>(AU79/ 602200000000000000000) / 1.3806503E-23</f>
        <v>34314.3788865198</v>
      </c>
      <c r="AW79" s="3">
        <v>0</v>
      </c>
      <c r="AX79" s="11">
        <f>AV79/11604.5250061598</f>
        <v>2.9569826311982075</v>
      </c>
      <c r="AY79" s="11">
        <f>AW79/11604.5250061598</f>
        <v>0</v>
      </c>
      <c r="BC79" s="4">
        <v>1000000000761</v>
      </c>
      <c r="BD79" s="8" t="e">
        <f>AN79*(LN((BC79*AN79)/AK79)-3.64)</f>
        <v>#NUM!</v>
      </c>
    </row>
    <row r="80" spans="1:56" x14ac:dyDescent="0.2">
      <c r="A80" s="3" t="s">
        <v>37</v>
      </c>
      <c r="B80" s="3" t="s">
        <v>586</v>
      </c>
      <c r="C80" s="3">
        <v>46</v>
      </c>
      <c r="D80" s="3">
        <v>94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f>SUM(C80:L80)</f>
        <v>140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 t="s">
        <v>794</v>
      </c>
      <c r="W80" s="3">
        <f>C80*12+D80*1+E80*14+F80*16+G80*31+H80*32+I80*35+J80*19+K80*80+L80*127</f>
        <v>646</v>
      </c>
      <c r="Y80" s="3" t="s">
        <v>642</v>
      </c>
      <c r="Z80" s="3" t="s">
        <v>72</v>
      </c>
      <c r="AA80" s="3" t="s">
        <v>131</v>
      </c>
      <c r="AB80" s="3" t="s">
        <v>131</v>
      </c>
      <c r="AC80" s="3" t="s">
        <v>504</v>
      </c>
      <c r="AD80" s="3" t="s">
        <v>714</v>
      </c>
      <c r="AF80" s="3" t="s">
        <v>586</v>
      </c>
      <c r="AG80" s="3" t="s">
        <v>42</v>
      </c>
      <c r="AH80" s="3" t="s">
        <v>323</v>
      </c>
      <c r="AI80" s="3" t="s">
        <v>43</v>
      </c>
      <c r="AJ80" s="3" t="s">
        <v>312</v>
      </c>
      <c r="AK80" s="3">
        <v>2</v>
      </c>
      <c r="AL80" s="9" t="s">
        <v>544</v>
      </c>
      <c r="AM80" s="3" t="s">
        <v>48</v>
      </c>
      <c r="AN80" s="3">
        <v>0</v>
      </c>
      <c r="AP80" s="3">
        <v>1</v>
      </c>
      <c r="AQ80" s="9" t="s">
        <v>401</v>
      </c>
      <c r="AR80" s="6" t="s">
        <v>542</v>
      </c>
      <c r="AS80" s="9" t="s">
        <v>457</v>
      </c>
      <c r="AT80" s="9" t="s">
        <v>444</v>
      </c>
      <c r="AU80" s="3">
        <f>-29+42*(C80^(0.5))</f>
        <v>255.85785929126126</v>
      </c>
      <c r="AV80" s="8">
        <f>(AU80/ 602200000000000000000) / 1.3806503E-23</f>
        <v>30773.31760586557</v>
      </c>
      <c r="AW80" s="3">
        <v>0</v>
      </c>
      <c r="AX80" s="11">
        <f>AV80/11604.5250061598</f>
        <v>2.6518377606606718</v>
      </c>
      <c r="AY80" s="11">
        <f>AW80/11604.5250061598</f>
        <v>0</v>
      </c>
      <c r="BC80" s="4">
        <v>1000000000751</v>
      </c>
      <c r="BD80" s="8" t="e">
        <f>AN80*(LN((BC80*AN80)/AK80)-3.64)</f>
        <v>#NUM!</v>
      </c>
    </row>
    <row r="81" spans="1:56" x14ac:dyDescent="0.2">
      <c r="A81" s="3" t="s">
        <v>37</v>
      </c>
      <c r="B81" s="3" t="s">
        <v>576</v>
      </c>
      <c r="C81" s="3">
        <v>36</v>
      </c>
      <c r="D81" s="3">
        <v>74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f>SUM(C81:L81)</f>
        <v>110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 t="s">
        <v>784</v>
      </c>
      <c r="W81" s="3">
        <f>C81*12+D81*1+E81*14+F81*16+G81*31+H81*32+I81*35+J81*19+K81*80+L81*127</f>
        <v>506</v>
      </c>
      <c r="Y81" s="3" t="s">
        <v>632</v>
      </c>
      <c r="Z81" s="3" t="s">
        <v>72</v>
      </c>
      <c r="AA81" s="3" t="s">
        <v>131</v>
      </c>
      <c r="AB81" s="3" t="s">
        <v>131</v>
      </c>
      <c r="AC81" s="3" t="s">
        <v>504</v>
      </c>
      <c r="AD81" s="3" t="s">
        <v>714</v>
      </c>
      <c r="AF81" s="3" t="s">
        <v>576</v>
      </c>
      <c r="AG81" s="3" t="s">
        <v>42</v>
      </c>
      <c r="AH81" s="3" t="s">
        <v>323</v>
      </c>
      <c r="AI81" s="3" t="s">
        <v>43</v>
      </c>
      <c r="AJ81" s="3" t="s">
        <v>312</v>
      </c>
      <c r="AK81" s="3">
        <v>2</v>
      </c>
      <c r="AL81" s="9" t="s">
        <v>544</v>
      </c>
      <c r="AM81" s="3" t="s">
        <v>48</v>
      </c>
      <c r="AN81" s="3">
        <v>0</v>
      </c>
      <c r="AP81" s="3">
        <v>1</v>
      </c>
      <c r="AQ81" s="9" t="s">
        <v>401</v>
      </c>
      <c r="AR81" s="6" t="s">
        <v>542</v>
      </c>
      <c r="AS81" s="9" t="s">
        <v>457</v>
      </c>
      <c r="AT81" s="9" t="s">
        <v>444</v>
      </c>
      <c r="AU81" s="3">
        <f>-29+42*(C81^(0.5))</f>
        <v>223</v>
      </c>
      <c r="AV81" s="8">
        <f>(AU81/ 602200000000000000000) / 1.3806503E-23</f>
        <v>26821.336835684247</v>
      </c>
      <c r="AW81" s="3">
        <v>0</v>
      </c>
      <c r="AX81" s="11">
        <f>AV81/11604.5250061598</f>
        <v>2.3112826092793295</v>
      </c>
      <c r="AY81" s="11">
        <f>AW81/11604.5250061598</f>
        <v>0</v>
      </c>
      <c r="BC81" s="4">
        <v>1000000000741</v>
      </c>
      <c r="BD81" s="8" t="e">
        <f>AN81*(LN((BC81*AN81)/AK81)-3.64)</f>
        <v>#NUM!</v>
      </c>
    </row>
    <row r="82" spans="1:56" x14ac:dyDescent="0.2">
      <c r="A82" s="3" t="s">
        <v>37</v>
      </c>
      <c r="B82" s="3" t="s">
        <v>259</v>
      </c>
      <c r="C82" s="3">
        <v>0</v>
      </c>
      <c r="D82" s="3">
        <v>3</v>
      </c>
      <c r="E82" s="3">
        <v>1</v>
      </c>
      <c r="F82" s="3">
        <v>1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f>SUM(C82:L82)</f>
        <v>5</v>
      </c>
      <c r="N82" s="3">
        <v>1</v>
      </c>
      <c r="O82" s="3">
        <v>0</v>
      </c>
      <c r="P82" s="3">
        <v>0</v>
      </c>
      <c r="Q82" s="3">
        <v>0</v>
      </c>
      <c r="R82" s="3">
        <v>0</v>
      </c>
      <c r="S82" s="3">
        <v>1</v>
      </c>
      <c r="T82" s="3">
        <v>0</v>
      </c>
      <c r="U82" s="3">
        <v>0</v>
      </c>
      <c r="V82" s="3" t="s">
        <v>260</v>
      </c>
      <c r="W82" s="3">
        <f>C82*12+D82*1+E82*14+F82*16+G82*31+H82*32+I82*35+J82*19+K82*80+L82*127</f>
        <v>33</v>
      </c>
      <c r="Y82" s="3" t="s">
        <v>261</v>
      </c>
      <c r="Z82" s="3" t="s">
        <v>270</v>
      </c>
      <c r="AA82" s="3" t="s">
        <v>406</v>
      </c>
      <c r="AB82" s="3" t="s">
        <v>406</v>
      </c>
      <c r="AC82" s="3" t="s">
        <v>508</v>
      </c>
      <c r="AD82" s="3" t="s">
        <v>714</v>
      </c>
      <c r="AF82" s="3" t="s">
        <v>263</v>
      </c>
      <c r="AG82" s="3" t="s">
        <v>42</v>
      </c>
      <c r="AH82" s="3">
        <v>10</v>
      </c>
      <c r="AI82" s="3" t="s">
        <v>262</v>
      </c>
      <c r="AJ82" s="3" t="s">
        <v>62</v>
      </c>
      <c r="AK82" s="3">
        <f>1/60</f>
        <v>1.6666666666666666E-2</v>
      </c>
      <c r="AL82" s="9" t="s">
        <v>402</v>
      </c>
      <c r="AM82" s="3" t="s">
        <v>48</v>
      </c>
      <c r="AN82" s="3">
        <v>188</v>
      </c>
      <c r="AO82" s="3" t="s">
        <v>401</v>
      </c>
      <c r="AP82" s="3">
        <v>1</v>
      </c>
      <c r="AQ82" s="9" t="s">
        <v>401</v>
      </c>
      <c r="AR82" s="4">
        <v>10000000000000</v>
      </c>
      <c r="AS82" s="9" t="s">
        <v>401</v>
      </c>
      <c r="AT82" s="9" t="s">
        <v>444</v>
      </c>
      <c r="AU82" s="6" t="s">
        <v>524</v>
      </c>
      <c r="AV82" s="3">
        <v>6519</v>
      </c>
      <c r="AW82" s="3">
        <v>24</v>
      </c>
      <c r="AX82" s="11">
        <f>AV82/11604.5250061598</f>
        <v>0.56176362208187314</v>
      </c>
      <c r="AY82" s="11">
        <f>AW82/11604.5250061598</f>
        <v>2.0681587559387873E-3</v>
      </c>
      <c r="BC82" s="4">
        <v>1000000000541</v>
      </c>
      <c r="BD82" s="8">
        <f>AN82*(LN((BC82*AN82)/AK82)-3.64)</f>
        <v>6264.4998366060599</v>
      </c>
    </row>
    <row r="83" spans="1:56" x14ac:dyDescent="0.2">
      <c r="A83" s="3" t="s">
        <v>37</v>
      </c>
      <c r="B83" s="3" t="s">
        <v>561</v>
      </c>
      <c r="C83" s="3">
        <v>20</v>
      </c>
      <c r="D83" s="3">
        <v>42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f>SUM(C83:L83)</f>
        <v>62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 t="s">
        <v>768</v>
      </c>
      <c r="W83" s="3">
        <f>C83*12+D83*1+E83*14+F83*16+G83*31+H83*32+I83*35+J83*19+K83*80+L83*127</f>
        <v>282</v>
      </c>
      <c r="Y83" s="3" t="s">
        <v>616</v>
      </c>
      <c r="Z83" s="3" t="s">
        <v>72</v>
      </c>
      <c r="AA83" s="3" t="s">
        <v>131</v>
      </c>
      <c r="AB83" s="3" t="s">
        <v>131</v>
      </c>
      <c r="AC83" s="3" t="s">
        <v>504</v>
      </c>
      <c r="AD83" s="3" t="s">
        <v>714</v>
      </c>
      <c r="AF83" s="3" t="s">
        <v>561</v>
      </c>
      <c r="AG83" s="3" t="s">
        <v>42</v>
      </c>
      <c r="AH83" s="3" t="s">
        <v>323</v>
      </c>
      <c r="AI83" s="3" t="s">
        <v>43</v>
      </c>
      <c r="AJ83" s="3" t="s">
        <v>312</v>
      </c>
      <c r="AK83" s="3">
        <v>2</v>
      </c>
      <c r="AL83" s="9" t="s">
        <v>544</v>
      </c>
      <c r="AM83" s="3" t="s">
        <v>48</v>
      </c>
      <c r="AN83" s="3">
        <v>0</v>
      </c>
      <c r="AP83" s="3">
        <v>1</v>
      </c>
      <c r="AQ83" s="9" t="s">
        <v>401</v>
      </c>
      <c r="AR83" s="6" t="s">
        <v>542</v>
      </c>
      <c r="AS83" s="9" t="s">
        <v>457</v>
      </c>
      <c r="AT83" s="9" t="s">
        <v>444</v>
      </c>
      <c r="AU83" s="3">
        <f>-29+42*(C83^(0.5))</f>
        <v>158.82971010998233</v>
      </c>
      <c r="AV83" s="8">
        <f>(AU83/ 602200000000000000000) / 1.3806503E-23</f>
        <v>19103.251813335963</v>
      </c>
      <c r="AW83" s="3">
        <v>0</v>
      </c>
      <c r="AX83" s="11">
        <f>AV83/11604.5250061598</f>
        <v>1.6461898960272621</v>
      </c>
      <c r="AY83" s="11">
        <f>AW83/11604.5250061598</f>
        <v>0</v>
      </c>
      <c r="BC83" s="4">
        <v>1000000000723</v>
      </c>
      <c r="BD83" s="8" t="e">
        <f>AN83*(LN((BC83*AN83)/AK83)-3.64)</f>
        <v>#NUM!</v>
      </c>
    </row>
    <row r="84" spans="1:56" x14ac:dyDescent="0.2">
      <c r="A84" s="3" t="s">
        <v>37</v>
      </c>
      <c r="B84" s="3" t="s">
        <v>85</v>
      </c>
      <c r="C84" s="3">
        <v>1</v>
      </c>
      <c r="D84" s="3">
        <v>1</v>
      </c>
      <c r="E84" s="3">
        <v>1</v>
      </c>
      <c r="F84" s="3">
        <v>1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f>SUM(C84:L84)</f>
        <v>4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 t="s">
        <v>86</v>
      </c>
      <c r="W84" s="3">
        <f>C84*12+D84*1+E84*14+F84*16+G84*31+H84*32+I84*35+J84*19+K84*80+L84*127</f>
        <v>43</v>
      </c>
      <c r="Y84" s="3" t="s">
        <v>384</v>
      </c>
      <c r="Z84" s="3" t="s">
        <v>270</v>
      </c>
      <c r="AA84" s="3" t="s">
        <v>46</v>
      </c>
      <c r="AB84" s="3" t="s">
        <v>46</v>
      </c>
      <c r="AC84" s="3" t="s">
        <v>504</v>
      </c>
      <c r="AD84" s="3" t="s">
        <v>714</v>
      </c>
      <c r="AF84" s="3" t="s">
        <v>85</v>
      </c>
      <c r="AG84" s="3" t="s">
        <v>42</v>
      </c>
      <c r="AH84" s="3">
        <v>90</v>
      </c>
      <c r="AI84" s="3" t="s">
        <v>163</v>
      </c>
      <c r="AJ84" s="3" t="s">
        <v>386</v>
      </c>
      <c r="AK84" s="3">
        <v>0.2</v>
      </c>
      <c r="AL84" s="9" t="s">
        <v>385</v>
      </c>
      <c r="AM84" s="3" t="s">
        <v>48</v>
      </c>
      <c r="AN84" s="3">
        <v>120</v>
      </c>
      <c r="AP84" s="3">
        <v>0</v>
      </c>
      <c r="AQ84" s="9" t="s">
        <v>401</v>
      </c>
      <c r="AR84" s="6" t="s">
        <v>475</v>
      </c>
      <c r="AS84" s="9" t="s">
        <v>401</v>
      </c>
      <c r="AT84" s="9" t="s">
        <v>446</v>
      </c>
      <c r="AU84" s="3" t="s">
        <v>388</v>
      </c>
      <c r="AV84" s="3">
        <v>3729</v>
      </c>
      <c r="AW84" s="3">
        <v>192</v>
      </c>
      <c r="AX84" s="11">
        <f>AV84/11604.5250061598</f>
        <v>0.32134016670398907</v>
      </c>
      <c r="AY84" s="11">
        <f>AW84/11604.5250061598</f>
        <v>1.6545270047510299E-2</v>
      </c>
      <c r="BC84" s="4">
        <v>1000000000235</v>
      </c>
      <c r="BD84" s="8">
        <f>AN84*(LN((BC84*AN84)/AK84)-3.64)</f>
        <v>3646.5540925655632</v>
      </c>
    </row>
    <row r="85" spans="1:56" x14ac:dyDescent="0.2">
      <c r="A85" s="3" t="s">
        <v>37</v>
      </c>
      <c r="B85" s="3" t="s">
        <v>85</v>
      </c>
      <c r="C85" s="3">
        <v>1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f>SUM(C85:L85)</f>
        <v>4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 t="s">
        <v>86</v>
      </c>
      <c r="W85" s="3">
        <f>C85*12+D85*1+E85*14+F85*16+G85*31+H85*32+I85*35+J85*19+K85*80+L85*127</f>
        <v>43</v>
      </c>
      <c r="Y85" s="3" t="s">
        <v>384</v>
      </c>
      <c r="Z85" s="3" t="s">
        <v>270</v>
      </c>
      <c r="AA85" s="3" t="s">
        <v>46</v>
      </c>
      <c r="AB85" s="3" t="s">
        <v>46</v>
      </c>
      <c r="AC85" s="3" t="s">
        <v>504</v>
      </c>
      <c r="AD85" s="3" t="s">
        <v>714</v>
      </c>
      <c r="AF85" s="3" t="s">
        <v>85</v>
      </c>
      <c r="AG85" s="3" t="s">
        <v>42</v>
      </c>
      <c r="AH85" s="3">
        <v>90</v>
      </c>
      <c r="AI85" s="3" t="s">
        <v>163</v>
      </c>
      <c r="AJ85" s="3" t="s">
        <v>386</v>
      </c>
      <c r="AK85" s="3">
        <v>0.2</v>
      </c>
      <c r="AL85" s="9" t="s">
        <v>385</v>
      </c>
      <c r="AM85" s="3" t="s">
        <v>48</v>
      </c>
      <c r="AN85" s="3">
        <v>120</v>
      </c>
      <c r="AP85" s="3">
        <v>0</v>
      </c>
      <c r="AQ85" s="9" t="s">
        <v>401</v>
      </c>
      <c r="AR85" s="6" t="s">
        <v>475</v>
      </c>
      <c r="AS85" s="9" t="s">
        <v>401</v>
      </c>
      <c r="AT85" s="9" t="s">
        <v>446</v>
      </c>
      <c r="AU85" s="3" t="s">
        <v>387</v>
      </c>
      <c r="AV85" s="3">
        <v>3957</v>
      </c>
      <c r="AW85" s="3">
        <v>204</v>
      </c>
      <c r="AX85" s="11">
        <f>AV85/11604.5250061598</f>
        <v>0.34098767488540754</v>
      </c>
      <c r="AY85" s="11">
        <f>AW85/11604.5250061598</f>
        <v>1.7579349425479691E-2</v>
      </c>
      <c r="BC85" s="4">
        <v>1000000000234</v>
      </c>
      <c r="BD85" s="8">
        <f>AN85*(LN((BC85*AN85)/AK85)-3.64)</f>
        <v>3646.5540925654427</v>
      </c>
    </row>
    <row r="86" spans="1:56" x14ac:dyDescent="0.2">
      <c r="A86" s="3" t="s">
        <v>37</v>
      </c>
      <c r="B86" s="3" t="s">
        <v>120</v>
      </c>
      <c r="C86" s="3">
        <v>1</v>
      </c>
      <c r="D86" s="3">
        <v>4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f>SUM(C86:L86)</f>
        <v>5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 t="s">
        <v>121</v>
      </c>
      <c r="W86" s="3">
        <f>C86*12+D86*1+E86*14+F86*16+G86*31+H86*32+I86*35+J86*19+K86*80+L86*127</f>
        <v>16</v>
      </c>
      <c r="Y86" s="3" t="s">
        <v>681</v>
      </c>
      <c r="Z86" s="3" t="s">
        <v>162</v>
      </c>
      <c r="AA86" s="3" t="s">
        <v>692</v>
      </c>
      <c r="AB86" s="3" t="s">
        <v>711</v>
      </c>
      <c r="AC86" s="3" t="s">
        <v>508</v>
      </c>
      <c r="AD86" s="3" t="s">
        <v>714</v>
      </c>
      <c r="AE86" s="3">
        <v>1</v>
      </c>
      <c r="AF86" s="3" t="s">
        <v>120</v>
      </c>
      <c r="AG86" s="3" t="s">
        <v>42</v>
      </c>
      <c r="AH86" s="6">
        <v>17</v>
      </c>
      <c r="AI86" s="3" t="s">
        <v>43</v>
      </c>
      <c r="AJ86" s="3" t="s">
        <v>694</v>
      </c>
      <c r="AK86" s="3">
        <v>0.3</v>
      </c>
      <c r="AM86" s="3" t="s">
        <v>48</v>
      </c>
      <c r="AN86" s="3">
        <v>0</v>
      </c>
      <c r="AP86" s="3">
        <v>1</v>
      </c>
      <c r="AQ86" s="9" t="s">
        <v>401</v>
      </c>
      <c r="AR86" s="4">
        <v>1000000000000</v>
      </c>
      <c r="AS86" s="9" t="s">
        <v>401</v>
      </c>
      <c r="AT86" s="9" t="s">
        <v>444</v>
      </c>
      <c r="AU86" s="3" t="s">
        <v>696</v>
      </c>
      <c r="AV86" s="3">
        <v>1323</v>
      </c>
      <c r="AW86" s="3">
        <v>12</v>
      </c>
      <c r="AX86" s="11">
        <f>AV86/11604.5250061598</f>
        <v>0.11400725142112565</v>
      </c>
      <c r="AY86" s="11">
        <f>AW86/11604.5250061598</f>
        <v>1.0340793779693937E-3</v>
      </c>
      <c r="BC86" s="4">
        <v>1000000000285</v>
      </c>
      <c r="BD86" s="8" t="e">
        <f>AN86*(LN((BC86*AN86)/AK86)-3.64)</f>
        <v>#NUM!</v>
      </c>
    </row>
    <row r="87" spans="1:56" x14ac:dyDescent="0.2">
      <c r="A87" s="3" t="s">
        <v>37</v>
      </c>
      <c r="B87" s="3" t="s">
        <v>120</v>
      </c>
      <c r="C87" s="3">
        <v>1</v>
      </c>
      <c r="D87" s="3">
        <v>4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f>SUM(C87:L87)</f>
        <v>5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 t="s">
        <v>121</v>
      </c>
      <c r="W87" s="3">
        <f>C87*12+D87*1+E87*14+F87*16+G87*31+H87*32+I87*35+J87*19+K87*80+L87*127</f>
        <v>16</v>
      </c>
      <c r="Y87" s="3" t="s">
        <v>691</v>
      </c>
      <c r="Z87" s="3" t="s">
        <v>404</v>
      </c>
      <c r="AA87" s="3" t="s">
        <v>278</v>
      </c>
      <c r="AB87" s="3" t="s">
        <v>57</v>
      </c>
      <c r="AC87" s="3" t="s">
        <v>506</v>
      </c>
      <c r="AD87" s="3" t="s">
        <v>714</v>
      </c>
      <c r="AE87" s="3">
        <v>1</v>
      </c>
      <c r="AF87" s="3" t="s">
        <v>120</v>
      </c>
      <c r="AG87" s="3" t="s">
        <v>42</v>
      </c>
      <c r="AH87" s="3">
        <v>25</v>
      </c>
      <c r="AI87" s="3" t="s">
        <v>43</v>
      </c>
      <c r="AJ87" s="3" t="s">
        <v>58</v>
      </c>
      <c r="AK87" s="3">
        <v>1</v>
      </c>
      <c r="AM87" s="3" t="s">
        <v>48</v>
      </c>
      <c r="AN87" s="3">
        <v>0</v>
      </c>
      <c r="AP87" s="3">
        <v>1</v>
      </c>
      <c r="AQ87" s="9" t="s">
        <v>401</v>
      </c>
      <c r="AR87" s="4">
        <v>1.1E+16</v>
      </c>
      <c r="AS87" s="9" t="s">
        <v>457</v>
      </c>
      <c r="AT87" s="9" t="s">
        <v>444</v>
      </c>
      <c r="AU87" s="3" t="s">
        <v>737</v>
      </c>
      <c r="AV87" s="3">
        <v>1371</v>
      </c>
      <c r="AW87" s="3">
        <v>69</v>
      </c>
      <c r="AX87" s="11">
        <f>AV87/11604.5250061598</f>
        <v>0.11814356893300322</v>
      </c>
      <c r="AY87" s="11">
        <f>AW87/11604.5250061598</f>
        <v>5.9459564233240135E-3</v>
      </c>
      <c r="BA87" s="3" t="s">
        <v>738</v>
      </c>
      <c r="BC87" s="4">
        <v>1000000000282</v>
      </c>
      <c r="BD87" s="8" t="e">
        <f>AN87*(LN((BC87*AN87)/AK87)-3.64)</f>
        <v>#NUM!</v>
      </c>
    </row>
    <row r="88" spans="1:56" x14ac:dyDescent="0.2">
      <c r="A88" s="3" t="s">
        <v>37</v>
      </c>
      <c r="B88" s="3" t="s">
        <v>120</v>
      </c>
      <c r="C88" s="3">
        <v>1</v>
      </c>
      <c r="D88" s="3">
        <v>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f>SUM(C88:L88)</f>
        <v>5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 t="s">
        <v>121</v>
      </c>
      <c r="W88" s="3">
        <f>C88*12+D88*1+E88*14+F88*16+G88*31+H88*32+I88*35+J88*19+K88*80+L88*127</f>
        <v>16</v>
      </c>
      <c r="Y88" s="3" t="s">
        <v>681</v>
      </c>
      <c r="Z88" s="3" t="s">
        <v>162</v>
      </c>
      <c r="AA88" s="3" t="s">
        <v>692</v>
      </c>
      <c r="AB88" s="3" t="s">
        <v>711</v>
      </c>
      <c r="AC88" s="3" t="s">
        <v>508</v>
      </c>
      <c r="AD88" s="3" t="s">
        <v>714</v>
      </c>
      <c r="AE88" s="3">
        <v>0.9</v>
      </c>
      <c r="AF88" s="3" t="s">
        <v>120</v>
      </c>
      <c r="AG88" s="3" t="s">
        <v>42</v>
      </c>
      <c r="AH88" s="6">
        <v>17</v>
      </c>
      <c r="AI88" s="3" t="s">
        <v>43</v>
      </c>
      <c r="AJ88" s="3" t="s">
        <v>694</v>
      </c>
      <c r="AK88" s="3">
        <v>0.3</v>
      </c>
      <c r="AM88" s="3" t="s">
        <v>48</v>
      </c>
      <c r="AN88" s="3">
        <v>0</v>
      </c>
      <c r="AP88" s="3">
        <v>1</v>
      </c>
      <c r="AQ88" s="9" t="s">
        <v>401</v>
      </c>
      <c r="AR88" s="4">
        <v>1000000000000</v>
      </c>
      <c r="AS88" s="9" t="s">
        <v>401</v>
      </c>
      <c r="AT88" s="9" t="s">
        <v>444</v>
      </c>
      <c r="AU88" s="3">
        <v>11.5</v>
      </c>
      <c r="AV88" s="3">
        <v>1383</v>
      </c>
      <c r="AW88" s="3">
        <v>0</v>
      </c>
      <c r="AX88" s="11">
        <f>AV88/11604.5250061598</f>
        <v>0.11917764831097262</v>
      </c>
      <c r="AY88" s="11">
        <f>AW88/11604.5250061598</f>
        <v>0</v>
      </c>
      <c r="BC88" s="4">
        <v>1000000000286</v>
      </c>
      <c r="BD88" s="8" t="e">
        <f>AN88*(LN((BC88*AN88)/AK88)-3.64)</f>
        <v>#NUM!</v>
      </c>
    </row>
    <row r="89" spans="1:56" x14ac:dyDescent="0.2">
      <c r="A89" s="3" t="s">
        <v>37</v>
      </c>
      <c r="B89" s="3" t="s">
        <v>120</v>
      </c>
      <c r="C89" s="3">
        <v>1</v>
      </c>
      <c r="D89" s="3">
        <v>4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f>SUM(C89:L89)</f>
        <v>5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 t="s">
        <v>121</v>
      </c>
      <c r="W89" s="3">
        <f>C89*12+D89*1+E89*14+F89*16+G89*31+H89*32+I89*35+J89*19+K89*80+L89*127</f>
        <v>16</v>
      </c>
      <c r="Y89" s="3" t="s">
        <v>660</v>
      </c>
      <c r="Z89" s="3" t="s">
        <v>662</v>
      </c>
      <c r="AA89" s="3" t="s">
        <v>661</v>
      </c>
      <c r="AB89" s="3" t="s">
        <v>661</v>
      </c>
      <c r="AC89" s="3" t="s">
        <v>503</v>
      </c>
      <c r="AD89" s="3" t="s">
        <v>714</v>
      </c>
      <c r="AF89" s="3" t="s">
        <v>120</v>
      </c>
      <c r="AG89" s="3" t="s">
        <v>42</v>
      </c>
      <c r="AH89" s="3">
        <v>24</v>
      </c>
      <c r="AI89" s="3" t="s">
        <v>43</v>
      </c>
      <c r="AJ89" s="3" t="s">
        <v>405</v>
      </c>
      <c r="AK89" s="3">
        <v>0.6</v>
      </c>
      <c r="AL89" s="9" t="s">
        <v>401</v>
      </c>
      <c r="AM89" s="3" t="s">
        <v>48</v>
      </c>
      <c r="AN89" s="3">
        <v>47</v>
      </c>
      <c r="AO89" s="3" t="s">
        <v>401</v>
      </c>
      <c r="AP89" s="3">
        <v>1</v>
      </c>
      <c r="AQ89" s="9" t="s">
        <v>401</v>
      </c>
      <c r="AR89" s="6" t="s">
        <v>663</v>
      </c>
      <c r="AS89" s="9" t="s">
        <v>401</v>
      </c>
      <c r="AT89" s="9" t="s">
        <v>444</v>
      </c>
      <c r="AU89" s="3" t="s">
        <v>664</v>
      </c>
      <c r="AV89" s="3">
        <v>1455</v>
      </c>
      <c r="AW89" s="3">
        <v>0</v>
      </c>
      <c r="AX89" s="11">
        <f>AV89/11604.5250061598</f>
        <v>0.12538212457878897</v>
      </c>
      <c r="AY89" s="11">
        <v>0</v>
      </c>
      <c r="BC89" s="4">
        <v>1000000000278</v>
      </c>
      <c r="BD89" s="8">
        <f>AN89*(LN((BC89*AN89)/AK89)-3.64)</f>
        <v>1332.543734059082</v>
      </c>
    </row>
    <row r="90" spans="1:56" x14ac:dyDescent="0.2">
      <c r="A90" s="3" t="s">
        <v>37</v>
      </c>
      <c r="B90" s="3" t="s">
        <v>120</v>
      </c>
      <c r="C90" s="3">
        <v>1</v>
      </c>
      <c r="D90" s="3">
        <v>4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f>SUM(C90:L90)</f>
        <v>5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 t="s">
        <v>121</v>
      </c>
      <c r="W90" s="3">
        <f>C90*12+D90*1+E90*14+F90*16+G90*31+H90*32+I90*35+J90*19+K90*80+L90*127</f>
        <v>16</v>
      </c>
      <c r="Y90" s="3" t="s">
        <v>49</v>
      </c>
      <c r="Z90" s="3" t="s">
        <v>41</v>
      </c>
      <c r="AA90" s="3" t="s">
        <v>46</v>
      </c>
      <c r="AB90" s="3" t="s">
        <v>46</v>
      </c>
      <c r="AC90" s="3" t="s">
        <v>504</v>
      </c>
      <c r="AD90" s="3" t="s">
        <v>714</v>
      </c>
      <c r="AF90" s="3" t="s">
        <v>120</v>
      </c>
      <c r="AG90" s="3" t="s">
        <v>42</v>
      </c>
      <c r="AH90" s="3" t="s">
        <v>50</v>
      </c>
      <c r="AI90" s="3" t="s">
        <v>43</v>
      </c>
      <c r="AJ90" s="3" t="s">
        <v>51</v>
      </c>
      <c r="AK90" s="3">
        <v>1</v>
      </c>
      <c r="AM90" s="3" t="s">
        <v>48</v>
      </c>
      <c r="AN90" s="3">
        <v>56</v>
      </c>
      <c r="AP90" s="3">
        <v>0</v>
      </c>
      <c r="AQ90" s="9" t="s">
        <v>401</v>
      </c>
      <c r="AR90" s="6" t="s">
        <v>470</v>
      </c>
      <c r="AS90" s="9" t="s">
        <v>448</v>
      </c>
      <c r="AT90" s="9" t="s">
        <v>446</v>
      </c>
      <c r="AU90" s="3" t="s">
        <v>126</v>
      </c>
      <c r="AV90" s="3">
        <v>1702</v>
      </c>
      <c r="AW90" s="3">
        <v>120</v>
      </c>
      <c r="AX90" s="11">
        <f>AV90/11604.5250061598</f>
        <v>0.146666925108659</v>
      </c>
      <c r="AY90" s="11">
        <f>AW90/11604.5250061598</f>
        <v>1.0340793779693937E-2</v>
      </c>
      <c r="AZ90" s="3" t="s">
        <v>53</v>
      </c>
      <c r="BA90" s="3" t="s">
        <v>54</v>
      </c>
      <c r="BC90" s="4">
        <v>1000000000275</v>
      </c>
      <c r="BD90" s="8">
        <f>AN90*(LN((BC90*AN90)/AK90)-3.64)</f>
        <v>1568.916877188567</v>
      </c>
    </row>
    <row r="91" spans="1:56" x14ac:dyDescent="0.2">
      <c r="A91" s="3" t="s">
        <v>37</v>
      </c>
      <c r="B91" s="3" t="s">
        <v>146</v>
      </c>
      <c r="C91" s="3">
        <v>1</v>
      </c>
      <c r="D91" s="3">
        <v>4</v>
      </c>
      <c r="E91" s="3">
        <v>0</v>
      </c>
      <c r="F91" s="3">
        <v>0</v>
      </c>
      <c r="G91" s="3">
        <v>0</v>
      </c>
      <c r="H91" s="3">
        <v>1</v>
      </c>
      <c r="I91" s="3">
        <v>0</v>
      </c>
      <c r="J91" s="3">
        <v>0</v>
      </c>
      <c r="K91" s="3">
        <v>0</v>
      </c>
      <c r="L91" s="3">
        <v>0</v>
      </c>
      <c r="M91" s="3">
        <f>SUM(C91:L91)</f>
        <v>6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 t="s">
        <v>147</v>
      </c>
      <c r="W91" s="3">
        <f>C91*12+D91*1+E91*14+F91*16+G91*31+H91*32+I91*35+J91*19+K91*80+L91*127</f>
        <v>48</v>
      </c>
      <c r="Y91" s="3" t="s">
        <v>354</v>
      </c>
      <c r="Z91" s="3" t="s">
        <v>279</v>
      </c>
      <c r="AA91" s="3" t="s">
        <v>375</v>
      </c>
      <c r="AB91" s="3" t="s">
        <v>375</v>
      </c>
      <c r="AC91" s="3" t="s">
        <v>503</v>
      </c>
      <c r="AD91" s="3" t="s">
        <v>714</v>
      </c>
      <c r="AF91" s="3" t="s">
        <v>146</v>
      </c>
      <c r="AG91" s="3" t="s">
        <v>42</v>
      </c>
      <c r="AH91" s="3">
        <v>100</v>
      </c>
      <c r="AI91" s="3" t="s">
        <v>43</v>
      </c>
      <c r="AJ91" s="3" t="s">
        <v>376</v>
      </c>
      <c r="AK91" s="3">
        <v>3</v>
      </c>
      <c r="AL91" s="9" t="s">
        <v>377</v>
      </c>
      <c r="AM91" s="3" t="s">
        <v>48</v>
      </c>
      <c r="AN91" s="3">
        <v>139</v>
      </c>
      <c r="AO91" s="3" t="s">
        <v>401</v>
      </c>
      <c r="AP91" s="3">
        <v>1</v>
      </c>
      <c r="AQ91" s="9" t="s">
        <v>401</v>
      </c>
      <c r="AR91" s="6" t="s">
        <v>456</v>
      </c>
      <c r="AS91" s="9" t="s">
        <v>62</v>
      </c>
      <c r="AT91" s="9" t="s">
        <v>401</v>
      </c>
      <c r="AU91" s="3" t="s">
        <v>383</v>
      </c>
      <c r="AV91" s="3">
        <v>4026</v>
      </c>
      <c r="AW91" s="3">
        <v>0</v>
      </c>
      <c r="AX91" s="11">
        <f>AV91/11604.5250061598</f>
        <v>0.34693363130873156</v>
      </c>
      <c r="AY91" s="11">
        <v>0</v>
      </c>
      <c r="AZ91" s="3" t="s">
        <v>379</v>
      </c>
      <c r="BC91" s="4">
        <v>1000000000350</v>
      </c>
      <c r="BD91" s="8">
        <f>AN91*(LN((BC91*AN91)/AK91)-3.64)</f>
        <v>3867.936703743017</v>
      </c>
    </row>
    <row r="92" spans="1:56" x14ac:dyDescent="0.2">
      <c r="A92" s="3" t="s">
        <v>37</v>
      </c>
      <c r="B92" s="3" t="s">
        <v>128</v>
      </c>
      <c r="C92" s="3">
        <v>1</v>
      </c>
      <c r="D92" s="3">
        <v>4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f>SUM(C92:L92)</f>
        <v>6</v>
      </c>
      <c r="N92" s="3">
        <v>1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 t="s">
        <v>129</v>
      </c>
      <c r="W92" s="3">
        <f>C92*12+D92*1+E92*14+F92*16+G92*31+H92*32+I92*35+J92*19+K92*80+L92*127</f>
        <v>32</v>
      </c>
      <c r="Y92" s="3" t="s">
        <v>537</v>
      </c>
      <c r="Z92" s="3" t="s">
        <v>369</v>
      </c>
      <c r="AA92" s="3" t="s">
        <v>118</v>
      </c>
      <c r="AB92" s="3" t="s">
        <v>57</v>
      </c>
      <c r="AC92" s="3" t="s">
        <v>506</v>
      </c>
      <c r="AD92" s="3" t="s">
        <v>714</v>
      </c>
      <c r="AF92" s="3" t="s">
        <v>128</v>
      </c>
      <c r="AG92" s="3" t="s">
        <v>42</v>
      </c>
      <c r="AH92" s="3">
        <v>125</v>
      </c>
      <c r="AI92" s="3" t="s">
        <v>43</v>
      </c>
      <c r="AJ92" s="3" t="s">
        <v>215</v>
      </c>
      <c r="AK92" s="3">
        <f>10/60</f>
        <v>0.16666666666666666</v>
      </c>
      <c r="AL92" s="9" t="s">
        <v>401</v>
      </c>
      <c r="AM92" s="3" t="s">
        <v>48</v>
      </c>
      <c r="AN92" s="3">
        <v>165</v>
      </c>
      <c r="AO92" s="3" t="s">
        <v>401</v>
      </c>
      <c r="AP92" s="3">
        <v>1</v>
      </c>
      <c r="AQ92" s="9" t="s">
        <v>401</v>
      </c>
      <c r="AR92" s="4">
        <v>10000000000000</v>
      </c>
      <c r="AS92" s="9" t="s">
        <v>401</v>
      </c>
      <c r="AT92" s="9" t="s">
        <v>444</v>
      </c>
      <c r="AU92" s="3" t="s">
        <v>536</v>
      </c>
      <c r="AV92" s="3">
        <v>5412</v>
      </c>
      <c r="AW92" s="3">
        <v>0</v>
      </c>
      <c r="AX92" s="11">
        <f>AV92/11604.5250061598</f>
        <v>0.46636979946419654</v>
      </c>
      <c r="AY92" s="3">
        <v>0</v>
      </c>
      <c r="BC92" s="4">
        <v>1000000000311</v>
      </c>
      <c r="BD92" s="8">
        <f>AN92*(LN((BC92*AN92)/AK92)-3.64)</f>
        <v>5096.6397997957502</v>
      </c>
    </row>
    <row r="93" spans="1:56" x14ac:dyDescent="0.2">
      <c r="A93" s="3" t="s">
        <v>37</v>
      </c>
      <c r="B93" s="3" t="s">
        <v>128</v>
      </c>
      <c r="C93" s="3">
        <v>1</v>
      </c>
      <c r="D93" s="3">
        <v>4</v>
      </c>
      <c r="E93" s="3">
        <v>0</v>
      </c>
      <c r="F93" s="3">
        <v>1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f>SUM(C93:L93)</f>
        <v>6</v>
      </c>
      <c r="N93" s="3">
        <v>1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 t="s">
        <v>129</v>
      </c>
      <c r="W93" s="3">
        <f>C93*12+D93*1+E93*14+F93*16+G93*31+H93*32+I93*35+J93*19+K93*80+L93*127</f>
        <v>32</v>
      </c>
      <c r="Y93" s="3" t="s">
        <v>49</v>
      </c>
      <c r="Z93" s="3" t="s">
        <v>41</v>
      </c>
      <c r="AA93" s="3" t="s">
        <v>46</v>
      </c>
      <c r="AB93" s="3" t="s">
        <v>46</v>
      </c>
      <c r="AC93" s="3" t="s">
        <v>504</v>
      </c>
      <c r="AD93" s="3" t="s">
        <v>714</v>
      </c>
      <c r="AF93" s="3" t="s">
        <v>128</v>
      </c>
      <c r="AG93" s="3" t="s">
        <v>42</v>
      </c>
      <c r="AH93" s="3" t="s">
        <v>50</v>
      </c>
      <c r="AI93" s="3" t="s">
        <v>43</v>
      </c>
      <c r="AJ93" s="3" t="s">
        <v>51</v>
      </c>
      <c r="AK93" s="3">
        <v>1</v>
      </c>
      <c r="AM93" s="3" t="s">
        <v>48</v>
      </c>
      <c r="AN93" s="3">
        <v>147</v>
      </c>
      <c r="AP93" s="3">
        <v>0</v>
      </c>
      <c r="AQ93" s="9" t="s">
        <v>401</v>
      </c>
      <c r="AR93" s="6" t="s">
        <v>471</v>
      </c>
      <c r="AS93" s="9" t="s">
        <v>449</v>
      </c>
      <c r="AT93" s="9" t="s">
        <v>444</v>
      </c>
      <c r="AU93" s="3" t="s">
        <v>130</v>
      </c>
      <c r="AV93" s="3">
        <v>5773</v>
      </c>
      <c r="AW93" s="3">
        <v>361</v>
      </c>
      <c r="AX93" s="11">
        <f>AV93/11604.5250061598</f>
        <v>0.49747835408477581</v>
      </c>
      <c r="AY93" s="11">
        <f>AW93/11604.5250061598</f>
        <v>3.1108554620579258E-2</v>
      </c>
      <c r="AZ93" s="3" t="s">
        <v>53</v>
      </c>
      <c r="BA93" s="3" t="s">
        <v>54</v>
      </c>
      <c r="BC93" s="4">
        <v>1000000000307</v>
      </c>
      <c r="BD93" s="8">
        <f>AN93*(LN((BC93*AN93)/AK93)-3.64)</f>
        <v>4260.2736943430991</v>
      </c>
    </row>
    <row r="94" spans="1:56" x14ac:dyDescent="0.2">
      <c r="A94" s="3" t="s">
        <v>37</v>
      </c>
      <c r="B94" s="3" t="s">
        <v>192</v>
      </c>
      <c r="C94" s="3">
        <v>2</v>
      </c>
      <c r="D94" s="3">
        <v>4</v>
      </c>
      <c r="E94" s="3">
        <v>0</v>
      </c>
      <c r="F94" s="3">
        <v>2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f>SUM(C94:L94)</f>
        <v>8</v>
      </c>
      <c r="N94" s="3">
        <v>0</v>
      </c>
      <c r="O94" s="3">
        <v>0</v>
      </c>
      <c r="P94" s="3">
        <v>0</v>
      </c>
      <c r="Q94" s="3">
        <v>1</v>
      </c>
      <c r="R94" s="3">
        <v>0</v>
      </c>
      <c r="S94" s="3">
        <v>0</v>
      </c>
      <c r="T94" s="3">
        <v>0</v>
      </c>
      <c r="U94" s="3">
        <v>0</v>
      </c>
      <c r="V94" s="3" t="s">
        <v>193</v>
      </c>
      <c r="W94" s="3">
        <f>C94*12+D94*1+E94*14+F94*16+G94*31+H94*32+I94*35+J94*19+K94*80+L94*127</f>
        <v>60</v>
      </c>
      <c r="Y94" s="3" t="s">
        <v>200</v>
      </c>
      <c r="Z94" s="3" t="s">
        <v>196</v>
      </c>
      <c r="AA94" s="3" t="s">
        <v>46</v>
      </c>
      <c r="AB94" s="3" t="s">
        <v>709</v>
      </c>
      <c r="AC94" s="3" t="s">
        <v>506</v>
      </c>
      <c r="AD94" s="3" t="s">
        <v>714</v>
      </c>
      <c r="AF94" s="3" t="s">
        <v>192</v>
      </c>
      <c r="AG94" s="3" t="s">
        <v>42</v>
      </c>
      <c r="AH94" s="3">
        <v>23</v>
      </c>
      <c r="AI94" s="3" t="s">
        <v>43</v>
      </c>
      <c r="AJ94" s="3" t="s">
        <v>47</v>
      </c>
      <c r="AK94" s="3">
        <v>0.5</v>
      </c>
      <c r="AL94" s="9" t="s">
        <v>401</v>
      </c>
      <c r="AM94" s="3" t="s">
        <v>48</v>
      </c>
      <c r="AN94" s="3">
        <v>127</v>
      </c>
      <c r="AP94" s="3">
        <v>0</v>
      </c>
      <c r="AQ94" s="9" t="s">
        <v>401</v>
      </c>
      <c r="AR94" s="6">
        <v>0</v>
      </c>
      <c r="AS94" s="9" t="s">
        <v>62</v>
      </c>
      <c r="AT94" s="9" t="s">
        <v>62</v>
      </c>
      <c r="AU94" s="3" t="s">
        <v>815</v>
      </c>
      <c r="AV94" s="3">
        <v>4506</v>
      </c>
      <c r="AW94" s="3">
        <v>529</v>
      </c>
      <c r="AX94" s="11">
        <f>AV94/11604.5250061598</f>
        <v>0.3882968064275073</v>
      </c>
      <c r="AY94" s="11">
        <f>AW94/11604.5250061598</f>
        <v>4.5585665912150769E-2</v>
      </c>
      <c r="AZ94" s="3" t="s">
        <v>199</v>
      </c>
      <c r="BA94" s="3" t="s">
        <v>201</v>
      </c>
      <c r="BC94" s="4">
        <v>1000000000419</v>
      </c>
      <c r="BD94" s="8">
        <f>AN94*(LN((BC94*AN94)/AK94)-3.64)</f>
        <v>3750.1011336874926</v>
      </c>
    </row>
    <row r="95" spans="1:56" x14ac:dyDescent="0.2">
      <c r="A95" s="3" t="s">
        <v>37</v>
      </c>
      <c r="B95" s="3" t="s">
        <v>164</v>
      </c>
      <c r="C95" s="3">
        <v>3</v>
      </c>
      <c r="D95" s="3">
        <v>4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f>SUM(C95:L95)</f>
        <v>7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 t="s">
        <v>751</v>
      </c>
      <c r="W95" s="3">
        <f>C95*12+D95*1+E95*14+F95*16+G95*31+H95*32+I95*35+J95*19+K95*80+L95*127</f>
        <v>40</v>
      </c>
      <c r="Y95" s="3" t="s">
        <v>95</v>
      </c>
      <c r="Z95" s="3" t="s">
        <v>96</v>
      </c>
      <c r="AA95" s="3" t="s">
        <v>79</v>
      </c>
      <c r="AB95" s="3" t="s">
        <v>100</v>
      </c>
      <c r="AC95" s="3" t="s">
        <v>506</v>
      </c>
      <c r="AD95" s="3" t="s">
        <v>714</v>
      </c>
      <c r="AF95" s="3" t="s">
        <v>165</v>
      </c>
      <c r="AG95" s="3" t="s">
        <v>42</v>
      </c>
      <c r="AH95" s="3">
        <v>11</v>
      </c>
      <c r="AI95" s="3" t="s">
        <v>43</v>
      </c>
      <c r="AJ95" s="3" t="s">
        <v>97</v>
      </c>
      <c r="AK95" s="3">
        <v>3.3329999999999999E-2</v>
      </c>
      <c r="AM95" s="3" t="s">
        <v>48</v>
      </c>
      <c r="AN95" s="3">
        <v>97</v>
      </c>
      <c r="AO95" s="3" t="s">
        <v>401</v>
      </c>
      <c r="AP95" s="3">
        <v>1</v>
      </c>
      <c r="AQ95" s="9" t="s">
        <v>401</v>
      </c>
      <c r="AR95" s="6" t="s">
        <v>455</v>
      </c>
      <c r="AS95" s="9" t="s">
        <v>481</v>
      </c>
      <c r="AT95" s="9" t="s">
        <v>444</v>
      </c>
      <c r="AU95" s="3" t="s">
        <v>167</v>
      </c>
      <c r="AV95" s="3">
        <v>4550</v>
      </c>
      <c r="AW95" s="3">
        <v>230</v>
      </c>
      <c r="AZ95" s="3" t="e">
        <f>-dTheta/dT = nu/beta * theta^N * EXP(-Eb/T)</f>
        <v>#NAME?</v>
      </c>
      <c r="BA95" s="3" t="s">
        <v>465</v>
      </c>
      <c r="BC95" s="4">
        <v>1000000000391</v>
      </c>
      <c r="BD95" s="8">
        <f>AN95*(LN((BC95*AN95)/AK95)-3.64)</f>
        <v>3100.8018597040855</v>
      </c>
    </row>
    <row r="96" spans="1:56" x14ac:dyDescent="0.2">
      <c r="B96" s="3" t="s">
        <v>119</v>
      </c>
      <c r="C96" s="3">
        <v>1</v>
      </c>
      <c r="D96" s="3">
        <v>5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f>SUM(C96:L96)</f>
        <v>7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1</v>
      </c>
      <c r="T96" s="3">
        <v>0</v>
      </c>
      <c r="U96" s="3">
        <v>0</v>
      </c>
      <c r="V96" s="3" t="s">
        <v>168</v>
      </c>
      <c r="W96" s="3">
        <f>C96*12+D96*1+E96*14+F96*16+G96*31+H96*32+I96*35+J96*19+K96*80+L96*127</f>
        <v>31</v>
      </c>
      <c r="Y96" s="3" t="s">
        <v>144</v>
      </c>
      <c r="AA96" s="3" t="s">
        <v>145</v>
      </c>
      <c r="AB96" s="3" t="s">
        <v>145</v>
      </c>
      <c r="AC96" s="3" t="s">
        <v>506</v>
      </c>
      <c r="AD96" s="3" t="s">
        <v>714</v>
      </c>
      <c r="AF96" s="3" t="s">
        <v>119</v>
      </c>
      <c r="AH96" s="3">
        <v>40</v>
      </c>
      <c r="AI96" s="3" t="s">
        <v>43</v>
      </c>
      <c r="AJ96" s="3" t="s">
        <v>80</v>
      </c>
      <c r="AK96" s="3">
        <v>0.2</v>
      </c>
      <c r="AN96" s="3">
        <v>137</v>
      </c>
      <c r="AP96" s="3">
        <v>0</v>
      </c>
      <c r="AR96" s="6">
        <v>0</v>
      </c>
      <c r="AU96" s="3" t="s">
        <v>171</v>
      </c>
      <c r="AV96" s="3">
        <v>4200</v>
      </c>
      <c r="AX96" s="11">
        <f>AV96/11604.5250061598</f>
        <v>0.36192778228928779</v>
      </c>
      <c r="BC96" s="4">
        <v>1000000000397</v>
      </c>
      <c r="BD96" s="8">
        <f>AN96*(LN((BC96*AN96)/AK96)-3.64)</f>
        <v>4181.3002737785246</v>
      </c>
    </row>
    <row r="97" spans="1:56" x14ac:dyDescent="0.2">
      <c r="B97" s="3" t="s">
        <v>119</v>
      </c>
      <c r="C97" s="3">
        <v>1</v>
      </c>
      <c r="D97" s="3">
        <v>5</v>
      </c>
      <c r="E97" s="3">
        <v>1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f>SUM(C97:L97)</f>
        <v>7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1</v>
      </c>
      <c r="T97" s="3">
        <v>0</v>
      </c>
      <c r="U97" s="3">
        <v>0</v>
      </c>
      <c r="V97" s="3" t="s">
        <v>168</v>
      </c>
      <c r="W97" s="3">
        <f>C97*12+D97*1+E97*14+F97*16+G97*31+H97*32+I97*35+J97*19+K97*80+L97*127</f>
        <v>31</v>
      </c>
      <c r="Y97" s="3" t="s">
        <v>144</v>
      </c>
      <c r="AA97" s="3" t="s">
        <v>46</v>
      </c>
      <c r="AB97" s="3" t="s">
        <v>46</v>
      </c>
      <c r="AC97" s="3" t="s">
        <v>504</v>
      </c>
      <c r="AD97" s="3" t="s">
        <v>714</v>
      </c>
      <c r="AF97" s="3" t="s">
        <v>119</v>
      </c>
      <c r="AH97" s="3">
        <v>40</v>
      </c>
      <c r="AI97" s="3" t="s">
        <v>43</v>
      </c>
      <c r="AJ97" s="3" t="s">
        <v>80</v>
      </c>
      <c r="AK97" s="3">
        <v>0.2</v>
      </c>
      <c r="AN97" s="3">
        <v>160</v>
      </c>
      <c r="AP97" s="3">
        <v>0</v>
      </c>
      <c r="AR97" s="6">
        <v>0</v>
      </c>
      <c r="AU97" s="3" t="s">
        <v>170</v>
      </c>
      <c r="AV97" s="3">
        <v>7000</v>
      </c>
      <c r="AX97" s="11">
        <f>AV97/11604.5250061598</f>
        <v>0.60321297048214628</v>
      </c>
      <c r="BC97" s="4">
        <v>1000000000396</v>
      </c>
      <c r="BD97" s="8">
        <f>AN97*(LN((BC97*AN97)/AK97)-3.64)</f>
        <v>4908.1012550387959</v>
      </c>
    </row>
    <row r="98" spans="1:56" x14ac:dyDescent="0.2">
      <c r="A98" s="3" t="s">
        <v>37</v>
      </c>
      <c r="B98" s="3" t="s">
        <v>153</v>
      </c>
      <c r="C98" s="3">
        <v>2</v>
      </c>
      <c r="D98" s="3">
        <v>3</v>
      </c>
      <c r="E98" s="3">
        <v>1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f>SUM(C98:L98)</f>
        <v>6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1</v>
      </c>
      <c r="U98" s="3">
        <v>0</v>
      </c>
      <c r="V98" s="3" t="s">
        <v>154</v>
      </c>
      <c r="W98" s="3">
        <f>C98*12+D98*1+E98*14+F98*16+G98*31+H98*32+I98*35+J98*19+K98*80+L98*127</f>
        <v>41</v>
      </c>
      <c r="Y98" s="3" t="s">
        <v>134</v>
      </c>
      <c r="Z98" s="3" t="s">
        <v>370</v>
      </c>
      <c r="AA98" s="3" t="s">
        <v>433</v>
      </c>
      <c r="AB98" s="3" t="s">
        <v>433</v>
      </c>
      <c r="AC98" s="3" t="s">
        <v>508</v>
      </c>
      <c r="AD98" s="3" t="s">
        <v>714</v>
      </c>
      <c r="AE98" s="3" t="s">
        <v>716</v>
      </c>
      <c r="AF98" s="3" t="s">
        <v>153</v>
      </c>
      <c r="AG98" s="3" t="s">
        <v>42</v>
      </c>
      <c r="AH98" s="3" t="s">
        <v>434</v>
      </c>
      <c r="AI98" s="3" t="s">
        <v>43</v>
      </c>
      <c r="AJ98" s="3" t="s">
        <v>386</v>
      </c>
      <c r="AK98" s="3">
        <v>0.2</v>
      </c>
      <c r="AM98" s="3" t="s">
        <v>48</v>
      </c>
      <c r="AN98" s="3">
        <v>120</v>
      </c>
      <c r="AO98" s="3" t="s">
        <v>439</v>
      </c>
      <c r="AP98" s="3">
        <v>1</v>
      </c>
      <c r="AQ98" s="9" t="s">
        <v>401</v>
      </c>
      <c r="AR98" s="6" t="s">
        <v>478</v>
      </c>
      <c r="AS98" s="9" t="s">
        <v>457</v>
      </c>
      <c r="AT98" s="9" t="s">
        <v>444</v>
      </c>
      <c r="AU98" s="3" t="s">
        <v>438</v>
      </c>
      <c r="AV98" s="3">
        <v>5165</v>
      </c>
      <c r="AW98" s="3">
        <v>812</v>
      </c>
      <c r="AX98" s="11">
        <f>AV98/11604.5250061598</f>
        <v>0.44508499893432651</v>
      </c>
      <c r="AY98" s="11">
        <f>AW98/11604.5250061598</f>
        <v>6.9972704575928968E-2</v>
      </c>
      <c r="BA98" s="3" t="s">
        <v>437</v>
      </c>
      <c r="BC98" s="4">
        <v>1000000000363</v>
      </c>
      <c r="BD98" s="8">
        <f>AN98*(LN((BC98*AN98)/AK98)-3.64)</f>
        <v>3646.5540925809237</v>
      </c>
    </row>
    <row r="99" spans="1:56" x14ac:dyDescent="0.2">
      <c r="A99" s="3" t="s">
        <v>37</v>
      </c>
      <c r="B99" s="3" t="s">
        <v>153</v>
      </c>
      <c r="C99" s="3">
        <v>2</v>
      </c>
      <c r="D99" s="3">
        <v>3</v>
      </c>
      <c r="E99" s="3">
        <v>1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f>SUM(C99:L99)</f>
        <v>6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1</v>
      </c>
      <c r="U99" s="3">
        <v>0</v>
      </c>
      <c r="V99" s="3" t="s">
        <v>154</v>
      </c>
      <c r="W99" s="3">
        <f>C99*12+D99*1+E99*14+F99*16+G99*31+H99*32+I99*35+J99*19+K99*80+L99*127</f>
        <v>41</v>
      </c>
      <c r="Y99" s="3" t="s">
        <v>134</v>
      </c>
      <c r="Z99" s="3" t="s">
        <v>370</v>
      </c>
      <c r="AA99" s="3" t="s">
        <v>333</v>
      </c>
      <c r="AB99" s="3" t="s">
        <v>57</v>
      </c>
      <c r="AC99" s="3" t="s">
        <v>506</v>
      </c>
      <c r="AD99" s="3" t="s">
        <v>714</v>
      </c>
      <c r="AE99" s="3" t="s">
        <v>717</v>
      </c>
      <c r="AF99" s="3" t="s">
        <v>153</v>
      </c>
      <c r="AG99" s="3" t="s">
        <v>42</v>
      </c>
      <c r="AH99" s="3" t="s">
        <v>434</v>
      </c>
      <c r="AI99" s="3" t="s">
        <v>43</v>
      </c>
      <c r="AJ99" s="3" t="s">
        <v>215</v>
      </c>
      <c r="AK99" s="3">
        <v>0.16669999999999999</v>
      </c>
      <c r="AM99" s="3" t="s">
        <v>48</v>
      </c>
      <c r="AN99" s="3">
        <v>135</v>
      </c>
      <c r="AO99" s="3" t="s">
        <v>440</v>
      </c>
      <c r="AP99" s="3">
        <v>1</v>
      </c>
      <c r="AQ99" s="9" t="s">
        <v>401</v>
      </c>
      <c r="AR99" s="6" t="s">
        <v>459</v>
      </c>
      <c r="AS99" s="9" t="s">
        <v>457</v>
      </c>
      <c r="AT99" s="9" t="s">
        <v>444</v>
      </c>
      <c r="AU99" s="3" t="s">
        <v>441</v>
      </c>
      <c r="AV99" s="3">
        <v>6267</v>
      </c>
      <c r="AW99" s="3">
        <v>348</v>
      </c>
      <c r="AX99" s="11">
        <f>AV99/11604.5250061598</f>
        <v>0.54004795514451587</v>
      </c>
      <c r="AY99" s="11">
        <f>AW99/11604.5250061598</f>
        <v>2.9988301961112417E-2</v>
      </c>
      <c r="BA99" s="3" t="s">
        <v>468</v>
      </c>
      <c r="BC99" s="4">
        <v>1000000000364</v>
      </c>
      <c r="BD99" s="8">
        <f>AN99*(LN((BC99*AN99)/AK99)-3.64)</f>
        <v>4142.8604768341092</v>
      </c>
    </row>
    <row r="100" spans="1:56" x14ac:dyDescent="0.2">
      <c r="A100" s="3" t="s">
        <v>37</v>
      </c>
      <c r="B100" s="3" t="s">
        <v>510</v>
      </c>
      <c r="C100" s="3">
        <v>4</v>
      </c>
      <c r="D100" s="3">
        <v>10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f>SUM(C100:L100)</f>
        <v>14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 t="s">
        <v>509</v>
      </c>
      <c r="W100" s="3">
        <f>C100*12+D100*1+E100*14+F100*16+G100*31+H100*32+I100*35+J100*19+K100*80+L100*127</f>
        <v>58</v>
      </c>
      <c r="Y100" s="3" t="s">
        <v>657</v>
      </c>
      <c r="Z100" s="3" t="s">
        <v>369</v>
      </c>
      <c r="AA100" s="3" t="s">
        <v>743</v>
      </c>
      <c r="AB100" s="3" t="s">
        <v>744</v>
      </c>
      <c r="AC100" s="3" t="s">
        <v>505</v>
      </c>
      <c r="AD100" s="3" t="s">
        <v>714</v>
      </c>
      <c r="AF100" s="3" t="s">
        <v>510</v>
      </c>
      <c r="AG100" s="3" t="s">
        <v>42</v>
      </c>
      <c r="AI100" s="3" t="s">
        <v>43</v>
      </c>
      <c r="AJ100" s="3" t="s">
        <v>745</v>
      </c>
      <c r="AK100" s="3">
        <v>0</v>
      </c>
      <c r="AM100" s="3" t="s">
        <v>48</v>
      </c>
      <c r="AN100" s="3">
        <v>0</v>
      </c>
      <c r="AP100" s="3">
        <v>1</v>
      </c>
      <c r="AQ100" s="9" t="s">
        <v>401</v>
      </c>
      <c r="AR100" s="4">
        <v>40000000000</v>
      </c>
      <c r="AS100" s="9" t="s">
        <v>659</v>
      </c>
      <c r="AT100" s="9" t="s">
        <v>444</v>
      </c>
      <c r="AU100" s="6" t="s">
        <v>746</v>
      </c>
      <c r="AV100" s="3">
        <v>4208</v>
      </c>
      <c r="AW100" s="3">
        <v>705</v>
      </c>
      <c r="AX100" s="11">
        <f>AV100/11604.5250061598</f>
        <v>0.36261716854126735</v>
      </c>
      <c r="AY100" s="11">
        <f>AW100/11604.5250061598</f>
        <v>6.0752163455701877E-2</v>
      </c>
      <c r="BC100" s="4">
        <v>1000000000779</v>
      </c>
      <c r="BD100" s="8" t="e">
        <f>AN100*(LN((BC100*AN100)/AK100)-3.64)</f>
        <v>#DIV/0!</v>
      </c>
    </row>
    <row r="101" spans="1:56" x14ac:dyDescent="0.2">
      <c r="A101" s="3" t="s">
        <v>37</v>
      </c>
      <c r="B101" s="3" t="s">
        <v>306</v>
      </c>
      <c r="C101" s="3">
        <v>3</v>
      </c>
      <c r="D101" s="3">
        <v>7</v>
      </c>
      <c r="E101" s="3">
        <v>1</v>
      </c>
      <c r="F101" s="3">
        <v>1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f>SUM(C101:L101)</f>
        <v>12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1</v>
      </c>
      <c r="V101" s="3" t="s">
        <v>753</v>
      </c>
      <c r="W101" s="3">
        <f>C101*12+D101*1+E101*14+F101*16+G101*31+H101*32+I101*35+J101*19+K101*80+L101*127</f>
        <v>73</v>
      </c>
      <c r="Y101" s="3" t="s">
        <v>49</v>
      </c>
      <c r="Z101" s="3" t="s">
        <v>41</v>
      </c>
      <c r="AA101" s="3" t="s">
        <v>46</v>
      </c>
      <c r="AB101" s="3" t="s">
        <v>46</v>
      </c>
      <c r="AC101" s="3" t="s">
        <v>504</v>
      </c>
      <c r="AD101" s="3" t="s">
        <v>714</v>
      </c>
      <c r="AF101" s="3" t="s">
        <v>306</v>
      </c>
      <c r="AG101" s="3" t="s">
        <v>42</v>
      </c>
      <c r="AH101" s="3" t="s">
        <v>50</v>
      </c>
      <c r="AI101" s="3" t="s">
        <v>43</v>
      </c>
      <c r="AJ101" s="3" t="s">
        <v>51</v>
      </c>
      <c r="AK101" s="3">
        <v>1</v>
      </c>
      <c r="AM101" s="3" t="s">
        <v>48</v>
      </c>
      <c r="AN101" s="3">
        <v>186</v>
      </c>
      <c r="AP101" s="3">
        <v>0</v>
      </c>
      <c r="AQ101" s="9" t="s">
        <v>401</v>
      </c>
      <c r="AR101" s="6" t="s">
        <v>458</v>
      </c>
      <c r="AS101" s="9" t="s">
        <v>464</v>
      </c>
      <c r="AT101" s="9" t="s">
        <v>444</v>
      </c>
      <c r="AU101" s="3" t="s">
        <v>307</v>
      </c>
      <c r="AV101" s="3">
        <v>6374</v>
      </c>
      <c r="AW101" s="3">
        <v>481</v>
      </c>
      <c r="AX101" s="11">
        <f>AV101/11604.5250061598</f>
        <v>0.54926849626474294</v>
      </c>
      <c r="AY101" s="11">
        <f>AW101/11604.5250061598</f>
        <v>4.1449348400273194E-2</v>
      </c>
      <c r="AZ101" s="3" t="s">
        <v>53</v>
      </c>
      <c r="BA101" s="3" t="s">
        <v>54</v>
      </c>
      <c r="BC101" s="4">
        <v>1000000000689</v>
      </c>
      <c r="BD101" s="8">
        <f>AN101*(LN((BC101*AN101)/AK101)-3.64)</f>
        <v>5434.3188090015192</v>
      </c>
    </row>
    <row r="102" spans="1:56" x14ac:dyDescent="0.2">
      <c r="A102" s="3" t="s">
        <v>37</v>
      </c>
      <c r="B102" s="3" t="s">
        <v>313</v>
      </c>
      <c r="C102" s="3">
        <v>10</v>
      </c>
      <c r="D102" s="3">
        <v>8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f>SUM(C102:L102)</f>
        <v>18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 t="s">
        <v>314</v>
      </c>
      <c r="W102" s="3">
        <f>C102*12+D102*1+E102*14+F102*16+G102*31+H102*32+I102*35+J102*19+K102*80+L102*127</f>
        <v>128</v>
      </c>
      <c r="Y102" s="3" t="s">
        <v>49</v>
      </c>
      <c r="Z102" s="3" t="s">
        <v>41</v>
      </c>
      <c r="AA102" s="3" t="s">
        <v>46</v>
      </c>
      <c r="AB102" s="3" t="s">
        <v>46</v>
      </c>
      <c r="AC102" s="3" t="s">
        <v>504</v>
      </c>
      <c r="AD102" s="3" t="s">
        <v>714</v>
      </c>
      <c r="AF102" s="3" t="s">
        <v>313</v>
      </c>
      <c r="AG102" s="3" t="s">
        <v>42</v>
      </c>
      <c r="AH102" s="3" t="s">
        <v>50</v>
      </c>
      <c r="AI102" s="3" t="s">
        <v>43</v>
      </c>
      <c r="AJ102" s="3" t="s">
        <v>51</v>
      </c>
      <c r="AK102" s="3">
        <v>1</v>
      </c>
      <c r="AM102" s="3" t="s">
        <v>48</v>
      </c>
      <c r="AN102" s="3">
        <v>235</v>
      </c>
      <c r="AP102" s="3">
        <v>1</v>
      </c>
      <c r="AQ102" s="9" t="s">
        <v>401</v>
      </c>
      <c r="AR102" s="6" t="s">
        <v>462</v>
      </c>
      <c r="AS102" s="9" t="s">
        <v>463</v>
      </c>
      <c r="AT102" s="9" t="s">
        <v>444</v>
      </c>
      <c r="AU102" s="3" t="s">
        <v>315</v>
      </c>
      <c r="AV102" s="3">
        <v>9261</v>
      </c>
      <c r="AW102" s="3">
        <v>1082</v>
      </c>
      <c r="AX102" s="11">
        <f>AV102/11604.5250061598</f>
        <v>0.79805075994787955</v>
      </c>
      <c r="AY102" s="11">
        <f>AW102/11604.5250061598</f>
        <v>9.3239490580240322E-2</v>
      </c>
      <c r="AZ102" s="3" t="s">
        <v>53</v>
      </c>
      <c r="BA102" s="3" t="s">
        <v>54</v>
      </c>
      <c r="BC102" s="4">
        <v>1000000000695</v>
      </c>
      <c r="BD102" s="8">
        <f>AN102*(LN((BC102*AN102)/AK102)-3.64)</f>
        <v>6920.8925582304119</v>
      </c>
    </row>
    <row r="103" spans="1:56" x14ac:dyDescent="0.2">
      <c r="A103" s="3" t="s">
        <v>37</v>
      </c>
      <c r="B103" s="3" t="s">
        <v>290</v>
      </c>
      <c r="C103" s="3">
        <v>0</v>
      </c>
      <c r="D103" s="3">
        <v>0</v>
      </c>
      <c r="E103" s="3">
        <v>1</v>
      </c>
      <c r="F103" s="3">
        <v>2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f>SUM(C103:L103)</f>
        <v>3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 t="s">
        <v>291</v>
      </c>
      <c r="W103" s="3">
        <f>C103*12+D103*1+E103*14+F103*16+G103*31+H103*32+I103*35+J103*19+K103*80+L103*127</f>
        <v>46</v>
      </c>
      <c r="Y103" s="3" t="s">
        <v>49</v>
      </c>
      <c r="Z103" s="3" t="s">
        <v>41</v>
      </c>
      <c r="AA103" s="3" t="s">
        <v>46</v>
      </c>
      <c r="AB103" s="3" t="s">
        <v>46</v>
      </c>
      <c r="AC103" s="3" t="s">
        <v>504</v>
      </c>
      <c r="AD103" s="3" t="s">
        <v>714</v>
      </c>
      <c r="AF103" s="3" t="s">
        <v>290</v>
      </c>
      <c r="AG103" s="3" t="s">
        <v>42</v>
      </c>
      <c r="AH103" s="3" t="s">
        <v>50</v>
      </c>
      <c r="AI103" s="3" t="s">
        <v>43</v>
      </c>
      <c r="AJ103" s="3" t="s">
        <v>47</v>
      </c>
      <c r="AK103" s="3">
        <v>0.5</v>
      </c>
      <c r="AM103" s="3" t="s">
        <v>48</v>
      </c>
      <c r="AN103" s="3">
        <v>144</v>
      </c>
      <c r="AO103" s="3" t="s">
        <v>401</v>
      </c>
      <c r="AP103" s="3">
        <v>1</v>
      </c>
      <c r="AQ103" s="9" t="s">
        <v>401</v>
      </c>
      <c r="AR103" s="6" t="s">
        <v>462</v>
      </c>
      <c r="AS103" s="9" t="s">
        <v>463</v>
      </c>
      <c r="AT103" s="9" t="s">
        <v>444</v>
      </c>
      <c r="AU103" s="3" t="s">
        <v>292</v>
      </c>
      <c r="AV103" s="3">
        <v>4450</v>
      </c>
      <c r="AW103" s="3">
        <v>722</v>
      </c>
      <c r="AX103" s="11">
        <f>AV103/11604.5250061598</f>
        <v>0.38347110266365014</v>
      </c>
      <c r="AY103" s="11">
        <f>AW103/11604.5250061598</f>
        <v>6.2217109241158516E-2</v>
      </c>
      <c r="AZ103" s="3" t="s">
        <v>53</v>
      </c>
      <c r="BA103" s="3" t="s">
        <v>54</v>
      </c>
      <c r="BC103" s="4">
        <v>1000000000660</v>
      </c>
      <c r="BD103" s="8">
        <f>AN103*(LN((BC103*AN103)/AK103)-3.64)</f>
        <v>4270.1733499283273</v>
      </c>
    </row>
    <row r="104" spans="1:56" x14ac:dyDescent="0.2">
      <c r="A104" s="3" t="s">
        <v>37</v>
      </c>
      <c r="B104" s="3" t="s">
        <v>75</v>
      </c>
      <c r="C104" s="3">
        <v>0</v>
      </c>
      <c r="D104" s="3">
        <v>0</v>
      </c>
      <c r="E104" s="3">
        <v>2</v>
      </c>
      <c r="F104" s="3">
        <v>1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f>SUM(C104:L104)</f>
        <v>3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 t="s">
        <v>76</v>
      </c>
      <c r="W104" s="3">
        <f>C104*12+D104*1+E104*14+F104*16+G104*31+H104*32+I104*35+J104*19+K104*80+L104*127</f>
        <v>44</v>
      </c>
      <c r="X104" s="3" t="s">
        <v>40</v>
      </c>
      <c r="Y104" s="3" t="s">
        <v>261</v>
      </c>
      <c r="Z104" s="3" t="s">
        <v>270</v>
      </c>
      <c r="AA104" s="3" t="s">
        <v>406</v>
      </c>
      <c r="AB104" s="3" t="s">
        <v>406</v>
      </c>
      <c r="AC104" s="3" t="s">
        <v>508</v>
      </c>
      <c r="AD104" s="3" t="s">
        <v>714</v>
      </c>
      <c r="AF104" s="3" t="s">
        <v>263</v>
      </c>
      <c r="AG104" s="3" t="s">
        <v>42</v>
      </c>
      <c r="AH104" s="3">
        <v>10</v>
      </c>
      <c r="AI104" s="3" t="s">
        <v>262</v>
      </c>
      <c r="AJ104" s="3" t="s">
        <v>62</v>
      </c>
      <c r="AK104" s="3">
        <f>1/60</f>
        <v>1.6666666666666666E-2</v>
      </c>
      <c r="AL104" s="9" t="s">
        <v>402</v>
      </c>
      <c r="AM104" s="3" t="s">
        <v>48</v>
      </c>
      <c r="AN104" s="3">
        <v>85</v>
      </c>
      <c r="AO104" s="3" t="s">
        <v>401</v>
      </c>
      <c r="AP104" s="3">
        <v>1</v>
      </c>
      <c r="AQ104" s="9" t="s">
        <v>401</v>
      </c>
      <c r="AR104" s="4">
        <v>10000000000000</v>
      </c>
      <c r="AS104" s="9" t="s">
        <v>401</v>
      </c>
      <c r="AT104" s="9" t="s">
        <v>444</v>
      </c>
      <c r="AU104" s="6" t="s">
        <v>525</v>
      </c>
      <c r="AV104" s="3">
        <v>2772</v>
      </c>
      <c r="AW104" s="3">
        <v>18</v>
      </c>
      <c r="AX104" s="11">
        <f>AV104/11604.5250061598</f>
        <v>0.23887233631092994</v>
      </c>
      <c r="AY104" s="11">
        <f>AW104/11604.5250061598</f>
        <v>1.5511190669540904E-3</v>
      </c>
      <c r="BC104" s="4">
        <v>1000000000197</v>
      </c>
      <c r="BD104" s="8">
        <f>AN104*(LN((BC104*AN104)/AK104)-3.64)</f>
        <v>2764.8814394612268</v>
      </c>
    </row>
    <row r="105" spans="1:56" x14ac:dyDescent="0.2">
      <c r="A105" s="3" t="s">
        <v>37</v>
      </c>
      <c r="B105" s="3" t="s">
        <v>570</v>
      </c>
      <c r="C105" s="3">
        <v>29</v>
      </c>
      <c r="D105" s="3">
        <v>60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f>SUM(C105:L105)</f>
        <v>89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 t="s">
        <v>777</v>
      </c>
      <c r="W105" s="3">
        <f>C105*12+D105*1+E105*14+F105*16+G105*31+H105*32+I105*35+J105*19+K105*80+L105*127</f>
        <v>408</v>
      </c>
      <c r="Y105" s="3" t="s">
        <v>625</v>
      </c>
      <c r="Z105" s="3" t="s">
        <v>72</v>
      </c>
      <c r="AA105" s="3" t="s">
        <v>131</v>
      </c>
      <c r="AB105" s="3" t="s">
        <v>131</v>
      </c>
      <c r="AC105" s="3" t="s">
        <v>504</v>
      </c>
      <c r="AD105" s="3" t="s">
        <v>714</v>
      </c>
      <c r="AF105" s="3" t="s">
        <v>570</v>
      </c>
      <c r="AG105" s="3" t="s">
        <v>42</v>
      </c>
      <c r="AH105" s="3" t="s">
        <v>323</v>
      </c>
      <c r="AI105" s="3" t="s">
        <v>43</v>
      </c>
      <c r="AJ105" s="3" t="s">
        <v>312</v>
      </c>
      <c r="AK105" s="3">
        <v>2</v>
      </c>
      <c r="AL105" s="9" t="s">
        <v>544</v>
      </c>
      <c r="AM105" s="3" t="s">
        <v>48</v>
      </c>
      <c r="AN105" s="3">
        <v>0</v>
      </c>
      <c r="AP105" s="3">
        <v>1</v>
      </c>
      <c r="AQ105" s="9" t="s">
        <v>401</v>
      </c>
      <c r="AR105" s="6" t="s">
        <v>542</v>
      </c>
      <c r="AS105" s="9" t="s">
        <v>457</v>
      </c>
      <c r="AT105" s="9" t="s">
        <v>444</v>
      </c>
      <c r="AU105" s="3">
        <f>-29+42*(C105^(0.5))</f>
        <v>197.17692189964916</v>
      </c>
      <c r="AV105" s="8">
        <f>(AU105/ 602200000000000000000) / 1.3806503E-23</f>
        <v>23715.464746609396</v>
      </c>
      <c r="AW105" s="3">
        <v>0</v>
      </c>
      <c r="AX105" s="11">
        <f>AV105/11604.5250061598</f>
        <v>2.0436394194524108</v>
      </c>
      <c r="AY105" s="11">
        <f>AW105/11604.5250061598</f>
        <v>0</v>
      </c>
      <c r="BC105" s="4">
        <v>1000000000733</v>
      </c>
      <c r="BD105" s="8" t="e">
        <f>AN105*(LN((BC105*AN105)/AK105)-3.64)</f>
        <v>#NUM!</v>
      </c>
    </row>
    <row r="106" spans="1:56" x14ac:dyDescent="0.2">
      <c r="A106" s="3" t="s">
        <v>37</v>
      </c>
      <c r="B106" s="3" t="s">
        <v>560</v>
      </c>
      <c r="C106" s="3">
        <v>19</v>
      </c>
      <c r="D106" s="3">
        <v>40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f>SUM(C106:L106)</f>
        <v>59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 t="s">
        <v>767</v>
      </c>
      <c r="W106" s="3">
        <f>C106*12+D106*1+E106*14+F106*16+G106*31+H106*32+I106*35+J106*19+K106*80+L106*127</f>
        <v>268</v>
      </c>
      <c r="Y106" s="3" t="s">
        <v>615</v>
      </c>
      <c r="Z106" s="3" t="s">
        <v>72</v>
      </c>
      <c r="AA106" s="3" t="s">
        <v>131</v>
      </c>
      <c r="AB106" s="3" t="s">
        <v>131</v>
      </c>
      <c r="AC106" s="3" t="s">
        <v>504</v>
      </c>
      <c r="AD106" s="3" t="s">
        <v>714</v>
      </c>
      <c r="AF106" s="3" t="s">
        <v>560</v>
      </c>
      <c r="AG106" s="3" t="s">
        <v>42</v>
      </c>
      <c r="AH106" s="3" t="s">
        <v>323</v>
      </c>
      <c r="AI106" s="3" t="s">
        <v>43</v>
      </c>
      <c r="AJ106" s="3" t="s">
        <v>312</v>
      </c>
      <c r="AK106" s="3">
        <v>2</v>
      </c>
      <c r="AL106" s="9" t="s">
        <v>544</v>
      </c>
      <c r="AM106" s="3" t="s">
        <v>48</v>
      </c>
      <c r="AN106" s="3">
        <v>0</v>
      </c>
      <c r="AP106" s="3">
        <v>1</v>
      </c>
      <c r="AQ106" s="9" t="s">
        <v>401</v>
      </c>
      <c r="AR106" s="6" t="s">
        <v>542</v>
      </c>
      <c r="AS106" s="9" t="s">
        <v>457</v>
      </c>
      <c r="AT106" s="9" t="s">
        <v>444</v>
      </c>
      <c r="AU106" s="3">
        <f>-29+42*(C106^(0.5))</f>
        <v>154.07375562870831</v>
      </c>
      <c r="AV106" s="8">
        <f>(AU106/ 602200000000000000000) / 1.3806503E-23</f>
        <v>18531.229135679318</v>
      </c>
      <c r="AW106" s="3">
        <v>0</v>
      </c>
      <c r="AX106" s="11">
        <f>AV106/11604.5250061598</f>
        <v>1.5968968248026312</v>
      </c>
      <c r="AY106" s="11">
        <f>AW106/11604.5250061598</f>
        <v>0</v>
      </c>
      <c r="BC106" s="4">
        <v>1000000000722</v>
      </c>
      <c r="BD106" s="8" t="e">
        <f>AN106*(LN((BC106*AN106)/AK106)-3.64)</f>
        <v>#NUM!</v>
      </c>
    </row>
    <row r="107" spans="1:56" x14ac:dyDescent="0.2">
      <c r="A107" s="3" t="s">
        <v>37</v>
      </c>
      <c r="B107" s="3" t="s">
        <v>550</v>
      </c>
      <c r="C107" s="3">
        <v>9</v>
      </c>
      <c r="D107" s="3">
        <v>20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f>SUM(C107:L107)</f>
        <v>29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 t="s">
        <v>758</v>
      </c>
      <c r="W107" s="3">
        <f>C107*12+D107*1+E107*14+F107*16+G107*31+H107*32+I107*35+J107*19+K107*80+L107*127</f>
        <v>128</v>
      </c>
      <c r="Y107" s="3" t="s">
        <v>605</v>
      </c>
      <c r="Z107" s="3" t="s">
        <v>72</v>
      </c>
      <c r="AA107" s="3" t="s">
        <v>131</v>
      </c>
      <c r="AB107" s="3" t="s">
        <v>131</v>
      </c>
      <c r="AC107" s="3" t="s">
        <v>504</v>
      </c>
      <c r="AD107" s="3" t="s">
        <v>714</v>
      </c>
      <c r="AF107" s="3" t="s">
        <v>550</v>
      </c>
      <c r="AG107" s="3" t="s">
        <v>42</v>
      </c>
      <c r="AH107" s="3" t="s">
        <v>323</v>
      </c>
      <c r="AI107" s="3" t="s">
        <v>43</v>
      </c>
      <c r="AJ107" s="3" t="s">
        <v>312</v>
      </c>
      <c r="AK107" s="3">
        <v>2</v>
      </c>
      <c r="AL107" s="9" t="s">
        <v>544</v>
      </c>
      <c r="AM107" s="3" t="s">
        <v>48</v>
      </c>
      <c r="AN107" s="3">
        <v>0</v>
      </c>
      <c r="AP107" s="3">
        <v>1</v>
      </c>
      <c r="AQ107" s="9" t="s">
        <v>401</v>
      </c>
      <c r="AR107" s="6" t="s">
        <v>542</v>
      </c>
      <c r="AS107" s="9" t="s">
        <v>457</v>
      </c>
      <c r="AT107" s="9" t="s">
        <v>444</v>
      </c>
      <c r="AU107" s="3">
        <f>-29+42*(C107^(0.5))</f>
        <v>97</v>
      </c>
      <c r="AV107" s="8">
        <f>(AU107/ 602200000000000000000) / 1.3806503E-23</f>
        <v>11666.680148257274</v>
      </c>
      <c r="AW107" s="3">
        <v>0</v>
      </c>
      <c r="AX107" s="11">
        <f>AV107/11604.5250061598</f>
        <v>1.0053561125564796</v>
      </c>
      <c r="AY107" s="11">
        <f>AW107/11604.5250061598</f>
        <v>0</v>
      </c>
      <c r="BC107" s="4">
        <v>1000000000711</v>
      </c>
      <c r="BD107" s="8" t="e">
        <f>AN107*(LN((BC107*AN107)/AK107)-3.64)</f>
        <v>#NUM!</v>
      </c>
    </row>
    <row r="108" spans="1:56" x14ac:dyDescent="0.2">
      <c r="A108" s="3" t="s">
        <v>37</v>
      </c>
      <c r="B108" s="3" t="s">
        <v>599</v>
      </c>
      <c r="C108" s="3">
        <v>59</v>
      </c>
      <c r="D108" s="3">
        <v>120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f>SUM(C108:L108)</f>
        <v>179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 t="s">
        <v>807</v>
      </c>
      <c r="W108" s="3">
        <f>C108*12+D108*1+E108*14+F108*16+G108*31+H108*32+I108*35+J108*19+K108*80+L108*127</f>
        <v>828</v>
      </c>
      <c r="Y108" s="3" t="s">
        <v>655</v>
      </c>
      <c r="Z108" s="3" t="s">
        <v>72</v>
      </c>
      <c r="AA108" s="3" t="s">
        <v>131</v>
      </c>
      <c r="AB108" s="3" t="s">
        <v>131</v>
      </c>
      <c r="AC108" s="3" t="s">
        <v>504</v>
      </c>
      <c r="AD108" s="3" t="s">
        <v>714</v>
      </c>
      <c r="AF108" s="3" t="s">
        <v>599</v>
      </c>
      <c r="AG108" s="3" t="s">
        <v>42</v>
      </c>
      <c r="AH108" s="3" t="s">
        <v>323</v>
      </c>
      <c r="AI108" s="3" t="s">
        <v>43</v>
      </c>
      <c r="AJ108" s="3" t="s">
        <v>312</v>
      </c>
      <c r="AK108" s="3">
        <v>2</v>
      </c>
      <c r="AL108" s="9" t="s">
        <v>544</v>
      </c>
      <c r="AM108" s="3" t="s">
        <v>48</v>
      </c>
      <c r="AN108" s="3">
        <v>0</v>
      </c>
      <c r="AP108" s="3">
        <v>1</v>
      </c>
      <c r="AQ108" s="9" t="s">
        <v>401</v>
      </c>
      <c r="AR108" s="6" t="s">
        <v>542</v>
      </c>
      <c r="AS108" s="9" t="s">
        <v>457</v>
      </c>
      <c r="AT108" s="9" t="s">
        <v>444</v>
      </c>
      <c r="AU108" s="3">
        <f>-29+42*(C108^(0.5))</f>
        <v>293.60812141048154</v>
      </c>
      <c r="AV108" s="8">
        <f>(AU108/ 602200000000000000000) / 1.3806503E-23</f>
        <v>35313.732385843061</v>
      </c>
      <c r="AW108" s="3">
        <v>0</v>
      </c>
      <c r="AX108" s="11">
        <f>AV108/11604.5250061598</f>
        <v>3.0431002016108519</v>
      </c>
      <c r="AY108" s="11">
        <f>AW108/11604.5250061598</f>
        <v>0</v>
      </c>
      <c r="BC108" s="4">
        <v>1000000000764</v>
      </c>
      <c r="BD108" s="8" t="e">
        <f>AN108*(LN((BC108*AN108)/AK108)-3.64)</f>
        <v>#NUM!</v>
      </c>
    </row>
    <row r="109" spans="1:56" x14ac:dyDescent="0.2">
      <c r="A109" s="3" t="s">
        <v>37</v>
      </c>
      <c r="B109" s="3" t="s">
        <v>589</v>
      </c>
      <c r="C109" s="3">
        <v>49</v>
      </c>
      <c r="D109" s="3">
        <v>100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f>SUM(C109:L109)</f>
        <v>149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 t="s">
        <v>797</v>
      </c>
      <c r="W109" s="3">
        <f>C109*12+D109*1+E109*14+F109*16+G109*31+H109*32+I109*35+J109*19+K109*80+L109*127</f>
        <v>688</v>
      </c>
      <c r="Y109" s="3" t="s">
        <v>645</v>
      </c>
      <c r="Z109" s="3" t="s">
        <v>72</v>
      </c>
      <c r="AA109" s="3" t="s">
        <v>131</v>
      </c>
      <c r="AB109" s="3" t="s">
        <v>131</v>
      </c>
      <c r="AC109" s="3" t="s">
        <v>504</v>
      </c>
      <c r="AD109" s="3" t="s">
        <v>714</v>
      </c>
      <c r="AF109" s="3" t="s">
        <v>589</v>
      </c>
      <c r="AG109" s="3" t="s">
        <v>42</v>
      </c>
      <c r="AH109" s="3" t="s">
        <v>323</v>
      </c>
      <c r="AI109" s="3" t="s">
        <v>43</v>
      </c>
      <c r="AJ109" s="3" t="s">
        <v>312</v>
      </c>
      <c r="AK109" s="3">
        <v>2</v>
      </c>
      <c r="AL109" s="9" t="s">
        <v>544</v>
      </c>
      <c r="AM109" s="3" t="s">
        <v>48</v>
      </c>
      <c r="AN109" s="3">
        <v>0</v>
      </c>
      <c r="AP109" s="3">
        <v>1</v>
      </c>
      <c r="AQ109" s="9" t="s">
        <v>401</v>
      </c>
      <c r="AR109" s="6" t="s">
        <v>542</v>
      </c>
      <c r="AS109" s="9" t="s">
        <v>457</v>
      </c>
      <c r="AT109" s="9" t="s">
        <v>444</v>
      </c>
      <c r="AU109" s="3">
        <f>-29+42*(C109^(0.5))</f>
        <v>265</v>
      </c>
      <c r="AV109" s="8">
        <f>(AU109/ 602200000000000000000) / 1.3806503E-23</f>
        <v>31872.88906482657</v>
      </c>
      <c r="AW109" s="3">
        <v>0</v>
      </c>
      <c r="AX109" s="11">
        <f>AV109/11604.5250061598</f>
        <v>2.746591441520279</v>
      </c>
      <c r="AY109" s="11">
        <f>AW109/11604.5250061598</f>
        <v>0</v>
      </c>
      <c r="BC109" s="4">
        <v>1000000000754</v>
      </c>
      <c r="BD109" s="8" t="e">
        <f>AN109*(LN((BC109*AN109)/AK109)-3.64)</f>
        <v>#NUM!</v>
      </c>
    </row>
    <row r="110" spans="1:56" x14ac:dyDescent="0.2">
      <c r="A110" s="3" t="s">
        <v>37</v>
      </c>
      <c r="B110" s="3" t="s">
        <v>579</v>
      </c>
      <c r="C110" s="3">
        <v>39</v>
      </c>
      <c r="D110" s="3">
        <v>80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f>SUM(C110:L110)</f>
        <v>119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 t="s">
        <v>787</v>
      </c>
      <c r="W110" s="3">
        <f>C110*12+D110*1+E110*14+F110*16+G110*31+H110*32+I110*35+J110*19+K110*80+L110*127</f>
        <v>548</v>
      </c>
      <c r="Y110" s="3" t="s">
        <v>635</v>
      </c>
      <c r="Z110" s="3" t="s">
        <v>72</v>
      </c>
      <c r="AA110" s="3" t="s">
        <v>131</v>
      </c>
      <c r="AB110" s="3" t="s">
        <v>131</v>
      </c>
      <c r="AC110" s="3" t="s">
        <v>504</v>
      </c>
      <c r="AD110" s="3" t="s">
        <v>714</v>
      </c>
      <c r="AF110" s="3" t="s">
        <v>579</v>
      </c>
      <c r="AG110" s="3" t="s">
        <v>42</v>
      </c>
      <c r="AH110" s="3" t="s">
        <v>323</v>
      </c>
      <c r="AI110" s="3" t="s">
        <v>43</v>
      </c>
      <c r="AJ110" s="3" t="s">
        <v>312</v>
      </c>
      <c r="AK110" s="3">
        <v>2</v>
      </c>
      <c r="AL110" s="9" t="s">
        <v>544</v>
      </c>
      <c r="AM110" s="3" t="s">
        <v>48</v>
      </c>
      <c r="AN110" s="3">
        <v>0</v>
      </c>
      <c r="AP110" s="3">
        <v>1</v>
      </c>
      <c r="AQ110" s="9" t="s">
        <v>401</v>
      </c>
      <c r="AR110" s="6" t="s">
        <v>542</v>
      </c>
      <c r="AS110" s="9" t="s">
        <v>457</v>
      </c>
      <c r="AT110" s="9" t="s">
        <v>444</v>
      </c>
      <c r="AU110" s="3">
        <f>-29+42*(C110^(0.5))</f>
        <v>233.28991593273275</v>
      </c>
      <c r="AV110" s="8">
        <f>(AU110/ 602200000000000000000) / 1.3806503E-23</f>
        <v>28058.957020629085</v>
      </c>
      <c r="AW110" s="3">
        <v>0</v>
      </c>
      <c r="AX110" s="11">
        <f>AV110/11604.5250061598</f>
        <v>2.4179324018635064</v>
      </c>
      <c r="AY110" s="11">
        <f>AW110/11604.5250061598</f>
        <v>0</v>
      </c>
      <c r="BC110" s="4">
        <v>1000000000744</v>
      </c>
      <c r="BD110" s="8" t="e">
        <f>AN110*(LN((BC110*AN110)/AK110)-3.64)</f>
        <v>#NUM!</v>
      </c>
    </row>
    <row r="111" spans="1:56" x14ac:dyDescent="0.2">
      <c r="A111" s="3" t="s">
        <v>37</v>
      </c>
      <c r="B111" s="3" t="s">
        <v>272</v>
      </c>
      <c r="C111" s="3">
        <v>8</v>
      </c>
      <c r="D111" s="3">
        <v>10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f>SUM(C111:L111)</f>
        <v>18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 t="s">
        <v>273</v>
      </c>
      <c r="W111" s="3">
        <f>C111*12+D111*1+E111*14+F111*16+G111*31+H111*32+I111*35+J111*19+K111*80+L111*127</f>
        <v>106</v>
      </c>
      <c r="X111" s="3" t="s">
        <v>61</v>
      </c>
      <c r="Y111" s="3" t="s">
        <v>237</v>
      </c>
      <c r="Z111" s="3" t="s">
        <v>45</v>
      </c>
      <c r="AA111" s="3" t="s">
        <v>46</v>
      </c>
      <c r="AB111" s="3" t="s">
        <v>46</v>
      </c>
      <c r="AC111" s="3" t="s">
        <v>504</v>
      </c>
      <c r="AD111" s="3" t="s">
        <v>714</v>
      </c>
      <c r="AF111" s="3" t="s">
        <v>272</v>
      </c>
      <c r="AK111" s="3">
        <v>0</v>
      </c>
      <c r="AN111" s="3">
        <v>153</v>
      </c>
      <c r="AO111" s="3" t="s">
        <v>274</v>
      </c>
      <c r="AP111" s="3">
        <v>0.9</v>
      </c>
      <c r="AQ111" s="9" t="s">
        <v>498</v>
      </c>
      <c r="AR111" s="6" t="s">
        <v>452</v>
      </c>
      <c r="AS111" s="9" t="s">
        <v>448</v>
      </c>
      <c r="AU111" s="3" t="s">
        <v>275</v>
      </c>
      <c r="AV111" s="3">
        <v>6062</v>
      </c>
      <c r="BC111" s="4">
        <v>1000000000581</v>
      </c>
      <c r="BD111" s="8" t="e">
        <f>AN111*(LN((BC111*AN111)/AK111)-3.64)</f>
        <v>#DIV/0!</v>
      </c>
    </row>
    <row r="112" spans="1:56" x14ac:dyDescent="0.2">
      <c r="A112" s="3" t="s">
        <v>37</v>
      </c>
      <c r="B112" s="3" t="s">
        <v>569</v>
      </c>
      <c r="C112" s="3">
        <v>28</v>
      </c>
      <c r="D112" s="3">
        <v>58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f>SUM(C112:L112)</f>
        <v>86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 t="s">
        <v>776</v>
      </c>
      <c r="W112" s="3">
        <f>C112*12+D112*1+E112*14+F112*16+G112*31+H112*32+I112*35+J112*19+K112*80+L112*127</f>
        <v>394</v>
      </c>
      <c r="Y112" s="3" t="s">
        <v>624</v>
      </c>
      <c r="Z112" s="3" t="s">
        <v>72</v>
      </c>
      <c r="AA112" s="3" t="s">
        <v>131</v>
      </c>
      <c r="AB112" s="3" t="s">
        <v>131</v>
      </c>
      <c r="AC112" s="3" t="s">
        <v>504</v>
      </c>
      <c r="AD112" s="3" t="s">
        <v>714</v>
      </c>
      <c r="AF112" s="3" t="s">
        <v>569</v>
      </c>
      <c r="AG112" s="3" t="s">
        <v>42</v>
      </c>
      <c r="AH112" s="3" t="s">
        <v>323</v>
      </c>
      <c r="AI112" s="3" t="s">
        <v>43</v>
      </c>
      <c r="AJ112" s="3" t="s">
        <v>312</v>
      </c>
      <c r="AK112" s="3">
        <v>2</v>
      </c>
      <c r="AL112" s="9" t="s">
        <v>544</v>
      </c>
      <c r="AM112" s="3" t="s">
        <v>48</v>
      </c>
      <c r="AN112" s="3">
        <v>485</v>
      </c>
      <c r="AP112" s="3">
        <v>1</v>
      </c>
      <c r="AQ112" s="9" t="s">
        <v>401</v>
      </c>
      <c r="AR112" s="6" t="s">
        <v>542</v>
      </c>
      <c r="AS112" s="9" t="s">
        <v>457</v>
      </c>
      <c r="AT112" s="9" t="s">
        <v>444</v>
      </c>
      <c r="AU112" s="3">
        <f>-29+42*(C112^(0.5))</f>
        <v>193.24311012942562</v>
      </c>
      <c r="AV112" s="8">
        <f>(AU112/ 602200000000000000000) / 1.3806503E-23</f>
        <v>23242.325327159422</v>
      </c>
      <c r="AW112" s="3">
        <v>0</v>
      </c>
      <c r="AX112" s="11">
        <f>AV112/11604.5250061598</f>
        <v>2.0028674430726081</v>
      </c>
      <c r="AY112" s="11">
        <f>AW112/11604.5250061598</f>
        <v>0</v>
      </c>
      <c r="BC112" s="4">
        <v>1000000000731</v>
      </c>
      <c r="BD112" s="8">
        <f>AN112*(LN((BC112*AN112)/AK112)-3.64)</f>
        <v>14298.781071112986</v>
      </c>
    </row>
    <row r="113" spans="1:56" x14ac:dyDescent="0.2">
      <c r="A113" s="3" t="s">
        <v>37</v>
      </c>
      <c r="B113" s="3" t="s">
        <v>559</v>
      </c>
      <c r="C113" s="3">
        <v>18</v>
      </c>
      <c r="D113" s="3">
        <v>38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f>SUM(C113:L113)</f>
        <v>56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 t="s">
        <v>766</v>
      </c>
      <c r="W113" s="3">
        <f>C113*12+D113*1+E113*14+F113*16+G113*31+H113*32+I113*35+J113*19+K113*80+L113*127</f>
        <v>254</v>
      </c>
      <c r="Y113" s="3" t="s">
        <v>614</v>
      </c>
      <c r="Z113" s="3" t="s">
        <v>72</v>
      </c>
      <c r="AA113" s="3" t="s">
        <v>131</v>
      </c>
      <c r="AB113" s="3" t="s">
        <v>131</v>
      </c>
      <c r="AC113" s="3" t="s">
        <v>504</v>
      </c>
      <c r="AD113" s="3" t="s">
        <v>714</v>
      </c>
      <c r="AF113" s="3" t="s">
        <v>559</v>
      </c>
      <c r="AG113" s="3" t="s">
        <v>42</v>
      </c>
      <c r="AH113" s="3" t="s">
        <v>323</v>
      </c>
      <c r="AI113" s="3" t="s">
        <v>43</v>
      </c>
      <c r="AJ113" s="3" t="s">
        <v>312</v>
      </c>
      <c r="AK113" s="3">
        <v>2</v>
      </c>
      <c r="AL113" s="9" t="s">
        <v>544</v>
      </c>
      <c r="AM113" s="3" t="s">
        <v>48</v>
      </c>
      <c r="AN113" s="3">
        <v>0</v>
      </c>
      <c r="AP113" s="3">
        <v>1</v>
      </c>
      <c r="AQ113" s="9" t="s">
        <v>401</v>
      </c>
      <c r="AR113" s="6" t="s">
        <v>542</v>
      </c>
      <c r="AS113" s="9" t="s">
        <v>457</v>
      </c>
      <c r="AT113" s="9" t="s">
        <v>444</v>
      </c>
      <c r="AU113" s="3">
        <f>-29+42*(C113^(0.5))</f>
        <v>149.19090885900997</v>
      </c>
      <c r="AV113" s="8">
        <f>(AU113/ 602200000000000000000) / 1.3806503E-23</f>
        <v>17943.944481297647</v>
      </c>
      <c r="AW113" s="3">
        <v>0</v>
      </c>
      <c r="AX113" s="11">
        <f>AV113/11604.5250061598</f>
        <v>1.5462885789614671</v>
      </c>
      <c r="AY113" s="11">
        <f>AW113/11604.5250061598</f>
        <v>0</v>
      </c>
      <c r="BC113" s="4">
        <v>1000000000721</v>
      </c>
      <c r="BD113" s="8" t="e">
        <f>AN113*(LN((BC113*AN113)/AK113)-3.64)</f>
        <v>#NUM!</v>
      </c>
    </row>
    <row r="114" spans="1:56" x14ac:dyDescent="0.2">
      <c r="A114" s="3" t="s">
        <v>37</v>
      </c>
      <c r="B114" s="3" t="s">
        <v>549</v>
      </c>
      <c r="C114" s="3">
        <v>8</v>
      </c>
      <c r="D114" s="3">
        <v>18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f>SUM(C114:L114)</f>
        <v>26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 t="s">
        <v>548</v>
      </c>
      <c r="W114" s="3">
        <f>C114*12+D114*1+E114*14+F114*16+G114*31+H114*32+I114*35+J114*19+K114*80+L114*127</f>
        <v>114</v>
      </c>
      <c r="Y114" s="3" t="s">
        <v>660</v>
      </c>
      <c r="Z114" s="3" t="s">
        <v>668</v>
      </c>
      <c r="AA114" s="3" t="s">
        <v>661</v>
      </c>
      <c r="AB114" s="3" t="s">
        <v>661</v>
      </c>
      <c r="AC114" s="3" t="s">
        <v>503</v>
      </c>
      <c r="AD114" s="3" t="s">
        <v>714</v>
      </c>
      <c r="AF114" s="3" t="s">
        <v>549</v>
      </c>
      <c r="AG114" s="3" t="s">
        <v>42</v>
      </c>
      <c r="AH114" s="3">
        <v>115</v>
      </c>
      <c r="AI114" s="3" t="s">
        <v>671</v>
      </c>
      <c r="AJ114" s="3" t="s">
        <v>405</v>
      </c>
      <c r="AK114" s="3">
        <v>0.6</v>
      </c>
      <c r="AL114" s="9" t="s">
        <v>401</v>
      </c>
      <c r="AM114" s="3" t="s">
        <v>48</v>
      </c>
      <c r="AN114" s="3">
        <v>175</v>
      </c>
      <c r="AO114" s="3" t="s">
        <v>401</v>
      </c>
      <c r="AP114" s="3">
        <v>1</v>
      </c>
      <c r="AQ114" s="9" t="s">
        <v>401</v>
      </c>
      <c r="AR114" s="6" t="s">
        <v>672</v>
      </c>
      <c r="AS114" s="9" t="s">
        <v>401</v>
      </c>
      <c r="AT114" s="9" t="s">
        <v>444</v>
      </c>
      <c r="AU114" s="3" t="s">
        <v>673</v>
      </c>
      <c r="AV114" s="8">
        <v>7565</v>
      </c>
      <c r="AW114" s="3">
        <v>0</v>
      </c>
      <c r="AX114" s="11">
        <f>AV114/11604.5250061598</f>
        <v>0.65190087452820522</v>
      </c>
      <c r="AY114" s="11">
        <f>AW114/11604.5250061598</f>
        <v>0</v>
      </c>
      <c r="BC114" s="4">
        <v>1000000000710</v>
      </c>
      <c r="BD114" s="8">
        <f>AN114*(LN((BC114*AN114)/AK114)-3.64)</f>
        <v>5191.6607250074094</v>
      </c>
    </row>
    <row r="115" spans="1:56" x14ac:dyDescent="0.2">
      <c r="A115" s="3" t="s">
        <v>37</v>
      </c>
      <c r="B115" s="3" t="s">
        <v>549</v>
      </c>
      <c r="C115" s="3">
        <v>8</v>
      </c>
      <c r="D115" s="3">
        <v>18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f>SUM(C115:L115)</f>
        <v>26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 t="s">
        <v>548</v>
      </c>
      <c r="W115" s="3">
        <f>C115*12+D115*1+E115*14+F115*16+G115*31+H115*32+I115*35+J115*19+K115*80+L115*127</f>
        <v>114</v>
      </c>
      <c r="Y115" s="3" t="s">
        <v>604</v>
      </c>
      <c r="Z115" s="3" t="s">
        <v>72</v>
      </c>
      <c r="AA115" s="3" t="s">
        <v>131</v>
      </c>
      <c r="AB115" s="3" t="s">
        <v>131</v>
      </c>
      <c r="AC115" s="3" t="s">
        <v>504</v>
      </c>
      <c r="AD115" s="3" t="s">
        <v>714</v>
      </c>
      <c r="AF115" s="3" t="s">
        <v>549</v>
      </c>
      <c r="AG115" s="3" t="s">
        <v>42</v>
      </c>
      <c r="AH115" s="3" t="s">
        <v>323</v>
      </c>
      <c r="AI115" s="3" t="s">
        <v>43</v>
      </c>
      <c r="AJ115" s="3" t="s">
        <v>312</v>
      </c>
      <c r="AK115" s="3">
        <v>2</v>
      </c>
      <c r="AL115" s="9" t="s">
        <v>544</v>
      </c>
      <c r="AM115" s="3" t="s">
        <v>48</v>
      </c>
      <c r="AN115" s="3">
        <v>0</v>
      </c>
      <c r="AP115" s="3">
        <v>1</v>
      </c>
      <c r="AQ115" s="9" t="s">
        <v>401</v>
      </c>
      <c r="AR115" s="6" t="s">
        <v>542</v>
      </c>
      <c r="AS115" s="9" t="s">
        <v>457</v>
      </c>
      <c r="AT115" s="9" t="s">
        <v>444</v>
      </c>
      <c r="AU115" s="3">
        <f>-29+42*(C115^(0.5))</f>
        <v>89.793939239339991</v>
      </c>
      <c r="AV115" s="8">
        <f>(AU115/ 602200000000000000000) / 1.3806503E-23</f>
        <v>10799.970807808533</v>
      </c>
      <c r="AW115" s="3">
        <v>0</v>
      </c>
      <c r="AX115" s="11">
        <f>AV115/11604.5250061598</f>
        <v>0.93066892458552153</v>
      </c>
      <c r="AY115" s="11">
        <f>AW115/11604.5250061598</f>
        <v>0</v>
      </c>
      <c r="BC115" s="4">
        <v>1000000000709</v>
      </c>
      <c r="BD115" s="8" t="e">
        <f>AN115*(LN((BC115*AN115)/AK115)-3.64)</f>
        <v>#NUM!</v>
      </c>
    </row>
    <row r="116" spans="1:56" x14ac:dyDescent="0.2">
      <c r="A116" s="3" t="s">
        <v>37</v>
      </c>
      <c r="B116" s="3" t="s">
        <v>598</v>
      </c>
      <c r="C116" s="3">
        <v>58</v>
      </c>
      <c r="D116" s="3">
        <v>118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f>SUM(C116:L116)</f>
        <v>176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 t="s">
        <v>806</v>
      </c>
      <c r="W116" s="3">
        <f>C116*12+D116*1+E116*14+F116*16+G116*31+H116*32+I116*35+J116*19+K116*80+L116*127</f>
        <v>814</v>
      </c>
      <c r="Y116" s="3" t="s">
        <v>654</v>
      </c>
      <c r="Z116" s="3" t="s">
        <v>72</v>
      </c>
      <c r="AA116" s="3" t="s">
        <v>131</v>
      </c>
      <c r="AB116" s="3" t="s">
        <v>131</v>
      </c>
      <c r="AC116" s="3" t="s">
        <v>504</v>
      </c>
      <c r="AD116" s="3" t="s">
        <v>714</v>
      </c>
      <c r="AF116" s="3" t="s">
        <v>598</v>
      </c>
      <c r="AG116" s="3" t="s">
        <v>42</v>
      </c>
      <c r="AH116" s="3" t="s">
        <v>323</v>
      </c>
      <c r="AI116" s="3" t="s">
        <v>43</v>
      </c>
      <c r="AJ116" s="3" t="s">
        <v>312</v>
      </c>
      <c r="AK116" s="3">
        <v>2</v>
      </c>
      <c r="AL116" s="9" t="s">
        <v>544</v>
      </c>
      <c r="AM116" s="3" t="s">
        <v>48</v>
      </c>
      <c r="AN116" s="3">
        <v>0</v>
      </c>
      <c r="AP116" s="3">
        <v>1</v>
      </c>
      <c r="AQ116" s="9" t="s">
        <v>401</v>
      </c>
      <c r="AR116" s="6" t="s">
        <v>542</v>
      </c>
      <c r="AS116" s="9" t="s">
        <v>457</v>
      </c>
      <c r="AT116" s="9" t="s">
        <v>444</v>
      </c>
      <c r="AU116" s="3">
        <f>-29+42*(C116^(0.5))</f>
        <v>290.86247044628419</v>
      </c>
      <c r="AV116" s="8">
        <f>(AU116/ 602200000000000000000) / 1.3806503E-23</f>
        <v>34983.499070399295</v>
      </c>
      <c r="AW116" s="3">
        <v>0</v>
      </c>
      <c r="AX116" s="11">
        <f>AV116/11604.5250061598</f>
        <v>3.0146429131592805</v>
      </c>
      <c r="AY116" s="11">
        <f>AW116/11604.5250061598</f>
        <v>0</v>
      </c>
      <c r="BC116" s="4">
        <v>1000000000763</v>
      </c>
      <c r="BD116" s="8" t="e">
        <f>AN116*(LN((BC116*AN116)/AK116)-3.64)</f>
        <v>#NUM!</v>
      </c>
    </row>
    <row r="117" spans="1:56" x14ac:dyDescent="0.2">
      <c r="A117" s="3" t="s">
        <v>37</v>
      </c>
      <c r="B117" s="3" t="s">
        <v>588</v>
      </c>
      <c r="C117" s="3">
        <v>48</v>
      </c>
      <c r="D117" s="3">
        <v>98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f>SUM(C117:L117)</f>
        <v>146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 t="s">
        <v>796</v>
      </c>
      <c r="W117" s="3">
        <f>C117*12+D117*1+E117*14+F117*16+G117*31+H117*32+I117*35+J117*19+K117*80+L117*127</f>
        <v>674</v>
      </c>
      <c r="Y117" s="3" t="s">
        <v>644</v>
      </c>
      <c r="Z117" s="3" t="s">
        <v>72</v>
      </c>
      <c r="AA117" s="3" t="s">
        <v>131</v>
      </c>
      <c r="AB117" s="3" t="s">
        <v>131</v>
      </c>
      <c r="AC117" s="3" t="s">
        <v>504</v>
      </c>
      <c r="AD117" s="3" t="s">
        <v>714</v>
      </c>
      <c r="AF117" s="3" t="s">
        <v>588</v>
      </c>
      <c r="AG117" s="3" t="s">
        <v>42</v>
      </c>
      <c r="AH117" s="3" t="s">
        <v>323</v>
      </c>
      <c r="AI117" s="3" t="s">
        <v>43</v>
      </c>
      <c r="AJ117" s="3" t="s">
        <v>312</v>
      </c>
      <c r="AK117" s="3">
        <v>2</v>
      </c>
      <c r="AL117" s="9" t="s">
        <v>544</v>
      </c>
      <c r="AM117" s="3" t="s">
        <v>48</v>
      </c>
      <c r="AN117" s="3">
        <v>0</v>
      </c>
      <c r="AP117" s="3">
        <v>1</v>
      </c>
      <c r="AQ117" s="9" t="s">
        <v>401</v>
      </c>
      <c r="AR117" s="6" t="s">
        <v>542</v>
      </c>
      <c r="AS117" s="9" t="s">
        <v>457</v>
      </c>
      <c r="AT117" s="9" t="s">
        <v>444</v>
      </c>
      <c r="AU117" s="3">
        <f>-29+42*(C117^(0.5))</f>
        <v>261.98453567157139</v>
      </c>
      <c r="AV117" s="8">
        <f>(AU117/ 602200000000000000000) / 1.3806503E-23</f>
        <v>31510.203932679604</v>
      </c>
      <c r="AW117" s="3">
        <v>0</v>
      </c>
      <c r="AX117" s="11">
        <f>AV117/11604.5250061598</f>
        <v>2.7153376735328387</v>
      </c>
      <c r="AY117" s="11">
        <f>AW117/11604.5250061598</f>
        <v>0</v>
      </c>
      <c r="BC117" s="4">
        <v>1000000000753</v>
      </c>
      <c r="BD117" s="8" t="e">
        <f>AN117*(LN((BC117*AN117)/AK117)-3.64)</f>
        <v>#NUM!</v>
      </c>
    </row>
    <row r="118" spans="1:56" x14ac:dyDescent="0.2">
      <c r="A118" s="3" t="s">
        <v>37</v>
      </c>
      <c r="B118" s="3" t="s">
        <v>578</v>
      </c>
      <c r="C118" s="3">
        <v>38</v>
      </c>
      <c r="D118" s="3">
        <v>78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f>SUM(C118:L118)</f>
        <v>116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 t="s">
        <v>786</v>
      </c>
      <c r="W118" s="3">
        <f>C118*12+D118*1+E118*14+F118*16+G118*31+H118*32+I118*35+J118*19+K118*80+L118*127</f>
        <v>534</v>
      </c>
      <c r="Y118" s="3" t="s">
        <v>634</v>
      </c>
      <c r="Z118" s="3" t="s">
        <v>72</v>
      </c>
      <c r="AA118" s="3" t="s">
        <v>131</v>
      </c>
      <c r="AB118" s="3" t="s">
        <v>131</v>
      </c>
      <c r="AC118" s="3" t="s">
        <v>504</v>
      </c>
      <c r="AD118" s="3" t="s">
        <v>714</v>
      </c>
      <c r="AF118" s="3" t="s">
        <v>578</v>
      </c>
      <c r="AG118" s="3" t="s">
        <v>42</v>
      </c>
      <c r="AH118" s="3" t="s">
        <v>323</v>
      </c>
      <c r="AI118" s="3" t="s">
        <v>43</v>
      </c>
      <c r="AJ118" s="3" t="s">
        <v>312</v>
      </c>
      <c r="AK118" s="3">
        <v>2</v>
      </c>
      <c r="AL118" s="9" t="s">
        <v>544</v>
      </c>
      <c r="AM118" s="3" t="s">
        <v>48</v>
      </c>
      <c r="AN118" s="3">
        <v>0</v>
      </c>
      <c r="AP118" s="3">
        <v>1</v>
      </c>
      <c r="AQ118" s="9" t="s">
        <v>401</v>
      </c>
      <c r="AR118" s="6" t="s">
        <v>542</v>
      </c>
      <c r="AS118" s="9" t="s">
        <v>457</v>
      </c>
      <c r="AT118" s="9" t="s">
        <v>444</v>
      </c>
      <c r="AU118" s="3">
        <f>-29+42*(C118^(0.5))</f>
        <v>229.90538812469697</v>
      </c>
      <c r="AV118" s="8">
        <f>(AU118/ 602200000000000000000) / 1.3806503E-23</f>
        <v>27651.882758884389</v>
      </c>
      <c r="AW118" s="3">
        <v>0</v>
      </c>
      <c r="AX118" s="11">
        <f>AV118/11604.5250061598</f>
        <v>2.3828534769158143</v>
      </c>
      <c r="AY118" s="11">
        <f>AW118/11604.5250061598</f>
        <v>0</v>
      </c>
      <c r="BC118" s="4">
        <v>1000000000743</v>
      </c>
      <c r="BD118" s="8" t="e">
        <f>AN118*(LN((BC118*AN118)/AK118)-3.64)</f>
        <v>#NUM!</v>
      </c>
    </row>
    <row r="119" spans="1:56" x14ac:dyDescent="0.2">
      <c r="A119" s="3" t="s">
        <v>37</v>
      </c>
      <c r="B119" s="3" t="s">
        <v>590</v>
      </c>
      <c r="C119" s="3">
        <v>50</v>
      </c>
      <c r="D119" s="3">
        <v>102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f>SUM(C119:L119)</f>
        <v>152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 t="s">
        <v>798</v>
      </c>
      <c r="W119" s="3">
        <f>C119*12+D119*1+E119*14+F119*16+G119*31+H119*32+I119*35+J119*19+K119*80+L119*127</f>
        <v>702</v>
      </c>
      <c r="Y119" s="3" t="s">
        <v>646</v>
      </c>
      <c r="Z119" s="3" t="s">
        <v>72</v>
      </c>
      <c r="AA119" s="3" t="s">
        <v>131</v>
      </c>
      <c r="AB119" s="3" t="s">
        <v>131</v>
      </c>
      <c r="AC119" s="3" t="s">
        <v>504</v>
      </c>
      <c r="AD119" s="3" t="s">
        <v>714</v>
      </c>
      <c r="AF119" s="3" t="s">
        <v>590</v>
      </c>
      <c r="AG119" s="3" t="s">
        <v>42</v>
      </c>
      <c r="AH119" s="3" t="s">
        <v>323</v>
      </c>
      <c r="AI119" s="3" t="s">
        <v>43</v>
      </c>
      <c r="AJ119" s="3" t="s">
        <v>312</v>
      </c>
      <c r="AK119" s="3">
        <v>2</v>
      </c>
      <c r="AL119" s="9" t="s">
        <v>544</v>
      </c>
      <c r="AM119" s="3" t="s">
        <v>48</v>
      </c>
      <c r="AN119" s="3">
        <v>0</v>
      </c>
      <c r="AP119" s="3">
        <v>1</v>
      </c>
      <c r="AQ119" s="9" t="s">
        <v>401</v>
      </c>
      <c r="AR119" s="6" t="s">
        <v>542</v>
      </c>
      <c r="AS119" s="9" t="s">
        <v>457</v>
      </c>
      <c r="AT119" s="9" t="s">
        <v>444</v>
      </c>
      <c r="AU119" s="3">
        <f>-29+42*(C119^(0.5))</f>
        <v>267.98484809834997</v>
      </c>
      <c r="AV119" s="8">
        <f>(AU119/ 602200000000000000000) / 1.3806503E-23</f>
        <v>32231.891828275879</v>
      </c>
      <c r="AW119" s="3">
        <v>0</v>
      </c>
      <c r="AX119" s="11">
        <f>AV119/11604.5250061598</f>
        <v>2.7775278877133585</v>
      </c>
      <c r="AY119" s="11">
        <f>AW119/11604.5250061598</f>
        <v>0</v>
      </c>
      <c r="BC119" s="4">
        <v>1000000000755</v>
      </c>
      <c r="BD119" s="8" t="e">
        <f>AN119*(LN((BC119*AN119)/AK119)-3.64)</f>
        <v>#NUM!</v>
      </c>
    </row>
    <row r="120" spans="1:56" x14ac:dyDescent="0.2">
      <c r="A120" s="3" t="s">
        <v>37</v>
      </c>
      <c r="B120" s="3" t="s">
        <v>566</v>
      </c>
      <c r="C120" s="3">
        <v>25</v>
      </c>
      <c r="D120" s="3">
        <v>52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f>SUM(C120:L120)</f>
        <v>77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 t="s">
        <v>773</v>
      </c>
      <c r="W120" s="3">
        <f>C120*12+D120*1+E120*14+F120*16+G120*31+H120*32+I120*35+J120*19+K120*80+L120*127</f>
        <v>352</v>
      </c>
      <c r="Y120" s="3" t="s">
        <v>621</v>
      </c>
      <c r="Z120" s="3" t="s">
        <v>72</v>
      </c>
      <c r="AA120" s="3" t="s">
        <v>131</v>
      </c>
      <c r="AB120" s="3" t="s">
        <v>131</v>
      </c>
      <c r="AC120" s="3" t="s">
        <v>504</v>
      </c>
      <c r="AD120" s="3" t="s">
        <v>714</v>
      </c>
      <c r="AF120" s="3" t="s">
        <v>566</v>
      </c>
      <c r="AG120" s="3" t="s">
        <v>42</v>
      </c>
      <c r="AH120" s="3" t="s">
        <v>323</v>
      </c>
      <c r="AI120" s="3" t="s">
        <v>43</v>
      </c>
      <c r="AJ120" s="3" t="s">
        <v>312</v>
      </c>
      <c r="AK120" s="3">
        <v>2</v>
      </c>
      <c r="AL120" s="9" t="s">
        <v>544</v>
      </c>
      <c r="AM120" s="3" t="s">
        <v>48</v>
      </c>
      <c r="AN120" s="3">
        <v>0</v>
      </c>
      <c r="AP120" s="3">
        <v>1</v>
      </c>
      <c r="AQ120" s="9" t="s">
        <v>401</v>
      </c>
      <c r="AR120" s="6" t="s">
        <v>542</v>
      </c>
      <c r="AS120" s="9" t="s">
        <v>457</v>
      </c>
      <c r="AT120" s="9" t="s">
        <v>444</v>
      </c>
      <c r="AU120" s="3">
        <f>-29+42*(C120^(0.5))</f>
        <v>181</v>
      </c>
      <c r="AV120" s="8">
        <f>(AU120/ 602200000000000000000) / 1.3806503E-23</f>
        <v>21769.784606541922</v>
      </c>
      <c r="AW120" s="3">
        <v>0</v>
      </c>
      <c r="AX120" s="11">
        <f>AV120/11604.5250061598</f>
        <v>1.8759737770383793</v>
      </c>
      <c r="AY120" s="11">
        <f>AW120/11604.5250061598</f>
        <v>0</v>
      </c>
      <c r="BC120" s="4">
        <v>1000000000728</v>
      </c>
      <c r="BD120" s="8" t="e">
        <f>AN120*(LN((BC120*AN120)/AK120)-3.64)</f>
        <v>#NUM!</v>
      </c>
    </row>
    <row r="121" spans="1:56" x14ac:dyDescent="0.2">
      <c r="A121" s="3" t="s">
        <v>37</v>
      </c>
      <c r="B121" s="3" t="s">
        <v>556</v>
      </c>
      <c r="C121" s="3">
        <v>15</v>
      </c>
      <c r="D121" s="3">
        <v>32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f>SUM(C121:L121)</f>
        <v>47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 t="s">
        <v>763</v>
      </c>
      <c r="W121" s="3">
        <f>C121*12+D121*1+E121*14+F121*16+G121*31+H121*32+I121*35+J121*19+K121*80+L121*127</f>
        <v>212</v>
      </c>
      <c r="Y121" s="3" t="s">
        <v>611</v>
      </c>
      <c r="Z121" s="3" t="s">
        <v>670</v>
      </c>
      <c r="AA121" s="3" t="s">
        <v>131</v>
      </c>
      <c r="AB121" s="3" t="s">
        <v>131</v>
      </c>
      <c r="AC121" s="3" t="s">
        <v>504</v>
      </c>
      <c r="AD121" s="3" t="s">
        <v>714</v>
      </c>
      <c r="AF121" s="3" t="s">
        <v>556</v>
      </c>
      <c r="AG121" s="3" t="s">
        <v>42</v>
      </c>
      <c r="AH121" s="3" t="s">
        <v>323</v>
      </c>
      <c r="AI121" s="3" t="s">
        <v>43</v>
      </c>
      <c r="AJ121" s="3" t="s">
        <v>312</v>
      </c>
      <c r="AK121" s="3">
        <v>2</v>
      </c>
      <c r="AL121" s="9" t="s">
        <v>544</v>
      </c>
      <c r="AM121" s="3" t="s">
        <v>48</v>
      </c>
      <c r="AN121" s="3">
        <v>0</v>
      </c>
      <c r="AP121" s="3">
        <v>1</v>
      </c>
      <c r="AQ121" s="9" t="s">
        <v>401</v>
      </c>
      <c r="AR121" s="6" t="s">
        <v>542</v>
      </c>
      <c r="AS121" s="9" t="s">
        <v>457</v>
      </c>
      <c r="AT121" s="9" t="s">
        <v>444</v>
      </c>
      <c r="AU121" s="3">
        <f>-29+42*(C121^(0.5))</f>
        <v>133.66530054071151</v>
      </c>
      <c r="AV121" s="8">
        <f>(AU121/ 602200000000000000000) / 1.3806503E-23</f>
        <v>16076.601116795477</v>
      </c>
      <c r="AW121" s="3">
        <v>0</v>
      </c>
      <c r="AX121" s="11">
        <f>AV121/11604.5250061598</f>
        <v>1.3853734735598271</v>
      </c>
      <c r="AY121" s="11">
        <f>AW121/11604.5250061598</f>
        <v>0</v>
      </c>
      <c r="BC121" s="4">
        <v>1000000000718</v>
      </c>
      <c r="BD121" s="8" t="e">
        <f>AN121*(LN((BC121*AN121)/AK121)-3.64)</f>
        <v>#NUM!</v>
      </c>
    </row>
    <row r="122" spans="1:56" x14ac:dyDescent="0.2">
      <c r="A122" s="3" t="s">
        <v>37</v>
      </c>
      <c r="B122" s="3" t="s">
        <v>547</v>
      </c>
      <c r="C122" s="3">
        <v>5</v>
      </c>
      <c r="D122" s="3">
        <v>12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f>SUM(C122:L122)</f>
        <v>17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 t="s">
        <v>543</v>
      </c>
      <c r="W122" s="3">
        <f>C122*12+D122*1+E122*14+F122*16+G122*31+H122*32+I122*35+J122*19+K122*80+L122*127</f>
        <v>72</v>
      </c>
      <c r="Y122" s="3" t="s">
        <v>601</v>
      </c>
      <c r="Z122" s="3" t="s">
        <v>72</v>
      </c>
      <c r="AA122" s="3" t="s">
        <v>131</v>
      </c>
      <c r="AB122" s="3" t="s">
        <v>131</v>
      </c>
      <c r="AC122" s="3" t="s">
        <v>504</v>
      </c>
      <c r="AD122" s="3" t="s">
        <v>714</v>
      </c>
      <c r="AF122" s="3" t="s">
        <v>547</v>
      </c>
      <c r="AG122" s="3" t="s">
        <v>42</v>
      </c>
      <c r="AH122" s="3" t="s">
        <v>323</v>
      </c>
      <c r="AI122" s="3" t="s">
        <v>43</v>
      </c>
      <c r="AJ122" s="3" t="s">
        <v>312</v>
      </c>
      <c r="AK122" s="3">
        <v>2</v>
      </c>
      <c r="AL122" s="9" t="s">
        <v>544</v>
      </c>
      <c r="AM122" s="3" t="s">
        <v>48</v>
      </c>
      <c r="AN122" s="3">
        <v>0</v>
      </c>
      <c r="AP122" s="3">
        <v>1</v>
      </c>
      <c r="AQ122" s="9" t="s">
        <v>401</v>
      </c>
      <c r="AR122" s="6" t="s">
        <v>542</v>
      </c>
      <c r="AS122" s="9" t="s">
        <v>457</v>
      </c>
      <c r="AT122" s="9" t="s">
        <v>444</v>
      </c>
      <c r="AU122" s="3">
        <f>-29+42*(C122^(0.5))</f>
        <v>64.914855054991165</v>
      </c>
      <c r="AV122" s="8">
        <f>(AU122/ 602200000000000000000) / 1.3806503E-23</f>
        <v>7807.6376370831313</v>
      </c>
      <c r="AW122" s="3">
        <v>0</v>
      </c>
      <c r="AX122" s="11">
        <f>AV122/11604.5250061598</f>
        <v>0.6728097559304459</v>
      </c>
      <c r="AY122" s="11">
        <f>AW122/11604.5250061598</f>
        <v>0</v>
      </c>
      <c r="BC122" s="4">
        <v>1000000000705</v>
      </c>
      <c r="BD122" s="8" t="e">
        <f>AN122*(LN((BC122*AN122)/AK122)-3.64)</f>
        <v>#NUM!</v>
      </c>
    </row>
    <row r="123" spans="1:56" x14ac:dyDescent="0.2">
      <c r="A123" s="3" t="s">
        <v>37</v>
      </c>
      <c r="B123" s="3" t="s">
        <v>595</v>
      </c>
      <c r="C123" s="3">
        <v>55</v>
      </c>
      <c r="D123" s="3">
        <v>112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f>SUM(C123:L123)</f>
        <v>167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 t="s">
        <v>803</v>
      </c>
      <c r="W123" s="3">
        <f>C123*12+D123*1+E123*14+F123*16+G123*31+H123*32+I123*35+J123*19+K123*80+L123*127</f>
        <v>772</v>
      </c>
      <c r="Y123" s="3" t="s">
        <v>651</v>
      </c>
      <c r="Z123" s="3" t="s">
        <v>72</v>
      </c>
      <c r="AA123" s="3" t="s">
        <v>131</v>
      </c>
      <c r="AB123" s="3" t="s">
        <v>131</v>
      </c>
      <c r="AC123" s="3" t="s">
        <v>504</v>
      </c>
      <c r="AD123" s="3" t="s">
        <v>714</v>
      </c>
      <c r="AF123" s="3" t="s">
        <v>595</v>
      </c>
      <c r="AG123" s="3" t="s">
        <v>42</v>
      </c>
      <c r="AH123" s="3" t="s">
        <v>323</v>
      </c>
      <c r="AI123" s="3" t="s">
        <v>43</v>
      </c>
      <c r="AJ123" s="3" t="s">
        <v>312</v>
      </c>
      <c r="AK123" s="3">
        <v>2</v>
      </c>
      <c r="AL123" s="9" t="s">
        <v>544</v>
      </c>
      <c r="AM123" s="3" t="s">
        <v>48</v>
      </c>
      <c r="AN123" s="3">
        <v>0</v>
      </c>
      <c r="AP123" s="3">
        <v>1</v>
      </c>
      <c r="AQ123" s="9" t="s">
        <v>401</v>
      </c>
      <c r="AR123" s="6" t="s">
        <v>542</v>
      </c>
      <c r="AS123" s="9" t="s">
        <v>457</v>
      </c>
      <c r="AT123" s="9" t="s">
        <v>444</v>
      </c>
      <c r="AU123" s="3">
        <f>-29+42*(C123^(0.5))</f>
        <v>282.48033645801786</v>
      </c>
      <c r="AV123" s="8">
        <f>(AU123/ 602200000000000000000) / 1.3806503E-23</f>
        <v>33975.337460080329</v>
      </c>
      <c r="AW123" s="3">
        <v>0</v>
      </c>
      <c r="AX123" s="11">
        <f>AV123/11604.5250061598</f>
        <v>2.927766318918342</v>
      </c>
      <c r="AY123" s="11">
        <f>AW123/11604.5250061598</f>
        <v>0</v>
      </c>
      <c r="BC123" s="4">
        <v>1000000000760</v>
      </c>
      <c r="BD123" s="8" t="e">
        <f>AN123*(LN((BC123*AN123)/AK123)-3.64)</f>
        <v>#NUM!</v>
      </c>
    </row>
    <row r="124" spans="1:56" x14ac:dyDescent="0.2">
      <c r="A124" s="3" t="s">
        <v>37</v>
      </c>
      <c r="B124" s="3" t="s">
        <v>585</v>
      </c>
      <c r="C124" s="3">
        <v>45</v>
      </c>
      <c r="D124" s="3">
        <v>92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f>SUM(C124:L124)</f>
        <v>137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 t="s">
        <v>793</v>
      </c>
      <c r="W124" s="3">
        <f>C124*12+D124*1+E124*14+F124*16+G124*31+H124*32+I124*35+J124*19+K124*80+L124*127</f>
        <v>632</v>
      </c>
      <c r="Y124" s="3" t="s">
        <v>641</v>
      </c>
      <c r="Z124" s="3" t="s">
        <v>72</v>
      </c>
      <c r="AA124" s="3" t="s">
        <v>131</v>
      </c>
      <c r="AB124" s="3" t="s">
        <v>131</v>
      </c>
      <c r="AC124" s="3" t="s">
        <v>504</v>
      </c>
      <c r="AD124" s="3" t="s">
        <v>714</v>
      </c>
      <c r="AF124" s="3" t="s">
        <v>585</v>
      </c>
      <c r="AG124" s="3" t="s">
        <v>42</v>
      </c>
      <c r="AH124" s="3" t="s">
        <v>323</v>
      </c>
      <c r="AI124" s="3" t="s">
        <v>43</v>
      </c>
      <c r="AJ124" s="3" t="s">
        <v>312</v>
      </c>
      <c r="AK124" s="3">
        <v>2</v>
      </c>
      <c r="AL124" s="9" t="s">
        <v>544</v>
      </c>
      <c r="AM124" s="3" t="s">
        <v>48</v>
      </c>
      <c r="AN124" s="3">
        <v>0</v>
      </c>
      <c r="AP124" s="3">
        <v>1</v>
      </c>
      <c r="AQ124" s="9" t="s">
        <v>401</v>
      </c>
      <c r="AR124" s="6" t="s">
        <v>542</v>
      </c>
      <c r="AS124" s="9" t="s">
        <v>457</v>
      </c>
      <c r="AT124" s="9" t="s">
        <v>444</v>
      </c>
      <c r="AU124" s="3">
        <f>-29+42*(C124^(0.5))</f>
        <v>252.74456516497349</v>
      </c>
      <c r="AV124" s="8">
        <f>(AU124/ 602200000000000000000) / 1.3806503E-23</f>
        <v>30398.865989588794</v>
      </c>
      <c r="AW124" s="3">
        <v>0</v>
      </c>
      <c r="AX124" s="11">
        <f>AV124/11604.5250061598</f>
        <v>2.6195700361240779</v>
      </c>
      <c r="AY124" s="11">
        <f>AW124/11604.5250061598</f>
        <v>0</v>
      </c>
      <c r="BC124" s="4">
        <v>1000000000750</v>
      </c>
      <c r="BD124" s="8" t="e">
        <f>AN124*(LN((BC124*AN124)/AK124)-3.64)</f>
        <v>#NUM!</v>
      </c>
    </row>
    <row r="125" spans="1:56" x14ac:dyDescent="0.2">
      <c r="A125" s="3" t="s">
        <v>37</v>
      </c>
      <c r="B125" s="3" t="s">
        <v>575</v>
      </c>
      <c r="C125" s="3">
        <v>35</v>
      </c>
      <c r="D125" s="3">
        <v>72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f>SUM(C125:L125)</f>
        <v>107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 t="s">
        <v>783</v>
      </c>
      <c r="W125" s="3">
        <f>C125*12+D125*1+E125*14+F125*16+G125*31+H125*32+I125*35+J125*19+K125*80+L125*127</f>
        <v>492</v>
      </c>
      <c r="Y125" s="3" t="s">
        <v>631</v>
      </c>
      <c r="Z125" s="3" t="s">
        <v>72</v>
      </c>
      <c r="AA125" s="3" t="s">
        <v>131</v>
      </c>
      <c r="AB125" s="3" t="s">
        <v>131</v>
      </c>
      <c r="AC125" s="3" t="s">
        <v>504</v>
      </c>
      <c r="AD125" s="3" t="s">
        <v>714</v>
      </c>
      <c r="AF125" s="3" t="s">
        <v>575</v>
      </c>
      <c r="AG125" s="3" t="s">
        <v>42</v>
      </c>
      <c r="AH125" s="3" t="s">
        <v>323</v>
      </c>
      <c r="AI125" s="3" t="s">
        <v>43</v>
      </c>
      <c r="AJ125" s="3" t="s">
        <v>312</v>
      </c>
      <c r="AK125" s="3">
        <v>2</v>
      </c>
      <c r="AL125" s="9" t="s">
        <v>544</v>
      </c>
      <c r="AM125" s="3" t="s">
        <v>48</v>
      </c>
      <c r="AN125" s="3">
        <v>0</v>
      </c>
      <c r="AP125" s="3">
        <v>1</v>
      </c>
      <c r="AQ125" s="9" t="s">
        <v>401</v>
      </c>
      <c r="AR125" s="6" t="s">
        <v>542</v>
      </c>
      <c r="AS125" s="9" t="s">
        <v>457</v>
      </c>
      <c r="AT125" s="9" t="s">
        <v>444</v>
      </c>
      <c r="AU125" s="3">
        <f>-29+42*(C125^(0.5))</f>
        <v>219.47535089018388</v>
      </c>
      <c r="AV125" s="8">
        <f>(AU125/ 602200000000000000000) / 1.3806503E-23</f>
        <v>26397.409476931003</v>
      </c>
      <c r="AW125" s="3">
        <v>0</v>
      </c>
      <c r="AX125" s="11">
        <f>AV125/11604.5250061598</f>
        <v>2.2747513976590157</v>
      </c>
      <c r="AY125" s="11">
        <f>AW125/11604.5250061598</f>
        <v>0</v>
      </c>
      <c r="BC125" s="4">
        <v>1000000000740</v>
      </c>
      <c r="BD125" s="8" t="e">
        <f>AN125*(LN((BC125*AN125)/AK125)-3.64)</f>
        <v>#NUM!</v>
      </c>
    </row>
    <row r="126" spans="1:56" x14ac:dyDescent="0.2">
      <c r="A126" s="3" t="s">
        <v>37</v>
      </c>
      <c r="B126" s="3" t="s">
        <v>265</v>
      </c>
      <c r="C126" s="3">
        <v>3</v>
      </c>
      <c r="D126" s="3">
        <v>8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f>SUM(C126:L126)</f>
        <v>11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 t="s">
        <v>266</v>
      </c>
      <c r="W126" s="3">
        <f>C126*12+D126*1+E126*14+F126*16+G126*31+H126*32+I126*35+J126*19+K126*80+L126*127</f>
        <v>44</v>
      </c>
      <c r="X126" s="3" t="s">
        <v>264</v>
      </c>
      <c r="Y126" s="3" t="s">
        <v>122</v>
      </c>
      <c r="Z126" s="3" t="s">
        <v>123</v>
      </c>
      <c r="AA126" s="3" t="s">
        <v>124</v>
      </c>
      <c r="AB126" s="3" t="s">
        <v>707</v>
      </c>
      <c r="AC126" s="3" t="s">
        <v>505</v>
      </c>
      <c r="AD126" s="3" t="s">
        <v>714</v>
      </c>
      <c r="AF126" s="3" t="s">
        <v>120</v>
      </c>
      <c r="AG126" s="3" t="s">
        <v>42</v>
      </c>
      <c r="AH126" s="3">
        <v>8</v>
      </c>
      <c r="AI126" s="3" t="s">
        <v>125</v>
      </c>
      <c r="AJ126" s="3" t="s">
        <v>114</v>
      </c>
      <c r="AK126" s="3">
        <v>1.6670000000000001E-2</v>
      </c>
      <c r="AM126" s="3" t="s">
        <v>48</v>
      </c>
      <c r="AN126" s="3">
        <v>84</v>
      </c>
      <c r="AO126" s="3" t="s">
        <v>267</v>
      </c>
      <c r="AP126" s="3">
        <v>0</v>
      </c>
      <c r="AR126" s="6">
        <v>0</v>
      </c>
      <c r="AU126" s="3" t="s">
        <v>268</v>
      </c>
      <c r="AV126" s="3">
        <v>2580</v>
      </c>
      <c r="AX126" s="11">
        <f>AV126/11604.5250061598</f>
        <v>0.22232706626341964</v>
      </c>
      <c r="AY126" s="11">
        <f>AW126/11604.5250061598</f>
        <v>0</v>
      </c>
      <c r="BA126" s="3" t="s">
        <v>467</v>
      </c>
      <c r="BC126" s="4">
        <v>1000000000550</v>
      </c>
      <c r="BD126" s="8">
        <f>AN126*(LN((BC126*AN126)/AK126)-3.64)</f>
        <v>2731.3425297934687</v>
      </c>
    </row>
    <row r="127" spans="1:56" x14ac:dyDescent="0.2">
      <c r="A127" s="3" t="s">
        <v>37</v>
      </c>
      <c r="B127" s="3" t="s">
        <v>265</v>
      </c>
      <c r="C127" s="3">
        <v>3</v>
      </c>
      <c r="D127" s="3">
        <v>8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f>SUM(C127:L127)</f>
        <v>11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 t="s">
        <v>266</v>
      </c>
      <c r="W127" s="3">
        <f>C127*12+D127*1+E127*14+F127*16+G127*31+H127*32+I127*35+J127*19+K127*80+L127*127</f>
        <v>44</v>
      </c>
      <c r="Y127" s="3" t="s">
        <v>95</v>
      </c>
      <c r="Z127" s="3" t="s">
        <v>96</v>
      </c>
      <c r="AA127" s="3" t="s">
        <v>79</v>
      </c>
      <c r="AB127" s="3" t="s">
        <v>101</v>
      </c>
      <c r="AC127" s="3" t="s">
        <v>506</v>
      </c>
      <c r="AD127" s="3" t="s">
        <v>714</v>
      </c>
      <c r="AF127" s="3" t="s">
        <v>265</v>
      </c>
      <c r="AG127" s="3" t="s">
        <v>42</v>
      </c>
      <c r="AH127" s="3">
        <v>11</v>
      </c>
      <c r="AI127" s="3" t="s">
        <v>43</v>
      </c>
      <c r="AJ127" s="3" t="s">
        <v>97</v>
      </c>
      <c r="AK127" s="3">
        <v>3.3329999999999999E-2</v>
      </c>
      <c r="AM127" s="3" t="s">
        <v>48</v>
      </c>
      <c r="AN127" s="3">
        <v>84</v>
      </c>
      <c r="AP127" s="3">
        <v>1</v>
      </c>
      <c r="AQ127" s="9" t="s">
        <v>401</v>
      </c>
      <c r="AR127" s="6" t="s">
        <v>489</v>
      </c>
      <c r="AS127" s="9" t="s">
        <v>490</v>
      </c>
      <c r="AT127" s="9" t="s">
        <v>444</v>
      </c>
      <c r="AU127" s="3" t="s">
        <v>269</v>
      </c>
      <c r="AV127" s="3">
        <v>3446</v>
      </c>
      <c r="AW127" s="3">
        <v>280</v>
      </c>
      <c r="AX127" s="11">
        <f>AV127/11604.5250061598</f>
        <v>0.2969531280402109</v>
      </c>
      <c r="AY127" s="11">
        <f>AW127/11604.5250061598</f>
        <v>2.4128518819285853E-2</v>
      </c>
      <c r="AZ127" s="3" t="e">
        <f>-dTheta/dT = nu/beta * theta^N * EXP(-Eb/T)</f>
        <v>#NAME?</v>
      </c>
      <c r="BA127" s="3" t="s">
        <v>466</v>
      </c>
      <c r="BC127" s="4">
        <v>1000000000553</v>
      </c>
      <c r="BD127" s="8">
        <f>AN127*(LN((BC127*AN127)/AK127)-3.64)</f>
        <v>2673.1433653669374</v>
      </c>
    </row>
    <row r="128" spans="1:56" x14ac:dyDescent="0.2">
      <c r="A128" s="3" t="s">
        <v>37</v>
      </c>
      <c r="B128" s="3" t="s">
        <v>265</v>
      </c>
      <c r="C128" s="3">
        <v>3</v>
      </c>
      <c r="D128" s="3">
        <v>8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f>SUM(C128:L128)</f>
        <v>11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 t="s">
        <v>266</v>
      </c>
      <c r="W128" s="3">
        <f>C128*12+D128*1+E128*14+F128*16+G128*31+H128*32+I128*35+J128*19+K128*80+L128*127</f>
        <v>44</v>
      </c>
      <c r="Y128" s="3" t="s">
        <v>660</v>
      </c>
      <c r="Z128" s="3" t="s">
        <v>658</v>
      </c>
      <c r="AA128" s="3" t="s">
        <v>661</v>
      </c>
      <c r="AB128" s="3" t="s">
        <v>661</v>
      </c>
      <c r="AC128" s="3" t="s">
        <v>503</v>
      </c>
      <c r="AD128" s="3" t="s">
        <v>714</v>
      </c>
      <c r="AF128" s="3" t="s">
        <v>265</v>
      </c>
      <c r="AG128" s="3" t="s">
        <v>42</v>
      </c>
      <c r="AH128" s="3">
        <v>24</v>
      </c>
      <c r="AI128" s="3" t="s">
        <v>43</v>
      </c>
      <c r="AJ128" s="3" t="s">
        <v>405</v>
      </c>
      <c r="AK128" s="3">
        <v>0.6</v>
      </c>
      <c r="AL128" s="9" t="s">
        <v>401</v>
      </c>
      <c r="AM128" s="3" t="s">
        <v>48</v>
      </c>
      <c r="AN128" s="3">
        <v>93</v>
      </c>
      <c r="AO128" s="3" t="s">
        <v>401</v>
      </c>
      <c r="AP128" s="3">
        <v>1</v>
      </c>
      <c r="AQ128" s="9" t="s">
        <v>401</v>
      </c>
      <c r="AR128" s="6" t="s">
        <v>667</v>
      </c>
      <c r="AS128" s="9" t="s">
        <v>401</v>
      </c>
      <c r="AT128" s="9" t="s">
        <v>444</v>
      </c>
      <c r="AU128" s="3">
        <v>29</v>
      </c>
      <c r="AV128" s="3">
        <v>3488</v>
      </c>
      <c r="AW128" s="3">
        <v>0</v>
      </c>
      <c r="AX128" s="11">
        <f>AV128/11604.5250061598</f>
        <v>0.30057240586310374</v>
      </c>
      <c r="AY128" s="11">
        <f>AW128/11604.5250061598</f>
        <v>0</v>
      </c>
      <c r="BC128" s="4">
        <v>1000000000554</v>
      </c>
      <c r="BD128" s="8">
        <f>AN128*(LN((BC128*AN128)/AK128)-3.64)</f>
        <v>2700.203499706367</v>
      </c>
    </row>
    <row r="129" spans="1:56" x14ac:dyDescent="0.2">
      <c r="A129" s="3" t="s">
        <v>37</v>
      </c>
      <c r="B129" s="3" t="s">
        <v>265</v>
      </c>
      <c r="C129" s="3">
        <v>3</v>
      </c>
      <c r="D129" s="3">
        <v>8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f>SUM(C129:L129)</f>
        <v>11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 t="s">
        <v>266</v>
      </c>
      <c r="W129" s="3">
        <f>C129*12+D129*1+E129*14+F129*16+G129*31+H129*32+I129*35+J129*19+K129*80+L129*127</f>
        <v>44</v>
      </c>
      <c r="Y129" s="3" t="s">
        <v>691</v>
      </c>
      <c r="Z129" s="3" t="s">
        <v>404</v>
      </c>
      <c r="AA129" s="3" t="s">
        <v>278</v>
      </c>
      <c r="AB129" s="3" t="s">
        <v>397</v>
      </c>
      <c r="AC129" s="3" t="s">
        <v>504</v>
      </c>
      <c r="AD129" s="3" t="s">
        <v>714</v>
      </c>
      <c r="AE129" s="3">
        <v>1</v>
      </c>
      <c r="AF129" s="3" t="s">
        <v>265</v>
      </c>
      <c r="AG129" s="3" t="s">
        <v>42</v>
      </c>
      <c r="AH129" s="3">
        <v>25</v>
      </c>
      <c r="AI129" s="3" t="s">
        <v>43</v>
      </c>
      <c r="AJ129" s="3" t="s">
        <v>58</v>
      </c>
      <c r="AK129" s="3">
        <v>1</v>
      </c>
      <c r="AM129" s="3" t="s">
        <v>48</v>
      </c>
      <c r="AP129" s="3">
        <v>0</v>
      </c>
      <c r="AQ129" s="9" t="s">
        <v>401</v>
      </c>
      <c r="AR129" s="6">
        <f>38000000000000*1100000000000000</f>
        <v>4.18E+28</v>
      </c>
      <c r="AS129" s="9" t="s">
        <v>473</v>
      </c>
      <c r="AT129" s="9" t="s">
        <v>446</v>
      </c>
      <c r="AU129" s="9" t="s">
        <v>733</v>
      </c>
      <c r="AV129" s="3">
        <v>3752</v>
      </c>
      <c r="AW129" s="3">
        <v>188</v>
      </c>
      <c r="AX129" s="11">
        <f>AV129/11604.5250061598</f>
        <v>0.32332215217843041</v>
      </c>
      <c r="AY129" s="11">
        <f>AW129/11604.5250061598</f>
        <v>1.62005769215205E-2</v>
      </c>
      <c r="BC129" s="4"/>
    </row>
    <row r="130" spans="1:56" x14ac:dyDescent="0.2">
      <c r="A130" s="3" t="s">
        <v>37</v>
      </c>
      <c r="B130" s="3" t="s">
        <v>223</v>
      </c>
      <c r="C130" s="3">
        <v>3</v>
      </c>
      <c r="D130" s="3">
        <v>6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f>SUM(C130:L130)</f>
        <v>9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 t="s">
        <v>224</v>
      </c>
      <c r="W130" s="3">
        <f>C130*12+D130*1+E130*14+F130*16+G130*31+H130*32+I130*35+J130*19+K130*80+L130*127</f>
        <v>42</v>
      </c>
      <c r="Y130" s="3" t="s">
        <v>95</v>
      </c>
      <c r="Z130" s="3" t="s">
        <v>96</v>
      </c>
      <c r="AA130" s="3" t="s">
        <v>79</v>
      </c>
      <c r="AB130" s="3" t="s">
        <v>100</v>
      </c>
      <c r="AC130" s="3" t="s">
        <v>506</v>
      </c>
      <c r="AD130" s="3" t="s">
        <v>714</v>
      </c>
      <c r="AF130" s="3" t="s">
        <v>225</v>
      </c>
      <c r="AG130" s="3" t="s">
        <v>42</v>
      </c>
      <c r="AH130" s="3">
        <v>11</v>
      </c>
      <c r="AI130" s="3" t="s">
        <v>43</v>
      </c>
      <c r="AJ130" s="3" t="s">
        <v>97</v>
      </c>
      <c r="AK130" s="3">
        <v>3.3329999999999999E-2</v>
      </c>
      <c r="AM130" s="3" t="s">
        <v>48</v>
      </c>
      <c r="AN130" s="3">
        <v>86</v>
      </c>
      <c r="AP130" s="3">
        <v>1</v>
      </c>
      <c r="AQ130" s="9" t="s">
        <v>401</v>
      </c>
      <c r="AR130" s="6" t="s">
        <v>483</v>
      </c>
      <c r="AS130" s="9" t="s">
        <v>484</v>
      </c>
      <c r="AT130" s="9" t="s">
        <v>444</v>
      </c>
      <c r="AU130" s="3" t="s">
        <v>227</v>
      </c>
      <c r="AV130" s="3">
        <v>3950</v>
      </c>
      <c r="AW130" s="3">
        <v>60</v>
      </c>
      <c r="AX130" s="11">
        <f>AV130/11604.5250061598</f>
        <v>0.34038446191492544</v>
      </c>
      <c r="AY130" s="11">
        <f>AW130/11604.5250061598</f>
        <v>5.1703968898469685E-3</v>
      </c>
      <c r="AZ130" s="3" t="e">
        <f>-dTheta/dT = nu/beta * theta^N * EXP(-Eb/T)</f>
        <v>#NAME?</v>
      </c>
      <c r="BA130" s="3" t="s">
        <v>465</v>
      </c>
      <c r="BC130" s="4">
        <v>1000000000482</v>
      </c>
      <c r="BD130" s="8">
        <f>AN130*(LN((BC130*AN130)/AK130)-3.64)</f>
        <v>2738.8132587420828</v>
      </c>
    </row>
    <row r="131" spans="1:56" x14ac:dyDescent="0.2">
      <c r="A131" s="3" t="s">
        <v>37</v>
      </c>
      <c r="B131" s="3" t="s">
        <v>73</v>
      </c>
      <c r="C131" s="3">
        <v>0</v>
      </c>
      <c r="D131" s="3">
        <v>0</v>
      </c>
      <c r="E131" s="3">
        <v>0</v>
      </c>
      <c r="F131" s="3">
        <v>2</v>
      </c>
      <c r="G131" s="3">
        <v>0</v>
      </c>
      <c r="H131" s="3">
        <v>1</v>
      </c>
      <c r="I131" s="3">
        <v>0</v>
      </c>
      <c r="J131" s="3">
        <v>0</v>
      </c>
      <c r="K131" s="3">
        <v>0</v>
      </c>
      <c r="L131" s="3">
        <v>0</v>
      </c>
      <c r="M131" s="3">
        <f>SUM(C131:L131)</f>
        <v>3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 t="s">
        <v>74</v>
      </c>
      <c r="W131" s="3">
        <f>C131*12+D131*1+E131*14+F131*16+G131*31+H131*32+I131*35+J131*19+K131*80+L131*127</f>
        <v>64</v>
      </c>
      <c r="Y131" s="3" t="s">
        <v>354</v>
      </c>
      <c r="Z131" s="3" t="s">
        <v>279</v>
      </c>
      <c r="AA131" s="3" t="s">
        <v>375</v>
      </c>
      <c r="AB131" s="3" t="s">
        <v>375</v>
      </c>
      <c r="AC131" s="3" t="s">
        <v>503</v>
      </c>
      <c r="AD131" s="3" t="s">
        <v>714</v>
      </c>
      <c r="AF131" s="3" t="s">
        <v>73</v>
      </c>
      <c r="AG131" s="3" t="s">
        <v>42</v>
      </c>
      <c r="AH131" s="6">
        <v>100</v>
      </c>
      <c r="AI131" s="3" t="s">
        <v>43</v>
      </c>
      <c r="AJ131" s="3" t="s">
        <v>376</v>
      </c>
      <c r="AK131" s="3">
        <v>3</v>
      </c>
      <c r="AL131" s="9" t="s">
        <v>377</v>
      </c>
      <c r="AM131" s="3" t="s">
        <v>48</v>
      </c>
      <c r="AN131" s="3">
        <v>142</v>
      </c>
      <c r="AO131" s="3" t="s">
        <v>382</v>
      </c>
      <c r="AP131" s="3">
        <v>0</v>
      </c>
      <c r="AQ131" s="9" t="s">
        <v>62</v>
      </c>
      <c r="AR131" s="6">
        <v>0</v>
      </c>
      <c r="AS131" s="9" t="s">
        <v>62</v>
      </c>
      <c r="AT131" s="3" t="s">
        <v>401</v>
      </c>
      <c r="AU131" s="3" t="s">
        <v>380</v>
      </c>
      <c r="AV131" s="3">
        <v>3925</v>
      </c>
      <c r="AW131" s="3">
        <v>0</v>
      </c>
      <c r="AX131" s="11">
        <f>AV131/11604.5250061598</f>
        <v>0.33823012987748918</v>
      </c>
      <c r="AY131" s="11">
        <f>AW131/11604.5250061598</f>
        <v>0</v>
      </c>
      <c r="AZ131" s="3" t="s">
        <v>381</v>
      </c>
      <c r="BC131" s="4">
        <v>1000000000195</v>
      </c>
      <c r="BD131" s="8">
        <f>AN131*(LN((BC131*AN131)/AK131)-3.64)</f>
        <v>3954.4494956780513</v>
      </c>
    </row>
    <row r="132" spans="1:56" x14ac:dyDescent="0.2">
      <c r="A132" s="3" t="s">
        <v>37</v>
      </c>
      <c r="B132" s="3" t="s">
        <v>580</v>
      </c>
      <c r="C132" s="3">
        <v>40</v>
      </c>
      <c r="D132" s="3">
        <v>82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f>SUM(C132:L132)</f>
        <v>122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 t="s">
        <v>788</v>
      </c>
      <c r="W132" s="3">
        <f>C132*12+D132*1+E132*14+F132*16+G132*31+H132*32+I132*35+J132*19+K132*80+L132*127</f>
        <v>562</v>
      </c>
      <c r="Y132" s="3" t="s">
        <v>636</v>
      </c>
      <c r="Z132" s="3" t="s">
        <v>72</v>
      </c>
      <c r="AA132" s="3" t="s">
        <v>131</v>
      </c>
      <c r="AB132" s="3" t="s">
        <v>131</v>
      </c>
      <c r="AC132" s="3" t="s">
        <v>504</v>
      </c>
      <c r="AD132" s="3" t="s">
        <v>714</v>
      </c>
      <c r="AF132" s="3" t="s">
        <v>580</v>
      </c>
      <c r="AG132" s="3" t="s">
        <v>42</v>
      </c>
      <c r="AH132" s="3" t="s">
        <v>323</v>
      </c>
      <c r="AI132" s="3" t="s">
        <v>43</v>
      </c>
      <c r="AJ132" s="3" t="s">
        <v>312</v>
      </c>
      <c r="AK132" s="3">
        <v>2</v>
      </c>
      <c r="AL132" s="9" t="s">
        <v>544</v>
      </c>
      <c r="AM132" s="3" t="s">
        <v>48</v>
      </c>
      <c r="AN132" s="3">
        <v>0</v>
      </c>
      <c r="AP132" s="3">
        <v>1</v>
      </c>
      <c r="AQ132" s="9" t="s">
        <v>401</v>
      </c>
      <c r="AR132" s="6" t="s">
        <v>542</v>
      </c>
      <c r="AS132" s="9" t="s">
        <v>457</v>
      </c>
      <c r="AT132" s="9" t="s">
        <v>444</v>
      </c>
      <c r="AU132" s="3">
        <f>-29+42*(C132^(0.5))</f>
        <v>236.63132345414385</v>
      </c>
      <c r="AV132" s="8">
        <f>(AU132/ 602200000000000000000) / 1.3806503E-23</f>
        <v>28460.844987611399</v>
      </c>
      <c r="AW132" s="3">
        <v>0</v>
      </c>
      <c r="AX132" s="11">
        <f>AV132/11604.5250061598</f>
        <v>2.4525644067727108</v>
      </c>
      <c r="AY132" s="11">
        <f>AW132/11604.5250061598</f>
        <v>0</v>
      </c>
      <c r="BC132" s="4">
        <v>1000000000745</v>
      </c>
      <c r="BD132" s="8" t="e">
        <f>AN132*(LN((BC132*AN132)/AK132)-3.64)</f>
        <v>#NUM!</v>
      </c>
    </row>
    <row r="133" spans="1:56" x14ac:dyDescent="0.2">
      <c r="A133" s="3" t="s">
        <v>37</v>
      </c>
      <c r="B133" s="3" t="s">
        <v>565</v>
      </c>
      <c r="C133" s="3">
        <v>24</v>
      </c>
      <c r="D133" s="3">
        <v>50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f>SUM(C133:L133)</f>
        <v>74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 t="s">
        <v>772</v>
      </c>
      <c r="W133" s="3">
        <f>C133*12+D133*1+E133*14+F133*16+G133*31+H133*32+I133*35+J133*19+K133*80+L133*127</f>
        <v>338</v>
      </c>
      <c r="Y133" s="3" t="s">
        <v>620</v>
      </c>
      <c r="Z133" s="3" t="s">
        <v>72</v>
      </c>
      <c r="AA133" s="3" t="s">
        <v>131</v>
      </c>
      <c r="AB133" s="3" t="s">
        <v>131</v>
      </c>
      <c r="AC133" s="3" t="s">
        <v>504</v>
      </c>
      <c r="AD133" s="3" t="s">
        <v>714</v>
      </c>
      <c r="AF133" s="3" t="s">
        <v>565</v>
      </c>
      <c r="AG133" s="3" t="s">
        <v>42</v>
      </c>
      <c r="AH133" s="3" t="s">
        <v>323</v>
      </c>
      <c r="AI133" s="3" t="s">
        <v>43</v>
      </c>
      <c r="AJ133" s="3" t="s">
        <v>312</v>
      </c>
      <c r="AK133" s="3">
        <v>2</v>
      </c>
      <c r="AL133" s="9" t="s">
        <v>544</v>
      </c>
      <c r="AM133" s="3" t="s">
        <v>48</v>
      </c>
      <c r="AN133" s="3">
        <v>0</v>
      </c>
      <c r="AP133" s="3">
        <v>1</v>
      </c>
      <c r="AQ133" s="9" t="s">
        <v>401</v>
      </c>
      <c r="AR133" s="6" t="s">
        <v>542</v>
      </c>
      <c r="AS133" s="9" t="s">
        <v>457</v>
      </c>
      <c r="AT133" s="9" t="s">
        <v>444</v>
      </c>
      <c r="AU133" s="3">
        <f>-29+42*(C133^(0.5))</f>
        <v>176.75713839378693</v>
      </c>
      <c r="AV133" s="8">
        <f>(AU133/ 602200000000000000000) / 1.3806503E-23</f>
        <v>21259.474201665544</v>
      </c>
      <c r="AW133" s="3">
        <v>0</v>
      </c>
      <c r="AX133" s="11">
        <f>AV133/11604.5250061598</f>
        <v>1.8319986548678897</v>
      </c>
      <c r="AY133" s="11">
        <f>AW133/11604.5250061598</f>
        <v>0</v>
      </c>
      <c r="BC133" s="4">
        <v>1000000000727</v>
      </c>
      <c r="BD133" s="8" t="e">
        <f>AN133*(LN((BC133*AN133)/AK133)-3.64)</f>
        <v>#NUM!</v>
      </c>
    </row>
    <row r="134" spans="1:56" x14ac:dyDescent="0.2">
      <c r="A134" s="3" t="s">
        <v>37</v>
      </c>
      <c r="B134" s="3" t="s">
        <v>555</v>
      </c>
      <c r="C134" s="3">
        <v>14</v>
      </c>
      <c r="D134" s="3">
        <v>30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f>SUM(C134:L134)</f>
        <v>44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 t="s">
        <v>762</v>
      </c>
      <c r="W134" s="3">
        <f>C134*12+D134*1+E134*14+F134*16+G134*31+H134*32+I134*35+J134*19+K134*80+L134*127</f>
        <v>198</v>
      </c>
      <c r="Y134" s="3" t="s">
        <v>610</v>
      </c>
      <c r="Z134" s="3" t="s">
        <v>72</v>
      </c>
      <c r="AA134" s="3" t="s">
        <v>131</v>
      </c>
      <c r="AB134" s="3" t="s">
        <v>131</v>
      </c>
      <c r="AC134" s="3" t="s">
        <v>504</v>
      </c>
      <c r="AD134" s="3" t="s">
        <v>714</v>
      </c>
      <c r="AF134" s="3" t="s">
        <v>555</v>
      </c>
      <c r="AG134" s="3" t="s">
        <v>42</v>
      </c>
      <c r="AH134" s="3" t="s">
        <v>323</v>
      </c>
      <c r="AI134" s="3" t="s">
        <v>43</v>
      </c>
      <c r="AJ134" s="3" t="s">
        <v>312</v>
      </c>
      <c r="AK134" s="3">
        <v>2</v>
      </c>
      <c r="AL134" s="9" t="s">
        <v>544</v>
      </c>
      <c r="AM134" s="3" t="s">
        <v>48</v>
      </c>
      <c r="AN134" s="3">
        <v>0</v>
      </c>
      <c r="AP134" s="3">
        <v>1</v>
      </c>
      <c r="AQ134" s="9" t="s">
        <v>401</v>
      </c>
      <c r="AR134" s="6" t="s">
        <v>542</v>
      </c>
      <c r="AS134" s="9" t="s">
        <v>457</v>
      </c>
      <c r="AT134" s="9" t="s">
        <v>444</v>
      </c>
      <c r="AU134" s="3">
        <f>-29+42*(C134^(0.5))</f>
        <v>128.14961024450554</v>
      </c>
      <c r="AV134" s="8">
        <f>(AU134/ 602200000000000000000) / 1.3806503E-23</f>
        <v>15413.201173675046</v>
      </c>
      <c r="AW134" s="3">
        <v>0</v>
      </c>
      <c r="AX134" s="11">
        <f>AV134/11604.5250061598</f>
        <v>1.3282061235159184</v>
      </c>
      <c r="AY134" s="11">
        <f>AW134/11604.5250061598</f>
        <v>0</v>
      </c>
      <c r="BC134" s="4">
        <v>1000000000717</v>
      </c>
      <c r="BD134" s="8" t="e">
        <f>AN134*(LN((BC134*AN134)/AK134)-3.64)</f>
        <v>#NUM!</v>
      </c>
    </row>
    <row r="135" spans="1:56" x14ac:dyDescent="0.2">
      <c r="A135" s="3" t="s">
        <v>37</v>
      </c>
      <c r="B135" s="3" t="s">
        <v>594</v>
      </c>
      <c r="C135" s="3">
        <v>54</v>
      </c>
      <c r="D135" s="3">
        <v>110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f>SUM(C135:L135)</f>
        <v>164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 t="s">
        <v>802</v>
      </c>
      <c r="W135" s="3">
        <f>C135*12+D135*1+E135*14+F135*16+G135*31+H135*32+I135*35+J135*19+K135*80+L135*127</f>
        <v>758</v>
      </c>
      <c r="Y135" s="3" t="s">
        <v>650</v>
      </c>
      <c r="Z135" s="3" t="s">
        <v>72</v>
      </c>
      <c r="AA135" s="3" t="s">
        <v>131</v>
      </c>
      <c r="AB135" s="3" t="s">
        <v>131</v>
      </c>
      <c r="AC135" s="3" t="s">
        <v>504</v>
      </c>
      <c r="AD135" s="3" t="s">
        <v>714</v>
      </c>
      <c r="AF135" s="3" t="s">
        <v>594</v>
      </c>
      <c r="AG135" s="3" t="s">
        <v>42</v>
      </c>
      <c r="AH135" s="3" t="s">
        <v>323</v>
      </c>
      <c r="AI135" s="3" t="s">
        <v>43</v>
      </c>
      <c r="AJ135" s="3" t="s">
        <v>312</v>
      </c>
      <c r="AK135" s="3">
        <v>2</v>
      </c>
      <c r="AL135" s="9" t="s">
        <v>544</v>
      </c>
      <c r="AM135" s="3" t="s">
        <v>48</v>
      </c>
      <c r="AN135" s="3">
        <v>0</v>
      </c>
      <c r="AP135" s="3">
        <v>1</v>
      </c>
      <c r="AQ135" s="9" t="s">
        <v>401</v>
      </c>
      <c r="AR135" s="6" t="s">
        <v>542</v>
      </c>
      <c r="AS135" s="9" t="s">
        <v>457</v>
      </c>
      <c r="AT135" s="9" t="s">
        <v>444</v>
      </c>
      <c r="AU135" s="3">
        <f>-29+42*(C135^(0.5))</f>
        <v>279.63570759068045</v>
      </c>
      <c r="AV135" s="8">
        <f>(AU135/ 602200000000000000000) / 1.3806503E-23</f>
        <v>33633.199572083169</v>
      </c>
      <c r="AW135" s="3">
        <v>0</v>
      </c>
      <c r="AX135" s="11">
        <f>AV135/11604.5250061598</f>
        <v>2.8982831743850199</v>
      </c>
      <c r="AY135" s="11">
        <f>AW135/11604.5250061598</f>
        <v>0</v>
      </c>
      <c r="BC135" s="4">
        <v>1000000000759</v>
      </c>
      <c r="BD135" s="8" t="e">
        <f>AN135*(LN((BC135*AN135)/AK135)-3.64)</f>
        <v>#NUM!</v>
      </c>
    </row>
    <row r="136" spans="1:56" x14ac:dyDescent="0.2">
      <c r="A136" s="3" t="s">
        <v>37</v>
      </c>
      <c r="B136" s="3" t="s">
        <v>584</v>
      </c>
      <c r="C136" s="3">
        <v>44</v>
      </c>
      <c r="D136" s="3">
        <v>90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f>SUM(C136:L136)</f>
        <v>134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 t="s">
        <v>792</v>
      </c>
      <c r="W136" s="3">
        <f>C136*12+D136*1+E136*14+F136*16+G136*31+H136*32+I136*35+J136*19+K136*80+L136*127</f>
        <v>618</v>
      </c>
      <c r="Y136" s="3" t="s">
        <v>640</v>
      </c>
      <c r="Z136" s="3" t="s">
        <v>72</v>
      </c>
      <c r="AA136" s="3" t="s">
        <v>131</v>
      </c>
      <c r="AB136" s="3" t="s">
        <v>131</v>
      </c>
      <c r="AC136" s="3" t="s">
        <v>504</v>
      </c>
      <c r="AD136" s="3" t="s">
        <v>714</v>
      </c>
      <c r="AF136" s="3" t="s">
        <v>584</v>
      </c>
      <c r="AG136" s="3" t="s">
        <v>42</v>
      </c>
      <c r="AH136" s="3" t="s">
        <v>323</v>
      </c>
      <c r="AI136" s="3" t="s">
        <v>43</v>
      </c>
      <c r="AJ136" s="3" t="s">
        <v>312</v>
      </c>
      <c r="AK136" s="3">
        <v>2</v>
      </c>
      <c r="AL136" s="9" t="s">
        <v>544</v>
      </c>
      <c r="AM136" s="3" t="s">
        <v>48</v>
      </c>
      <c r="AN136" s="3">
        <v>0</v>
      </c>
      <c r="AP136" s="3">
        <v>1</v>
      </c>
      <c r="AQ136" s="9" t="s">
        <v>401</v>
      </c>
      <c r="AR136" s="6" t="s">
        <v>542</v>
      </c>
      <c r="AS136" s="9" t="s">
        <v>457</v>
      </c>
      <c r="AT136" s="9" t="s">
        <v>444</v>
      </c>
      <c r="AU136" s="3">
        <f>-29+42*(C136^(0.5))</f>
        <v>249.59648238985358</v>
      </c>
      <c r="AV136" s="8">
        <f>(AU136/ 602200000000000000000) / 1.3806503E-23</f>
        <v>30020.230166727331</v>
      </c>
      <c r="AW136" s="3">
        <v>0</v>
      </c>
      <c r="AX136" s="11">
        <f>AV136/11604.5250061598</f>
        <v>2.5869417447756189</v>
      </c>
      <c r="AY136" s="11">
        <f>AW136/11604.5250061598</f>
        <v>0</v>
      </c>
      <c r="BC136" s="4">
        <v>1000000000749</v>
      </c>
      <c r="BD136" s="8" t="e">
        <f>AN136*(LN((BC136*AN136)/AK136)-3.64)</f>
        <v>#NUM!</v>
      </c>
    </row>
    <row r="137" spans="1:56" x14ac:dyDescent="0.2">
      <c r="A137" s="3" t="s">
        <v>37</v>
      </c>
      <c r="B137" s="3" t="s">
        <v>574</v>
      </c>
      <c r="C137" s="3">
        <v>34</v>
      </c>
      <c r="D137" s="3">
        <v>70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f>SUM(C137:L137)</f>
        <v>104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 t="s">
        <v>809</v>
      </c>
      <c r="W137" s="3">
        <f>C137*12+D137*1+E137*14+F137*16+G137*31+H137*32+I137*35+J137*19+K137*80+L137*127</f>
        <v>478</v>
      </c>
      <c r="Y137" s="3" t="s">
        <v>630</v>
      </c>
      <c r="Z137" s="3" t="s">
        <v>72</v>
      </c>
      <c r="AA137" s="3" t="s">
        <v>131</v>
      </c>
      <c r="AB137" s="3" t="s">
        <v>131</v>
      </c>
      <c r="AC137" s="3" t="s">
        <v>504</v>
      </c>
      <c r="AD137" s="3" t="s">
        <v>714</v>
      </c>
      <c r="AF137" s="3" t="s">
        <v>574</v>
      </c>
      <c r="AG137" s="3" t="s">
        <v>42</v>
      </c>
      <c r="AH137" s="3" t="s">
        <v>323</v>
      </c>
      <c r="AI137" s="3" t="s">
        <v>43</v>
      </c>
      <c r="AJ137" s="3" t="s">
        <v>312</v>
      </c>
      <c r="AK137" s="3">
        <v>2</v>
      </c>
      <c r="AL137" s="9" t="s">
        <v>544</v>
      </c>
      <c r="AM137" s="3" t="s">
        <v>48</v>
      </c>
      <c r="AN137" s="3">
        <v>0</v>
      </c>
      <c r="AP137" s="3">
        <v>1</v>
      </c>
      <c r="AQ137" s="9" t="s">
        <v>401</v>
      </c>
      <c r="AR137" s="6" t="s">
        <v>542</v>
      </c>
      <c r="AS137" s="9" t="s">
        <v>457</v>
      </c>
      <c r="AT137" s="9" t="s">
        <v>444</v>
      </c>
      <c r="AU137" s="3">
        <f>-29+42*(C137^(0.5))</f>
        <v>215.89997958350264</v>
      </c>
      <c r="AV137" s="8">
        <f>(AU137/ 602200000000000000000) / 1.3806503E-23</f>
        <v>25967.38150325774</v>
      </c>
      <c r="AW137" s="3">
        <v>0</v>
      </c>
      <c r="AX137" s="11">
        <f>AV137/11604.5250061598</f>
        <v>2.237694476031892</v>
      </c>
      <c r="AY137" s="11">
        <f>AW137/11604.5250061598</f>
        <v>0</v>
      </c>
      <c r="BC137" s="4">
        <v>1000000000739</v>
      </c>
      <c r="BD137" s="8" t="e">
        <f>AN137*(LN((BC137*AN137)/AK137)-3.64)</f>
        <v>#NUM!</v>
      </c>
    </row>
    <row r="138" spans="1:56" x14ac:dyDescent="0.2">
      <c r="A138" s="3" t="s">
        <v>37</v>
      </c>
      <c r="B138" s="3" t="s">
        <v>355</v>
      </c>
      <c r="C138" s="3">
        <v>4</v>
      </c>
      <c r="D138" s="3">
        <v>4</v>
      </c>
      <c r="E138" s="3">
        <v>0</v>
      </c>
      <c r="F138" s="3">
        <v>0</v>
      </c>
      <c r="G138" s="3">
        <v>0</v>
      </c>
      <c r="H138" s="3">
        <v>1</v>
      </c>
      <c r="I138" s="3">
        <v>0</v>
      </c>
      <c r="J138" s="3">
        <v>0</v>
      </c>
      <c r="K138" s="3">
        <v>0</v>
      </c>
      <c r="L138" s="3">
        <v>0</v>
      </c>
      <c r="M138" s="3">
        <f>SUM(C138:L138)</f>
        <v>9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 t="s">
        <v>353</v>
      </c>
      <c r="W138" s="3">
        <f>C138*12+D138*1+E138*14+F138*16+G138*31+H138*32+I138*35+J138*19+K138*80+L138*127</f>
        <v>84</v>
      </c>
      <c r="Y138" s="3" t="s">
        <v>354</v>
      </c>
      <c r="Z138" s="3" t="s">
        <v>279</v>
      </c>
      <c r="AA138" s="3" t="s">
        <v>375</v>
      </c>
      <c r="AB138" s="3" t="s">
        <v>375</v>
      </c>
      <c r="AC138" s="3" t="s">
        <v>503</v>
      </c>
      <c r="AD138" s="3" t="s">
        <v>714</v>
      </c>
      <c r="AF138" s="3" t="s">
        <v>355</v>
      </c>
      <c r="AG138" s="3" t="s">
        <v>42</v>
      </c>
      <c r="AH138" s="3">
        <v>100</v>
      </c>
      <c r="AI138" s="3" t="s">
        <v>43</v>
      </c>
      <c r="AJ138" s="3" t="s">
        <v>376</v>
      </c>
      <c r="AK138" s="3">
        <v>3</v>
      </c>
      <c r="AL138" s="9" t="s">
        <v>377</v>
      </c>
      <c r="AM138" s="3" t="s">
        <v>48</v>
      </c>
      <c r="AN138" s="3">
        <v>186</v>
      </c>
      <c r="AO138" s="3" t="s">
        <v>401</v>
      </c>
      <c r="AP138" s="3">
        <v>1</v>
      </c>
      <c r="AQ138" s="9" t="s">
        <v>401</v>
      </c>
      <c r="AR138" s="6" t="s">
        <v>485</v>
      </c>
      <c r="AS138" s="9" t="s">
        <v>401</v>
      </c>
      <c r="AT138" s="9" t="s">
        <v>444</v>
      </c>
      <c r="AU138" s="3" t="s">
        <v>378</v>
      </c>
      <c r="AV138" s="3">
        <v>5536</v>
      </c>
      <c r="AW138" s="9">
        <v>0</v>
      </c>
      <c r="AX138" s="11">
        <f>AV138/11604.5250061598</f>
        <v>0.47705528636988026</v>
      </c>
      <c r="AY138" s="11">
        <v>0</v>
      </c>
      <c r="AZ138" s="3" t="s">
        <v>379</v>
      </c>
      <c r="BC138" s="4">
        <v>1000000000771</v>
      </c>
      <c r="BD138" s="8">
        <f>AN138*(LN((BC138*AN138)/AK138)-3.64)</f>
        <v>5229.9769233245024</v>
      </c>
    </row>
    <row r="139" spans="1:56" x14ac:dyDescent="0.2">
      <c r="A139" s="3" t="s">
        <v>37</v>
      </c>
      <c r="B139" s="3" t="s">
        <v>343</v>
      </c>
      <c r="C139" s="3">
        <v>10</v>
      </c>
      <c r="D139" s="3">
        <v>14</v>
      </c>
      <c r="E139" s="3">
        <v>2</v>
      </c>
      <c r="F139" s="3">
        <v>5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f>SUM(C139:L139)</f>
        <v>31</v>
      </c>
      <c r="N139" s="3">
        <v>2</v>
      </c>
      <c r="O139" s="3">
        <v>0</v>
      </c>
      <c r="P139" s="3">
        <v>0</v>
      </c>
      <c r="Q139" s="3">
        <v>0</v>
      </c>
      <c r="R139" s="3">
        <v>1</v>
      </c>
      <c r="S139" s="3">
        <v>0</v>
      </c>
      <c r="T139" s="3">
        <v>0</v>
      </c>
      <c r="U139" s="3">
        <v>1</v>
      </c>
      <c r="V139" s="3" t="s">
        <v>339</v>
      </c>
      <c r="W139" s="3">
        <f>C139*12+D139*1+E139*14+F139*16+G139*31+H139*32+I139*35+J139*19+K139*80+L139*127</f>
        <v>242</v>
      </c>
      <c r="X139" s="3" t="s">
        <v>61</v>
      </c>
      <c r="Y139" s="3" t="s">
        <v>283</v>
      </c>
      <c r="Z139" s="3" t="s">
        <v>72</v>
      </c>
      <c r="AA139" s="3" t="s">
        <v>333</v>
      </c>
      <c r="AB139" s="3" t="s">
        <v>136</v>
      </c>
      <c r="AC139" s="3" t="s">
        <v>503</v>
      </c>
      <c r="AD139" s="3" t="s">
        <v>714</v>
      </c>
      <c r="AF139" s="3" t="s">
        <v>339</v>
      </c>
      <c r="AG139" s="3" t="s">
        <v>42</v>
      </c>
      <c r="AH139" s="3" t="s">
        <v>334</v>
      </c>
      <c r="AI139" s="3" t="s">
        <v>43</v>
      </c>
      <c r="AJ139" s="3" t="s">
        <v>335</v>
      </c>
      <c r="AK139" s="3">
        <v>0.25</v>
      </c>
      <c r="AM139" s="3" t="s">
        <v>68</v>
      </c>
      <c r="AN139" s="3">
        <v>0</v>
      </c>
      <c r="AO139" s="3" t="s">
        <v>401</v>
      </c>
      <c r="AP139" s="3">
        <v>0</v>
      </c>
      <c r="AQ139" s="9" t="s">
        <v>401</v>
      </c>
      <c r="AR139" s="6">
        <v>0</v>
      </c>
      <c r="AS139" s="9" t="s">
        <v>401</v>
      </c>
      <c r="AT139" s="3" t="s">
        <v>401</v>
      </c>
      <c r="AU139" s="3" t="s">
        <v>351</v>
      </c>
      <c r="AV139" s="3">
        <v>13110</v>
      </c>
      <c r="AW139" s="3">
        <v>361</v>
      </c>
      <c r="AX139" s="11">
        <f>AV139/11604.5250061598</f>
        <v>1.1297317204315627</v>
      </c>
      <c r="AY139" s="11">
        <f>AW139/11604.5250061598</f>
        <v>3.1108554620579258E-2</v>
      </c>
      <c r="AZ139" s="3" t="s">
        <v>523</v>
      </c>
      <c r="BA139" s="3" t="s">
        <v>352</v>
      </c>
      <c r="BC139" s="4">
        <v>1000000000654</v>
      </c>
      <c r="BD139" s="8" t="e">
        <f>AN139*(LN((BC139*AN139)/AK139)-3.64)</f>
        <v>#NUM!</v>
      </c>
    </row>
    <row r="140" spans="1:56" x14ac:dyDescent="0.2">
      <c r="A140" s="3" t="s">
        <v>37</v>
      </c>
      <c r="B140" s="3" t="s">
        <v>288</v>
      </c>
      <c r="C140" s="3">
        <v>5</v>
      </c>
      <c r="D140" s="3">
        <v>6</v>
      </c>
      <c r="E140" s="3">
        <v>2</v>
      </c>
      <c r="F140" s="3">
        <v>2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f>SUM(C140:L140)</f>
        <v>15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1</v>
      </c>
      <c r="V140" s="3" t="s">
        <v>289</v>
      </c>
      <c r="W140" s="3">
        <f>C140*12+D140*1+E140*14+F140*16+G140*31+H140*32+I140*35+J140*19+K140*80+L140*127</f>
        <v>126</v>
      </c>
      <c r="X140" s="3" t="s">
        <v>61</v>
      </c>
      <c r="Y140" s="3" t="s">
        <v>283</v>
      </c>
      <c r="Z140" s="3" t="s">
        <v>72</v>
      </c>
      <c r="AA140" s="3" t="s">
        <v>333</v>
      </c>
      <c r="AB140" s="3" t="s">
        <v>136</v>
      </c>
      <c r="AC140" s="3" t="s">
        <v>503</v>
      </c>
      <c r="AD140" s="3" t="s">
        <v>714</v>
      </c>
      <c r="AF140" s="3" t="s">
        <v>289</v>
      </c>
      <c r="AG140" s="3" t="s">
        <v>42</v>
      </c>
      <c r="AH140" s="3" t="s">
        <v>334</v>
      </c>
      <c r="AI140" s="3" t="s">
        <v>43</v>
      </c>
      <c r="AJ140" s="3" t="s">
        <v>335</v>
      </c>
      <c r="AK140" s="3">
        <v>0.25</v>
      </c>
      <c r="AL140" s="9" t="s">
        <v>401</v>
      </c>
      <c r="AM140" s="3" t="s">
        <v>68</v>
      </c>
      <c r="AN140" s="3">
        <v>378</v>
      </c>
      <c r="AO140" s="3" t="s">
        <v>401</v>
      </c>
      <c r="AP140" s="3">
        <v>1</v>
      </c>
      <c r="AQ140" s="9" t="s">
        <v>401</v>
      </c>
      <c r="AR140" s="6" t="s">
        <v>447</v>
      </c>
      <c r="AS140" s="9" t="s">
        <v>401</v>
      </c>
      <c r="AT140" s="9" t="s">
        <v>401</v>
      </c>
      <c r="AU140" s="3" t="s">
        <v>817</v>
      </c>
      <c r="AV140" s="3">
        <v>12930</v>
      </c>
      <c r="AW140" s="3">
        <v>241</v>
      </c>
      <c r="AX140" s="11">
        <f>AV140/11604.5250061598</f>
        <v>1.1142205297620216</v>
      </c>
      <c r="AY140" s="11">
        <f>AW140/11604.5250061598</f>
        <v>2.0767760840885323E-2</v>
      </c>
      <c r="AZ140" s="3" t="s">
        <v>522</v>
      </c>
      <c r="BA140" s="3" t="s">
        <v>352</v>
      </c>
      <c r="BC140" s="4">
        <v>1000000000650</v>
      </c>
      <c r="BD140" s="8">
        <f>AN140*(LN((BC140*AN140)/AK140)-3.64)</f>
        <v>11836.015256514213</v>
      </c>
    </row>
    <row r="141" spans="1:56" x14ac:dyDescent="0.2">
      <c r="A141" s="3" t="s">
        <v>37</v>
      </c>
      <c r="B141" s="3" t="s">
        <v>235</v>
      </c>
      <c r="C141" s="3">
        <v>7</v>
      </c>
      <c r="D141" s="3">
        <v>8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f>SUM(C141:L141)</f>
        <v>15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 t="s">
        <v>236</v>
      </c>
      <c r="W141" s="3">
        <f>C141*12+D141*1+E141*14+F141*16+G141*31+H141*32+I141*35+J141*19+K141*80+L141*127</f>
        <v>92</v>
      </c>
      <c r="Y141" s="3" t="s">
        <v>49</v>
      </c>
      <c r="Z141" s="3" t="s">
        <v>41</v>
      </c>
      <c r="AA141" s="3" t="s">
        <v>46</v>
      </c>
      <c r="AB141" s="3" t="s">
        <v>46</v>
      </c>
      <c r="AC141" s="3" t="s">
        <v>504</v>
      </c>
      <c r="AD141" s="3" t="s">
        <v>714</v>
      </c>
      <c r="AF141" s="3" t="s">
        <v>235</v>
      </c>
      <c r="AG141" s="3" t="s">
        <v>42</v>
      </c>
      <c r="AH141" s="3">
        <v>20</v>
      </c>
      <c r="AI141" s="3" t="s">
        <v>43</v>
      </c>
      <c r="AJ141" s="3" t="s">
        <v>51</v>
      </c>
      <c r="AK141" s="3">
        <v>1</v>
      </c>
      <c r="AM141" s="3" t="s">
        <v>48</v>
      </c>
      <c r="AN141" s="3">
        <v>179</v>
      </c>
      <c r="AO141" s="3" t="s">
        <v>401</v>
      </c>
      <c r="AP141" s="3">
        <v>1</v>
      </c>
      <c r="AQ141" s="9" t="s">
        <v>401</v>
      </c>
      <c r="AR141" s="6" t="s">
        <v>455</v>
      </c>
      <c r="AS141" s="9" t="s">
        <v>449</v>
      </c>
      <c r="AT141" s="9" t="s">
        <v>444</v>
      </c>
      <c r="AU141" s="3" t="s">
        <v>238</v>
      </c>
      <c r="AV141" s="3">
        <v>6916</v>
      </c>
      <c r="AW141" s="3">
        <v>842</v>
      </c>
      <c r="AX141" s="11">
        <f>AV141/11604.5250061598</f>
        <v>0.5959744148363606</v>
      </c>
      <c r="AY141" s="11">
        <f>AW141/11604.5250061598</f>
        <v>7.2557903020852452E-2</v>
      </c>
      <c r="AZ141" s="3" t="s">
        <v>53</v>
      </c>
      <c r="BA141" s="3" t="s">
        <v>54</v>
      </c>
      <c r="BC141" s="4">
        <v>1000000000509</v>
      </c>
      <c r="BD141" s="8">
        <f>AN141*(LN((BC141*AN141)/AK141)-3.64)</f>
        <v>5222.9348390878167</v>
      </c>
    </row>
    <row r="142" spans="1:56" x14ac:dyDescent="0.2">
      <c r="A142" s="3" t="s">
        <v>37</v>
      </c>
      <c r="B142" s="3" t="s">
        <v>571</v>
      </c>
      <c r="C142" s="3">
        <v>30</v>
      </c>
      <c r="D142" s="3">
        <v>62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f>SUM(C142:L142)</f>
        <v>92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15" t="s">
        <v>778</v>
      </c>
      <c r="W142" s="3">
        <f>C142*12+D142*1+E142*14+F142*16+G142*31+H142*32+I142*35+J142*19+K142*80+L142*127</f>
        <v>422</v>
      </c>
      <c r="Y142" s="3" t="s">
        <v>626</v>
      </c>
      <c r="Z142" s="3" t="s">
        <v>72</v>
      </c>
      <c r="AA142" s="3" t="s">
        <v>131</v>
      </c>
      <c r="AB142" s="3" t="s">
        <v>131</v>
      </c>
      <c r="AC142" s="3" t="s">
        <v>504</v>
      </c>
      <c r="AD142" s="3" t="s">
        <v>714</v>
      </c>
      <c r="AF142" s="3" t="s">
        <v>571</v>
      </c>
      <c r="AG142" s="3" t="s">
        <v>42</v>
      </c>
      <c r="AH142" s="3" t="s">
        <v>323</v>
      </c>
      <c r="AI142" s="3" t="s">
        <v>43</v>
      </c>
      <c r="AJ142" s="3" t="s">
        <v>312</v>
      </c>
      <c r="AK142" s="3">
        <v>2</v>
      </c>
      <c r="AL142" s="9" t="s">
        <v>544</v>
      </c>
      <c r="AM142" s="3" t="s">
        <v>48</v>
      </c>
      <c r="AN142" s="3">
        <v>0</v>
      </c>
      <c r="AP142" s="3">
        <v>1</v>
      </c>
      <c r="AQ142" s="9" t="s">
        <v>401</v>
      </c>
      <c r="AR142" s="6" t="s">
        <v>542</v>
      </c>
      <c r="AS142" s="9" t="s">
        <v>457</v>
      </c>
      <c r="AT142" s="9" t="s">
        <v>444</v>
      </c>
      <c r="AU142" s="3">
        <f>-29+42*(C142^(0.5))</f>
        <v>201.04347415216978</v>
      </c>
      <c r="AV142" s="8">
        <f>(AU142/ 602200000000000000000) / 1.3806503E-23</f>
        <v>24180.51452399787</v>
      </c>
      <c r="AW142" s="3">
        <v>0</v>
      </c>
      <c r="AX142" s="11">
        <f>AV142/11604.5250061598</f>
        <v>2.0837142848296337</v>
      </c>
      <c r="AY142" s="11">
        <f>AW142/11604.5250061598</f>
        <v>0</v>
      </c>
      <c r="BC142" s="4">
        <v>1000000000734</v>
      </c>
      <c r="BD142" s="8" t="e">
        <f>AN142*(LN((BC142*AN142)/AK142)-3.64)</f>
        <v>#NUM!</v>
      </c>
    </row>
    <row r="143" spans="1:56" x14ac:dyDescent="0.2">
      <c r="A143" s="3" t="s">
        <v>37</v>
      </c>
      <c r="B143" s="3" t="s">
        <v>317</v>
      </c>
      <c r="C143" s="3">
        <v>1</v>
      </c>
      <c r="D143" s="3">
        <v>1</v>
      </c>
      <c r="E143" s="3">
        <v>0</v>
      </c>
      <c r="F143" s="3">
        <v>0</v>
      </c>
      <c r="G143" s="3">
        <v>0</v>
      </c>
      <c r="H143" s="3">
        <v>0</v>
      </c>
      <c r="I143" s="3">
        <v>3</v>
      </c>
      <c r="J143" s="3">
        <v>0</v>
      </c>
      <c r="K143" s="3">
        <v>0</v>
      </c>
      <c r="L143" s="3">
        <v>0</v>
      </c>
      <c r="M143" s="3">
        <f>SUM(C143:L143)</f>
        <v>5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 t="s">
        <v>318</v>
      </c>
      <c r="W143" s="3">
        <f>C143*12+D143*1+E143*14+F143*16+G143*31+H143*32+I143*35+J143*19+K143*80+L143*127</f>
        <v>118</v>
      </c>
      <c r="X143" s="3" t="s">
        <v>61</v>
      </c>
      <c r="Y143" s="3" t="s">
        <v>49</v>
      </c>
      <c r="Z143" s="3" t="s">
        <v>41</v>
      </c>
      <c r="AA143" s="3" t="s">
        <v>46</v>
      </c>
      <c r="AB143" s="3" t="s">
        <v>46</v>
      </c>
      <c r="AC143" s="3" t="s">
        <v>504</v>
      </c>
      <c r="AD143" s="3" t="s">
        <v>714</v>
      </c>
      <c r="AF143" s="3" t="s">
        <v>317</v>
      </c>
      <c r="AG143" s="3" t="s">
        <v>42</v>
      </c>
      <c r="AH143" s="3" t="s">
        <v>50</v>
      </c>
      <c r="AI143" s="3" t="s">
        <v>43</v>
      </c>
      <c r="AJ143" s="3" t="s">
        <v>253</v>
      </c>
      <c r="AK143" s="3">
        <v>0.75</v>
      </c>
      <c r="AM143" s="3" t="s">
        <v>48</v>
      </c>
      <c r="AN143" s="3">
        <v>151</v>
      </c>
      <c r="AP143" s="3">
        <v>0</v>
      </c>
      <c r="AQ143" s="9" t="s">
        <v>401</v>
      </c>
      <c r="AR143" s="6" t="s">
        <v>486</v>
      </c>
      <c r="AS143" s="9" t="s">
        <v>448</v>
      </c>
      <c r="AT143" s="9" t="s">
        <v>444</v>
      </c>
      <c r="AU143" s="3" t="s">
        <v>319</v>
      </c>
      <c r="AV143" s="3">
        <v>6495</v>
      </c>
      <c r="AW143" s="3">
        <v>361</v>
      </c>
      <c r="AX143" s="11">
        <f>AV143/11604.5250061598</f>
        <v>0.55969546332593434</v>
      </c>
      <c r="AY143" s="11">
        <f>AW143/11604.5250061598</f>
        <v>3.1108554620579258E-2</v>
      </c>
      <c r="AZ143" s="3" t="s">
        <v>53</v>
      </c>
      <c r="BA143" s="3" t="s">
        <v>54</v>
      </c>
      <c r="BC143" s="4">
        <v>1000000000701</v>
      </c>
      <c r="BD143" s="8">
        <f>AN143*(LN((BC143*AN143)/AK143)-3.64)</f>
        <v>4423.6934369103346</v>
      </c>
    </row>
    <row r="144" spans="1:56" x14ac:dyDescent="0.2">
      <c r="A144" s="3" t="s">
        <v>37</v>
      </c>
      <c r="B144" s="3" t="s">
        <v>564</v>
      </c>
      <c r="C144" s="3">
        <v>23</v>
      </c>
      <c r="D144" s="3">
        <v>48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f>SUM(C144:L144)</f>
        <v>71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 t="s">
        <v>771</v>
      </c>
      <c r="W144" s="3">
        <f>C144*12+D144*1+E144*14+F144*16+G144*31+H144*32+I144*35+J144*19+K144*80+L144*127</f>
        <v>324</v>
      </c>
      <c r="Y144" s="3" t="s">
        <v>619</v>
      </c>
      <c r="Z144" s="3" t="s">
        <v>72</v>
      </c>
      <c r="AA144" s="3" t="s">
        <v>131</v>
      </c>
      <c r="AB144" s="3" t="s">
        <v>131</v>
      </c>
      <c r="AC144" s="3" t="s">
        <v>504</v>
      </c>
      <c r="AD144" s="3" t="s">
        <v>714</v>
      </c>
      <c r="AF144" s="3" t="s">
        <v>564</v>
      </c>
      <c r="AG144" s="3" t="s">
        <v>42</v>
      </c>
      <c r="AH144" s="3" t="s">
        <v>323</v>
      </c>
      <c r="AI144" s="3" t="s">
        <v>43</v>
      </c>
      <c r="AJ144" s="3" t="s">
        <v>312</v>
      </c>
      <c r="AK144" s="3">
        <v>2</v>
      </c>
      <c r="AL144" s="9" t="s">
        <v>544</v>
      </c>
      <c r="AM144" s="3" t="s">
        <v>48</v>
      </c>
      <c r="AN144" s="3">
        <v>0</v>
      </c>
      <c r="AP144" s="3">
        <v>1</v>
      </c>
      <c r="AQ144" s="9" t="s">
        <v>401</v>
      </c>
      <c r="AR144" s="6" t="s">
        <v>542</v>
      </c>
      <c r="AS144" s="9" t="s">
        <v>457</v>
      </c>
      <c r="AT144" s="9" t="s">
        <v>444</v>
      </c>
      <c r="AU144" s="3">
        <f>-29+42*(C144^(0.5))</f>
        <v>172.42492397913421</v>
      </c>
      <c r="AV144" s="8">
        <f>(AU144/ 602200000000000000000) / 1.3806503E-23</f>
        <v>20738.416883011694</v>
      </c>
      <c r="AW144" s="3">
        <v>0</v>
      </c>
      <c r="AX144" s="11">
        <f>AV144/11604.5250061598</f>
        <v>1.7870974358712253</v>
      </c>
      <c r="AY144" s="11">
        <f>AW144/11604.5250061598</f>
        <v>0</v>
      </c>
      <c r="BC144" s="4">
        <v>1000000000726</v>
      </c>
      <c r="BD144" s="8" t="e">
        <f>AN144*(LN((BC144*AN144)/AK144)-3.64)</f>
        <v>#NUM!</v>
      </c>
    </row>
    <row r="145" spans="1:58" x14ac:dyDescent="0.2">
      <c r="A145" s="3" t="s">
        <v>37</v>
      </c>
      <c r="B145" s="3" t="s">
        <v>554</v>
      </c>
      <c r="C145" s="3">
        <v>13</v>
      </c>
      <c r="D145" s="3">
        <v>28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f>SUM(C145:L145)</f>
        <v>41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 t="s">
        <v>761</v>
      </c>
      <c r="W145" s="3">
        <f>C145*12+D145*1+E145*14+F145*16+G145*31+H145*32+I145*35+J145*19+K145*80+L145*127</f>
        <v>184</v>
      </c>
      <c r="Y145" s="3" t="s">
        <v>609</v>
      </c>
      <c r="Z145" s="3" t="s">
        <v>72</v>
      </c>
      <c r="AA145" s="3" t="s">
        <v>131</v>
      </c>
      <c r="AB145" s="3" t="s">
        <v>131</v>
      </c>
      <c r="AC145" s="3" t="s">
        <v>504</v>
      </c>
      <c r="AD145" s="3" t="s">
        <v>714</v>
      </c>
      <c r="AF145" s="3" t="s">
        <v>554</v>
      </c>
      <c r="AG145" s="3" t="s">
        <v>42</v>
      </c>
      <c r="AH145" s="3" t="s">
        <v>323</v>
      </c>
      <c r="AI145" s="3" t="s">
        <v>43</v>
      </c>
      <c r="AJ145" s="3" t="s">
        <v>312</v>
      </c>
      <c r="AK145" s="3">
        <v>2</v>
      </c>
      <c r="AL145" s="9" t="s">
        <v>544</v>
      </c>
      <c r="AM145" s="3" t="s">
        <v>48</v>
      </c>
      <c r="AN145" s="3">
        <v>0</v>
      </c>
      <c r="AP145" s="3">
        <v>1</v>
      </c>
      <c r="AQ145" s="9" t="s">
        <v>401</v>
      </c>
      <c r="AR145" s="6" t="s">
        <v>542</v>
      </c>
      <c r="AS145" s="9" t="s">
        <v>457</v>
      </c>
      <c r="AT145" s="9" t="s">
        <v>444</v>
      </c>
      <c r="AU145" s="3">
        <f>-29+42*(C145^(0.5))</f>
        <v>122.43315356948753</v>
      </c>
      <c r="AV145" s="8">
        <f>(AU145/ 602200000000000000000) / 1.3806503E-23</f>
        <v>14725.654043687364</v>
      </c>
      <c r="AW145" s="3">
        <v>0</v>
      </c>
      <c r="AX145" s="11">
        <f>AV145/11604.5250061598</f>
        <v>1.2689579311407262</v>
      </c>
      <c r="AY145" s="11">
        <f>AW145/11604.5250061598</f>
        <v>0</v>
      </c>
      <c r="BC145" s="4">
        <v>1000000000716</v>
      </c>
      <c r="BD145" s="8" t="e">
        <f>AN145*(LN((BC145*AN145)/AK145)-3.64)</f>
        <v>#NUM!</v>
      </c>
    </row>
    <row r="146" spans="1:58" x14ac:dyDescent="0.2">
      <c r="A146" s="3" t="s">
        <v>37</v>
      </c>
      <c r="B146" s="3" t="s">
        <v>593</v>
      </c>
      <c r="C146" s="3">
        <v>53</v>
      </c>
      <c r="D146" s="3">
        <v>108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f>SUM(C146:L146)</f>
        <v>161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 t="s">
        <v>801</v>
      </c>
      <c r="W146" s="3">
        <f>C146*12+D146*1+E146*14+F146*16+G146*31+H146*32+I146*35+J146*19+K146*80+L146*127</f>
        <v>744</v>
      </c>
      <c r="Y146" s="3" t="s">
        <v>649</v>
      </c>
      <c r="Z146" s="3" t="s">
        <v>72</v>
      </c>
      <c r="AA146" s="3" t="s">
        <v>131</v>
      </c>
      <c r="AB146" s="3" t="s">
        <v>131</v>
      </c>
      <c r="AC146" s="3" t="s">
        <v>504</v>
      </c>
      <c r="AD146" s="3" t="s">
        <v>714</v>
      </c>
      <c r="AF146" s="3" t="s">
        <v>593</v>
      </c>
      <c r="AG146" s="3" t="s">
        <v>42</v>
      </c>
      <c r="AH146" s="3" t="s">
        <v>323</v>
      </c>
      <c r="AI146" s="3" t="s">
        <v>43</v>
      </c>
      <c r="AJ146" s="3" t="s">
        <v>312</v>
      </c>
      <c r="AK146" s="3">
        <v>2</v>
      </c>
      <c r="AL146" s="9" t="s">
        <v>544</v>
      </c>
      <c r="AM146" s="3" t="s">
        <v>48</v>
      </c>
      <c r="AN146" s="3">
        <v>0</v>
      </c>
      <c r="AP146" s="3">
        <v>1</v>
      </c>
      <c r="AQ146" s="9" t="s">
        <v>401</v>
      </c>
      <c r="AR146" s="6" t="s">
        <v>542</v>
      </c>
      <c r="AS146" s="9" t="s">
        <v>457</v>
      </c>
      <c r="AT146" s="9" t="s">
        <v>444</v>
      </c>
      <c r="AU146" s="3">
        <f>-29+42*(C146^(0.5))</f>
        <v>276.76461534978176</v>
      </c>
      <c r="AV146" s="8">
        <f>(AU146/ 602200000000000000000) / 1.3806503E-23</f>
        <v>33287.878800426384</v>
      </c>
      <c r="AW146" s="3">
        <v>0</v>
      </c>
      <c r="AX146" s="11">
        <f>AV146/11604.5250061598</f>
        <v>2.8685257503221235</v>
      </c>
      <c r="AY146" s="11">
        <f>AW146/11604.5250061598</f>
        <v>0</v>
      </c>
      <c r="BC146" s="4">
        <v>1000000000758</v>
      </c>
      <c r="BD146" s="8" t="e">
        <f>AN146*(LN((BC146*AN146)/AK146)-3.64)</f>
        <v>#NUM!</v>
      </c>
      <c r="BF146" s="4" t="e">
        <f t="shared" ref="BF146:BF157" si="0">SQRT((2*1000000000000000*10000*(BD146*1.380649E-23))/(PI()*PI()*W146*1.6605402E-27))</f>
        <v>#NUM!</v>
      </c>
    </row>
    <row r="147" spans="1:58" x14ac:dyDescent="0.2">
      <c r="A147" s="3" t="s">
        <v>37</v>
      </c>
      <c r="B147" s="3" t="s">
        <v>583</v>
      </c>
      <c r="C147" s="3">
        <v>43</v>
      </c>
      <c r="D147" s="3">
        <v>88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f>SUM(C147:L147)</f>
        <v>131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 t="s">
        <v>791</v>
      </c>
      <c r="W147" s="3">
        <f>C147*12+D147*1+E147*14+F147*16+G147*31+H147*32+I147*35+J147*19+K147*80+L147*127</f>
        <v>604</v>
      </c>
      <c r="Y147" s="3" t="s">
        <v>639</v>
      </c>
      <c r="Z147" s="3" t="s">
        <v>72</v>
      </c>
      <c r="AA147" s="3" t="s">
        <v>131</v>
      </c>
      <c r="AB147" s="3" t="s">
        <v>131</v>
      </c>
      <c r="AC147" s="3" t="s">
        <v>504</v>
      </c>
      <c r="AD147" s="3" t="s">
        <v>714</v>
      </c>
      <c r="AF147" s="3" t="s">
        <v>583</v>
      </c>
      <c r="AG147" s="3" t="s">
        <v>42</v>
      </c>
      <c r="AH147" s="3" t="s">
        <v>323</v>
      </c>
      <c r="AI147" s="3" t="s">
        <v>43</v>
      </c>
      <c r="AJ147" s="3" t="s">
        <v>312</v>
      </c>
      <c r="AK147" s="3">
        <v>2</v>
      </c>
      <c r="AL147" s="9" t="s">
        <v>544</v>
      </c>
      <c r="AM147" s="3" t="s">
        <v>48</v>
      </c>
      <c r="AN147" s="3">
        <v>0</v>
      </c>
      <c r="AP147" s="3">
        <v>1</v>
      </c>
      <c r="AQ147" s="9" t="s">
        <v>401</v>
      </c>
      <c r="AR147" s="6" t="s">
        <v>542</v>
      </c>
      <c r="AS147" s="9" t="s">
        <v>457</v>
      </c>
      <c r="AT147" s="9" t="s">
        <v>444</v>
      </c>
      <c r="AU147" s="3">
        <f>-29+42*(C147^(0.5))</f>
        <v>246.41241802068402</v>
      </c>
      <c r="AV147" s="8">
        <f>(AU147/ 602200000000000000000) / 1.3806503E-23</f>
        <v>29637.266655731826</v>
      </c>
      <c r="AW147" s="3">
        <v>0</v>
      </c>
      <c r="AX147" s="11">
        <f>AV147/11604.5250061598</f>
        <v>2.5539405223393516</v>
      </c>
      <c r="AY147" s="11">
        <f>AW147/11604.5250061598</f>
        <v>0</v>
      </c>
      <c r="BC147" s="4">
        <v>1000000000748</v>
      </c>
      <c r="BD147" s="8" t="e">
        <f>AN147*(LN((BC147*AN147)/AK147)-3.64)</f>
        <v>#NUM!</v>
      </c>
      <c r="BF147" s="4" t="e">
        <f t="shared" si="0"/>
        <v>#NUM!</v>
      </c>
    </row>
    <row r="148" spans="1:58" x14ac:dyDescent="0.2">
      <c r="A148" s="3" t="s">
        <v>37</v>
      </c>
      <c r="B148" s="3" t="s">
        <v>573</v>
      </c>
      <c r="C148" s="3">
        <v>33</v>
      </c>
      <c r="D148" s="3">
        <v>68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f>SUM(C148:L148)</f>
        <v>101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 t="s">
        <v>782</v>
      </c>
      <c r="W148" s="3">
        <f>C148*12+D148*1+E148*14+F148*16+G148*31+H148*32+I148*35+J148*19+K148*80+L148*127</f>
        <v>464</v>
      </c>
      <c r="Y148" s="3" t="s">
        <v>629</v>
      </c>
      <c r="Z148" s="3" t="s">
        <v>72</v>
      </c>
      <c r="AA148" s="3" t="s">
        <v>131</v>
      </c>
      <c r="AB148" s="3" t="s">
        <v>131</v>
      </c>
      <c r="AC148" s="3" t="s">
        <v>504</v>
      </c>
      <c r="AD148" s="3" t="s">
        <v>714</v>
      </c>
      <c r="AF148" s="3" t="s">
        <v>573</v>
      </c>
      <c r="AG148" s="3" t="s">
        <v>42</v>
      </c>
      <c r="AH148" s="3" t="s">
        <v>323</v>
      </c>
      <c r="AI148" s="3" t="s">
        <v>43</v>
      </c>
      <c r="AJ148" s="3" t="s">
        <v>312</v>
      </c>
      <c r="AK148" s="3">
        <v>2</v>
      </c>
      <c r="AL148" s="9" t="s">
        <v>544</v>
      </c>
      <c r="AM148" s="3" t="s">
        <v>48</v>
      </c>
      <c r="AN148" s="3">
        <v>0</v>
      </c>
      <c r="AP148" s="3">
        <v>1</v>
      </c>
      <c r="AQ148" s="9" t="s">
        <v>401</v>
      </c>
      <c r="AR148" s="6" t="s">
        <v>542</v>
      </c>
      <c r="AS148" s="9" t="s">
        <v>457</v>
      </c>
      <c r="AT148" s="9" t="s">
        <v>444</v>
      </c>
      <c r="AU148" s="3">
        <f>-29+42*(C148^(0.5))</f>
        <v>212.2716311545972</v>
      </c>
      <c r="AV148" s="8">
        <f>(AU148/ 602200000000000000000) / 1.3806503E-23</f>
        <v>25530.98170339721</v>
      </c>
      <c r="AW148" s="3">
        <v>0</v>
      </c>
      <c r="AX148" s="11">
        <f>AV148/11604.5250061598</f>
        <v>2.2000884732330799</v>
      </c>
      <c r="AY148" s="11">
        <f>AW148/11604.5250061598</f>
        <v>0</v>
      </c>
      <c r="BC148" s="4">
        <v>1000000000738</v>
      </c>
      <c r="BD148" s="8" t="e">
        <f>AN148*(LN((BC148*AN148)/AK148)-3.64)</f>
        <v>#NUM!</v>
      </c>
      <c r="BF148" s="4" t="e">
        <f t="shared" si="0"/>
        <v>#NUM!</v>
      </c>
    </row>
    <row r="149" spans="1:58" x14ac:dyDescent="0.2">
      <c r="A149" s="3" t="s">
        <v>37</v>
      </c>
      <c r="B149" s="3" t="s">
        <v>552</v>
      </c>
      <c r="C149" s="3">
        <v>11</v>
      </c>
      <c r="D149" s="3">
        <v>24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f>SUM(C149:L149)</f>
        <v>35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 t="s">
        <v>759</v>
      </c>
      <c r="W149" s="3">
        <f>C149*12+D149*1+E149*14+F149*16+G149*31+H149*32+I149*35+J149*19+K149*80+L149*127</f>
        <v>156</v>
      </c>
      <c r="Y149" s="3" t="s">
        <v>607</v>
      </c>
      <c r="Z149" s="3" t="s">
        <v>72</v>
      </c>
      <c r="AA149" s="3" t="s">
        <v>131</v>
      </c>
      <c r="AB149" s="3" t="s">
        <v>131</v>
      </c>
      <c r="AC149" s="3" t="s">
        <v>504</v>
      </c>
      <c r="AD149" s="3" t="s">
        <v>714</v>
      </c>
      <c r="AF149" s="3" t="s">
        <v>552</v>
      </c>
      <c r="AG149" s="3" t="s">
        <v>42</v>
      </c>
      <c r="AH149" s="3" t="s">
        <v>323</v>
      </c>
      <c r="AI149" s="3" t="s">
        <v>43</v>
      </c>
      <c r="AJ149" s="3" t="s">
        <v>312</v>
      </c>
      <c r="AK149" s="3">
        <v>2</v>
      </c>
      <c r="AL149" s="9" t="s">
        <v>544</v>
      </c>
      <c r="AM149" s="3" t="s">
        <v>48</v>
      </c>
      <c r="AN149" s="3">
        <v>0</v>
      </c>
      <c r="AP149" s="3">
        <v>1</v>
      </c>
      <c r="AQ149" s="9" t="s">
        <v>401</v>
      </c>
      <c r="AR149" s="6" t="s">
        <v>542</v>
      </c>
      <c r="AS149" s="9" t="s">
        <v>457</v>
      </c>
      <c r="AT149" s="9" t="s">
        <v>444</v>
      </c>
      <c r="AU149" s="3">
        <f>-29+42*(C149^(0.5))</f>
        <v>110.29824119492679</v>
      </c>
      <c r="AV149" s="8">
        <f>(AU149/ 602200000000000000000) / 1.3806503E-23</f>
        <v>13266.126813778814</v>
      </c>
      <c r="AW149" s="3">
        <v>0</v>
      </c>
      <c r="AX149" s="11">
        <f>AV149/11604.5250061598</f>
        <v>1.1431856803046241</v>
      </c>
      <c r="AY149" s="11">
        <f>AW149/11604.5250061598</f>
        <v>0</v>
      </c>
      <c r="BC149" s="4">
        <v>1000000000714</v>
      </c>
      <c r="BD149" s="8" t="e">
        <f>AN149*(LN((BC149*AN149)/AK149)-3.64)</f>
        <v>#NUM!</v>
      </c>
      <c r="BF149" s="4" t="e">
        <f t="shared" si="0"/>
        <v>#NUM!</v>
      </c>
    </row>
    <row r="150" spans="1:58" x14ac:dyDescent="0.2">
      <c r="A150" s="3" t="s">
        <v>37</v>
      </c>
      <c r="B150" s="3" t="s">
        <v>38</v>
      </c>
      <c r="C150" s="3">
        <v>0</v>
      </c>
      <c r="D150" s="3">
        <v>2</v>
      </c>
      <c r="E150" s="3">
        <v>0</v>
      </c>
      <c r="F150" s="3">
        <v>1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f>SUM(C150:L150)</f>
        <v>3</v>
      </c>
      <c r="N150" s="3">
        <v>1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 t="s">
        <v>39</v>
      </c>
      <c r="W150" s="3">
        <f>C150*12+D150*1+E150*14+F150*16+G150*31+H150*32+I150*35+J150*19+K150*80+L150*127</f>
        <v>18</v>
      </c>
      <c r="Y150" s="3" t="s">
        <v>699</v>
      </c>
      <c r="Z150" s="3" t="s">
        <v>404</v>
      </c>
      <c r="AA150" s="3" t="s">
        <v>700</v>
      </c>
      <c r="AB150" s="3" t="s">
        <v>710</v>
      </c>
      <c r="AC150" s="3" t="s">
        <v>508</v>
      </c>
      <c r="AD150" s="3" t="s">
        <v>714</v>
      </c>
      <c r="AE150" s="3">
        <v>1</v>
      </c>
      <c r="AF150" s="3" t="s">
        <v>38</v>
      </c>
      <c r="AG150" s="3" t="s">
        <v>42</v>
      </c>
      <c r="AH150" s="6">
        <v>50</v>
      </c>
      <c r="AI150" s="6" t="s">
        <v>43</v>
      </c>
      <c r="AJ150" s="6" t="s">
        <v>58</v>
      </c>
      <c r="AK150" s="3">
        <v>1</v>
      </c>
      <c r="AL150" s="9" t="s">
        <v>401</v>
      </c>
      <c r="AM150" s="3" t="s">
        <v>48</v>
      </c>
      <c r="AN150" s="3">
        <v>0</v>
      </c>
      <c r="AP150" s="3">
        <v>1</v>
      </c>
      <c r="AQ150" s="9" t="s">
        <v>401</v>
      </c>
      <c r="AR150" s="4">
        <v>2300000000000000</v>
      </c>
      <c r="AS150" s="9" t="s">
        <v>449</v>
      </c>
      <c r="AT150" s="9" t="s">
        <v>444</v>
      </c>
      <c r="AU150" s="3" t="s">
        <v>428</v>
      </c>
      <c r="AV150" s="3">
        <v>6014</v>
      </c>
      <c r="AX150" s="11">
        <f>AV150/11604.5250061598</f>
        <v>0.51824611492566108</v>
      </c>
      <c r="BC150" s="4">
        <v>1000000000013</v>
      </c>
      <c r="BD150" s="8" t="e">
        <f>AN150*(LN((BC150*AN150)/AK150)-3.64)</f>
        <v>#NUM!</v>
      </c>
      <c r="BF150" s="4" t="e">
        <f t="shared" si="0"/>
        <v>#NUM!</v>
      </c>
    </row>
    <row r="151" spans="1:58" x14ac:dyDescent="0.2">
      <c r="A151" s="3" t="s">
        <v>37</v>
      </c>
      <c r="B151" s="3" t="s">
        <v>160</v>
      </c>
      <c r="C151" s="3">
        <v>2</v>
      </c>
      <c r="D151" s="3">
        <v>4</v>
      </c>
      <c r="E151" s="3">
        <v>0</v>
      </c>
      <c r="F151" s="3">
        <v>1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f>SUM(C151:L151)</f>
        <v>7</v>
      </c>
      <c r="N151" s="3">
        <v>0</v>
      </c>
      <c r="O151" s="3">
        <v>1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 t="s">
        <v>161</v>
      </c>
      <c r="W151" s="3">
        <f>C151*12+D151*1+E151*14+F151*16+G151*31+H151*32+I151*35+J151*19+K151*80+L151*127</f>
        <v>44</v>
      </c>
      <c r="X151" s="3" t="s">
        <v>40</v>
      </c>
      <c r="Y151" s="3" t="s">
        <v>113</v>
      </c>
      <c r="Z151" s="3" t="s">
        <v>87</v>
      </c>
      <c r="AD151" s="3" t="s">
        <v>712</v>
      </c>
      <c r="AF151" s="3" t="s">
        <v>160</v>
      </c>
      <c r="AG151" s="3" t="s">
        <v>42</v>
      </c>
      <c r="AH151" s="3">
        <v>20</v>
      </c>
      <c r="AI151" s="3" t="s">
        <v>43</v>
      </c>
      <c r="AJ151" s="3" t="s">
        <v>114</v>
      </c>
      <c r="AK151" s="3">
        <v>1.6670000000000001E-2</v>
      </c>
      <c r="AL151" s="9" t="s">
        <v>115</v>
      </c>
      <c r="AM151" s="3" t="s">
        <v>48</v>
      </c>
      <c r="AN151" s="3">
        <v>107</v>
      </c>
      <c r="AP151" s="3">
        <v>0</v>
      </c>
      <c r="AQ151" s="9" t="s">
        <v>401</v>
      </c>
      <c r="AR151" s="6">
        <f>(2*1.380649E-23*1000000000000000*AV151)/(9.86960440109*W151*1.660540199E-27)</f>
        <v>1.4551074338875525E+20</v>
      </c>
      <c r="AS151" s="9" t="s">
        <v>401</v>
      </c>
      <c r="AT151" s="9" t="s">
        <v>401</v>
      </c>
      <c r="AU151" s="3" t="s">
        <v>519</v>
      </c>
      <c r="AV151" s="3">
        <v>3800</v>
      </c>
      <c r="AW151" s="3">
        <v>400</v>
      </c>
      <c r="AX151" s="11">
        <f>AV151/11604.5250061598</f>
        <v>0.32745846969030801</v>
      </c>
      <c r="AY151" s="11">
        <f>AW151/11604.5250061598</f>
        <v>3.4469312598979791E-2</v>
      </c>
      <c r="AZ151" s="3" t="s">
        <v>521</v>
      </c>
      <c r="BC151" s="4">
        <v>1000000000378</v>
      </c>
      <c r="BD151" s="8">
        <f>AN151*(LN((BC151*AN151)/AK151)-3.64)</f>
        <v>3505.1054150297041</v>
      </c>
      <c r="BF151" s="4">
        <f t="shared" si="0"/>
        <v>1158527302780.98</v>
      </c>
    </row>
    <row r="152" spans="1:58" x14ac:dyDescent="0.2">
      <c r="A152" s="3" t="s">
        <v>37</v>
      </c>
      <c r="B152" s="3" t="s">
        <v>204</v>
      </c>
      <c r="C152" s="3">
        <v>2</v>
      </c>
      <c r="D152" s="3">
        <v>4</v>
      </c>
      <c r="E152" s="3">
        <v>0</v>
      </c>
      <c r="F152" s="3">
        <v>2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f>SUM(C152:L152)</f>
        <v>8</v>
      </c>
      <c r="N152" s="3">
        <v>0</v>
      </c>
      <c r="O152" s="3">
        <v>0</v>
      </c>
      <c r="P152" s="3">
        <v>1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 t="s">
        <v>205</v>
      </c>
      <c r="W152" s="3">
        <f>C152*12+D152*1+E152*14+F152*16+G152*31+H152*32+I152*35+J152*19+K152*80+L152*127</f>
        <v>60</v>
      </c>
      <c r="Y152" s="3" t="s">
        <v>195</v>
      </c>
      <c r="Z152" s="3" t="s">
        <v>196</v>
      </c>
      <c r="AA152" s="3" t="s">
        <v>46</v>
      </c>
      <c r="AB152" s="3" t="s">
        <v>46</v>
      </c>
      <c r="AC152" s="3" t="s">
        <v>504</v>
      </c>
      <c r="AD152" s="3" t="s">
        <v>712</v>
      </c>
      <c r="AF152" s="3" t="s">
        <v>204</v>
      </c>
      <c r="AG152" s="3" t="s">
        <v>42</v>
      </c>
      <c r="AH152" s="3">
        <v>23</v>
      </c>
      <c r="AI152" s="3" t="s">
        <v>43</v>
      </c>
      <c r="AJ152" s="3" t="s">
        <v>47</v>
      </c>
      <c r="AK152" s="3">
        <v>0.5</v>
      </c>
      <c r="AL152" s="9" t="s">
        <v>401</v>
      </c>
      <c r="AM152" s="3" t="s">
        <v>48</v>
      </c>
      <c r="AN152" s="3">
        <v>155</v>
      </c>
      <c r="AO152" s="3" t="s">
        <v>206</v>
      </c>
      <c r="AP152" s="3">
        <v>0</v>
      </c>
      <c r="AQ152" s="9" t="s">
        <v>401</v>
      </c>
      <c r="AR152" s="6">
        <v>8.0000000000000004E+32</v>
      </c>
      <c r="AS152" s="9" t="s">
        <v>401</v>
      </c>
      <c r="AT152" s="9" t="s">
        <v>446</v>
      </c>
      <c r="AU152" s="3" t="s">
        <v>207</v>
      </c>
      <c r="AV152" s="3">
        <v>6215</v>
      </c>
      <c r="AW152" s="3">
        <v>0</v>
      </c>
      <c r="AX152" s="11">
        <f>AV152/11604.5250061598</f>
        <v>0.53556694450664843</v>
      </c>
      <c r="AY152" s="11">
        <v>0</v>
      </c>
      <c r="AZ152" s="3" t="s">
        <v>199</v>
      </c>
      <c r="BC152" s="4">
        <v>1000000000428</v>
      </c>
      <c r="BD152" s="8">
        <f>AN152*(LN((BC152*AN152)/AK152)-3.64)</f>
        <v>4607.7769791445398</v>
      </c>
      <c r="BF152" s="4">
        <f t="shared" si="0"/>
        <v>1137502001942.5642</v>
      </c>
    </row>
    <row r="153" spans="1:58" x14ac:dyDescent="0.2">
      <c r="A153" s="3" t="s">
        <v>37</v>
      </c>
      <c r="B153" s="3" t="s">
        <v>132</v>
      </c>
      <c r="C153" s="3">
        <v>2</v>
      </c>
      <c r="D153" s="3">
        <v>3</v>
      </c>
      <c r="E153" s="3">
        <v>1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f>SUM(C153:L153)</f>
        <v>6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1</v>
      </c>
      <c r="U153" s="3">
        <v>0</v>
      </c>
      <c r="V153" s="3" t="s">
        <v>133</v>
      </c>
      <c r="W153" s="3">
        <f>C153*12+D153*1+E153*14+F153*16+G153*31+H153*32+I153*35+J153*19+K153*80+L153*127</f>
        <v>41</v>
      </c>
      <c r="Y153" s="3" t="s">
        <v>418</v>
      </c>
      <c r="Z153" s="3" t="s">
        <v>404</v>
      </c>
      <c r="AA153" s="3" t="s">
        <v>278</v>
      </c>
      <c r="AB153" s="3" t="s">
        <v>397</v>
      </c>
      <c r="AC153" s="3" t="s">
        <v>504</v>
      </c>
      <c r="AD153" s="3" t="s">
        <v>712</v>
      </c>
      <c r="AF153" s="3" t="s">
        <v>132</v>
      </c>
      <c r="AG153" s="3" t="s">
        <v>42</v>
      </c>
      <c r="AH153" s="3">
        <v>20</v>
      </c>
      <c r="AI153" s="3" t="s">
        <v>43</v>
      </c>
      <c r="AJ153" s="3" t="s">
        <v>58</v>
      </c>
      <c r="AK153" s="3">
        <v>1</v>
      </c>
      <c r="AM153" s="3" t="s">
        <v>48</v>
      </c>
      <c r="AN153" s="3">
        <v>137</v>
      </c>
      <c r="AO153" s="3" t="s">
        <v>419</v>
      </c>
      <c r="AP153" s="3">
        <v>0</v>
      </c>
      <c r="AQ153" s="9" t="s">
        <v>401</v>
      </c>
      <c r="AR153" s="6" t="s">
        <v>461</v>
      </c>
      <c r="AS153" s="9" t="s">
        <v>448</v>
      </c>
      <c r="AT153" s="9" t="s">
        <v>446</v>
      </c>
      <c r="AU153" s="3" t="s">
        <v>305</v>
      </c>
      <c r="AV153" s="3">
        <v>5100</v>
      </c>
      <c r="AW153" s="3">
        <v>361</v>
      </c>
      <c r="AX153" s="11">
        <f>AV153/11604.5250061598</f>
        <v>0.43948373563699228</v>
      </c>
      <c r="AY153" s="11">
        <f>AW153/11604.5250061598</f>
        <v>3.1108554620579258E-2</v>
      </c>
      <c r="BC153" s="4">
        <v>1000000000334</v>
      </c>
      <c r="BD153" s="8">
        <f>AN153*(LN((BC153*AN153)/AK153)-3.64)</f>
        <v>3960.8072797664222</v>
      </c>
    </row>
    <row r="154" spans="1:58" x14ac:dyDescent="0.2">
      <c r="A154" s="3" t="s">
        <v>37</v>
      </c>
      <c r="B154" s="3" t="s">
        <v>93</v>
      </c>
      <c r="C154" s="3">
        <v>2</v>
      </c>
      <c r="D154" s="3">
        <v>2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f>SUM(C154:L154)</f>
        <v>4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 t="s">
        <v>94</v>
      </c>
      <c r="W154" s="3">
        <f>C154*12+D154*1+E154*14+F154*16+G154*31+H154*32+I154*35+J154*19+K154*80+L154*127</f>
        <v>26</v>
      </c>
      <c r="Y154" s="3" t="s">
        <v>95</v>
      </c>
      <c r="Z154" s="3" t="s">
        <v>96</v>
      </c>
      <c r="AA154" s="3" t="s">
        <v>79</v>
      </c>
      <c r="AB154" s="3" t="s">
        <v>79</v>
      </c>
      <c r="AC154" s="3" t="s">
        <v>505</v>
      </c>
      <c r="AD154" s="3" t="s">
        <v>712</v>
      </c>
      <c r="AF154" s="3" t="s">
        <v>93</v>
      </c>
      <c r="AG154" s="3" t="s">
        <v>42</v>
      </c>
      <c r="AH154" s="3">
        <v>11</v>
      </c>
      <c r="AI154" s="3" t="s">
        <v>43</v>
      </c>
      <c r="AJ154" s="3" t="s">
        <v>97</v>
      </c>
      <c r="AK154" s="3">
        <v>3.3329999999999999E-2</v>
      </c>
      <c r="AM154" s="3" t="s">
        <v>48</v>
      </c>
      <c r="AN154" s="3">
        <v>74</v>
      </c>
      <c r="AO154" s="3" t="s">
        <v>401</v>
      </c>
      <c r="AP154" s="3">
        <v>0</v>
      </c>
      <c r="AQ154" s="9" t="s">
        <v>401</v>
      </c>
      <c r="AR154" s="6" t="s">
        <v>471</v>
      </c>
      <c r="AS154" s="9" t="s">
        <v>477</v>
      </c>
      <c r="AU154" s="3" t="s">
        <v>98</v>
      </c>
      <c r="AV154" s="3">
        <v>2800</v>
      </c>
      <c r="AW154" s="3">
        <v>300</v>
      </c>
      <c r="AX154" s="11">
        <f>AV154/11604.5250061598</f>
        <v>0.24128518819285852</v>
      </c>
      <c r="AY154" s="11">
        <f>AW154/11604.5250061598</f>
        <v>2.5851984449234842E-2</v>
      </c>
      <c r="AZ154" s="3" t="e">
        <f>-dTheta/dT = nu/beta * theta^N * EXP(-Eb/T)</f>
        <v>#NAME?</v>
      </c>
      <c r="BA154" s="3" t="s">
        <v>99</v>
      </c>
      <c r="BC154" s="4">
        <v>1000000000241</v>
      </c>
      <c r="BD154" s="8">
        <f>AN154*(LN((BC154*AN154)/AK154)-3.64)</f>
        <v>2345.532386106679</v>
      </c>
      <c r="BF154" s="4">
        <f t="shared" si="0"/>
        <v>1232866671989.9736</v>
      </c>
    </row>
    <row r="155" spans="1:58" x14ac:dyDescent="0.2">
      <c r="A155" s="3" t="s">
        <v>37</v>
      </c>
      <c r="B155" s="3" t="s">
        <v>172</v>
      </c>
      <c r="C155" s="3">
        <v>3</v>
      </c>
      <c r="D155" s="3">
        <v>3</v>
      </c>
      <c r="E155" s="3">
        <v>1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f>SUM(C155:L155)</f>
        <v>7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1</v>
      </c>
      <c r="U155" s="3">
        <v>0</v>
      </c>
      <c r="V155" s="3" t="s">
        <v>754</v>
      </c>
      <c r="W155" s="3">
        <f>C155*12+D155*1+E155*14+F155*16+G155*31+H155*32+I155*35+J155*19+K155*80+L155*127</f>
        <v>53</v>
      </c>
      <c r="Y155" s="3" t="s">
        <v>174</v>
      </c>
      <c r="Z155" s="3" t="s">
        <v>358</v>
      </c>
      <c r="AA155" s="3" t="s">
        <v>333</v>
      </c>
      <c r="AB155" s="3" t="s">
        <v>359</v>
      </c>
      <c r="AC155" s="3" t="s">
        <v>503</v>
      </c>
      <c r="AD155" s="3" t="s">
        <v>712</v>
      </c>
      <c r="AF155" s="3" t="s">
        <v>173</v>
      </c>
      <c r="AG155" s="3" t="s">
        <v>42</v>
      </c>
      <c r="AH155" s="3">
        <v>80</v>
      </c>
      <c r="AI155" s="3" t="s">
        <v>43</v>
      </c>
      <c r="AJ155" s="3" t="s">
        <v>357</v>
      </c>
      <c r="AK155" s="3">
        <v>2.333E-2</v>
      </c>
      <c r="AL155" s="9" t="s">
        <v>141</v>
      </c>
      <c r="AM155" s="3" t="s">
        <v>48</v>
      </c>
      <c r="AN155" s="3">
        <v>147</v>
      </c>
      <c r="AP155" s="3">
        <v>0</v>
      </c>
      <c r="AQ155" s="9" t="s">
        <v>62</v>
      </c>
      <c r="AR155" s="6">
        <v>9.9999999999999996E+27</v>
      </c>
      <c r="AS155" s="9" t="s">
        <v>401</v>
      </c>
      <c r="AT155" s="9" t="s">
        <v>446</v>
      </c>
      <c r="AU155" s="3" t="s">
        <v>360</v>
      </c>
      <c r="AV155" s="3">
        <v>4215</v>
      </c>
      <c r="AW155" s="3">
        <v>51</v>
      </c>
      <c r="AX155" s="11">
        <f>AV155/11604.5250061598</f>
        <v>0.36322038151174951</v>
      </c>
      <c r="AY155" s="11">
        <f>AW155/11604.5250061598</f>
        <v>4.3948373563699227E-3</v>
      </c>
      <c r="BC155" s="4">
        <v>1000000000401</v>
      </c>
      <c r="BD155" s="8">
        <f>AN155*(LN((BC155*AN155)/AK155)-3.64)</f>
        <v>4812.7019277203908</v>
      </c>
      <c r="BF155" s="4">
        <f t="shared" si="0"/>
        <v>1236911470813.6064</v>
      </c>
    </row>
    <row r="156" spans="1:58" x14ac:dyDescent="0.2">
      <c r="A156" s="3" t="s">
        <v>37</v>
      </c>
      <c r="B156" s="3" t="s">
        <v>427</v>
      </c>
      <c r="C156" s="3">
        <v>3</v>
      </c>
      <c r="D156" s="3">
        <v>6</v>
      </c>
      <c r="E156" s="3">
        <v>0</v>
      </c>
      <c r="F156" s="3">
        <v>1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f>SUM(C156:L156)</f>
        <v>10</v>
      </c>
      <c r="N156" s="3">
        <v>1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 t="s">
        <v>426</v>
      </c>
      <c r="W156" s="3">
        <f>C156*12+D156*1+E156*14+F156*16+G156*31+H156*32+I156*35+J156*19+K156*80+L156*127</f>
        <v>58</v>
      </c>
      <c r="Y156" s="3" t="s">
        <v>420</v>
      </c>
      <c r="Z156" s="3" t="s">
        <v>41</v>
      </c>
      <c r="AA156" s="3" t="s">
        <v>421</v>
      </c>
      <c r="AB156" s="3" t="s">
        <v>421</v>
      </c>
      <c r="AC156" s="3" t="s">
        <v>503</v>
      </c>
      <c r="AD156" s="3" t="s">
        <v>712</v>
      </c>
      <c r="AF156" s="3" t="s">
        <v>234</v>
      </c>
      <c r="AG156" s="3" t="s">
        <v>42</v>
      </c>
      <c r="AH156" s="3" t="s">
        <v>422</v>
      </c>
      <c r="AI156" s="3" t="s">
        <v>43</v>
      </c>
      <c r="AJ156" s="3" t="s">
        <v>401</v>
      </c>
      <c r="AK156" s="3">
        <v>0</v>
      </c>
      <c r="AL156" s="9" t="s">
        <v>401</v>
      </c>
      <c r="AM156" s="3" t="s">
        <v>48</v>
      </c>
      <c r="AN156" s="3">
        <v>175</v>
      </c>
      <c r="AO156" s="3" t="s">
        <v>401</v>
      </c>
      <c r="AP156" s="3">
        <v>1</v>
      </c>
      <c r="AQ156" s="9" t="s">
        <v>401</v>
      </c>
      <c r="AR156" s="6" t="s">
        <v>447</v>
      </c>
      <c r="AU156" s="3" t="s">
        <v>429</v>
      </c>
      <c r="AV156" s="3">
        <v>5292</v>
      </c>
      <c r="AW156" s="3">
        <v>0</v>
      </c>
      <c r="AX156" s="11">
        <f>AV156/11604.5250061598</f>
        <v>0.45602900568450261</v>
      </c>
      <c r="AY156" s="3">
        <v>0</v>
      </c>
      <c r="AZ156" s="3" t="s">
        <v>423</v>
      </c>
      <c r="BA156" s="3" t="s">
        <v>425</v>
      </c>
      <c r="BC156" s="4">
        <v>1000000000775</v>
      </c>
      <c r="BD156" s="8" t="e">
        <f>AN156*(LN((BC156*AN156)/AK156)-3.64)</f>
        <v>#DIV/0!</v>
      </c>
      <c r="BF156" s="4" t="e">
        <f t="shared" si="0"/>
        <v>#DIV/0!</v>
      </c>
    </row>
    <row r="157" spans="1:58" x14ac:dyDescent="0.2">
      <c r="A157" s="3" t="s">
        <v>37</v>
      </c>
      <c r="B157" s="3" t="s">
        <v>77</v>
      </c>
      <c r="C157" s="3">
        <v>0</v>
      </c>
      <c r="D157" s="3">
        <v>3</v>
      </c>
      <c r="E157" s="3">
        <v>1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f>SUM(C157:L157)</f>
        <v>4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 t="s">
        <v>78</v>
      </c>
      <c r="W157" s="3">
        <f>C157*12+D157*1+E157*14+F157*16+G157*31+H157*32+I157*35+J157*19+K157*80+L157*127</f>
        <v>17</v>
      </c>
      <c r="Y157" s="3" t="s">
        <v>49</v>
      </c>
      <c r="Z157" s="3" t="s">
        <v>41</v>
      </c>
      <c r="AA157" s="3" t="s">
        <v>46</v>
      </c>
      <c r="AB157" s="3" t="s">
        <v>46</v>
      </c>
      <c r="AC157" s="3" t="s">
        <v>504</v>
      </c>
      <c r="AD157" s="3" t="s">
        <v>712</v>
      </c>
      <c r="AF157" s="3" t="s">
        <v>77</v>
      </c>
      <c r="AG157" s="3" t="s">
        <v>42</v>
      </c>
      <c r="AH157" s="6" t="s">
        <v>50</v>
      </c>
      <c r="AI157" s="3" t="s">
        <v>43</v>
      </c>
      <c r="AJ157" s="3" t="s">
        <v>58</v>
      </c>
      <c r="AK157" s="3">
        <v>1</v>
      </c>
      <c r="AM157" s="3" t="s">
        <v>48</v>
      </c>
      <c r="AN157" s="3">
        <v>95</v>
      </c>
      <c r="AP157" s="3">
        <v>0</v>
      </c>
      <c r="AQ157" s="9" t="s">
        <v>401</v>
      </c>
      <c r="AR157" s="6" t="s">
        <v>476</v>
      </c>
      <c r="AS157" s="9" t="s">
        <v>448</v>
      </c>
      <c r="AT157" s="9" t="s">
        <v>444</v>
      </c>
      <c r="AU157" s="3" t="s">
        <v>81</v>
      </c>
      <c r="AV157" s="3">
        <v>3029</v>
      </c>
      <c r="AW157" s="9" t="s">
        <v>511</v>
      </c>
      <c r="AX157" s="11">
        <f>AV157/11604.5250061598</f>
        <v>0.26101886965577448</v>
      </c>
      <c r="AY157" s="11">
        <f>AW157/11604.5250061598</f>
        <v>2.0767760840885323E-2</v>
      </c>
      <c r="AZ157" s="3" t="s">
        <v>53</v>
      </c>
      <c r="BA157" s="3" t="s">
        <v>54</v>
      </c>
      <c r="BC157" s="4">
        <v>1000000000209</v>
      </c>
      <c r="BD157" s="8">
        <f>AN157*(LN((BC157*AN157)/AK157)-3.64)</f>
        <v>2711.7653107351184</v>
      </c>
      <c r="BF157" s="4">
        <f t="shared" si="0"/>
        <v>1639395200392.1875</v>
      </c>
    </row>
    <row r="158" spans="1:58" x14ac:dyDescent="0.2">
      <c r="A158" s="3" t="s">
        <v>37</v>
      </c>
      <c r="B158" s="3" t="s">
        <v>250</v>
      </c>
      <c r="C158" s="3">
        <v>6</v>
      </c>
      <c r="D158" s="3">
        <v>6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f>SUM(C158:L158)</f>
        <v>12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 t="s">
        <v>251</v>
      </c>
      <c r="W158" s="3">
        <f>C158*12+D158*1+E158*14+F158*16+G158*31+H158*32+I158*35+J158*19+K158*80+L158*127</f>
        <v>78</v>
      </c>
      <c r="X158" s="3" t="s">
        <v>40</v>
      </c>
      <c r="Y158" s="3" t="s">
        <v>237</v>
      </c>
      <c r="Z158" s="3" t="s">
        <v>45</v>
      </c>
      <c r="AA158" s="3" t="s">
        <v>46</v>
      </c>
      <c r="AB158" s="3" t="s">
        <v>46</v>
      </c>
      <c r="AC158" s="3" t="s">
        <v>504</v>
      </c>
      <c r="AD158" s="3" t="s">
        <v>712</v>
      </c>
      <c r="AF158" s="3" t="s">
        <v>250</v>
      </c>
      <c r="AG158" s="3" t="s">
        <v>42</v>
      </c>
      <c r="AH158" s="3">
        <v>25</v>
      </c>
      <c r="AI158" s="3" t="s">
        <v>43</v>
      </c>
      <c r="AJ158" s="3" t="s">
        <v>243</v>
      </c>
      <c r="AK158" s="3">
        <v>0.5</v>
      </c>
      <c r="AM158" s="3" t="s">
        <v>48</v>
      </c>
      <c r="AN158" s="3">
        <v>136</v>
      </c>
      <c r="AP158" s="3">
        <v>0.18</v>
      </c>
      <c r="AQ158" s="9" t="s">
        <v>499</v>
      </c>
      <c r="AR158" s="6" t="s">
        <v>493</v>
      </c>
      <c r="AS158" s="9" t="s">
        <v>449</v>
      </c>
      <c r="AU158" s="3" t="s">
        <v>252</v>
      </c>
      <c r="AV158" s="3">
        <v>5218</v>
      </c>
      <c r="AW158" s="3">
        <v>217</v>
      </c>
      <c r="AX158" s="11">
        <f>AV158/11604.5250061598</f>
        <v>0.44965218285369135</v>
      </c>
      <c r="AY158" s="11">
        <f>AW158/11604.5250061598</f>
        <v>1.8699602084946535E-2</v>
      </c>
      <c r="BC158" s="4">
        <v>1000000000521</v>
      </c>
      <c r="BD158" s="8">
        <f>AN158*(LN((BC158*AN158)/AK158)-3.64)</f>
        <v>4025.1679528533941</v>
      </c>
      <c r="BF158" s="4">
        <f t="shared" ref="BF158:BF210" si="1">SQRT((2*1000000000000000*10000*(BD158*1.380649E-23))/(PI()*PI()*W158*1.6605402E-27))</f>
        <v>932452615218.90259</v>
      </c>
    </row>
    <row r="159" spans="1:58" x14ac:dyDescent="0.2">
      <c r="A159" s="3" t="s">
        <v>37</v>
      </c>
      <c r="B159" s="3" t="s">
        <v>59</v>
      </c>
      <c r="C159" s="3">
        <v>1</v>
      </c>
      <c r="D159" s="3">
        <v>0</v>
      </c>
      <c r="E159" s="3">
        <v>0</v>
      </c>
      <c r="F159" s="3">
        <v>2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f>SUM(C159:L159)</f>
        <v>3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 t="s">
        <v>60</v>
      </c>
      <c r="W159" s="3">
        <f>C159*12+D159*1+E159*14+F159*16+G159*31+H159*32+I159*35+J159*19+K159*80+L159*127</f>
        <v>44</v>
      </c>
      <c r="Y159" s="3" t="s">
        <v>681</v>
      </c>
      <c r="Z159" s="3" t="s">
        <v>162</v>
      </c>
      <c r="AA159" s="3" t="s">
        <v>692</v>
      </c>
      <c r="AB159" s="3" t="s">
        <v>711</v>
      </c>
      <c r="AC159" s="3" t="s">
        <v>508</v>
      </c>
      <c r="AD159" s="3" t="s">
        <v>712</v>
      </c>
      <c r="AF159" s="3" t="s">
        <v>59</v>
      </c>
      <c r="AG159" s="3" t="s">
        <v>42</v>
      </c>
      <c r="AH159" s="6">
        <v>17</v>
      </c>
      <c r="AI159" s="3" t="s">
        <v>43</v>
      </c>
      <c r="AJ159" s="3" t="s">
        <v>430</v>
      </c>
      <c r="AK159" s="3">
        <v>0.1</v>
      </c>
      <c r="AM159" s="3" t="s">
        <v>48</v>
      </c>
      <c r="AN159" s="3">
        <v>0</v>
      </c>
      <c r="AP159" s="3">
        <v>0</v>
      </c>
      <c r="AQ159" s="9" t="s">
        <v>401</v>
      </c>
      <c r="AR159" s="4">
        <v>1.3000000000000001E+28</v>
      </c>
      <c r="AS159" s="9" t="s">
        <v>401</v>
      </c>
      <c r="AT159" s="9" t="s">
        <v>446</v>
      </c>
      <c r="AU159" s="3" t="s">
        <v>693</v>
      </c>
      <c r="AV159" s="3">
        <v>2574</v>
      </c>
      <c r="AW159" s="3">
        <v>24</v>
      </c>
      <c r="AX159" s="11">
        <f>AV159/11604.5250061598</f>
        <v>0.22181002657443494</v>
      </c>
      <c r="AY159" s="11">
        <f>AW159/11604.5250061598</f>
        <v>2.0681587559387873E-3</v>
      </c>
      <c r="BC159" s="4">
        <v>1000000000088</v>
      </c>
      <c r="BD159" s="8" t="e">
        <f>AN159*(LN((BC159*AN159)/AK159)-3.64)</f>
        <v>#NUM!</v>
      </c>
      <c r="BF159" s="4" t="e">
        <f t="shared" si="1"/>
        <v>#NUM!</v>
      </c>
    </row>
    <row r="160" spans="1:58" x14ac:dyDescent="0.2">
      <c r="A160" s="3" t="s">
        <v>37</v>
      </c>
      <c r="B160" s="3" t="s">
        <v>55</v>
      </c>
      <c r="C160" s="3">
        <v>1</v>
      </c>
      <c r="D160" s="3">
        <v>0</v>
      </c>
      <c r="E160" s="3">
        <v>0</v>
      </c>
      <c r="F160" s="3">
        <v>1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f>SUM(C160:L160)</f>
        <v>2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 t="s">
        <v>56</v>
      </c>
      <c r="W160" s="3">
        <f>C160*12+D160*1+E160*14+F160*16+G160*31+H160*32+I160*35+J160*19+K160*80+L160*127</f>
        <v>28</v>
      </c>
      <c r="Y160" s="3" t="s">
        <v>691</v>
      </c>
      <c r="Z160" s="3" t="s">
        <v>404</v>
      </c>
      <c r="AA160" s="3" t="s">
        <v>278</v>
      </c>
      <c r="AB160" s="3" t="s">
        <v>397</v>
      </c>
      <c r="AC160" s="3" t="s">
        <v>504</v>
      </c>
      <c r="AD160" s="3" t="s">
        <v>712</v>
      </c>
      <c r="AE160" s="3">
        <v>2</v>
      </c>
      <c r="AF160" s="3" t="s">
        <v>55</v>
      </c>
      <c r="AG160" s="3" t="s">
        <v>42</v>
      </c>
      <c r="AH160" s="3">
        <v>25</v>
      </c>
      <c r="AI160" s="3" t="s">
        <v>43</v>
      </c>
      <c r="AJ160" s="3" t="s">
        <v>58</v>
      </c>
      <c r="AK160" s="3">
        <v>1</v>
      </c>
      <c r="AM160" s="3" t="s">
        <v>48</v>
      </c>
      <c r="AP160" s="3">
        <v>0</v>
      </c>
      <c r="AQ160" s="9" t="s">
        <v>401</v>
      </c>
      <c r="AR160" s="4">
        <f>630000000000000*1100000000000000</f>
        <v>6.9299999999999996E+29</v>
      </c>
      <c r="AS160" s="9" t="s">
        <v>473</v>
      </c>
      <c r="AT160" s="9" t="s">
        <v>446</v>
      </c>
      <c r="AU160" s="3" t="s">
        <v>742</v>
      </c>
      <c r="AV160" s="3">
        <v>902</v>
      </c>
      <c r="AW160" s="3">
        <v>52</v>
      </c>
      <c r="AX160" s="11">
        <f>AV160/11604.5250061598</f>
        <v>7.7728299910699419E-2</v>
      </c>
      <c r="AY160" s="11">
        <f>AW160/11604.5250061598</f>
        <v>4.4810106378673723E-3</v>
      </c>
      <c r="BC160" s="4"/>
      <c r="BF160" s="4">
        <f t="shared" si="1"/>
        <v>0</v>
      </c>
    </row>
    <row r="161" spans="1:58" x14ac:dyDescent="0.2">
      <c r="A161" s="3" t="s">
        <v>37</v>
      </c>
      <c r="B161" s="3" t="s">
        <v>103</v>
      </c>
      <c r="C161" s="3">
        <v>3</v>
      </c>
      <c r="D161" s="3">
        <v>1</v>
      </c>
      <c r="E161" s="3">
        <v>1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f>SUM(C161:L161)</f>
        <v>5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1</v>
      </c>
      <c r="U161" s="3">
        <v>0</v>
      </c>
      <c r="V161" s="3" t="s">
        <v>104</v>
      </c>
      <c r="W161" s="3">
        <f>C161*12+D161*1+E161*14+F161*16+G161*31+H161*32+I161*35+J161*19+K161*80+L161*127</f>
        <v>51</v>
      </c>
      <c r="X161" s="3" t="s">
        <v>40</v>
      </c>
      <c r="Y161" s="3" t="s">
        <v>105</v>
      </c>
      <c r="Z161" s="3" t="s">
        <v>106</v>
      </c>
      <c r="AA161" s="3" t="s">
        <v>107</v>
      </c>
      <c r="AB161" s="3" t="s">
        <v>57</v>
      </c>
      <c r="AC161" s="3" t="s">
        <v>506</v>
      </c>
      <c r="AD161" s="3" t="s">
        <v>712</v>
      </c>
      <c r="AF161" s="3" t="s">
        <v>103</v>
      </c>
      <c r="AG161" s="3" t="s">
        <v>42</v>
      </c>
      <c r="AH161" s="3">
        <v>15</v>
      </c>
      <c r="AI161" s="3" t="s">
        <v>43</v>
      </c>
      <c r="AJ161" s="3" t="s">
        <v>108</v>
      </c>
      <c r="AK161" s="3">
        <v>8.3300000000000006E-3</v>
      </c>
      <c r="AL161" s="9" t="s">
        <v>62</v>
      </c>
      <c r="AM161" s="3" t="s">
        <v>68</v>
      </c>
      <c r="AN161" s="3">
        <v>135</v>
      </c>
      <c r="AO161" s="3" t="s">
        <v>109</v>
      </c>
      <c r="AP161" s="3">
        <v>1</v>
      </c>
      <c r="AQ161" s="9" t="s">
        <v>401</v>
      </c>
      <c r="AR161" s="6" t="s">
        <v>472</v>
      </c>
      <c r="AS161" s="9" t="s">
        <v>401</v>
      </c>
      <c r="AT161" s="9" t="s">
        <v>444</v>
      </c>
      <c r="AU161" s="3" t="s">
        <v>110</v>
      </c>
      <c r="AV161" s="3">
        <v>4691</v>
      </c>
      <c r="AW161" s="3">
        <v>962</v>
      </c>
      <c r="AX161" s="11">
        <f>AV161/11604.5250061598</f>
        <v>0.40423886350453547</v>
      </c>
      <c r="AY161" s="11">
        <f>AW161/11604.5250061598</f>
        <v>8.2898696800546387E-2</v>
      </c>
      <c r="BC161" s="4">
        <v>1000000000247</v>
      </c>
      <c r="BD161" s="8">
        <f>AN161*(LN((BC161*AN161)/AK161)-3.64)</f>
        <v>4547.3653418513441</v>
      </c>
    </row>
    <row r="162" spans="1:58" x14ac:dyDescent="0.2">
      <c r="A162" s="3" t="s">
        <v>37</v>
      </c>
      <c r="B162" s="3" t="s">
        <v>299</v>
      </c>
      <c r="C162" s="3">
        <v>6</v>
      </c>
      <c r="D162" s="3">
        <v>4</v>
      </c>
      <c r="E162" s="3">
        <v>0</v>
      </c>
      <c r="F162" s="3">
        <v>0</v>
      </c>
      <c r="G162" s="3">
        <v>0</v>
      </c>
      <c r="H162" s="3">
        <v>0</v>
      </c>
      <c r="I162" s="3">
        <v>2</v>
      </c>
      <c r="J162" s="3">
        <v>0</v>
      </c>
      <c r="K162" s="3">
        <v>0</v>
      </c>
      <c r="L162" s="3">
        <v>0</v>
      </c>
      <c r="M162" s="3">
        <f>SUM(C162:L162)</f>
        <v>12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 t="s">
        <v>825</v>
      </c>
      <c r="W162" s="3">
        <f>C162*12+D162*1+E162*14+F162*16+G162*31+H162*32+I162*35+J162*19+K162*80+L162*127</f>
        <v>146</v>
      </c>
      <c r="Y162" s="3" t="s">
        <v>49</v>
      </c>
      <c r="Z162" s="3" t="s">
        <v>41</v>
      </c>
      <c r="AA162" s="3" t="s">
        <v>46</v>
      </c>
      <c r="AB162" s="3" t="s">
        <v>46</v>
      </c>
      <c r="AC162" s="3" t="s">
        <v>504</v>
      </c>
      <c r="AD162" s="3" t="s">
        <v>712</v>
      </c>
      <c r="AF162" s="3" t="s">
        <v>299</v>
      </c>
      <c r="AG162" s="3" t="s">
        <v>42</v>
      </c>
      <c r="AH162" s="3" t="s">
        <v>50</v>
      </c>
      <c r="AI162" s="3" t="s">
        <v>43</v>
      </c>
      <c r="AJ162" s="3" t="s">
        <v>253</v>
      </c>
      <c r="AK162" s="3">
        <v>0.75</v>
      </c>
      <c r="AM162" s="3" t="s">
        <v>48</v>
      </c>
      <c r="AN162" s="3">
        <v>174</v>
      </c>
      <c r="AP162" s="3">
        <v>0.5</v>
      </c>
      <c r="AQ162" s="9" t="s">
        <v>401</v>
      </c>
      <c r="AR162" s="6" t="s">
        <v>491</v>
      </c>
      <c r="AS162" s="9" t="s">
        <v>463</v>
      </c>
      <c r="AT162" s="9" t="s">
        <v>444</v>
      </c>
      <c r="AU162" s="3" t="s">
        <v>301</v>
      </c>
      <c r="AV162" s="3">
        <v>6735</v>
      </c>
      <c r="AW162" s="3">
        <v>601</v>
      </c>
      <c r="AX162" s="11">
        <f>AV162/11604.5250061598</f>
        <v>0.58037705088532221</v>
      </c>
      <c r="AY162" s="11">
        <f>AW162/11604.5250061598</f>
        <v>5.1790142179967136E-2</v>
      </c>
      <c r="AZ162" s="3" t="s">
        <v>53</v>
      </c>
      <c r="BA162" s="3" t="s">
        <v>54</v>
      </c>
      <c r="BC162" s="4">
        <v>1000000000686</v>
      </c>
      <c r="BD162" s="8">
        <f>AN162*(LN((BC162*AN162)/AK162)-3.64)</f>
        <v>5122.1699769608686</v>
      </c>
      <c r="BF162" s="4">
        <f t="shared" si="1"/>
        <v>768834095512.74976</v>
      </c>
    </row>
    <row r="163" spans="1:58" x14ac:dyDescent="0.2">
      <c r="A163" s="3" t="s">
        <v>37</v>
      </c>
      <c r="B163" s="3" t="s">
        <v>212</v>
      </c>
      <c r="C163" s="3">
        <v>2</v>
      </c>
      <c r="D163" s="3">
        <v>6</v>
      </c>
      <c r="E163" s="3">
        <v>0</v>
      </c>
      <c r="F163" s="3">
        <v>1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f>SUM(C163:L163)</f>
        <v>9</v>
      </c>
      <c r="N163" s="3">
        <v>0</v>
      </c>
      <c r="O163" s="3">
        <v>0</v>
      </c>
      <c r="P163" s="3">
        <v>0</v>
      </c>
      <c r="Q163" s="3">
        <v>0</v>
      </c>
      <c r="R163" s="3">
        <v>1</v>
      </c>
      <c r="S163" s="3">
        <v>0</v>
      </c>
      <c r="T163" s="3">
        <v>0</v>
      </c>
      <c r="U163" s="3">
        <v>0</v>
      </c>
      <c r="V163" s="3" t="s">
        <v>213</v>
      </c>
      <c r="W163" s="3">
        <f>C163*12+D163*1+E163*14+F163*16+G163*31+H163*32+I163*35+J163*19+K163*80+L163*127</f>
        <v>46</v>
      </c>
      <c r="X163" s="3" t="s">
        <v>40</v>
      </c>
      <c r="Y163" s="3" t="s">
        <v>113</v>
      </c>
      <c r="Z163" s="3" t="s">
        <v>194</v>
      </c>
      <c r="AA163" s="3" t="s">
        <v>719</v>
      </c>
      <c r="AB163" s="3" t="s">
        <v>719</v>
      </c>
      <c r="AC163" s="3" t="s">
        <v>503</v>
      </c>
      <c r="AD163" s="3" t="s">
        <v>712</v>
      </c>
      <c r="AF163" s="3" t="s">
        <v>212</v>
      </c>
      <c r="AG163" s="3" t="s">
        <v>42</v>
      </c>
      <c r="AH163" s="3">
        <v>20</v>
      </c>
      <c r="AI163" s="3" t="s">
        <v>43</v>
      </c>
      <c r="AJ163" s="3" t="s">
        <v>114</v>
      </c>
      <c r="AK163" s="3">
        <v>1.6670000000000001E-2</v>
      </c>
      <c r="AL163" s="9" t="s">
        <v>115</v>
      </c>
      <c r="AM163" s="3" t="s">
        <v>48</v>
      </c>
      <c r="AN163" s="3">
        <v>88</v>
      </c>
      <c r="AP163" s="3">
        <v>0</v>
      </c>
      <c r="AQ163" s="9" t="s">
        <v>401</v>
      </c>
      <c r="AR163" s="6">
        <f>(2*1.380649E-23*1000000000000000*AV163)/(9.86960440109*W163*1.660540199E-27)</f>
        <v>1.2087048020622005E+20</v>
      </c>
      <c r="AS163" s="9" t="s">
        <v>401</v>
      </c>
      <c r="AT163" s="9" t="s">
        <v>401</v>
      </c>
      <c r="AU163" s="3" t="s">
        <v>214</v>
      </c>
      <c r="AV163" s="3">
        <v>3300</v>
      </c>
      <c r="AW163" s="3">
        <v>400</v>
      </c>
      <c r="AX163" s="11">
        <f>AV163/11604.5250061598</f>
        <v>0.28437182894158325</v>
      </c>
      <c r="AY163" s="11">
        <f>AW163/11604.5250061598</f>
        <v>3.4469312598979791E-2</v>
      </c>
      <c r="AZ163" s="3" t="s">
        <v>521</v>
      </c>
      <c r="BC163" s="4">
        <v>1000000000455</v>
      </c>
      <c r="BD163" s="8">
        <f>AN163*(LN((BC163*AN163)/AK163)-3.64)</f>
        <v>2865.5002211511451</v>
      </c>
      <c r="BF163" s="4">
        <f t="shared" si="1"/>
        <v>1024479746095.8619</v>
      </c>
    </row>
    <row r="164" spans="1:58" x14ac:dyDescent="0.2">
      <c r="A164" s="3" t="s">
        <v>37</v>
      </c>
      <c r="B164" s="3" t="s">
        <v>63</v>
      </c>
      <c r="C164" s="3">
        <v>0</v>
      </c>
      <c r="D164" s="3">
        <v>0</v>
      </c>
      <c r="E164" s="3">
        <v>0</v>
      </c>
      <c r="F164" s="3">
        <v>2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f>SUM(C164:L164)</f>
        <v>2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 t="s">
        <v>749</v>
      </c>
      <c r="W164" s="3">
        <f>C164*12+D164*1+E164*14+F164*16+G164*31+H164*32+I164*35+J164*19+K164*80+L164*127</f>
        <v>32</v>
      </c>
      <c r="Y164" s="3" t="s">
        <v>691</v>
      </c>
      <c r="Z164" s="3" t="s">
        <v>404</v>
      </c>
      <c r="AA164" s="3" t="s">
        <v>278</v>
      </c>
      <c r="AB164" s="3" t="s">
        <v>397</v>
      </c>
      <c r="AC164" s="3" t="s">
        <v>504</v>
      </c>
      <c r="AD164" s="3" t="s">
        <v>712</v>
      </c>
      <c r="AE164" s="3">
        <v>2</v>
      </c>
      <c r="AF164" s="3" t="s">
        <v>63</v>
      </c>
      <c r="AG164" s="3" t="s">
        <v>42</v>
      </c>
      <c r="AH164" s="3">
        <v>25</v>
      </c>
      <c r="AI164" s="3" t="s">
        <v>43</v>
      </c>
      <c r="AJ164" s="3" t="s">
        <v>58</v>
      </c>
      <c r="AK164" s="3">
        <v>1</v>
      </c>
      <c r="AM164" s="3" t="s">
        <v>48</v>
      </c>
      <c r="AP164" s="3">
        <v>0</v>
      </c>
      <c r="AQ164" s="9" t="s">
        <v>401</v>
      </c>
      <c r="AR164" s="4">
        <f>720000000000000*1100000000000000</f>
        <v>7.9199999999999993E+29</v>
      </c>
      <c r="AS164" s="9" t="s">
        <v>473</v>
      </c>
      <c r="AT164" s="9" t="s">
        <v>446</v>
      </c>
      <c r="AU164" s="3" t="s">
        <v>740</v>
      </c>
      <c r="AV164" s="3">
        <v>982</v>
      </c>
      <c r="AW164" s="3">
        <v>56</v>
      </c>
      <c r="AX164" s="11">
        <f>AV164/11604.5250061598</f>
        <v>8.4622162430495376E-2</v>
      </c>
      <c r="AY164" s="11">
        <f>AW164/11604.5250061598</f>
        <v>4.82570376385717E-3</v>
      </c>
      <c r="BC164" s="4"/>
      <c r="BF164" s="4">
        <f t="shared" si="1"/>
        <v>0</v>
      </c>
    </row>
    <row r="165" spans="1:58" x14ac:dyDescent="0.2">
      <c r="A165" s="3" t="s">
        <v>37</v>
      </c>
      <c r="B165" s="3" t="s">
        <v>155</v>
      </c>
      <c r="C165" s="3">
        <v>2</v>
      </c>
      <c r="D165" s="3">
        <v>6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f>SUM(C165:L165)</f>
        <v>8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 t="s">
        <v>156</v>
      </c>
      <c r="W165" s="3">
        <f>C165*12+D165*1+E165*14+F165*16+G165*31+H165*32+I165*35+J165*19+K165*80+L165*127</f>
        <v>30</v>
      </c>
      <c r="Y165" s="3" t="s">
        <v>691</v>
      </c>
      <c r="Z165" s="3" t="s">
        <v>404</v>
      </c>
      <c r="AA165" s="3" t="s">
        <v>278</v>
      </c>
      <c r="AB165" s="3" t="s">
        <v>397</v>
      </c>
      <c r="AC165" s="3" t="s">
        <v>504</v>
      </c>
      <c r="AD165" s="3" t="s">
        <v>712</v>
      </c>
      <c r="AE165" s="3">
        <v>3</v>
      </c>
      <c r="AF165" s="3" t="s">
        <v>155</v>
      </c>
      <c r="AG165" s="3" t="s">
        <v>42</v>
      </c>
      <c r="AH165" s="3">
        <v>25</v>
      </c>
      <c r="AI165" s="3" t="s">
        <v>43</v>
      </c>
      <c r="AJ165" s="3" t="s">
        <v>58</v>
      </c>
      <c r="AK165" s="3">
        <v>1</v>
      </c>
      <c r="AM165" s="3" t="s">
        <v>48</v>
      </c>
      <c r="AP165" s="3">
        <v>0</v>
      </c>
      <c r="AQ165" s="9" t="s">
        <v>401</v>
      </c>
      <c r="AR165" s="6">
        <f>12000000000000000*1100000000000000</f>
        <v>1.3200000000000001E+31</v>
      </c>
      <c r="AS165" s="9" t="s">
        <v>473</v>
      </c>
      <c r="AT165" s="9" t="s">
        <v>446</v>
      </c>
      <c r="AU165" s="3" t="s">
        <v>736</v>
      </c>
      <c r="AV165" s="3">
        <v>2486</v>
      </c>
      <c r="AW165" s="3">
        <v>126</v>
      </c>
      <c r="AX165" s="11">
        <f>AV165/11604.5250061598</f>
        <v>0.21422677780265939</v>
      </c>
      <c r="AY165" s="11">
        <f>AW165/11604.5250061598</f>
        <v>1.0857833468678633E-2</v>
      </c>
      <c r="BC165" s="4"/>
      <c r="BF165" s="4">
        <f t="shared" si="1"/>
        <v>0</v>
      </c>
    </row>
    <row r="166" spans="1:58" x14ac:dyDescent="0.2">
      <c r="A166" s="3" t="s">
        <v>37</v>
      </c>
      <c r="B166" s="3" t="s">
        <v>218</v>
      </c>
      <c r="C166" s="3">
        <v>2</v>
      </c>
      <c r="D166" s="3">
        <v>6</v>
      </c>
      <c r="E166" s="3">
        <v>0</v>
      </c>
      <c r="F166" s="3">
        <v>1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f>SUM(C166:L166)</f>
        <v>9</v>
      </c>
      <c r="N166" s="3">
        <v>1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 t="s">
        <v>219</v>
      </c>
      <c r="W166" s="3">
        <f>C166*12+D166*1+E166*14+F166*16+G166*31+H166*32+I166*35+J166*19+K166*80+L166*127</f>
        <v>46</v>
      </c>
      <c r="Y166" s="3" t="s">
        <v>49</v>
      </c>
      <c r="Z166" s="3" t="s">
        <v>41</v>
      </c>
      <c r="AA166" s="3" t="s">
        <v>46</v>
      </c>
      <c r="AB166" s="3" t="s">
        <v>46</v>
      </c>
      <c r="AC166" s="3" t="s">
        <v>504</v>
      </c>
      <c r="AD166" s="3" t="s">
        <v>712</v>
      </c>
      <c r="AF166" s="3" t="s">
        <v>218</v>
      </c>
      <c r="AG166" s="3" t="s">
        <v>42</v>
      </c>
      <c r="AH166" s="3" t="s">
        <v>50</v>
      </c>
      <c r="AI166" s="3" t="s">
        <v>43</v>
      </c>
      <c r="AJ166" s="3" t="s">
        <v>51</v>
      </c>
      <c r="AK166" s="3">
        <v>1</v>
      </c>
      <c r="AM166" s="3" t="s">
        <v>48</v>
      </c>
      <c r="AN166" s="3">
        <v>152</v>
      </c>
      <c r="AO166" s="3" t="s">
        <v>401</v>
      </c>
      <c r="AP166" s="3">
        <v>0</v>
      </c>
      <c r="AQ166" s="9" t="s">
        <v>401</v>
      </c>
      <c r="AR166" s="6" t="s">
        <v>482</v>
      </c>
      <c r="AS166" s="9" t="s">
        <v>449</v>
      </c>
      <c r="AU166" s="3" t="s">
        <v>52</v>
      </c>
      <c r="AV166" s="3">
        <v>5367</v>
      </c>
      <c r="AW166" s="3">
        <v>361</v>
      </c>
      <c r="AX166" s="11">
        <f>AV166/11604.5250061598</f>
        <v>0.46249200179681133</v>
      </c>
      <c r="AY166" s="11">
        <f>AW166/11604.5250061598</f>
        <v>3.1108554620579258E-2</v>
      </c>
      <c r="AZ166" s="3" t="s">
        <v>53</v>
      </c>
      <c r="BA166" s="3" t="s">
        <v>54</v>
      </c>
      <c r="BC166" s="4">
        <v>1000000000469</v>
      </c>
      <c r="BD166" s="8">
        <f>AN166*(LN((BC166*AN166)/AK166)-3.64)</f>
        <v>4410.2650488610616</v>
      </c>
    </row>
    <row r="167" spans="1:58" x14ac:dyDescent="0.2">
      <c r="A167" s="3" t="s">
        <v>37</v>
      </c>
      <c r="B167" s="3" t="s">
        <v>240</v>
      </c>
      <c r="C167" s="3">
        <v>3</v>
      </c>
      <c r="D167" s="3">
        <v>6</v>
      </c>
      <c r="E167" s="3">
        <v>0</v>
      </c>
      <c r="F167" s="3">
        <v>2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f>SUM(C167:L167)</f>
        <v>11</v>
      </c>
      <c r="N167" s="3">
        <v>0</v>
      </c>
      <c r="O167" s="3">
        <v>0</v>
      </c>
      <c r="P167" s="3">
        <v>0</v>
      </c>
      <c r="Q167" s="3">
        <v>1</v>
      </c>
      <c r="R167" s="3">
        <v>0</v>
      </c>
      <c r="S167" s="3">
        <v>0</v>
      </c>
      <c r="T167" s="3">
        <v>0</v>
      </c>
      <c r="U167" s="3">
        <v>0</v>
      </c>
      <c r="V167" s="3" t="s">
        <v>241</v>
      </c>
      <c r="W167" s="3">
        <f>C167*12+D167*1+E167*14+F167*16+G167*31+H167*32+I167*35+J167*19+K167*80+L167*127</f>
        <v>74</v>
      </c>
      <c r="Y167" s="3" t="s">
        <v>242</v>
      </c>
      <c r="Z167" s="3" t="s">
        <v>45</v>
      </c>
      <c r="AA167" s="3" t="s">
        <v>46</v>
      </c>
      <c r="AB167" s="3" t="s">
        <v>46</v>
      </c>
      <c r="AC167" s="3" t="s">
        <v>504</v>
      </c>
      <c r="AD167" s="3" t="s">
        <v>712</v>
      </c>
      <c r="AF167" s="3" t="s">
        <v>240</v>
      </c>
      <c r="AG167" s="3" t="s">
        <v>42</v>
      </c>
      <c r="AH167" s="3">
        <v>100</v>
      </c>
      <c r="AI167" s="3" t="s">
        <v>43</v>
      </c>
      <c r="AJ167" s="3" t="s">
        <v>243</v>
      </c>
      <c r="AK167" s="3">
        <v>0.5</v>
      </c>
      <c r="AL167" s="9" t="s">
        <v>401</v>
      </c>
      <c r="AM167" s="3" t="s">
        <v>48</v>
      </c>
      <c r="AN167" s="3">
        <v>130</v>
      </c>
      <c r="AO167" s="3" t="s">
        <v>247</v>
      </c>
      <c r="AP167" s="3">
        <v>0.09</v>
      </c>
      <c r="AQ167" s="9" t="s">
        <v>495</v>
      </c>
      <c r="AR167" s="6" t="s">
        <v>453</v>
      </c>
      <c r="AS167" s="9" t="s">
        <v>451</v>
      </c>
      <c r="AT167" s="9" t="s">
        <v>446</v>
      </c>
      <c r="AU167" s="3" t="s">
        <v>248</v>
      </c>
      <c r="AV167" s="3">
        <v>5479</v>
      </c>
      <c r="AW167" s="3">
        <v>84</v>
      </c>
      <c r="AX167" s="11">
        <f>AV167/11604.5250061598</f>
        <v>0.47214340932452564</v>
      </c>
      <c r="AY167" s="11">
        <f>AW167/11604.5250061598</f>
        <v>7.2385556457857554E-3</v>
      </c>
      <c r="BA167" s="3" t="s">
        <v>246</v>
      </c>
      <c r="BC167" s="4">
        <v>1000000000513</v>
      </c>
      <c r="BD167" s="8">
        <f>AN167*(LN((BC167*AN167)/AK167)-3.64)</f>
        <v>3841.7213571694201</v>
      </c>
      <c r="BF167" s="4">
        <f t="shared" si="1"/>
        <v>935253066110.46814</v>
      </c>
    </row>
    <row r="168" spans="1:58" x14ac:dyDescent="0.2">
      <c r="A168" t="s">
        <v>37</v>
      </c>
      <c r="B168" t="s">
        <v>309</v>
      </c>
      <c r="C168">
        <v>8</v>
      </c>
      <c r="D168">
        <v>10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f>SUM(C168:L168)</f>
        <v>18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 t="s">
        <v>310</v>
      </c>
      <c r="W168">
        <f>C168*12+D168*1+E168*14+F168*16+G168*31+H168*32+I168*35+J168*19+K168*80+L168*127</f>
        <v>106</v>
      </c>
      <c r="X168"/>
      <c r="Y168" t="s">
        <v>49</v>
      </c>
      <c r="Z168" t="s">
        <v>41</v>
      </c>
      <c r="AA168" t="s">
        <v>46</v>
      </c>
      <c r="AB168" t="s">
        <v>46</v>
      </c>
      <c r="AC168" t="s">
        <v>504</v>
      </c>
      <c r="AD168" t="s">
        <v>712</v>
      </c>
      <c r="AE168"/>
      <c r="AF168" t="s">
        <v>309</v>
      </c>
      <c r="AG168" t="s">
        <v>42</v>
      </c>
      <c r="AH168" t="s">
        <v>50</v>
      </c>
      <c r="AI168" t="s">
        <v>43</v>
      </c>
      <c r="AJ168" t="s">
        <v>51</v>
      </c>
      <c r="AK168">
        <v>1</v>
      </c>
      <c r="AL168" s="16"/>
      <c r="AM168" t="s">
        <v>48</v>
      </c>
      <c r="AN168">
        <v>170</v>
      </c>
      <c r="AO168"/>
      <c r="AP168">
        <v>0.5</v>
      </c>
      <c r="AQ168" s="16" t="s">
        <v>401</v>
      </c>
      <c r="AR168" t="s">
        <v>500</v>
      </c>
      <c r="AS168" s="16" t="s">
        <v>464</v>
      </c>
      <c r="AT168" s="16" t="s">
        <v>444</v>
      </c>
      <c r="AU168" t="s">
        <v>818</v>
      </c>
      <c r="AV168">
        <v>7818</v>
      </c>
      <c r="AW168">
        <v>1203</v>
      </c>
      <c r="AX168" s="17">
        <f>AV168/11604.5250061598</f>
        <v>0.67370271474706001</v>
      </c>
      <c r="AY168" s="17">
        <f>AW168/11604.5250061598</f>
        <v>0.10366645764143172</v>
      </c>
      <c r="AZ168" t="s">
        <v>53</v>
      </c>
      <c r="BA168" t="s">
        <v>54</v>
      </c>
      <c r="BB168"/>
      <c r="BC168" s="18">
        <v>1000000000692</v>
      </c>
      <c r="BD168" s="19">
        <f>AN168*(LN((BC168*AN168)/AK168)-3.64)</f>
        <v>4951.5593241240367</v>
      </c>
      <c r="BF168" s="4">
        <f t="shared" si="1"/>
        <v>887156278057.24353</v>
      </c>
    </row>
    <row r="169" spans="1:58" x14ac:dyDescent="0.2">
      <c r="A169" s="3" t="s">
        <v>37</v>
      </c>
      <c r="B169" s="3" t="s">
        <v>148</v>
      </c>
      <c r="C169" s="3">
        <v>2</v>
      </c>
      <c r="D169" s="3">
        <v>4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f>SUM(C169:L169)</f>
        <v>6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 t="s">
        <v>149</v>
      </c>
      <c r="W169" s="3">
        <f>C169*12+D169*1+E169*14+F169*16+G169*31+H169*32+I169*35+J169*19+K169*80+L169*127</f>
        <v>28</v>
      </c>
      <c r="Y169" s="3" t="s">
        <v>95</v>
      </c>
      <c r="Z169" s="3" t="s">
        <v>96</v>
      </c>
      <c r="AA169" s="3" t="s">
        <v>79</v>
      </c>
      <c r="AB169" s="3" t="s">
        <v>79</v>
      </c>
      <c r="AC169" s="3" t="s">
        <v>503</v>
      </c>
      <c r="AD169" s="3" t="s">
        <v>712</v>
      </c>
      <c r="AF169" s="3" t="s">
        <v>148</v>
      </c>
      <c r="AG169" s="3" t="s">
        <v>42</v>
      </c>
      <c r="AH169" s="3">
        <v>11</v>
      </c>
      <c r="AI169" s="3" t="s">
        <v>43</v>
      </c>
      <c r="AJ169" s="3" t="s">
        <v>97</v>
      </c>
      <c r="AK169" s="3">
        <v>3.3300000000000003E-2</v>
      </c>
      <c r="AM169" s="3" t="s">
        <v>48</v>
      </c>
      <c r="AN169" s="3">
        <v>61</v>
      </c>
      <c r="AP169" s="3">
        <v>0</v>
      </c>
      <c r="AQ169" s="9" t="s">
        <v>401</v>
      </c>
      <c r="AR169" s="6" t="s">
        <v>470</v>
      </c>
      <c r="AS169" s="9" t="s">
        <v>479</v>
      </c>
      <c r="AT169" s="9" t="s">
        <v>444</v>
      </c>
      <c r="AU169" s="3" t="s">
        <v>150</v>
      </c>
      <c r="AV169" s="3">
        <v>2200</v>
      </c>
      <c r="AZ169" s="3" t="e">
        <f>-dTheta/dT = nu/beta * theta^N * EXP(-Eb/T)</f>
        <v>#NAME?</v>
      </c>
      <c r="BA169" s="3" t="s">
        <v>99</v>
      </c>
      <c r="BC169" s="4">
        <v>1000000000355</v>
      </c>
      <c r="BD169" s="8">
        <f>AN169*(LN((BC169*AN169)/AK169)-3.64)</f>
        <v>1921.7496646096083</v>
      </c>
      <c r="BF169" s="4">
        <f t="shared" si="1"/>
        <v>1075354014710.3203</v>
      </c>
    </row>
    <row r="170" spans="1:58" x14ac:dyDescent="0.2">
      <c r="A170" s="3" t="s">
        <v>37</v>
      </c>
      <c r="B170" s="3" t="s">
        <v>231</v>
      </c>
      <c r="C170" s="3">
        <v>2</v>
      </c>
      <c r="D170" s="3">
        <v>6</v>
      </c>
      <c r="E170" s="3">
        <v>0</v>
      </c>
      <c r="F170" s="3">
        <v>2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f>SUM(C170:L170)</f>
        <v>10</v>
      </c>
      <c r="N170" s="3">
        <v>2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 t="s">
        <v>755</v>
      </c>
      <c r="W170" s="3">
        <f>C170*12+D170*1+E170*14+F170*16+G170*31+H170*32+I170*35+J170*19+K170*80+L170*127</f>
        <v>62</v>
      </c>
      <c r="Y170" s="3" t="s">
        <v>113</v>
      </c>
      <c r="Z170" s="3" t="s">
        <v>87</v>
      </c>
      <c r="AA170" s="3" t="s">
        <v>719</v>
      </c>
      <c r="AB170" s="3" t="s">
        <v>719</v>
      </c>
      <c r="AC170" s="3" t="s">
        <v>503</v>
      </c>
      <c r="AD170" s="3" t="s">
        <v>712</v>
      </c>
      <c r="AF170" s="3" t="s">
        <v>231</v>
      </c>
      <c r="AG170" s="3" t="s">
        <v>42</v>
      </c>
      <c r="AH170" s="3">
        <v>20</v>
      </c>
      <c r="AI170" s="3" t="s">
        <v>43</v>
      </c>
      <c r="AJ170" s="3" t="s">
        <v>114</v>
      </c>
      <c r="AK170" s="3">
        <v>1.6670000000000001E-2</v>
      </c>
      <c r="AL170" s="9" t="s">
        <v>115</v>
      </c>
      <c r="AM170" s="3" t="s">
        <v>48</v>
      </c>
      <c r="AN170" s="3">
        <v>185</v>
      </c>
      <c r="AO170" s="3" t="s">
        <v>232</v>
      </c>
      <c r="AP170" s="3">
        <v>0</v>
      </c>
      <c r="AQ170" s="9" t="s">
        <v>401</v>
      </c>
      <c r="AR170" s="6">
        <f>(2*1.380649E-23*1000000000000000*AV170)/(9.86960440109*W170*1.660540199E-27)</f>
        <v>2.0381385958526838E+20</v>
      </c>
      <c r="AS170" s="9" t="s">
        <v>401</v>
      </c>
      <c r="AT170" s="9" t="s">
        <v>401</v>
      </c>
      <c r="AU170" s="3" t="s">
        <v>233</v>
      </c>
      <c r="AV170" s="3">
        <v>7500</v>
      </c>
      <c r="AW170" s="3">
        <v>800</v>
      </c>
      <c r="AX170" s="11">
        <f>AV170/11604.5250061598</f>
        <v>0.64629961123087099</v>
      </c>
      <c r="AY170" s="11">
        <f>AW170/11604.5250061598</f>
        <v>6.8938625197959583E-2</v>
      </c>
      <c r="AZ170" s="3" t="s">
        <v>521</v>
      </c>
      <c r="BC170" s="4">
        <v>1000000000491</v>
      </c>
      <c r="BD170" s="8">
        <f>AN170*(LN((BC170*AN170)/AK170)-3.64)</f>
        <v>6161.5214818877021</v>
      </c>
    </row>
    <row r="171" spans="1:58" x14ac:dyDescent="0.2">
      <c r="A171" s="3" t="s">
        <v>37</v>
      </c>
      <c r="B171" s="3" t="s">
        <v>176</v>
      </c>
      <c r="C171" s="3">
        <v>2</v>
      </c>
      <c r="D171" s="3">
        <v>4</v>
      </c>
      <c r="E171" s="3">
        <v>0</v>
      </c>
      <c r="F171" s="3">
        <v>1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f>SUM(C171:L171)</f>
        <v>7</v>
      </c>
      <c r="N171" s="3">
        <v>0</v>
      </c>
      <c r="O171" s="3">
        <v>0</v>
      </c>
      <c r="P171" s="3">
        <v>0</v>
      </c>
      <c r="Q171" s="3">
        <v>0</v>
      </c>
      <c r="R171" s="3">
        <v>1</v>
      </c>
      <c r="S171" s="3">
        <v>0</v>
      </c>
      <c r="T171" s="3">
        <v>0</v>
      </c>
      <c r="U171" s="3">
        <v>0</v>
      </c>
      <c r="V171" s="3" t="s">
        <v>177</v>
      </c>
      <c r="W171" s="3">
        <f>C171*12+D171*1+E171*14+F171*16+G171*31+H171*32+I171*35+J171*19+K171*80+L171*127</f>
        <v>44</v>
      </c>
      <c r="X171" s="3" t="s">
        <v>40</v>
      </c>
      <c r="Y171" s="3" t="s">
        <v>178</v>
      </c>
      <c r="Z171" s="3" t="s">
        <v>106</v>
      </c>
      <c r="AA171" s="3" t="s">
        <v>333</v>
      </c>
      <c r="AB171" s="3" t="s">
        <v>333</v>
      </c>
      <c r="AC171" s="3" t="s">
        <v>503</v>
      </c>
      <c r="AD171" s="3" t="s">
        <v>712</v>
      </c>
      <c r="AF171" s="3" t="s">
        <v>176</v>
      </c>
      <c r="AG171" s="3" t="s">
        <v>42</v>
      </c>
      <c r="AH171" s="3" t="s">
        <v>179</v>
      </c>
      <c r="AI171" s="3" t="s">
        <v>43</v>
      </c>
      <c r="AJ171" s="3" t="s">
        <v>62</v>
      </c>
      <c r="AK171" s="3">
        <f>1/60</f>
        <v>1.6666666666666666E-2</v>
      </c>
      <c r="AL171" s="9" t="s">
        <v>180</v>
      </c>
      <c r="AM171" s="3" t="s">
        <v>68</v>
      </c>
      <c r="AN171" s="3">
        <v>125</v>
      </c>
      <c r="AO171" s="3" t="s">
        <v>181</v>
      </c>
      <c r="AP171" s="3">
        <v>1</v>
      </c>
      <c r="AQ171" s="9" t="s">
        <v>62</v>
      </c>
      <c r="AR171" s="4">
        <v>1000000000000</v>
      </c>
      <c r="AS171" s="9" t="s">
        <v>62</v>
      </c>
      <c r="AT171" s="9" t="s">
        <v>444</v>
      </c>
      <c r="AU171" s="3" t="s">
        <v>182</v>
      </c>
      <c r="AV171" s="3">
        <v>2405</v>
      </c>
      <c r="AW171" s="3">
        <v>241</v>
      </c>
      <c r="AX171" s="11">
        <f>AV171/11604.5250061598</f>
        <v>0.20724674200136597</v>
      </c>
      <c r="AY171" s="11">
        <f>AW171/11604.5250061598</f>
        <v>2.0767760840885323E-2</v>
      </c>
      <c r="AZ171" s="3" t="s">
        <v>183</v>
      </c>
      <c r="BA171" s="3" t="s">
        <v>469</v>
      </c>
      <c r="BB171" s="3" t="s">
        <v>184</v>
      </c>
      <c r="BC171" s="4">
        <v>1000000000405</v>
      </c>
      <c r="BD171" s="8">
        <f>AN171*(LN((BC171*AN171)/AK171)-3.64)</f>
        <v>4114.2099269822438</v>
      </c>
      <c r="BF171" s="4">
        <f t="shared" si="1"/>
        <v>1255159608819.0491</v>
      </c>
    </row>
    <row r="172" spans="1:58" x14ac:dyDescent="0.2">
      <c r="A172" s="3" t="s">
        <v>37</v>
      </c>
      <c r="B172" s="3" t="s">
        <v>302</v>
      </c>
      <c r="C172" s="3">
        <v>2</v>
      </c>
      <c r="D172" s="3">
        <v>4</v>
      </c>
      <c r="E172" s="3">
        <v>0</v>
      </c>
      <c r="F172" s="3">
        <v>0</v>
      </c>
      <c r="G172" s="3">
        <v>0</v>
      </c>
      <c r="H172" s="3">
        <v>0</v>
      </c>
      <c r="I172" s="3">
        <v>2</v>
      </c>
      <c r="J172" s="3">
        <v>0</v>
      </c>
      <c r="K172" s="3">
        <v>0</v>
      </c>
      <c r="L172" s="3">
        <v>0</v>
      </c>
      <c r="M172" s="3">
        <f>SUM(C172:L172)</f>
        <v>8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 t="s">
        <v>757</v>
      </c>
      <c r="W172" s="3">
        <f>C172*12+D172*1+E172*14+F172*16+G172*31+H172*32+I172*35+J172*19+K172*80+L172*127</f>
        <v>98</v>
      </c>
      <c r="Y172" s="3" t="s">
        <v>49</v>
      </c>
      <c r="Z172" s="3" t="s">
        <v>41</v>
      </c>
      <c r="AA172" s="3" t="s">
        <v>46</v>
      </c>
      <c r="AB172" s="3" t="s">
        <v>46</v>
      </c>
      <c r="AC172" s="3" t="s">
        <v>504</v>
      </c>
      <c r="AD172" s="3" t="s">
        <v>712</v>
      </c>
      <c r="AF172" s="3" t="s">
        <v>302</v>
      </c>
      <c r="AG172" s="3" t="s">
        <v>42</v>
      </c>
      <c r="AH172" s="3" t="s">
        <v>50</v>
      </c>
      <c r="AI172" s="3" t="s">
        <v>43</v>
      </c>
      <c r="AJ172" s="3" t="s">
        <v>303</v>
      </c>
      <c r="AK172" s="3">
        <v>1.25</v>
      </c>
      <c r="AM172" s="3" t="s">
        <v>48</v>
      </c>
      <c r="AN172" s="3">
        <v>141</v>
      </c>
      <c r="AP172" s="3">
        <v>0</v>
      </c>
      <c r="AQ172" s="9" t="s">
        <v>401</v>
      </c>
      <c r="AR172" s="6" t="s">
        <v>452</v>
      </c>
      <c r="AS172" s="9" t="s">
        <v>463</v>
      </c>
      <c r="AT172" s="9" t="s">
        <v>444</v>
      </c>
      <c r="AU172" s="3" t="s">
        <v>305</v>
      </c>
      <c r="AV172" s="3">
        <v>5292</v>
      </c>
      <c r="AW172" s="3">
        <v>361</v>
      </c>
      <c r="AX172" s="11">
        <f>AV172/11604.5250061598</f>
        <v>0.45602900568450261</v>
      </c>
      <c r="AY172" s="11">
        <f>AW172/11604.5250061598</f>
        <v>3.1108554620579258E-2</v>
      </c>
      <c r="AZ172" s="3" t="s">
        <v>53</v>
      </c>
      <c r="BA172" s="3" t="s">
        <v>54</v>
      </c>
      <c r="BC172" s="4">
        <v>1000000000688</v>
      </c>
      <c r="BD172" s="8">
        <f>AN172*(LN((BC172*AN172)/AK172)-3.64)</f>
        <v>4049.0458812509514</v>
      </c>
    </row>
    <row r="173" spans="1:58" x14ac:dyDescent="0.2">
      <c r="A173" s="3" t="s">
        <v>37</v>
      </c>
      <c r="B173" s="3" t="s">
        <v>82</v>
      </c>
      <c r="C173" s="3">
        <v>1</v>
      </c>
      <c r="D173" s="3">
        <v>2</v>
      </c>
      <c r="E173" s="3">
        <v>0</v>
      </c>
      <c r="F173" s="3">
        <v>1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f>SUM(C173:L173)</f>
        <v>4</v>
      </c>
      <c r="N173" s="3">
        <v>0</v>
      </c>
      <c r="O173" s="3">
        <v>1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 t="s">
        <v>83</v>
      </c>
      <c r="W173" s="3">
        <f>C173*12+D173*1+E173*14+F173*16+G173*31+H173*32+I173*35+J173*19+K173*80+L173*127</f>
        <v>30</v>
      </c>
      <c r="Y173" s="3" t="s">
        <v>84</v>
      </c>
      <c r="Z173" s="3" t="s">
        <v>502</v>
      </c>
      <c r="AA173" s="3" t="s">
        <v>333</v>
      </c>
      <c r="AB173" s="3" t="s">
        <v>333</v>
      </c>
      <c r="AC173" s="3" t="s">
        <v>503</v>
      </c>
      <c r="AD173" s="3" t="s">
        <v>712</v>
      </c>
      <c r="AF173" s="3" t="s">
        <v>82</v>
      </c>
      <c r="AG173" s="3" t="s">
        <v>42</v>
      </c>
      <c r="AH173" s="6">
        <v>15</v>
      </c>
      <c r="AI173" s="6" t="s">
        <v>43</v>
      </c>
      <c r="AJ173" s="6" t="s">
        <v>140</v>
      </c>
      <c r="AK173" s="3">
        <v>6.6669999999999993E-2</v>
      </c>
      <c r="AM173" s="3" t="s">
        <v>48</v>
      </c>
      <c r="AN173" s="3">
        <v>112</v>
      </c>
      <c r="AO173" s="3" t="s">
        <v>401</v>
      </c>
      <c r="AP173" s="3">
        <v>0</v>
      </c>
      <c r="AQ173" s="9" t="s">
        <v>401</v>
      </c>
      <c r="AR173" s="6" t="s">
        <v>475</v>
      </c>
      <c r="AS173" s="9" t="s">
        <v>401</v>
      </c>
      <c r="AT173" s="9" t="s">
        <v>446</v>
      </c>
      <c r="AU173" s="9" t="s">
        <v>507</v>
      </c>
      <c r="AV173" s="3">
        <v>3765</v>
      </c>
      <c r="AW173" s="3">
        <v>60</v>
      </c>
      <c r="AX173" s="11">
        <f>AV173/11604.5250061598</f>
        <v>0.32444240483789727</v>
      </c>
      <c r="AY173" s="11">
        <f>AW173/11604.5250061598</f>
        <v>5.1703968898469685E-3</v>
      </c>
      <c r="BC173" s="4">
        <v>1000000000231</v>
      </c>
      <c r="BD173" s="8">
        <f>AN173*(LN((BC173*AN173)/AK173)-3.64)</f>
        <v>3518.7622612583627</v>
      </c>
      <c r="BF173" s="4">
        <f t="shared" ref="BF173:BF180" si="2">SQRT((2*1000000000000000*10000*(BD173*1.380649E-23))/(PI()*PI()*W173*1.6605402E-27))</f>
        <v>1405776907445.1948</v>
      </c>
    </row>
    <row r="174" spans="1:58" x14ac:dyDescent="0.2">
      <c r="A174" s="3" t="s">
        <v>37</v>
      </c>
      <c r="B174" s="3" t="s">
        <v>142</v>
      </c>
      <c r="C174" s="3">
        <v>1</v>
      </c>
      <c r="D174" s="3">
        <v>3</v>
      </c>
      <c r="E174" s="3">
        <v>1</v>
      </c>
      <c r="F174" s="3">
        <v>1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f>SUM(C174:L174)</f>
        <v>6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1</v>
      </c>
      <c r="V174" s="3" t="s">
        <v>143</v>
      </c>
      <c r="W174" s="3">
        <f>C174*12+D174*1+E174*14+F174*16+G174*31+H174*32+I174*35+J174*19+K174*80+L174*127</f>
        <v>45</v>
      </c>
      <c r="X174" s="3" t="s">
        <v>40</v>
      </c>
      <c r="Y174" s="3" t="s">
        <v>144</v>
      </c>
      <c r="Z174" s="3" t="s">
        <v>87</v>
      </c>
      <c r="AA174" s="3" t="s">
        <v>46</v>
      </c>
      <c r="AB174" s="3" t="s">
        <v>46</v>
      </c>
      <c r="AC174" s="3" t="s">
        <v>504</v>
      </c>
      <c r="AD174" s="3" t="s">
        <v>712</v>
      </c>
      <c r="AF174" s="3" t="s">
        <v>142</v>
      </c>
      <c r="AG174" s="3" t="s">
        <v>42</v>
      </c>
      <c r="AH174" s="3">
        <v>40</v>
      </c>
      <c r="AI174" s="3" t="s">
        <v>43</v>
      </c>
      <c r="AJ174" s="3" t="s">
        <v>80</v>
      </c>
      <c r="AK174" s="3">
        <v>0.2</v>
      </c>
      <c r="AL174" s="9" t="s">
        <v>362</v>
      </c>
      <c r="AM174" s="3" t="s">
        <v>48</v>
      </c>
      <c r="AN174" s="3">
        <v>176</v>
      </c>
      <c r="AP174" s="3">
        <v>1</v>
      </c>
      <c r="AQ174" s="9" t="s">
        <v>401</v>
      </c>
      <c r="AR174" s="6">
        <v>1E+18</v>
      </c>
      <c r="AS174" s="9" t="s">
        <v>401</v>
      </c>
      <c r="AT174" s="9" t="s">
        <v>444</v>
      </c>
      <c r="AU174" s="3" t="s">
        <v>363</v>
      </c>
      <c r="AV174" s="3">
        <v>7770</v>
      </c>
      <c r="BC174" s="4">
        <v>1000000000336</v>
      </c>
      <c r="BD174" s="8">
        <f>AN174*(LN((BC174*AN174)/AK174)-3.64)</f>
        <v>5415.6859721776764</v>
      </c>
      <c r="BF174" s="4">
        <f t="shared" si="2"/>
        <v>1423975606291.8357</v>
      </c>
    </row>
    <row r="175" spans="1:58" x14ac:dyDescent="0.2">
      <c r="A175" t="s">
        <v>37</v>
      </c>
      <c r="B175" t="s">
        <v>142</v>
      </c>
      <c r="C175">
        <v>1</v>
      </c>
      <c r="D175">
        <v>3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f>SUM(C175:L175)</f>
        <v>6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 t="s">
        <v>143</v>
      </c>
      <c r="W175">
        <f>C175*12+D175*1+E175*14+F175*16+G175*31+H175*32+I175*35+J175*19+K175*80+L175*127</f>
        <v>45</v>
      </c>
      <c r="X175" t="s">
        <v>40</v>
      </c>
      <c r="Y175" t="s">
        <v>144</v>
      </c>
      <c r="Z175" t="s">
        <v>87</v>
      </c>
      <c r="AA175" t="s">
        <v>46</v>
      </c>
      <c r="AB175" t="s">
        <v>46</v>
      </c>
      <c r="AC175" t="s">
        <v>504</v>
      </c>
      <c r="AD175" t="s">
        <v>712</v>
      </c>
      <c r="AE175"/>
      <c r="AF175" t="s">
        <v>142</v>
      </c>
      <c r="AG175" t="s">
        <v>42</v>
      </c>
      <c r="AH175">
        <v>40</v>
      </c>
      <c r="AI175" t="s">
        <v>43</v>
      </c>
      <c r="AJ175" t="s">
        <v>80</v>
      </c>
      <c r="AK175">
        <v>0.2</v>
      </c>
      <c r="AL175" s="16" t="s">
        <v>362</v>
      </c>
      <c r="AM175" t="s">
        <v>48</v>
      </c>
      <c r="AN175">
        <v>176</v>
      </c>
      <c r="AO175"/>
      <c r="AP175">
        <v>1</v>
      </c>
      <c r="AQ175" s="16" t="s">
        <v>401</v>
      </c>
      <c r="AR175">
        <v>1E+18</v>
      </c>
      <c r="AS175" s="16" t="s">
        <v>401</v>
      </c>
      <c r="AT175" s="16" t="s">
        <v>444</v>
      </c>
      <c r="AU175" t="s">
        <v>363</v>
      </c>
      <c r="AV175">
        <v>7770</v>
      </c>
      <c r="AW175"/>
      <c r="AX175" s="17"/>
      <c r="AY175" s="17"/>
      <c r="AZ175"/>
      <c r="BA175"/>
      <c r="BB175"/>
      <c r="BC175" s="18">
        <v>1000000000336</v>
      </c>
      <c r="BD175" s="19">
        <f>AN175*(LN((BC175*AN175)/AK175)-3.64)</f>
        <v>5415.6859721776764</v>
      </c>
      <c r="BF175" s="4">
        <f t="shared" si="2"/>
        <v>1423975606291.8357</v>
      </c>
    </row>
    <row r="176" spans="1:58" x14ac:dyDescent="0.2">
      <c r="A176" s="3" t="s">
        <v>37</v>
      </c>
      <c r="B176" s="3" t="s">
        <v>111</v>
      </c>
      <c r="C176" s="3">
        <v>1</v>
      </c>
      <c r="D176" s="3">
        <v>2</v>
      </c>
      <c r="E176" s="3">
        <v>0</v>
      </c>
      <c r="F176" s="3">
        <v>2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f>SUM(C176:L176)</f>
        <v>5</v>
      </c>
      <c r="N176" s="3">
        <v>0</v>
      </c>
      <c r="O176" s="3">
        <v>0</v>
      </c>
      <c r="P176" s="3">
        <v>1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 t="s">
        <v>112</v>
      </c>
      <c r="W176" s="3">
        <f>C176*12+D176*1+E176*14+F176*16+G176*31+H176*32+I176*35+J176*19+K176*80+L176*127</f>
        <v>46</v>
      </c>
      <c r="Y176" s="3" t="s">
        <v>113</v>
      </c>
      <c r="Z176" s="3" t="s">
        <v>87</v>
      </c>
      <c r="AA176" s="3" t="s">
        <v>333</v>
      </c>
      <c r="AB176" s="3" t="s">
        <v>333</v>
      </c>
      <c r="AC176" s="3" t="s">
        <v>503</v>
      </c>
      <c r="AD176" s="3" t="s">
        <v>712</v>
      </c>
      <c r="AF176" s="3" t="s">
        <v>111</v>
      </c>
      <c r="AG176" s="3" t="s">
        <v>42</v>
      </c>
      <c r="AH176" s="3">
        <v>20</v>
      </c>
      <c r="AI176" s="3" t="s">
        <v>43</v>
      </c>
      <c r="AJ176" s="3" t="s">
        <v>114</v>
      </c>
      <c r="AK176" s="3">
        <v>1.6670000000000001E-2</v>
      </c>
      <c r="AL176" s="9" t="s">
        <v>115</v>
      </c>
      <c r="AM176" s="3" t="s">
        <v>48</v>
      </c>
      <c r="AN176" s="3">
        <v>137</v>
      </c>
      <c r="AO176" s="3" t="s">
        <v>116</v>
      </c>
      <c r="AP176" s="3">
        <v>0</v>
      </c>
      <c r="AQ176" s="9" t="s">
        <v>401</v>
      </c>
      <c r="AR176" s="6">
        <f>(2*1.380649E-23*1000000000000000*AV176)/(9.86960440109*W176*1.660540199E-27)</f>
        <v>1.7581160757268372E+20</v>
      </c>
      <c r="AS176" s="9" t="s">
        <v>401</v>
      </c>
      <c r="AT176" s="9" t="s">
        <v>446</v>
      </c>
      <c r="AU176" s="3" t="s">
        <v>512</v>
      </c>
      <c r="AV176" s="3">
        <v>4800</v>
      </c>
      <c r="AW176" s="3">
        <v>500</v>
      </c>
      <c r="AX176" s="11">
        <f>AV176/11604.5250061598</f>
        <v>0.41363175118775747</v>
      </c>
      <c r="AY176" s="11">
        <f>AW176/11604.5250061598</f>
        <v>4.3086640748724737E-2</v>
      </c>
      <c r="AZ176" s="3" t="s">
        <v>520</v>
      </c>
      <c r="BC176" s="4">
        <v>1000000000253</v>
      </c>
      <c r="BD176" s="8">
        <f>AN176*(LN((BC176*AN176)/AK176)-3.64)</f>
        <v>4521.7050875193872</v>
      </c>
      <c r="BF176" s="4">
        <f t="shared" si="2"/>
        <v>1286928060608.9292</v>
      </c>
    </row>
    <row r="177" spans="1:58" x14ac:dyDescent="0.2">
      <c r="A177" s="3" t="s">
        <v>37</v>
      </c>
      <c r="B177" s="3" t="s">
        <v>208</v>
      </c>
      <c r="C177" s="3">
        <v>2</v>
      </c>
      <c r="D177" s="3">
        <v>4</v>
      </c>
      <c r="E177" s="3">
        <v>0</v>
      </c>
      <c r="F177" s="3">
        <v>2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f>SUM(C177:L177)</f>
        <v>8</v>
      </c>
      <c r="N177" s="3">
        <v>1</v>
      </c>
      <c r="O177" s="3">
        <v>1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 t="s">
        <v>209</v>
      </c>
      <c r="W177" s="3">
        <f>C177*12+D177*1+E177*14+F177*16+G177*31+H177*32+I177*35+J177*19+K177*80+L177*127</f>
        <v>60</v>
      </c>
      <c r="Y177" s="3" t="s">
        <v>195</v>
      </c>
      <c r="Z177" s="3" t="s">
        <v>196</v>
      </c>
      <c r="AA177" s="3" t="s">
        <v>46</v>
      </c>
      <c r="AB177" s="3" t="s">
        <v>46</v>
      </c>
      <c r="AC177" s="3" t="s">
        <v>504</v>
      </c>
      <c r="AD177" s="3" t="s">
        <v>712</v>
      </c>
      <c r="AF177" s="3" t="s">
        <v>208</v>
      </c>
      <c r="AG177" s="3" t="s">
        <v>42</v>
      </c>
      <c r="AH177" s="3">
        <v>23</v>
      </c>
      <c r="AI177" s="3" t="s">
        <v>43</v>
      </c>
      <c r="AJ177" s="3" t="s">
        <v>47</v>
      </c>
      <c r="AK177" s="3">
        <v>0.5</v>
      </c>
      <c r="AL177" s="9" t="s">
        <v>401</v>
      </c>
      <c r="AM177" s="3" t="s">
        <v>48</v>
      </c>
      <c r="AN177" s="3">
        <v>148</v>
      </c>
      <c r="AO177" s="3" t="s">
        <v>210</v>
      </c>
      <c r="AP177" s="3">
        <v>0</v>
      </c>
      <c r="AQ177" s="9" t="s">
        <v>401</v>
      </c>
      <c r="AR177" s="6">
        <v>1.9999999999999999E+33</v>
      </c>
      <c r="AS177" s="9" t="s">
        <v>401</v>
      </c>
      <c r="AT177" s="9" t="s">
        <v>446</v>
      </c>
      <c r="AU177" s="3" t="s">
        <v>211</v>
      </c>
      <c r="AV177" s="3">
        <v>5764</v>
      </c>
      <c r="AW177" s="9" t="s">
        <v>447</v>
      </c>
      <c r="AX177" s="11">
        <f>AV177/11604.5250061598</f>
        <v>0.49670279455129873</v>
      </c>
      <c r="AY177" s="11" t="s">
        <v>401</v>
      </c>
      <c r="AZ177" s="3" t="s">
        <v>199</v>
      </c>
      <c r="BC177" s="4">
        <v>1000000000442</v>
      </c>
      <c r="BD177" s="8">
        <f>AN177*(LN((BC177*AN177)/AK177)-3.64)</f>
        <v>4392.8443244628015</v>
      </c>
      <c r="BF177" s="4">
        <f t="shared" si="2"/>
        <v>1110655446709.9048</v>
      </c>
    </row>
    <row r="178" spans="1:58" x14ac:dyDescent="0.2">
      <c r="A178" s="3" t="s">
        <v>37</v>
      </c>
      <c r="B178" s="3" t="s">
        <v>185</v>
      </c>
      <c r="C178" s="3">
        <v>2</v>
      </c>
      <c r="D178" s="3">
        <v>3</v>
      </c>
      <c r="E178" s="3">
        <v>1</v>
      </c>
      <c r="F178" s="3">
        <v>1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f>SUM(C178:L178)</f>
        <v>7</v>
      </c>
      <c r="N178" s="3">
        <v>1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1</v>
      </c>
      <c r="U178" s="3">
        <v>0</v>
      </c>
      <c r="V178" s="3" t="s">
        <v>186</v>
      </c>
      <c r="W178" s="3">
        <f>C178*12+D178*1+E178*14+F178*16+G178*31+H178*32+I178*35+J178*19+K178*80+L178*127</f>
        <v>57</v>
      </c>
      <c r="Y178" s="3" t="s">
        <v>187</v>
      </c>
      <c r="Z178" s="3" t="s">
        <v>188</v>
      </c>
      <c r="AA178" s="3" t="s">
        <v>333</v>
      </c>
      <c r="AB178" s="3" t="s">
        <v>333</v>
      </c>
      <c r="AC178" s="3" t="s">
        <v>503</v>
      </c>
      <c r="AD178" s="3" t="s">
        <v>712</v>
      </c>
      <c r="AF178" s="3" t="s">
        <v>185</v>
      </c>
      <c r="AG178" s="3" t="s">
        <v>42</v>
      </c>
      <c r="AH178" s="3">
        <v>40</v>
      </c>
      <c r="AI178" s="3" t="s">
        <v>61</v>
      </c>
      <c r="AJ178" s="3" t="s">
        <v>67</v>
      </c>
      <c r="AK178" s="3">
        <v>8.3299999999999999E-2</v>
      </c>
      <c r="AL178" s="9" t="s">
        <v>189</v>
      </c>
      <c r="AM178" s="3" t="s">
        <v>48</v>
      </c>
      <c r="AN178" s="3">
        <v>226</v>
      </c>
      <c r="AP178" s="3">
        <v>0</v>
      </c>
      <c r="AQ178" s="9" t="s">
        <v>62</v>
      </c>
      <c r="AR178" s="6">
        <v>3000000000000</v>
      </c>
      <c r="AS178" s="9" t="s">
        <v>401</v>
      </c>
      <c r="AT178" s="9" t="s">
        <v>444</v>
      </c>
      <c r="AU178" s="3" t="s">
        <v>190</v>
      </c>
      <c r="AV178" s="3">
        <v>6976</v>
      </c>
      <c r="AW178" s="9">
        <v>0</v>
      </c>
      <c r="AX178" s="11">
        <f>AV178/11604.5250061598</f>
        <v>0.60114481172620748</v>
      </c>
      <c r="AY178" s="11">
        <v>0</v>
      </c>
      <c r="AZ178" s="3" t="s">
        <v>191</v>
      </c>
      <c r="BC178" s="4">
        <v>1000000000411</v>
      </c>
      <c r="BD178" s="8">
        <f>AN178*(LN((BC178*AN178)/AK178)-3.64)</f>
        <v>7208.6910030651852</v>
      </c>
      <c r="BF178" s="4">
        <f t="shared" ref="BF178" si="3">SQRT((2*1000000000000000*10000*(BD178*1.380649E-23))/(PI()*PI()*W178*1.6605402E-27))</f>
        <v>1459731052457.3103</v>
      </c>
    </row>
    <row r="179" spans="1:58" x14ac:dyDescent="0.2">
      <c r="A179" s="3" t="s">
        <v>37</v>
      </c>
      <c r="B179" s="3" t="s">
        <v>65</v>
      </c>
      <c r="C179" s="3">
        <v>1</v>
      </c>
      <c r="D179" s="3">
        <v>1</v>
      </c>
      <c r="E179" s="3">
        <v>1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f>SUM(C179:L179)</f>
        <v>3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1</v>
      </c>
      <c r="U179" s="3">
        <v>0</v>
      </c>
      <c r="V179" s="3" t="s">
        <v>66</v>
      </c>
      <c r="W179" s="3">
        <f>C179*12+D179*1+E179*14+F179*16+G179*31+H179*32+I179*35+J179*19+K179*80+L179*127</f>
        <v>27</v>
      </c>
      <c r="Y179" s="3" t="s">
        <v>71</v>
      </c>
      <c r="Z179" s="3" t="s">
        <v>69</v>
      </c>
      <c r="AA179" s="3" t="s">
        <v>333</v>
      </c>
      <c r="AB179" s="3" t="s">
        <v>333</v>
      </c>
      <c r="AC179" s="3" t="s">
        <v>503</v>
      </c>
      <c r="AD179" s="3" t="s">
        <v>712</v>
      </c>
      <c r="AF179" s="3" t="s">
        <v>65</v>
      </c>
      <c r="AG179" s="3" t="s">
        <v>42</v>
      </c>
      <c r="AH179" s="6">
        <v>10</v>
      </c>
      <c r="AI179" s="3" t="s">
        <v>43</v>
      </c>
      <c r="AJ179" s="3" t="s">
        <v>97</v>
      </c>
      <c r="AK179" s="3">
        <v>3.3329999999999999E-2</v>
      </c>
      <c r="AL179" s="9" t="s">
        <v>401</v>
      </c>
      <c r="AM179" s="3" t="s">
        <v>48</v>
      </c>
      <c r="AN179" s="3">
        <v>135</v>
      </c>
      <c r="AO179" s="3" t="s">
        <v>401</v>
      </c>
      <c r="AP179" s="3">
        <v>0</v>
      </c>
      <c r="AQ179" s="9" t="s">
        <v>401</v>
      </c>
      <c r="AR179" s="6" t="s">
        <v>475</v>
      </c>
      <c r="AS179" s="9" t="s">
        <v>401</v>
      </c>
      <c r="AT179" s="9" t="s">
        <v>446</v>
      </c>
      <c r="AU179" s="3" t="s">
        <v>513</v>
      </c>
      <c r="AV179" s="3">
        <v>3488</v>
      </c>
      <c r="AW179" s="3">
        <v>120</v>
      </c>
      <c r="AX179" s="11">
        <f>AV179/11604.5250061598</f>
        <v>0.30057240586310374</v>
      </c>
      <c r="AY179" s="11">
        <f>AW179/11604.5250061598</f>
        <v>1.0340793779693937E-2</v>
      </c>
      <c r="BC179" s="4">
        <v>1000000000177</v>
      </c>
      <c r="BD179" s="8">
        <f>AN179*(LN((BC179*AN179)/AK179)-3.64)</f>
        <v>4360.1750929628734</v>
      </c>
      <c r="BF179" s="4">
        <f t="shared" ref="BF179" si="4">SQRT((2*1000000000000000*10000*(BD179*1.380649E-23))/(PI()*PI()*W179*1.6605402E-27))</f>
        <v>1649499363555.7791</v>
      </c>
    </row>
    <row r="180" spans="1:58" x14ac:dyDescent="0.2">
      <c r="A180" s="3" t="s">
        <v>37</v>
      </c>
      <c r="B180" s="3" t="s">
        <v>85</v>
      </c>
      <c r="C180" s="3">
        <v>1</v>
      </c>
      <c r="D180" s="3">
        <v>1</v>
      </c>
      <c r="E180" s="3">
        <v>1</v>
      </c>
      <c r="F180" s="3">
        <v>1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f>SUM(C180:L180)</f>
        <v>4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 t="s">
        <v>86</v>
      </c>
      <c r="W180" s="3">
        <f>C180*12+D180*1+E180*14+F180*16+G180*31+H180*32+I180*35+J180*19+K180*80+L180*127</f>
        <v>43</v>
      </c>
      <c r="Y180" s="3" t="s">
        <v>88</v>
      </c>
      <c r="Z180" s="3" t="s">
        <v>89</v>
      </c>
      <c r="AA180" s="3" t="s">
        <v>70</v>
      </c>
      <c r="AB180" s="3" t="s">
        <v>70</v>
      </c>
      <c r="AC180" s="3" t="s">
        <v>503</v>
      </c>
      <c r="AD180" s="3" t="s">
        <v>712</v>
      </c>
      <c r="AF180" s="3" t="s">
        <v>85</v>
      </c>
      <c r="AG180" s="3" t="s">
        <v>42</v>
      </c>
      <c r="AH180" s="3">
        <v>10</v>
      </c>
      <c r="AI180" s="3" t="s">
        <v>43</v>
      </c>
      <c r="AJ180" s="3" t="s">
        <v>62</v>
      </c>
      <c r="AK180" s="3">
        <f>1/60</f>
        <v>1.6666666666666666E-2</v>
      </c>
      <c r="AM180" s="3" t="s">
        <v>90</v>
      </c>
      <c r="AN180" s="3">
        <v>130</v>
      </c>
      <c r="AP180" s="3">
        <v>1</v>
      </c>
      <c r="AQ180" s="9" t="s">
        <v>401</v>
      </c>
      <c r="AR180" s="4">
        <v>2900000000000</v>
      </c>
      <c r="AS180" s="9" t="s">
        <v>401</v>
      </c>
      <c r="AT180" s="9" t="s">
        <v>444</v>
      </c>
      <c r="AU180" s="3" t="s">
        <v>91</v>
      </c>
      <c r="AV180" s="3">
        <v>4450</v>
      </c>
      <c r="BA180" s="3" t="s">
        <v>92</v>
      </c>
      <c r="BC180" s="4">
        <v>1000000000236</v>
      </c>
      <c r="BD180" s="8">
        <f>AN180*(LN((BC180*AN180)/AK180)-3.64)</f>
        <v>4283.8770167494904</v>
      </c>
      <c r="BF180" s="4">
        <f t="shared" si="2"/>
        <v>1295586276092.6638</v>
      </c>
    </row>
    <row r="181" spans="1:58" x14ac:dyDescent="0.2">
      <c r="A181" s="3" t="s">
        <v>37</v>
      </c>
      <c r="B181" s="3" t="s">
        <v>120</v>
      </c>
      <c r="C181" s="3">
        <v>1</v>
      </c>
      <c r="D181" s="3">
        <v>4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f>SUM(C181:L181)</f>
        <v>5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 t="s">
        <v>121</v>
      </c>
      <c r="W181" s="3">
        <f>C181*12+D181*1+E181*14+F181*16+G181*31+H181*32+I181*35+J181*19+K181*80+L181*127</f>
        <v>16</v>
      </c>
      <c r="Y181" s="3" t="s">
        <v>49</v>
      </c>
      <c r="Z181" s="3" t="s">
        <v>41</v>
      </c>
      <c r="AA181" s="3" t="s">
        <v>46</v>
      </c>
      <c r="AB181" s="3" t="s">
        <v>46</v>
      </c>
      <c r="AC181" s="3" t="s">
        <v>504</v>
      </c>
      <c r="AD181" s="3" t="s">
        <v>712</v>
      </c>
      <c r="AF181" s="3" t="s">
        <v>120</v>
      </c>
      <c r="AG181" s="3" t="s">
        <v>42</v>
      </c>
      <c r="AH181" s="3" t="s">
        <v>50</v>
      </c>
      <c r="AI181" s="3" t="s">
        <v>43</v>
      </c>
      <c r="AJ181" s="3" t="s">
        <v>51</v>
      </c>
      <c r="AK181" s="3">
        <v>1</v>
      </c>
      <c r="AM181" s="3" t="s">
        <v>48</v>
      </c>
      <c r="AN181" s="3">
        <v>36</v>
      </c>
      <c r="AP181" s="3">
        <v>0</v>
      </c>
      <c r="AQ181" s="9" t="s">
        <v>401</v>
      </c>
      <c r="AR181" s="6" t="s">
        <v>470</v>
      </c>
      <c r="AS181" s="9" t="s">
        <v>448</v>
      </c>
      <c r="AT181" s="9" t="s">
        <v>446</v>
      </c>
      <c r="AU181" s="3" t="s">
        <v>127</v>
      </c>
      <c r="AV181" s="3">
        <v>1333</v>
      </c>
      <c r="AW181" s="3">
        <v>120</v>
      </c>
      <c r="AX181" s="11">
        <f>AV181/11604.5250061598</f>
        <v>0.11486898423610015</v>
      </c>
      <c r="AY181" s="11">
        <f>AW181/11604.5250061598</f>
        <v>1.0340793779693937E-2</v>
      </c>
      <c r="AZ181" s="3" t="s">
        <v>53</v>
      </c>
      <c r="BA181" s="3" t="s">
        <v>54</v>
      </c>
      <c r="BC181" s="4">
        <v>1000000000276</v>
      </c>
      <c r="BD181" s="8">
        <f>AN181*(LN((BC181*AN181)/AK181)-3.64)</f>
        <v>992.68344196778366</v>
      </c>
    </row>
    <row r="182" spans="1:58" x14ac:dyDescent="0.2">
      <c r="A182" s="3" t="s">
        <v>37</v>
      </c>
      <c r="B182" s="3" t="s">
        <v>146</v>
      </c>
      <c r="C182" s="3">
        <v>1</v>
      </c>
      <c r="D182" s="3">
        <v>4</v>
      </c>
      <c r="E182" s="3">
        <v>0</v>
      </c>
      <c r="F182" s="3">
        <v>0</v>
      </c>
      <c r="G182" s="3">
        <v>0</v>
      </c>
      <c r="H182" s="3">
        <v>1</v>
      </c>
      <c r="I182" s="3">
        <v>0</v>
      </c>
      <c r="J182" s="3">
        <v>0</v>
      </c>
      <c r="K182" s="3">
        <v>0</v>
      </c>
      <c r="L182" s="3">
        <v>0</v>
      </c>
      <c r="M182" s="3">
        <f>SUM(C182:L182)</f>
        <v>6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 t="s">
        <v>147</v>
      </c>
      <c r="W182" s="3">
        <f>C182*12+D182*1+E182*14+F182*16+G182*31+H182*32+I182*35+J182*19+K182*80+L182*127</f>
        <v>48</v>
      </c>
      <c r="Y182" s="3" t="s">
        <v>356</v>
      </c>
      <c r="Z182" s="3" t="s">
        <v>372</v>
      </c>
      <c r="AA182" s="3" t="s">
        <v>371</v>
      </c>
      <c r="AB182" s="3" t="s">
        <v>708</v>
      </c>
      <c r="AC182" s="3" t="s">
        <v>503</v>
      </c>
      <c r="AD182" s="3" t="s">
        <v>712</v>
      </c>
      <c r="AF182" s="3" t="s">
        <v>146</v>
      </c>
      <c r="AG182" s="3" t="s">
        <v>42</v>
      </c>
      <c r="AH182" s="3">
        <v>100</v>
      </c>
      <c r="AI182" s="3" t="s">
        <v>43</v>
      </c>
      <c r="AJ182" s="3" t="s">
        <v>296</v>
      </c>
      <c r="AK182" s="3">
        <v>2</v>
      </c>
      <c r="AL182" s="9" t="s">
        <v>373</v>
      </c>
      <c r="AM182" s="3" t="s">
        <v>48</v>
      </c>
      <c r="AN182" s="3">
        <v>125</v>
      </c>
      <c r="AO182" s="3" t="s">
        <v>401</v>
      </c>
      <c r="AP182" s="3">
        <v>1</v>
      </c>
      <c r="AQ182" s="9" t="s">
        <v>401</v>
      </c>
      <c r="AR182" s="6">
        <v>10000000000000</v>
      </c>
      <c r="AS182" s="9" t="s">
        <v>401</v>
      </c>
      <c r="AT182" s="9" t="s">
        <v>444</v>
      </c>
      <c r="AU182" s="3" t="s">
        <v>374</v>
      </c>
      <c r="AV182" s="3">
        <v>3825</v>
      </c>
      <c r="AW182" s="3">
        <v>0</v>
      </c>
      <c r="AX182" s="11">
        <f>AV182/11604.5250061598</f>
        <v>0.32961280172774421</v>
      </c>
      <c r="AY182" s="11">
        <v>0</v>
      </c>
      <c r="BC182" s="4">
        <v>1000000000352</v>
      </c>
      <c r="BD182" s="8">
        <f>AN182*(LN((BC182*AN182)/AK182)-3.64)</f>
        <v>3515.7734591278631</v>
      </c>
    </row>
    <row r="183" spans="1:58" x14ac:dyDescent="0.2">
      <c r="A183" s="3" t="s">
        <v>37</v>
      </c>
      <c r="B183" s="3" t="s">
        <v>128</v>
      </c>
      <c r="C183" s="3">
        <v>1</v>
      </c>
      <c r="D183" s="3">
        <v>4</v>
      </c>
      <c r="E183" s="3">
        <v>0</v>
      </c>
      <c r="F183" s="3">
        <v>1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f>SUM(C183:L183)</f>
        <v>6</v>
      </c>
      <c r="N183" s="3">
        <v>1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 t="s">
        <v>129</v>
      </c>
      <c r="W183" s="3">
        <f>C183*12+D183*1+E183*14+F183*16+G183*31+H183*32+I183*35+J183*19+K183*80+L183*127</f>
        <v>32</v>
      </c>
      <c r="Y183" s="3" t="s">
        <v>49</v>
      </c>
      <c r="Z183" s="3" t="s">
        <v>41</v>
      </c>
      <c r="AA183" s="3" t="s">
        <v>46</v>
      </c>
      <c r="AB183" s="3" t="s">
        <v>46</v>
      </c>
      <c r="AC183" s="3" t="s">
        <v>504</v>
      </c>
      <c r="AD183" s="3" t="s">
        <v>712</v>
      </c>
      <c r="AF183" s="3" t="s">
        <v>128</v>
      </c>
      <c r="AG183" s="3" t="s">
        <v>42</v>
      </c>
      <c r="AH183" s="3" t="s">
        <v>50</v>
      </c>
      <c r="AI183" s="3" t="s">
        <v>43</v>
      </c>
      <c r="AJ183" s="3" t="s">
        <v>51</v>
      </c>
      <c r="AK183" s="3">
        <v>1</v>
      </c>
      <c r="AM183" s="3" t="s">
        <v>48</v>
      </c>
      <c r="AN183" s="3">
        <v>141</v>
      </c>
      <c r="AP183" s="3">
        <v>0</v>
      </c>
      <c r="AQ183" s="9" t="s">
        <v>401</v>
      </c>
      <c r="AR183" s="6" t="s">
        <v>471</v>
      </c>
      <c r="AS183" s="9" t="s">
        <v>449</v>
      </c>
      <c r="AT183" s="9" t="s">
        <v>444</v>
      </c>
      <c r="AU183" s="3" t="s">
        <v>52</v>
      </c>
      <c r="AV183" s="3">
        <v>5116</v>
      </c>
      <c r="AW183" s="3">
        <v>361</v>
      </c>
      <c r="AX183" s="11">
        <f>AV183/11604.5250061598</f>
        <v>0.44086250814095151</v>
      </c>
      <c r="AY183" s="11">
        <f>AW183/11604.5250061598</f>
        <v>3.1108554620579258E-2</v>
      </c>
      <c r="AZ183" s="3" t="s">
        <v>53</v>
      </c>
      <c r="BA183" s="3" t="s">
        <v>54</v>
      </c>
      <c r="BC183" s="4">
        <v>1000000000308</v>
      </c>
      <c r="BD183" s="8">
        <f>AN183*(LN((BC183*AN183)/AK183)-3.64)</f>
        <v>4080.509121932675</v>
      </c>
    </row>
    <row r="184" spans="1:58" x14ac:dyDescent="0.2">
      <c r="A184" s="3" t="s">
        <v>37</v>
      </c>
      <c r="B184" s="3" t="s">
        <v>192</v>
      </c>
      <c r="C184" s="3">
        <v>2</v>
      </c>
      <c r="D184" s="3">
        <v>4</v>
      </c>
      <c r="E184" s="3">
        <v>0</v>
      </c>
      <c r="F184" s="3">
        <v>2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f>SUM(C184:L184)</f>
        <v>8</v>
      </c>
      <c r="N184" s="3">
        <v>0</v>
      </c>
      <c r="O184" s="3">
        <v>0</v>
      </c>
      <c r="P184" s="3">
        <v>0</v>
      </c>
      <c r="Q184" s="3">
        <v>1</v>
      </c>
      <c r="R184" s="3">
        <v>0</v>
      </c>
      <c r="S184" s="3">
        <v>0</v>
      </c>
      <c r="T184" s="3">
        <v>0</v>
      </c>
      <c r="U184" s="3">
        <v>0</v>
      </c>
      <c r="V184" s="3" t="s">
        <v>193</v>
      </c>
      <c r="W184" s="3">
        <f>C184*12+D184*1+E184*14+F184*16+G184*31+H184*32+I184*35+J184*19+K184*80+L184*127</f>
        <v>60</v>
      </c>
      <c r="Y184" s="3" t="s">
        <v>195</v>
      </c>
      <c r="Z184" s="3" t="s">
        <v>196</v>
      </c>
      <c r="AA184" s="3" t="s">
        <v>46</v>
      </c>
      <c r="AB184" s="3" t="s">
        <v>46</v>
      </c>
      <c r="AC184" s="3" t="s">
        <v>504</v>
      </c>
      <c r="AD184" s="3" t="s">
        <v>712</v>
      </c>
      <c r="AF184" s="3" t="s">
        <v>192</v>
      </c>
      <c r="AG184" s="3" t="s">
        <v>42</v>
      </c>
      <c r="AH184" s="3">
        <v>23</v>
      </c>
      <c r="AI184" s="3" t="s">
        <v>43</v>
      </c>
      <c r="AJ184" s="3" t="s">
        <v>47</v>
      </c>
      <c r="AK184" s="3">
        <v>0.5</v>
      </c>
      <c r="AL184" s="9" t="s">
        <v>401</v>
      </c>
      <c r="AM184" s="3" t="s">
        <v>48</v>
      </c>
      <c r="AN184" s="3">
        <v>108</v>
      </c>
      <c r="AO184" s="3" t="s">
        <v>197</v>
      </c>
      <c r="AP184" s="3">
        <v>0</v>
      </c>
      <c r="AQ184" s="9" t="s">
        <v>401</v>
      </c>
      <c r="AR184" s="6">
        <v>7.9999999999999996E+33</v>
      </c>
      <c r="AS184" s="9" t="s">
        <v>401</v>
      </c>
      <c r="AT184" s="9" t="s">
        <v>446</v>
      </c>
      <c r="AU184" s="3" t="s">
        <v>198</v>
      </c>
      <c r="AV184" s="3">
        <v>4105</v>
      </c>
      <c r="AW184" s="3">
        <v>0</v>
      </c>
      <c r="AX184" s="11">
        <f>AV184/11604.5250061598</f>
        <v>0.35374132054703006</v>
      </c>
      <c r="AY184" s="11">
        <v>0</v>
      </c>
      <c r="AZ184" s="3" t="s">
        <v>199</v>
      </c>
      <c r="BC184" s="4">
        <v>1000000000415</v>
      </c>
      <c r="BD184" s="8">
        <f>AN184*(LN((BC184*AN184)/AK184)-3.64)</f>
        <v>3171.5603485949928</v>
      </c>
    </row>
    <row r="185" spans="1:58" x14ac:dyDescent="0.2">
      <c r="A185" s="3" t="s">
        <v>37</v>
      </c>
      <c r="B185" s="3" t="s">
        <v>164</v>
      </c>
      <c r="C185" s="3">
        <v>3</v>
      </c>
      <c r="D185" s="3">
        <v>4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f>SUM(C185:L185)</f>
        <v>7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 t="s">
        <v>751</v>
      </c>
      <c r="W185" s="3">
        <f>C185*12+D185*1+E185*14+F185*16+G185*31+H185*32+I185*35+J185*19+K185*80+L185*127</f>
        <v>40</v>
      </c>
      <c r="Y185" s="3" t="s">
        <v>95</v>
      </c>
      <c r="Z185" s="3" t="s">
        <v>96</v>
      </c>
      <c r="AA185" s="3" t="s">
        <v>79</v>
      </c>
      <c r="AB185" s="3" t="s">
        <v>79</v>
      </c>
      <c r="AC185" s="3" t="s">
        <v>505</v>
      </c>
      <c r="AD185" s="3" t="s">
        <v>712</v>
      </c>
      <c r="AF185" s="3" t="s">
        <v>165</v>
      </c>
      <c r="AG185" s="3" t="s">
        <v>42</v>
      </c>
      <c r="AJ185" s="3" t="s">
        <v>97</v>
      </c>
      <c r="AK185" s="3">
        <v>3.3329999999999999E-2</v>
      </c>
      <c r="AM185" s="3" t="s">
        <v>48</v>
      </c>
      <c r="AN185" s="3">
        <v>95</v>
      </c>
      <c r="AO185" s="3" t="s">
        <v>401</v>
      </c>
      <c r="AP185" s="3">
        <v>0</v>
      </c>
      <c r="AQ185" s="9" t="s">
        <v>401</v>
      </c>
      <c r="AR185" s="6" t="s">
        <v>455</v>
      </c>
      <c r="AS185" s="9" t="s">
        <v>481</v>
      </c>
      <c r="AT185" s="9" t="s">
        <v>444</v>
      </c>
      <c r="AU185" s="3" t="s">
        <v>166</v>
      </c>
      <c r="AV185" s="3">
        <v>4200</v>
      </c>
      <c r="AW185" s="3">
        <v>300</v>
      </c>
      <c r="AZ185" s="3" t="e">
        <f>-dTheta/dT = nu/beta * theta^N * EXP(-Eb/T)</f>
        <v>#NAME?</v>
      </c>
      <c r="BA185" s="3" t="s">
        <v>99</v>
      </c>
      <c r="BC185" s="4">
        <v>1000000000390</v>
      </c>
      <c r="BD185" s="8">
        <f>AN185*(LN((BC185*AN185)/AK185)-3.64)</f>
        <v>3034.8885624852501</v>
      </c>
    </row>
    <row r="186" spans="1:58" x14ac:dyDescent="0.2">
      <c r="B186" s="3" t="s">
        <v>119</v>
      </c>
      <c r="C186" s="3">
        <v>1</v>
      </c>
      <c r="D186" s="3">
        <v>5</v>
      </c>
      <c r="E186" s="3">
        <v>1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f>SUM(C186:L186)</f>
        <v>7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1</v>
      </c>
      <c r="T186" s="3">
        <v>0</v>
      </c>
      <c r="U186" s="3">
        <v>0</v>
      </c>
      <c r="V186" s="3" t="s">
        <v>168</v>
      </c>
      <c r="W186" s="3">
        <f>C186*12+D186*1+E186*14+F186*16+G186*31+H186*32+I186*35+J186*19+K186*80+L186*127</f>
        <v>31</v>
      </c>
      <c r="Y186" s="3" t="s">
        <v>144</v>
      </c>
      <c r="AA186" s="3" t="s">
        <v>46</v>
      </c>
      <c r="AB186" s="3" t="s">
        <v>46</v>
      </c>
      <c r="AC186" s="3" t="s">
        <v>504</v>
      </c>
      <c r="AD186" s="3" t="s">
        <v>712</v>
      </c>
      <c r="AF186" s="3" t="s">
        <v>119</v>
      </c>
      <c r="AG186" s="3" t="s">
        <v>42</v>
      </c>
      <c r="AH186" s="3">
        <v>40</v>
      </c>
      <c r="AI186" s="3" t="s">
        <v>43</v>
      </c>
      <c r="AJ186" s="3" t="s">
        <v>80</v>
      </c>
      <c r="AK186" s="3">
        <v>0.2</v>
      </c>
      <c r="AN186" s="3">
        <v>106</v>
      </c>
      <c r="AP186" s="3">
        <v>0</v>
      </c>
      <c r="AR186" s="6">
        <v>0</v>
      </c>
      <c r="AU186" s="3" t="s">
        <v>169</v>
      </c>
      <c r="AV186" s="3">
        <v>3200</v>
      </c>
      <c r="AX186" s="11">
        <f>AV186/11604.5250061598</f>
        <v>0.27575450079183833</v>
      </c>
      <c r="BC186" s="4">
        <v>1000000000395</v>
      </c>
      <c r="BD186" s="8">
        <f>AN186*(LN((BC186*AN186)/AK186)-3.64)</f>
        <v>3207.9732010241896</v>
      </c>
    </row>
    <row r="187" spans="1:58" x14ac:dyDescent="0.2">
      <c r="A187" s="3" t="s">
        <v>37</v>
      </c>
      <c r="B187" s="3" t="s">
        <v>153</v>
      </c>
      <c r="C187" s="3">
        <v>2</v>
      </c>
      <c r="D187" s="3">
        <v>3</v>
      </c>
      <c r="E187" s="3">
        <v>1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f>SUM(C187:L187)</f>
        <v>6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1</v>
      </c>
      <c r="U187" s="3">
        <v>0</v>
      </c>
      <c r="V187" s="3" t="s">
        <v>154</v>
      </c>
      <c r="W187" s="3">
        <f>C187*12+D187*1+E187*14+F187*16+G187*31+H187*32+I187*35+J187*19+K187*80+L187*127</f>
        <v>41</v>
      </c>
      <c r="Y187" s="3" t="s">
        <v>134</v>
      </c>
      <c r="Z187" s="3" t="s">
        <v>370</v>
      </c>
      <c r="AA187" s="3" t="s">
        <v>333</v>
      </c>
      <c r="AB187" s="3" t="s">
        <v>333</v>
      </c>
      <c r="AC187" s="3" t="s">
        <v>503</v>
      </c>
      <c r="AD187" s="3" t="s">
        <v>712</v>
      </c>
      <c r="AF187" s="3" t="s">
        <v>432</v>
      </c>
      <c r="AG187" s="3" t="s">
        <v>42</v>
      </c>
      <c r="AH187" s="3">
        <v>90</v>
      </c>
      <c r="AI187" s="3" t="s">
        <v>43</v>
      </c>
      <c r="AJ187" s="3" t="s">
        <v>97</v>
      </c>
      <c r="AK187" s="3">
        <v>3.3300000000000003E-2</v>
      </c>
      <c r="AM187" s="3" t="s">
        <v>48</v>
      </c>
      <c r="AN187" s="3">
        <v>137</v>
      </c>
      <c r="AP187" s="3">
        <v>0</v>
      </c>
      <c r="AQ187" s="9" t="s">
        <v>401</v>
      </c>
      <c r="AR187" s="6">
        <v>5E+16</v>
      </c>
      <c r="AS187" s="9" t="s">
        <v>457</v>
      </c>
      <c r="AT187" s="9" t="s">
        <v>444</v>
      </c>
      <c r="AU187" s="3" t="s">
        <v>431</v>
      </c>
      <c r="AV187" s="3">
        <v>4352</v>
      </c>
      <c r="AW187" s="3">
        <v>116</v>
      </c>
      <c r="AX187" s="11">
        <f>AV187/11604.5250061598</f>
        <v>0.37502612107690009</v>
      </c>
      <c r="AY187" s="11">
        <f>AW187/11604.5250061598</f>
        <v>9.9961006537041385E-3</v>
      </c>
      <c r="BC187" s="4">
        <v>1000000000361</v>
      </c>
      <c r="BD187" s="8">
        <f>AN187*(LN((BC187*AN187)/AK187)-3.64)</f>
        <v>4426.9083896035372</v>
      </c>
      <c r="BF187" s="4">
        <f t="shared" si="1"/>
        <v>1348777798222.5623</v>
      </c>
    </row>
    <row r="188" spans="1:58" x14ac:dyDescent="0.2">
      <c r="A188" s="3" t="s">
        <v>37</v>
      </c>
      <c r="B188" s="3" t="s">
        <v>306</v>
      </c>
      <c r="C188" s="3">
        <v>3</v>
      </c>
      <c r="D188" s="3">
        <v>7</v>
      </c>
      <c r="E188" s="3">
        <v>1</v>
      </c>
      <c r="F188" s="3">
        <v>1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f>SUM(C188:L188)</f>
        <v>12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1</v>
      </c>
      <c r="V188" s="3" t="s">
        <v>753</v>
      </c>
      <c r="W188" s="3">
        <f>C188*12+D188*1+E188*14+F188*16+G188*31+H188*32+I188*35+J188*19+K188*80+L188*127</f>
        <v>73</v>
      </c>
      <c r="Y188" s="3" t="s">
        <v>49</v>
      </c>
      <c r="Z188" s="3" t="s">
        <v>41</v>
      </c>
      <c r="AA188" s="3" t="s">
        <v>46</v>
      </c>
      <c r="AB188" s="3" t="s">
        <v>46</v>
      </c>
      <c r="AC188" s="3" t="s">
        <v>504</v>
      </c>
      <c r="AD188" s="3" t="s">
        <v>712</v>
      </c>
      <c r="AF188" s="3" t="s">
        <v>306</v>
      </c>
      <c r="AG188" s="3" t="s">
        <v>42</v>
      </c>
      <c r="AH188" s="3" t="s">
        <v>50</v>
      </c>
      <c r="AI188" s="3" t="s">
        <v>43</v>
      </c>
      <c r="AJ188" s="3" t="s">
        <v>51</v>
      </c>
      <c r="AK188" s="3">
        <v>1</v>
      </c>
      <c r="AM188" s="3" t="s">
        <v>48</v>
      </c>
      <c r="AN188" s="3">
        <v>163</v>
      </c>
      <c r="AP188" s="3">
        <v>0</v>
      </c>
      <c r="AQ188" s="9" t="s">
        <v>401</v>
      </c>
      <c r="AR188" s="6" t="s">
        <v>458</v>
      </c>
      <c r="AS188" s="9" t="s">
        <v>464</v>
      </c>
      <c r="AT188" s="9" t="s">
        <v>444</v>
      </c>
      <c r="AU188" s="3" t="s">
        <v>308</v>
      </c>
      <c r="AV188" s="3">
        <v>5533</v>
      </c>
      <c r="AW188" s="3">
        <v>481</v>
      </c>
      <c r="AX188" s="11">
        <f>AV188/11604.5250061598</f>
        <v>0.47679676652538794</v>
      </c>
      <c r="AY188" s="11">
        <f>AW188/11604.5250061598</f>
        <v>4.1449348400273194E-2</v>
      </c>
      <c r="AZ188" s="3" t="s">
        <v>53</v>
      </c>
      <c r="BA188" s="3" t="s">
        <v>54</v>
      </c>
      <c r="BC188" s="4">
        <v>1000000000690</v>
      </c>
      <c r="BD188" s="8">
        <f>AN188*(LN((BC188*AN188)/AK188)-3.64)</f>
        <v>4740.8177247403255</v>
      </c>
      <c r="BF188" s="4">
        <f t="shared" si="1"/>
        <v>1046037534483.2401</v>
      </c>
    </row>
    <row r="189" spans="1:58" x14ac:dyDescent="0.2">
      <c r="A189" s="3" t="s">
        <v>37</v>
      </c>
      <c r="B189" s="3" t="s">
        <v>313</v>
      </c>
      <c r="C189" s="3">
        <v>10</v>
      </c>
      <c r="D189" s="3">
        <v>8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f>SUM(C189:L189)</f>
        <v>18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 t="s">
        <v>314</v>
      </c>
      <c r="W189" s="3">
        <f>C189*12+D189*1+E189*14+F189*16+G189*31+H189*32+I189*35+J189*19+K189*80+L189*127</f>
        <v>128</v>
      </c>
      <c r="Y189" s="3" t="s">
        <v>49</v>
      </c>
      <c r="Z189" s="3" t="s">
        <v>41</v>
      </c>
      <c r="AA189" s="3" t="s">
        <v>46</v>
      </c>
      <c r="AB189" s="3" t="s">
        <v>46</v>
      </c>
      <c r="AC189" s="3" t="s">
        <v>504</v>
      </c>
      <c r="AD189" s="3" t="s">
        <v>712</v>
      </c>
      <c r="AF189" s="3" t="s">
        <v>313</v>
      </c>
      <c r="AG189" s="3" t="s">
        <v>42</v>
      </c>
      <c r="AH189" s="3" t="s">
        <v>50</v>
      </c>
      <c r="AI189" s="3" t="s">
        <v>43</v>
      </c>
      <c r="AJ189" s="3" t="s">
        <v>51</v>
      </c>
      <c r="AK189" s="3">
        <v>1</v>
      </c>
      <c r="AM189" s="3" t="s">
        <v>48</v>
      </c>
      <c r="AN189" s="3">
        <v>200</v>
      </c>
      <c r="AP189" s="3">
        <v>1</v>
      </c>
      <c r="AQ189" s="9" t="s">
        <v>401</v>
      </c>
      <c r="AR189" s="6" t="s">
        <v>462</v>
      </c>
      <c r="AS189" s="9" t="s">
        <v>463</v>
      </c>
      <c r="AT189" s="9" t="s">
        <v>444</v>
      </c>
      <c r="AU189" s="3" t="s">
        <v>316</v>
      </c>
      <c r="AV189" s="3">
        <v>7938</v>
      </c>
      <c r="AW189" s="3">
        <v>962</v>
      </c>
      <c r="AX189" s="11">
        <f>AV189/11604.5250061598</f>
        <v>0.68404350852675389</v>
      </c>
      <c r="AY189" s="11">
        <f>AW189/11604.5250061598</f>
        <v>8.2898696800546387E-2</v>
      </c>
      <c r="AZ189" s="3" t="s">
        <v>53</v>
      </c>
      <c r="BA189" s="3" t="s">
        <v>54</v>
      </c>
      <c r="BC189" s="4">
        <v>1000000000696</v>
      </c>
      <c r="BD189" s="8">
        <f>AN189*(LN((BC189*AN189)/AK189)-3.64)</f>
        <v>5857.8676966345174</v>
      </c>
      <c r="BF189" s="4">
        <f t="shared" si="1"/>
        <v>878105837010.75293</v>
      </c>
    </row>
    <row r="190" spans="1:58" x14ac:dyDescent="0.2">
      <c r="A190" s="3" t="s">
        <v>37</v>
      </c>
      <c r="B190" s="3" t="s">
        <v>290</v>
      </c>
      <c r="C190" s="3">
        <v>0</v>
      </c>
      <c r="D190" s="3">
        <v>0</v>
      </c>
      <c r="E190" s="3">
        <v>1</v>
      </c>
      <c r="F190" s="3">
        <v>2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f>SUM(C190:L190)</f>
        <v>3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 t="s">
        <v>291</v>
      </c>
      <c r="W190" s="3">
        <f>C190*12+D190*1+E190*14+F190*16+G190*31+H190*32+I190*35+J190*19+K190*80+L190*127</f>
        <v>46</v>
      </c>
      <c r="Y190" s="3" t="s">
        <v>49</v>
      </c>
      <c r="Z190" s="3" t="s">
        <v>41</v>
      </c>
      <c r="AA190" s="3" t="s">
        <v>46</v>
      </c>
      <c r="AB190" s="3" t="s">
        <v>46</v>
      </c>
      <c r="AC190" s="3" t="s">
        <v>504</v>
      </c>
      <c r="AD190" s="3" t="s">
        <v>712</v>
      </c>
      <c r="AF190" s="3" t="s">
        <v>290</v>
      </c>
      <c r="AG190" s="3" t="s">
        <v>42</v>
      </c>
      <c r="AH190" s="3" t="s">
        <v>50</v>
      </c>
      <c r="AI190" s="3" t="s">
        <v>43</v>
      </c>
      <c r="AJ190" s="3" t="s">
        <v>47</v>
      </c>
      <c r="AK190" s="3">
        <v>0.5</v>
      </c>
      <c r="AM190" s="3" t="s">
        <v>48</v>
      </c>
      <c r="AN190" s="3">
        <v>130</v>
      </c>
      <c r="AO190" s="3" t="s">
        <v>401</v>
      </c>
      <c r="AP190" s="3">
        <v>1</v>
      </c>
      <c r="AQ190" s="9" t="s">
        <v>401</v>
      </c>
      <c r="AR190" s="6" t="s">
        <v>462</v>
      </c>
      <c r="AS190" s="9" t="s">
        <v>463</v>
      </c>
      <c r="AT190" s="9" t="s">
        <v>444</v>
      </c>
      <c r="AU190" s="3" t="s">
        <v>293</v>
      </c>
      <c r="AV190" s="3">
        <v>3969</v>
      </c>
      <c r="AW190" s="3">
        <v>601</v>
      </c>
      <c r="AX190" s="11">
        <f>AV190/11604.5250061598</f>
        <v>0.34202175426337694</v>
      </c>
      <c r="AY190" s="11">
        <f>AW190/11604.5250061598</f>
        <v>5.1790142179967136E-2</v>
      </c>
      <c r="AZ190" s="3" t="s">
        <v>53</v>
      </c>
      <c r="BA190" s="3" t="s">
        <v>54</v>
      </c>
      <c r="BC190" s="4">
        <v>1000000000661</v>
      </c>
      <c r="BD190" s="8">
        <f>AN190*(LN((BC190*AN190)/AK190)-3.64)</f>
        <v>3841.72135718866</v>
      </c>
      <c r="BF190" s="4">
        <f t="shared" si="1"/>
        <v>1186222301438.9592</v>
      </c>
    </row>
    <row r="191" spans="1:58" x14ac:dyDescent="0.2">
      <c r="A191" s="3" t="s">
        <v>37</v>
      </c>
      <c r="B191" s="3" t="s">
        <v>272</v>
      </c>
      <c r="C191" s="3">
        <v>8</v>
      </c>
      <c r="D191" s="3">
        <v>10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f>SUM(C191:L191)</f>
        <v>18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 t="s">
        <v>273</v>
      </c>
      <c r="W191" s="3">
        <f>C191*12+D191*1+E191*14+F191*16+G191*31+H191*32+I191*35+J191*19+K191*80+L191*127</f>
        <v>106</v>
      </c>
      <c r="Y191" s="3" t="s">
        <v>237</v>
      </c>
      <c r="Z191" s="3" t="s">
        <v>45</v>
      </c>
      <c r="AA191" s="3" t="s">
        <v>46</v>
      </c>
      <c r="AB191" s="3" t="s">
        <v>46</v>
      </c>
      <c r="AC191" s="3" t="s">
        <v>504</v>
      </c>
      <c r="AD191" s="3" t="s">
        <v>712</v>
      </c>
      <c r="AF191" s="3" t="s">
        <v>272</v>
      </c>
      <c r="AK191" s="3">
        <v>0</v>
      </c>
      <c r="AN191" s="3">
        <v>158</v>
      </c>
      <c r="AO191" s="3" t="s">
        <v>276</v>
      </c>
      <c r="AP191" s="3">
        <v>0.27</v>
      </c>
      <c r="AQ191" s="9" t="s">
        <v>496</v>
      </c>
      <c r="AR191" s="6" t="s">
        <v>488</v>
      </c>
      <c r="AS191" s="9" t="s">
        <v>487</v>
      </c>
      <c r="AU191" s="3" t="s">
        <v>277</v>
      </c>
      <c r="AV191" s="3">
        <v>6964</v>
      </c>
      <c r="BC191" s="4">
        <v>1000000000582</v>
      </c>
      <c r="BD191" s="8" t="e">
        <f>AN191*(LN((BC191*AN191)/AK191)-3.64)</f>
        <v>#DIV/0!</v>
      </c>
      <c r="BF191" s="4" t="e">
        <f t="shared" si="1"/>
        <v>#DIV/0!</v>
      </c>
    </row>
    <row r="192" spans="1:58" x14ac:dyDescent="0.2">
      <c r="A192" t="s">
        <v>37</v>
      </c>
      <c r="B192" t="s">
        <v>272</v>
      </c>
      <c r="C192">
        <v>8</v>
      </c>
      <c r="D192">
        <v>10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f>SUM(C192:L192)</f>
        <v>18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t="s">
        <v>819</v>
      </c>
      <c r="W192">
        <f>C192*12+D192*1+E192*14+F192*16+G192*31+H192*32+I192*35+J192*19+K192*80+L192*127</f>
        <v>106</v>
      </c>
      <c r="X192"/>
      <c r="Y192" t="s">
        <v>237</v>
      </c>
      <c r="Z192" t="s">
        <v>45</v>
      </c>
      <c r="AA192" t="s">
        <v>46</v>
      </c>
      <c r="AB192" t="s">
        <v>46</v>
      </c>
      <c r="AC192" t="s">
        <v>504</v>
      </c>
      <c r="AD192" t="s">
        <v>712</v>
      </c>
      <c r="AE192"/>
      <c r="AF192" t="s">
        <v>272</v>
      </c>
      <c r="AG192"/>
      <c r="AH192"/>
      <c r="AI192"/>
      <c r="AJ192"/>
      <c r="AK192">
        <v>0</v>
      </c>
      <c r="AL192" s="16"/>
      <c r="AM192"/>
      <c r="AN192">
        <v>158</v>
      </c>
      <c r="AO192" t="s">
        <v>820</v>
      </c>
      <c r="AP192">
        <v>0.14000000000000001</v>
      </c>
      <c r="AQ192" s="16" t="s">
        <v>821</v>
      </c>
      <c r="AR192" t="s">
        <v>822</v>
      </c>
      <c r="AS192" s="16" t="s">
        <v>823</v>
      </c>
      <c r="AT192" s="16"/>
      <c r="AU192" t="s">
        <v>824</v>
      </c>
      <c r="AV192">
        <v>7096</v>
      </c>
      <c r="AW192"/>
      <c r="AX192" s="17"/>
      <c r="AY192" s="17"/>
      <c r="AZ192"/>
      <c r="BA192"/>
      <c r="BB192"/>
      <c r="BC192" s="18">
        <v>1000000000580</v>
      </c>
      <c r="BD192" s="19" t="e">
        <f>AN192*(LN((BC192*AN192)/AK192)-3.64)</f>
        <v>#DIV/0!</v>
      </c>
      <c r="BF192" s="4" t="e">
        <f t="shared" si="1"/>
        <v>#DIV/0!</v>
      </c>
    </row>
    <row r="193" spans="1:58" x14ac:dyDescent="0.2">
      <c r="A193" s="3" t="s">
        <v>37</v>
      </c>
      <c r="B193" s="3" t="s">
        <v>265</v>
      </c>
      <c r="C193" s="3">
        <v>3</v>
      </c>
      <c r="D193" s="3">
        <v>8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f>SUM(C193:L193)</f>
        <v>11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 t="s">
        <v>266</v>
      </c>
      <c r="W193" s="3">
        <f>C193*12+D193*1+E193*14+F193*16+G193*31+H193*32+I193*35+J193*19+K193*80+L193*127</f>
        <v>44</v>
      </c>
      <c r="Y193" s="3" t="s">
        <v>691</v>
      </c>
      <c r="Z193" s="3" t="s">
        <v>404</v>
      </c>
      <c r="AA193" s="3" t="s">
        <v>278</v>
      </c>
      <c r="AB193" s="3" t="s">
        <v>397</v>
      </c>
      <c r="AC193" s="3" t="s">
        <v>504</v>
      </c>
      <c r="AD193" s="3" t="s">
        <v>712</v>
      </c>
      <c r="AE193" s="3">
        <v>1</v>
      </c>
      <c r="AF193" s="3" t="s">
        <v>265</v>
      </c>
      <c r="AG193" s="3" t="s">
        <v>42</v>
      </c>
      <c r="AH193" s="3">
        <v>25</v>
      </c>
      <c r="AI193" s="3" t="s">
        <v>43</v>
      </c>
      <c r="AJ193" s="3" t="s">
        <v>58</v>
      </c>
      <c r="AK193" s="3">
        <v>1</v>
      </c>
      <c r="AM193" s="3" t="s">
        <v>48</v>
      </c>
      <c r="AP193" s="3">
        <v>0</v>
      </c>
      <c r="AQ193" s="9" t="s">
        <v>401</v>
      </c>
      <c r="AR193" s="6">
        <f>600000000000000000*1100000000000000</f>
        <v>6.6000000000000004E+32</v>
      </c>
      <c r="AS193" s="9" t="s">
        <v>473</v>
      </c>
      <c r="AT193" s="9" t="s">
        <v>446</v>
      </c>
      <c r="AU193" s="9" t="s">
        <v>734</v>
      </c>
      <c r="AV193" s="3">
        <v>3393</v>
      </c>
      <c r="AW193" s="3">
        <v>171</v>
      </c>
      <c r="AX193" s="11">
        <f>AV193/11604.5250061598</f>
        <v>0.29238594412084606</v>
      </c>
      <c r="AY193" s="11">
        <f>AW193/11604.5250061598</f>
        <v>1.4735631136063859E-2</v>
      </c>
      <c r="BC193" s="4"/>
    </row>
    <row r="194" spans="1:58" x14ac:dyDescent="0.2">
      <c r="A194" s="3" t="s">
        <v>37</v>
      </c>
      <c r="B194" s="3" t="s">
        <v>223</v>
      </c>
      <c r="C194" s="3">
        <v>3</v>
      </c>
      <c r="D194" s="3">
        <v>6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f>SUM(C194:L194)</f>
        <v>9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 t="s">
        <v>224</v>
      </c>
      <c r="W194" s="3">
        <f>C194*12+D194*1+E194*14+F194*16+G194*31+H194*32+I194*35+J194*19+K194*80+L194*127</f>
        <v>42</v>
      </c>
      <c r="X194" s="3" t="s">
        <v>40</v>
      </c>
      <c r="Y194" s="3" t="s">
        <v>95</v>
      </c>
      <c r="Z194" s="3" t="s">
        <v>96</v>
      </c>
      <c r="AA194" s="3" t="s">
        <v>79</v>
      </c>
      <c r="AB194" s="3" t="s">
        <v>79</v>
      </c>
      <c r="AC194" s="3" t="s">
        <v>505</v>
      </c>
      <c r="AD194" s="3" t="s">
        <v>712</v>
      </c>
      <c r="AF194" s="3" t="s">
        <v>225</v>
      </c>
      <c r="AG194" s="3" t="s">
        <v>42</v>
      </c>
      <c r="AH194" s="3">
        <v>11</v>
      </c>
      <c r="AI194" s="3" t="s">
        <v>43</v>
      </c>
      <c r="AJ194" s="3" t="s">
        <v>97</v>
      </c>
      <c r="AK194" s="3">
        <v>3.3329999999999999E-2</v>
      </c>
      <c r="AM194" s="3" t="s">
        <v>48</v>
      </c>
      <c r="AN194" s="3">
        <v>82</v>
      </c>
      <c r="AP194" s="3">
        <v>0</v>
      </c>
      <c r="AQ194" s="9" t="s">
        <v>401</v>
      </c>
      <c r="AR194" s="6" t="s">
        <v>483</v>
      </c>
      <c r="AS194" s="9" t="s">
        <v>484</v>
      </c>
      <c r="AT194" s="9" t="s">
        <v>444</v>
      </c>
      <c r="AU194" s="3" t="s">
        <v>226</v>
      </c>
      <c r="AV194" s="3">
        <v>3500</v>
      </c>
      <c r="AW194" s="3">
        <v>300</v>
      </c>
      <c r="AX194" s="11">
        <f>AV194/11604.5250061598</f>
        <v>0.30160648524107314</v>
      </c>
      <c r="AY194" s="11">
        <f>AW194/11604.5250061598</f>
        <v>2.5851984449234842E-2</v>
      </c>
      <c r="AZ194" s="3" t="e">
        <f>-dTheta/dT = nu/beta * theta^N * EXP(-Eb/T)</f>
        <v>#NAME?</v>
      </c>
      <c r="BA194" s="3" t="s">
        <v>99</v>
      </c>
      <c r="BC194" s="4">
        <v>1000000000481</v>
      </c>
      <c r="BD194" s="8">
        <f>AN194*(LN((BC194*AN194)/AK194)-3.64)</f>
        <v>2607.5210955275757</v>
      </c>
      <c r="BF194" s="4">
        <f t="shared" si="1"/>
        <v>1022754360224.548</v>
      </c>
    </row>
    <row r="195" spans="1:58" x14ac:dyDescent="0.2">
      <c r="A195" s="3" t="s">
        <v>37</v>
      </c>
      <c r="B195" s="3" t="s">
        <v>234</v>
      </c>
      <c r="C195" s="3">
        <v>3</v>
      </c>
      <c r="D195" s="3">
        <v>6</v>
      </c>
      <c r="E195" s="3">
        <v>0</v>
      </c>
      <c r="F195" s="3">
        <v>1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f>SUM(C195:L195)</f>
        <v>10</v>
      </c>
      <c r="N195" s="3">
        <v>0</v>
      </c>
      <c r="O195" s="3">
        <v>1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 t="s">
        <v>756</v>
      </c>
      <c r="W195" s="3">
        <f>C195*12+D195*1+E195*14+F195*16+G195*31+H195*32+I195*35+J195*19+K195*80+L195*127</f>
        <v>58</v>
      </c>
      <c r="Y195" s="3" t="s">
        <v>420</v>
      </c>
      <c r="Z195" s="3" t="s">
        <v>41</v>
      </c>
      <c r="AA195" s="3" t="s">
        <v>421</v>
      </c>
      <c r="AB195" s="3" t="s">
        <v>421</v>
      </c>
      <c r="AC195" s="3" t="s">
        <v>503</v>
      </c>
      <c r="AD195" s="3" t="s">
        <v>712</v>
      </c>
      <c r="AF195" s="3" t="s">
        <v>234</v>
      </c>
      <c r="AG195" s="3" t="s">
        <v>42</v>
      </c>
      <c r="AH195" s="3" t="s">
        <v>422</v>
      </c>
      <c r="AI195" s="3" t="s">
        <v>43</v>
      </c>
      <c r="AK195" s="3">
        <v>0</v>
      </c>
      <c r="AM195" s="3" t="s">
        <v>48</v>
      </c>
      <c r="AN195" s="3">
        <v>145</v>
      </c>
      <c r="AO195" s="3" t="s">
        <v>401</v>
      </c>
      <c r="AP195" s="3">
        <v>1</v>
      </c>
      <c r="AQ195" s="9" t="s">
        <v>401</v>
      </c>
      <c r="AR195" s="6" t="s">
        <v>447</v>
      </c>
      <c r="AU195" s="3" t="s">
        <v>424</v>
      </c>
      <c r="AV195" s="3">
        <v>4330</v>
      </c>
      <c r="AX195" s="11">
        <f>AV195/11604.5250061598</f>
        <v>0.37313030888395621</v>
      </c>
      <c r="AZ195" s="3" t="s">
        <v>423</v>
      </c>
      <c r="BA195" s="3" t="s">
        <v>425</v>
      </c>
      <c r="BC195" s="4">
        <v>1000000000500</v>
      </c>
      <c r="BD195" s="8" t="e">
        <f>AN195*(LN((BC195*AN195)/AK195)-3.64)</f>
        <v>#DIV/0!</v>
      </c>
      <c r="BF195" s="4" t="e">
        <f t="shared" si="1"/>
        <v>#DIV/0!</v>
      </c>
    </row>
    <row r="196" spans="1:58" x14ac:dyDescent="0.2">
      <c r="A196" s="3" t="s">
        <v>37</v>
      </c>
      <c r="B196" s="3" t="s">
        <v>221</v>
      </c>
      <c r="C196" s="3">
        <v>3</v>
      </c>
      <c r="D196" s="3">
        <v>5</v>
      </c>
      <c r="E196" s="3">
        <v>1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f>SUM(C196:L196)</f>
        <v>9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1</v>
      </c>
      <c r="U196" s="3">
        <v>0</v>
      </c>
      <c r="V196" s="3" t="s">
        <v>832</v>
      </c>
      <c r="W196" s="3">
        <f>C196*12+D196*1+E196*14+F196*16+G196*31+H196*32+I196*35+J196*19+K196*80+L196*127</f>
        <v>55</v>
      </c>
      <c r="X196" s="3" t="s">
        <v>40</v>
      </c>
      <c r="Y196" s="3" t="s">
        <v>222</v>
      </c>
      <c r="Z196" s="3" t="s">
        <v>106</v>
      </c>
      <c r="AA196" s="3" t="s">
        <v>333</v>
      </c>
      <c r="AB196" s="3" t="s">
        <v>333</v>
      </c>
      <c r="AC196" s="3" t="s">
        <v>503</v>
      </c>
      <c r="AD196" s="3" t="s">
        <v>712</v>
      </c>
      <c r="AF196" s="3" t="s">
        <v>221</v>
      </c>
      <c r="AG196" s="3" t="s">
        <v>42</v>
      </c>
      <c r="AH196" s="3">
        <v>20</v>
      </c>
      <c r="AI196" s="3" t="s">
        <v>43</v>
      </c>
      <c r="AJ196" s="3" t="s">
        <v>361</v>
      </c>
      <c r="AK196" s="3">
        <f>3.5/60</f>
        <v>5.8333333333333334E-2</v>
      </c>
      <c r="AL196" s="9" t="s">
        <v>141</v>
      </c>
      <c r="AM196" s="3" t="s">
        <v>48</v>
      </c>
      <c r="AN196" s="3">
        <v>150</v>
      </c>
      <c r="AO196" s="3" t="s">
        <v>401</v>
      </c>
      <c r="AP196" s="3">
        <v>0</v>
      </c>
      <c r="AQ196" s="9" t="s">
        <v>401</v>
      </c>
      <c r="AR196" s="4">
        <v>9.9999999999999996E+27</v>
      </c>
      <c r="AS196" s="9" t="s">
        <v>401</v>
      </c>
      <c r="AT196" s="9" t="s">
        <v>446</v>
      </c>
      <c r="AU196" s="3" t="s">
        <v>527</v>
      </c>
      <c r="AV196" s="3">
        <v>4546</v>
      </c>
      <c r="AW196" s="3">
        <v>84</v>
      </c>
      <c r="AX196" s="11">
        <f>AV196/11604.5250061598</f>
        <v>0.39174373768740528</v>
      </c>
      <c r="AY196" s="11">
        <f>AW196/11604.5250061598</f>
        <v>7.2385556457857554E-3</v>
      </c>
      <c r="BC196" s="4">
        <v>1000000000471</v>
      </c>
      <c r="BD196" s="8">
        <f>AN196*(LN((BC196*AN196)/AK196)-3.64)</f>
        <v>4776.4857006333805</v>
      </c>
      <c r="BF196" s="4">
        <f t="shared" si="1"/>
        <v>1209636730737.9268</v>
      </c>
    </row>
    <row r="197" spans="1:58" x14ac:dyDescent="0.2">
      <c r="A197" s="3" t="s">
        <v>37</v>
      </c>
      <c r="B197" s="3" t="s">
        <v>235</v>
      </c>
      <c r="C197" s="3">
        <v>7</v>
      </c>
      <c r="D197" s="3">
        <v>8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f>SUM(C197:L197)</f>
        <v>15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 t="s">
        <v>236</v>
      </c>
      <c r="W197" s="3">
        <f>C197*12+D197*1+E197*14+F197*16+G197*31+H197*32+I197*35+J197*19+K197*80+L197*127</f>
        <v>92</v>
      </c>
      <c r="Y197" s="3" t="s">
        <v>49</v>
      </c>
      <c r="Z197" s="3" t="s">
        <v>41</v>
      </c>
      <c r="AA197" s="3" t="s">
        <v>46</v>
      </c>
      <c r="AB197" s="3" t="s">
        <v>46</v>
      </c>
      <c r="AC197" s="3" t="s">
        <v>504</v>
      </c>
      <c r="AD197" s="3" t="s">
        <v>712</v>
      </c>
      <c r="AF197" s="3" t="s">
        <v>235</v>
      </c>
      <c r="AG197" s="3" t="s">
        <v>42</v>
      </c>
      <c r="AH197" s="3">
        <v>20</v>
      </c>
      <c r="AI197" s="3" t="s">
        <v>43</v>
      </c>
      <c r="AJ197" s="3" t="s">
        <v>51</v>
      </c>
      <c r="AK197" s="3">
        <v>1</v>
      </c>
      <c r="AM197" s="3" t="s">
        <v>48</v>
      </c>
      <c r="AN197" s="3">
        <v>144</v>
      </c>
      <c r="AO197" s="3" t="s">
        <v>401</v>
      </c>
      <c r="AP197" s="3">
        <v>1</v>
      </c>
      <c r="AQ197" s="9" t="s">
        <v>401</v>
      </c>
      <c r="AR197" s="6" t="s">
        <v>455</v>
      </c>
      <c r="AS197" s="9" t="s">
        <v>449</v>
      </c>
      <c r="AT197" s="9" t="s">
        <v>444</v>
      </c>
      <c r="AU197" s="3" t="s">
        <v>239</v>
      </c>
      <c r="AV197" s="3">
        <v>6074</v>
      </c>
      <c r="AW197" s="3">
        <v>722</v>
      </c>
      <c r="AX197" s="11">
        <f>AV197/11604.5250061598</f>
        <v>0.52341651181550808</v>
      </c>
      <c r="AY197" s="11">
        <f>AW197/11604.5250061598</f>
        <v>6.2217109241158516E-2</v>
      </c>
      <c r="AZ197" s="3" t="s">
        <v>53</v>
      </c>
      <c r="BA197" s="3" t="s">
        <v>54</v>
      </c>
      <c r="BC197" s="4">
        <v>1000000000510</v>
      </c>
      <c r="BD197" s="8">
        <f>AN197*(LN((BC197*AN197)/AK197)-3.64)</f>
        <v>4170.3601559060953</v>
      </c>
    </row>
    <row r="198" spans="1:58" x14ac:dyDescent="0.2">
      <c r="A198" s="3" t="s">
        <v>37</v>
      </c>
      <c r="B198" s="3" t="s">
        <v>317</v>
      </c>
      <c r="C198" s="3">
        <v>1</v>
      </c>
      <c r="D198" s="3">
        <v>1</v>
      </c>
      <c r="E198" s="3">
        <v>0</v>
      </c>
      <c r="F198" s="3">
        <v>0</v>
      </c>
      <c r="G198" s="3">
        <v>0</v>
      </c>
      <c r="H198" s="3">
        <v>0</v>
      </c>
      <c r="I198" s="3">
        <v>3</v>
      </c>
      <c r="J198" s="3">
        <v>0</v>
      </c>
      <c r="K198" s="3">
        <v>0</v>
      </c>
      <c r="L198" s="3">
        <v>0</v>
      </c>
      <c r="M198" s="3">
        <f>SUM(C198:L198)</f>
        <v>5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 t="s">
        <v>318</v>
      </c>
      <c r="W198" s="3">
        <f>C198*12+D198*1+E198*14+F198*16+G198*31+H198*32+I198*35+J198*19+K198*80+L198*127</f>
        <v>118</v>
      </c>
      <c r="X198" s="3" t="s">
        <v>61</v>
      </c>
      <c r="Y198" s="3" t="s">
        <v>49</v>
      </c>
      <c r="Z198" s="3" t="s">
        <v>41</v>
      </c>
      <c r="AA198" s="3" t="s">
        <v>46</v>
      </c>
      <c r="AB198" s="3" t="s">
        <v>46</v>
      </c>
      <c r="AC198" s="3" t="s">
        <v>504</v>
      </c>
      <c r="AD198" s="3" t="s">
        <v>712</v>
      </c>
      <c r="AF198" s="3" t="s">
        <v>317</v>
      </c>
      <c r="AG198" s="3" t="s">
        <v>42</v>
      </c>
      <c r="AH198" s="3" t="s">
        <v>50</v>
      </c>
      <c r="AI198" s="3" t="s">
        <v>43</v>
      </c>
      <c r="AJ198" s="3" t="s">
        <v>253</v>
      </c>
      <c r="AK198" s="3">
        <v>0.75</v>
      </c>
      <c r="AM198" s="3" t="s">
        <v>48</v>
      </c>
      <c r="AN198" s="3">
        <v>133</v>
      </c>
      <c r="AP198" s="3">
        <v>0</v>
      </c>
      <c r="AQ198" s="9" t="s">
        <v>401</v>
      </c>
      <c r="AR198" s="6" t="s">
        <v>486</v>
      </c>
      <c r="AS198" s="9" t="s">
        <v>448</v>
      </c>
      <c r="AT198" s="9" t="s">
        <v>444</v>
      </c>
      <c r="AU198" s="3" t="s">
        <v>320</v>
      </c>
      <c r="AV198" s="3">
        <v>5650</v>
      </c>
      <c r="AW198" s="3">
        <v>361</v>
      </c>
      <c r="AX198" s="11">
        <f>AV198/11604.5250061598</f>
        <v>0.4868790404605895</v>
      </c>
      <c r="AY198" s="11">
        <f>AW198/11604.5250061598</f>
        <v>3.1108554620579258E-2</v>
      </c>
      <c r="AZ198" s="3" t="s">
        <v>53</v>
      </c>
      <c r="BA198" s="3" t="s">
        <v>54</v>
      </c>
      <c r="BC198" s="4">
        <v>1000000000702</v>
      </c>
      <c r="BD198" s="8">
        <f>AN198*(LN((BC198*AN198)/AK198)-3.64)</f>
        <v>3879.4839582014433</v>
      </c>
    </row>
    <row r="199" spans="1:58" x14ac:dyDescent="0.2">
      <c r="A199" t="s">
        <v>37</v>
      </c>
      <c r="B199" t="s">
        <v>38</v>
      </c>
      <c r="C199">
        <v>0</v>
      </c>
      <c r="D199">
        <v>2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f>SUM(C199:L199)</f>
        <v>3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 t="s">
        <v>39</v>
      </c>
      <c r="W199">
        <f>C199*12+D199*1+E199*14+F199*16+G199*31+H199*32+I199*35+J199*19+K199*80+L199*127</f>
        <v>18</v>
      </c>
      <c r="X199"/>
      <c r="Y199" t="s">
        <v>826</v>
      </c>
      <c r="Z199" t="s">
        <v>404</v>
      </c>
      <c r="AA199" t="s">
        <v>365</v>
      </c>
      <c r="AB199" t="s">
        <v>365</v>
      </c>
      <c r="AC199" t="s">
        <v>503</v>
      </c>
      <c r="AD199" t="s">
        <v>827</v>
      </c>
      <c r="AE199"/>
      <c r="AF199" t="s">
        <v>828</v>
      </c>
      <c r="AG199" t="s">
        <v>42</v>
      </c>
      <c r="AH199">
        <v>85</v>
      </c>
      <c r="AI199" t="s">
        <v>43</v>
      </c>
      <c r="AJ199" t="s">
        <v>405</v>
      </c>
      <c r="AK199">
        <v>0.6</v>
      </c>
      <c r="AL199" s="16"/>
      <c r="AM199" t="s">
        <v>48</v>
      </c>
      <c r="AN199">
        <v>0</v>
      </c>
      <c r="AO199"/>
      <c r="AP199">
        <v>0</v>
      </c>
      <c r="AQ199" s="16" t="s">
        <v>401</v>
      </c>
      <c r="AR199" t="s">
        <v>829</v>
      </c>
      <c r="AS199" s="16" t="s">
        <v>830</v>
      </c>
      <c r="AT199" s="16" t="s">
        <v>446</v>
      </c>
      <c r="AU199" t="s">
        <v>831</v>
      </c>
      <c r="AV199">
        <v>5803</v>
      </c>
      <c r="AW199">
        <v>120</v>
      </c>
      <c r="AX199" s="17">
        <f>AV199/11604.5250061598</f>
        <v>0.50006355252969925</v>
      </c>
      <c r="AY199" s="17">
        <f>AW199/11604.5250061598</f>
        <v>1.0340793779693937E-2</v>
      </c>
      <c r="AZ199"/>
      <c r="BA199"/>
      <c r="BB199"/>
      <c r="BC199" s="18">
        <v>1000000000006</v>
      </c>
      <c r="BD199" s="19" t="e">
        <f>AN199*(LN((BC199*AN199)/AK199)-3.64)</f>
        <v>#NUM!</v>
      </c>
    </row>
    <row r="200" spans="1:58" x14ac:dyDescent="0.2">
      <c r="AH200" s="6"/>
      <c r="BC200" s="4"/>
    </row>
    <row r="201" spans="1:58" customFormat="1" x14ac:dyDescent="0.2">
      <c r="AL201" s="16"/>
      <c r="AQ201" s="16"/>
      <c r="AS201" s="16"/>
      <c r="AT201" s="16"/>
      <c r="AX201" s="17"/>
      <c r="AY201" s="17"/>
      <c r="BC201" s="18"/>
      <c r="BD201" s="19"/>
      <c r="BF201" s="18" t="e">
        <f t="shared" ref="BF201:BF206" si="5">SQRT((2*1000000000000000*10000*(BD201*1.380649E-23))/(PI()*PI()*W201*1.6605402E-27))</f>
        <v>#DIV/0!</v>
      </c>
    </row>
    <row r="202" spans="1:58" customFormat="1" x14ac:dyDescent="0.2">
      <c r="AL202" s="16"/>
      <c r="AQ202" s="16"/>
      <c r="AS202" s="16"/>
      <c r="AT202" s="16"/>
      <c r="AW202" s="16"/>
      <c r="AX202" s="17"/>
      <c r="AY202" s="17"/>
      <c r="BC202" s="18"/>
      <c r="BD202" s="19"/>
      <c r="BF202" s="18" t="e">
        <f t="shared" si="5"/>
        <v>#DIV/0!</v>
      </c>
    </row>
    <row r="203" spans="1:58" customFormat="1" x14ac:dyDescent="0.2">
      <c r="AL203" s="16"/>
      <c r="AQ203" s="16"/>
      <c r="AS203" s="16"/>
      <c r="AT203" s="16"/>
      <c r="AX203" s="17"/>
      <c r="AY203" s="17"/>
      <c r="BC203" s="18"/>
      <c r="BD203" s="19"/>
      <c r="BF203" s="18" t="e">
        <f t="shared" si="5"/>
        <v>#DIV/0!</v>
      </c>
    </row>
    <row r="204" spans="1:58" customForma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6"/>
      <c r="AI204" s="3"/>
      <c r="AJ204" s="3"/>
      <c r="AK204" s="3"/>
      <c r="AL204" s="9"/>
      <c r="AM204" s="3"/>
      <c r="AN204" s="3"/>
      <c r="AO204" s="3"/>
      <c r="AP204" s="3"/>
      <c r="AQ204" s="9"/>
      <c r="AR204" s="4"/>
      <c r="AS204" s="9"/>
      <c r="AT204" s="9"/>
      <c r="AU204" s="3"/>
      <c r="AV204" s="3"/>
      <c r="AW204" s="3"/>
      <c r="AX204" s="11"/>
      <c r="AY204" s="11"/>
      <c r="AZ204" s="3"/>
      <c r="BA204" s="3"/>
      <c r="BB204" s="3"/>
      <c r="BC204" s="4"/>
      <c r="BD204" s="8"/>
      <c r="BF204" s="18" t="e">
        <f t="shared" si="5"/>
        <v>#DIV/0!</v>
      </c>
    </row>
    <row r="205" spans="1:58" customForma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6"/>
      <c r="AI205" s="3"/>
      <c r="AJ205" s="3"/>
      <c r="AK205" s="3"/>
      <c r="AL205" s="9"/>
      <c r="AM205" s="3"/>
      <c r="AN205" s="3"/>
      <c r="AO205" s="3"/>
      <c r="AP205" s="3"/>
      <c r="AQ205" s="9"/>
      <c r="AR205" s="6"/>
      <c r="AS205" s="9"/>
      <c r="AT205" s="9"/>
      <c r="AU205" s="3"/>
      <c r="AV205" s="3"/>
      <c r="AW205" s="3"/>
      <c r="AX205" s="11"/>
      <c r="AY205" s="11"/>
      <c r="AZ205" s="3"/>
      <c r="BA205" s="3"/>
      <c r="BB205" s="3"/>
      <c r="BC205" s="4"/>
      <c r="BD205" s="8"/>
      <c r="BF205" s="18" t="e">
        <f t="shared" si="5"/>
        <v>#DIV/0!</v>
      </c>
    </row>
    <row r="206" spans="1:58" customForma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6"/>
      <c r="AI206" s="3"/>
      <c r="AJ206" s="3"/>
      <c r="AK206" s="3"/>
      <c r="AL206" s="9"/>
      <c r="AM206" s="3"/>
      <c r="AN206" s="3"/>
      <c r="AO206" s="3"/>
      <c r="AP206" s="3"/>
      <c r="AQ206" s="9"/>
      <c r="AR206" s="6"/>
      <c r="AS206" s="9"/>
      <c r="AT206" s="3"/>
      <c r="AU206" s="3"/>
      <c r="AV206" s="3"/>
      <c r="AW206" s="3"/>
      <c r="AX206" s="11"/>
      <c r="AY206" s="11"/>
      <c r="AZ206" s="3"/>
      <c r="BA206" s="3"/>
      <c r="BB206" s="3"/>
      <c r="BC206" s="4"/>
      <c r="BD206" s="8"/>
      <c r="BF206" s="18" t="e">
        <f t="shared" si="5"/>
        <v>#DIV/0!</v>
      </c>
    </row>
    <row r="207" spans="1:58" x14ac:dyDescent="0.2">
      <c r="AV207" s="8"/>
      <c r="BC207" s="4"/>
      <c r="BF207" s="4" t="e">
        <f t="shared" si="1"/>
        <v>#DIV/0!</v>
      </c>
    </row>
    <row r="208" spans="1:58" x14ac:dyDescent="0.2">
      <c r="BC208" s="4"/>
      <c r="BF208" s="4" t="e">
        <f t="shared" si="1"/>
        <v>#DIV/0!</v>
      </c>
    </row>
    <row r="209" spans="34:58" x14ac:dyDescent="0.2">
      <c r="AH209" s="6"/>
      <c r="AI209" s="6"/>
      <c r="BC209" s="4">
        <v>1000000000052</v>
      </c>
      <c r="BD209" s="8" t="e">
        <f>AN209*(LN((BC209*AN209)/AK209)-3.64)</f>
        <v>#DIV/0!</v>
      </c>
      <c r="BF209" s="4" t="e">
        <f t="shared" si="1"/>
        <v>#DIV/0!</v>
      </c>
    </row>
    <row r="210" spans="34:58" x14ac:dyDescent="0.2">
      <c r="BC210" s="4">
        <v>1000000000346</v>
      </c>
      <c r="BD210" s="8" t="e">
        <f>AN210*(LN((BC210*AN210)/AK210)-3.64)</f>
        <v>#DIV/0!</v>
      </c>
      <c r="BF210" s="4" t="e">
        <f t="shared" si="1"/>
        <v>#DIV/0!</v>
      </c>
    </row>
    <row r="211" spans="34:58" x14ac:dyDescent="0.2">
      <c r="BF211" s="4" t="e">
        <f t="shared" ref="BF211" si="6">SQRT((2*1000000000000000*10000*(BD211*1.380649E-23))/(PI()*PI()*W211*1.6605402E-27))</f>
        <v>#DIV/0!</v>
      </c>
    </row>
    <row r="212" spans="34:58" x14ac:dyDescent="0.2">
      <c r="BC212" s="4"/>
    </row>
    <row r="213" spans="34:58" x14ac:dyDescent="0.2">
      <c r="BC213" s="4"/>
    </row>
    <row r="214" spans="34:58" x14ac:dyDescent="0.2">
      <c r="AH214" s="6"/>
      <c r="BC214" s="4"/>
    </row>
    <row r="215" spans="34:58" x14ac:dyDescent="0.2">
      <c r="AH215" s="6"/>
      <c r="BC215" s="4"/>
    </row>
    <row r="216" spans="34:58" x14ac:dyDescent="0.2">
      <c r="AH216" s="6"/>
      <c r="BC216" s="4"/>
    </row>
    <row r="217" spans="34:58" x14ac:dyDescent="0.2">
      <c r="AH217" s="6"/>
      <c r="BC217" s="4"/>
    </row>
    <row r="218" spans="34:58" x14ac:dyDescent="0.2">
      <c r="AH218" s="6"/>
      <c r="BC218" s="4"/>
    </row>
    <row r="219" spans="34:58" x14ac:dyDescent="0.2">
      <c r="AH219" s="6"/>
      <c r="BC219" s="4"/>
    </row>
    <row r="220" spans="34:58" x14ac:dyDescent="0.2">
      <c r="AR220" s="4"/>
      <c r="BC220" s="4"/>
    </row>
    <row r="221" spans="34:58" x14ac:dyDescent="0.2">
      <c r="AH221" s="6"/>
      <c r="AR221" s="4"/>
      <c r="BC221" s="4"/>
    </row>
    <row r="222" spans="34:58" x14ac:dyDescent="0.2">
      <c r="AH222" s="6"/>
      <c r="AR222" s="4"/>
      <c r="BC222" s="4"/>
    </row>
    <row r="223" spans="34:58" x14ac:dyDescent="0.2">
      <c r="AH223" s="6"/>
      <c r="AR223" s="4"/>
      <c r="BC223" s="4"/>
    </row>
    <row r="224" spans="34:58" x14ac:dyDescent="0.2">
      <c r="AH224" s="6"/>
      <c r="AR224" s="4"/>
      <c r="BC224" s="4"/>
    </row>
    <row r="225" spans="34:55" x14ac:dyDescent="0.2">
      <c r="AH225" s="6"/>
      <c r="AI225" s="6"/>
      <c r="AJ225" s="6"/>
      <c r="BC225" s="4"/>
    </row>
    <row r="226" spans="34:55" x14ac:dyDescent="0.2">
      <c r="AH226" s="6"/>
      <c r="AI226" s="6"/>
      <c r="AJ226" s="6"/>
      <c r="BC226" s="4"/>
    </row>
    <row r="227" spans="34:55" x14ac:dyDescent="0.2">
      <c r="AH227" s="6"/>
      <c r="AI227" s="6"/>
      <c r="BC227" s="4"/>
    </row>
    <row r="228" spans="34:55" x14ac:dyDescent="0.2">
      <c r="AH228" s="9"/>
      <c r="BC228" s="4"/>
    </row>
    <row r="229" spans="34:55" x14ac:dyDescent="0.2">
      <c r="AH229" s="6"/>
      <c r="AR229" s="4"/>
      <c r="BC229" s="4"/>
    </row>
    <row r="230" spans="34:55" x14ac:dyDescent="0.2">
      <c r="AH230" s="6"/>
      <c r="AI230" s="6"/>
      <c r="AY230" s="3"/>
      <c r="BC230" s="4"/>
    </row>
    <row r="231" spans="34:55" x14ac:dyDescent="0.2">
      <c r="AH231" s="6"/>
      <c r="AR231" s="4"/>
      <c r="BC231" s="4"/>
    </row>
    <row r="232" spans="34:55" x14ac:dyDescent="0.2">
      <c r="AH232" s="6"/>
      <c r="AI232" s="6"/>
      <c r="AJ232" s="6"/>
      <c r="BC232" s="4"/>
    </row>
    <row r="233" spans="34:55" x14ac:dyDescent="0.2">
      <c r="AH233" s="6"/>
      <c r="AI233" s="6"/>
      <c r="BC233" s="4"/>
    </row>
    <row r="234" spans="34:55" x14ac:dyDescent="0.2">
      <c r="AH234" s="6"/>
      <c r="AI234" s="6"/>
      <c r="BC234" s="4"/>
    </row>
    <row r="235" spans="34:55" x14ac:dyDescent="0.2">
      <c r="AH235" s="6"/>
      <c r="AR235" s="4"/>
      <c r="BC235" s="4"/>
    </row>
    <row r="236" spans="34:55" x14ac:dyDescent="0.2">
      <c r="AH236" s="9"/>
      <c r="BC236" s="4"/>
    </row>
    <row r="237" spans="34:55" x14ac:dyDescent="0.2">
      <c r="AH237" s="6"/>
      <c r="AI237" s="6"/>
      <c r="BC237" s="4"/>
    </row>
    <row r="238" spans="34:55" x14ac:dyDescent="0.2">
      <c r="BC238" s="4"/>
    </row>
    <row r="239" spans="34:55" x14ac:dyDescent="0.2">
      <c r="AR239" s="4"/>
      <c r="BC239" s="4"/>
    </row>
    <row r="240" spans="34:55" x14ac:dyDescent="0.2">
      <c r="AR240" s="4"/>
      <c r="BC240" s="4"/>
    </row>
    <row r="241" spans="34:55" x14ac:dyDescent="0.2">
      <c r="AR241" s="4"/>
      <c r="BC241" s="4"/>
    </row>
    <row r="242" spans="34:55" x14ac:dyDescent="0.2">
      <c r="AH242" s="6"/>
      <c r="AR242" s="4"/>
      <c r="BC242" s="4"/>
    </row>
    <row r="243" spans="34:55" x14ac:dyDescent="0.2">
      <c r="AH243" s="9"/>
      <c r="BC243" s="4"/>
    </row>
    <row r="244" spans="34:55" x14ac:dyDescent="0.2">
      <c r="AH244" s="6"/>
      <c r="AR244" s="4"/>
      <c r="BC244" s="4"/>
    </row>
    <row r="245" spans="34:55" x14ac:dyDescent="0.2">
      <c r="AH245" s="6"/>
      <c r="AR245" s="4"/>
      <c r="BC245" s="4"/>
    </row>
    <row r="246" spans="34:55" x14ac:dyDescent="0.2">
      <c r="AH246" s="6"/>
      <c r="AK246" s="6"/>
      <c r="BC246" s="4"/>
    </row>
    <row r="247" spans="34:55" x14ac:dyDescent="0.2">
      <c r="AH247" s="6"/>
      <c r="BC247" s="4"/>
    </row>
    <row r="248" spans="34:55" x14ac:dyDescent="0.2">
      <c r="AR248" s="4"/>
      <c r="BC248" s="4"/>
    </row>
    <row r="249" spans="34:55" x14ac:dyDescent="0.2">
      <c r="AR249" s="4"/>
      <c r="BC249" s="4"/>
    </row>
    <row r="250" spans="34:55" x14ac:dyDescent="0.2">
      <c r="AH250" s="6"/>
      <c r="AR250" s="4"/>
      <c r="BC250" s="4"/>
    </row>
    <row r="251" spans="34:55" x14ac:dyDescent="0.2">
      <c r="AH251" s="6"/>
      <c r="AR251" s="4"/>
      <c r="BC251" s="4"/>
    </row>
    <row r="252" spans="34:55" x14ac:dyDescent="0.2">
      <c r="AH252" s="6"/>
      <c r="AK252" s="6"/>
      <c r="AR252" s="4"/>
      <c r="BC252" s="4"/>
    </row>
    <row r="253" spans="34:55" x14ac:dyDescent="0.2">
      <c r="AH253" s="6"/>
      <c r="AR253" s="4"/>
      <c r="BC253" s="4"/>
    </row>
    <row r="254" spans="34:55" x14ac:dyDescent="0.2">
      <c r="AH254" s="6"/>
      <c r="AR254" s="4"/>
      <c r="BC254" s="4"/>
    </row>
    <row r="255" spans="34:55" x14ac:dyDescent="0.2">
      <c r="AH255" s="6"/>
      <c r="AR255" s="4"/>
      <c r="BC255" s="4"/>
    </row>
    <row r="256" spans="34:55" x14ac:dyDescent="0.2">
      <c r="BC256" s="4"/>
    </row>
    <row r="257" spans="34:55" x14ac:dyDescent="0.2">
      <c r="BC257" s="4"/>
    </row>
    <row r="258" spans="34:55" x14ac:dyDescent="0.2">
      <c r="BC258" s="4"/>
    </row>
    <row r="259" spans="34:55" x14ac:dyDescent="0.2">
      <c r="BC259" s="4"/>
    </row>
    <row r="260" spans="34:55" x14ac:dyDescent="0.2">
      <c r="BC260" s="4"/>
    </row>
    <row r="261" spans="34:55" x14ac:dyDescent="0.2">
      <c r="AH261" s="6"/>
      <c r="BC261" s="4"/>
    </row>
    <row r="262" spans="34:55" x14ac:dyDescent="0.2">
      <c r="AT262" s="3"/>
      <c r="BC262" s="4"/>
    </row>
    <row r="263" spans="34:55" x14ac:dyDescent="0.2">
      <c r="BC263" s="4"/>
    </row>
    <row r="264" spans="34:55" x14ac:dyDescent="0.2">
      <c r="BC264" s="4"/>
    </row>
    <row r="265" spans="34:55" x14ac:dyDescent="0.2">
      <c r="AH265" s="6"/>
      <c r="BC265" s="4"/>
    </row>
    <row r="266" spans="34:55" x14ac:dyDescent="0.2">
      <c r="AH266" s="6"/>
      <c r="BC266" s="4"/>
    </row>
    <row r="267" spans="34:55" x14ac:dyDescent="0.2">
      <c r="AH267" s="6"/>
      <c r="AI267" s="6"/>
      <c r="BC267" s="4"/>
    </row>
    <row r="268" spans="34:55" x14ac:dyDescent="0.2">
      <c r="AH268" s="6"/>
      <c r="AI268" s="6"/>
      <c r="AJ268" s="6"/>
      <c r="AK268" s="6"/>
      <c r="BC268" s="4"/>
    </row>
    <row r="269" spans="34:55" x14ac:dyDescent="0.2">
      <c r="AH269" s="6"/>
      <c r="AK269" s="6"/>
      <c r="BC269" s="4"/>
    </row>
    <row r="270" spans="34:55" x14ac:dyDescent="0.2">
      <c r="AH270" s="6"/>
      <c r="AI270" s="6"/>
      <c r="AJ270" s="6"/>
      <c r="BC270" s="4"/>
    </row>
    <row r="271" spans="34:55" x14ac:dyDescent="0.2">
      <c r="AH271" s="6"/>
      <c r="AI271" s="6"/>
      <c r="AJ271" s="6"/>
      <c r="BC271" s="4"/>
    </row>
    <row r="272" spans="34:55" x14ac:dyDescent="0.2">
      <c r="AH272" s="6"/>
      <c r="BC272" s="4"/>
    </row>
    <row r="273" spans="34:55" x14ac:dyDescent="0.2">
      <c r="AH273" s="6"/>
      <c r="BC273" s="4"/>
    </row>
    <row r="274" spans="34:55" x14ac:dyDescent="0.2">
      <c r="AH274" s="6"/>
      <c r="AI274" s="6"/>
      <c r="BC274" s="4"/>
    </row>
    <row r="275" spans="34:55" x14ac:dyDescent="0.2">
      <c r="AT275" s="3"/>
      <c r="AX275" s="3"/>
      <c r="AY275" s="3"/>
      <c r="BC275" s="4"/>
    </row>
    <row r="276" spans="34:55" x14ac:dyDescent="0.2">
      <c r="AT276" s="3"/>
      <c r="AX276" s="3"/>
      <c r="AY276" s="3"/>
      <c r="BC276" s="4"/>
    </row>
    <row r="277" spans="34:55" x14ac:dyDescent="0.2">
      <c r="AR277" s="4"/>
      <c r="AU277" s="9"/>
      <c r="BC277" s="4"/>
    </row>
    <row r="278" spans="34:55" x14ac:dyDescent="0.2">
      <c r="BC278" s="4"/>
    </row>
    <row r="279" spans="34:55" x14ac:dyDescent="0.2">
      <c r="AX279" s="3"/>
      <c r="AY279" s="3"/>
      <c r="BC279" s="4"/>
    </row>
    <row r="280" spans="34:55" x14ac:dyDescent="0.2">
      <c r="AU280" s="6"/>
      <c r="BC280" s="4"/>
    </row>
    <row r="281" spans="34:55" x14ac:dyDescent="0.2">
      <c r="AU281" s="6"/>
      <c r="BC281" s="4"/>
    </row>
    <row r="282" spans="34:55" x14ac:dyDescent="0.2">
      <c r="AX282" s="3"/>
      <c r="AY282" s="3"/>
      <c r="BC282" s="4"/>
    </row>
    <row r="283" spans="34:55" x14ac:dyDescent="0.2">
      <c r="AX283" s="3"/>
      <c r="AY283" s="3"/>
      <c r="BC283" s="4"/>
    </row>
    <row r="284" spans="34:55" x14ac:dyDescent="0.2">
      <c r="AR284" s="4"/>
      <c r="AX284" s="3"/>
      <c r="AY284" s="3"/>
      <c r="BC284" s="4"/>
    </row>
    <row r="285" spans="34:55" x14ac:dyDescent="0.2">
      <c r="AR285" s="4"/>
      <c r="AU285" s="9"/>
      <c r="BC285" s="4"/>
    </row>
    <row r="286" spans="34:55" x14ac:dyDescent="0.2">
      <c r="AR286" s="4"/>
      <c r="AU286" s="9"/>
      <c r="BC286" s="4"/>
    </row>
    <row r="287" spans="34:55" x14ac:dyDescent="0.2">
      <c r="BC287" s="4"/>
    </row>
    <row r="288" spans="34:55" x14ac:dyDescent="0.2">
      <c r="BC288" s="4"/>
    </row>
    <row r="289" spans="34:55" x14ac:dyDescent="0.2">
      <c r="AR289" s="4"/>
      <c r="AY289" s="3"/>
      <c r="BC289" s="4"/>
    </row>
    <row r="290" spans="34:55" x14ac:dyDescent="0.2">
      <c r="BC290" s="4"/>
    </row>
    <row r="291" spans="34:55" x14ac:dyDescent="0.2">
      <c r="BC291" s="4"/>
    </row>
    <row r="292" spans="34:55" x14ac:dyDescent="0.2">
      <c r="AR292" s="4"/>
      <c r="AU292" s="9"/>
      <c r="BC292" s="4"/>
    </row>
    <row r="293" spans="34:55" x14ac:dyDescent="0.2">
      <c r="BC293" s="4"/>
    </row>
    <row r="294" spans="34:55" x14ac:dyDescent="0.2">
      <c r="BC294" s="4"/>
    </row>
    <row r="295" spans="34:55" x14ac:dyDescent="0.2">
      <c r="BC295" s="4"/>
    </row>
    <row r="296" spans="34:55" x14ac:dyDescent="0.2">
      <c r="BC296" s="4"/>
    </row>
    <row r="297" spans="34:55" x14ac:dyDescent="0.2">
      <c r="BC297" s="4"/>
    </row>
    <row r="298" spans="34:55" x14ac:dyDescent="0.2">
      <c r="BC298" s="4"/>
    </row>
    <row r="299" spans="34:55" x14ac:dyDescent="0.2">
      <c r="AT299" s="3"/>
      <c r="AX299" s="3"/>
      <c r="AY299" s="3"/>
      <c r="BC299" s="4"/>
    </row>
    <row r="300" spans="34:55" x14ac:dyDescent="0.2">
      <c r="AH300" s="6"/>
      <c r="AR300" s="4"/>
      <c r="BC300" s="4"/>
    </row>
    <row r="301" spans="34:55" x14ac:dyDescent="0.2">
      <c r="AH301" s="6"/>
      <c r="AR301" s="4"/>
      <c r="BC301" s="4"/>
    </row>
    <row r="302" spans="34:55" x14ac:dyDescent="0.2">
      <c r="AH302" s="6"/>
      <c r="BC302" s="4"/>
    </row>
    <row r="303" spans="34:55" x14ac:dyDescent="0.2">
      <c r="AH303" s="6"/>
      <c r="BC303" s="4"/>
    </row>
    <row r="304" spans="34:55" x14ac:dyDescent="0.2">
      <c r="AH304" s="6"/>
      <c r="AR304" s="4"/>
      <c r="BC304" s="4"/>
    </row>
    <row r="305" spans="34:55" x14ac:dyDescent="0.2">
      <c r="AH305" s="6"/>
      <c r="AR305" s="4"/>
      <c r="BC305" s="4"/>
    </row>
    <row r="306" spans="34:55" x14ac:dyDescent="0.2">
      <c r="AH306" s="6"/>
      <c r="BC306" s="4"/>
    </row>
    <row r="307" spans="34:55" x14ac:dyDescent="0.2">
      <c r="AH307" s="6"/>
      <c r="BC307" s="4"/>
    </row>
    <row r="308" spans="34:55" x14ac:dyDescent="0.2">
      <c r="AH308" s="6"/>
      <c r="AR308" s="4"/>
      <c r="BC308" s="4"/>
    </row>
    <row r="309" spans="34:55" x14ac:dyDescent="0.2">
      <c r="AH309" s="6"/>
      <c r="BC309" s="4"/>
    </row>
    <row r="310" spans="34:55" x14ac:dyDescent="0.2">
      <c r="AH310" s="6"/>
      <c r="AR310" s="4"/>
      <c r="BC310" s="4"/>
    </row>
    <row r="311" spans="34:55" x14ac:dyDescent="0.2">
      <c r="AH311" s="6"/>
      <c r="BC311" s="4"/>
    </row>
    <row r="312" spans="34:55" x14ac:dyDescent="0.2">
      <c r="AH312" s="6"/>
      <c r="AR312" s="4"/>
      <c r="BC312" s="4"/>
    </row>
    <row r="313" spans="34:55" x14ac:dyDescent="0.2">
      <c r="AH313" s="6"/>
      <c r="BC313" s="4"/>
    </row>
    <row r="314" spans="34:55" x14ac:dyDescent="0.2">
      <c r="AH314" s="6"/>
      <c r="AR314" s="4"/>
      <c r="BC314" s="4"/>
    </row>
    <row r="315" spans="34:55" x14ac:dyDescent="0.2">
      <c r="BC315" s="4"/>
    </row>
    <row r="316" spans="34:55" x14ac:dyDescent="0.2">
      <c r="BC316" s="4"/>
    </row>
    <row r="317" spans="34:55" x14ac:dyDescent="0.2">
      <c r="AT317" s="3"/>
      <c r="AX317" s="3"/>
      <c r="AY317" s="3"/>
      <c r="BC317" s="4"/>
    </row>
    <row r="318" spans="34:55" x14ac:dyDescent="0.2">
      <c r="AH318" s="6"/>
      <c r="AR318" s="4"/>
      <c r="BC318" s="4"/>
    </row>
    <row r="319" spans="34:55" x14ac:dyDescent="0.2">
      <c r="AH319" s="6"/>
      <c r="AR319" s="4"/>
      <c r="BC319" s="4"/>
    </row>
    <row r="320" spans="34:55" x14ac:dyDescent="0.2">
      <c r="AH320" s="6"/>
      <c r="AR320" s="4"/>
      <c r="BC320" s="4"/>
    </row>
    <row r="321" spans="34:55" x14ac:dyDescent="0.2">
      <c r="AH321" s="6"/>
      <c r="AR321" s="4"/>
      <c r="BC321" s="4"/>
    </row>
    <row r="322" spans="34:55" x14ac:dyDescent="0.2">
      <c r="AH322" s="6"/>
      <c r="AR322" s="4"/>
      <c r="BC322" s="4"/>
    </row>
    <row r="323" spans="34:55" x14ac:dyDescent="0.2">
      <c r="AH323" s="6"/>
      <c r="AR323" s="4"/>
      <c r="BC323" s="4"/>
    </row>
    <row r="324" spans="34:55" x14ac:dyDescent="0.2">
      <c r="AH324" s="6"/>
      <c r="AR324" s="4"/>
      <c r="BC324" s="4"/>
    </row>
    <row r="325" spans="34:55" x14ac:dyDescent="0.2">
      <c r="AH325" s="6"/>
      <c r="AR325" s="4"/>
      <c r="BC325" s="4"/>
    </row>
    <row r="326" spans="34:55" x14ac:dyDescent="0.2">
      <c r="AH326" s="6"/>
      <c r="AR326" s="4"/>
      <c r="BC326" s="4"/>
    </row>
    <row r="327" spans="34:55" x14ac:dyDescent="0.2">
      <c r="AH327" s="6"/>
      <c r="AR327" s="4"/>
      <c r="BC327" s="4"/>
    </row>
    <row r="328" spans="34:55" x14ac:dyDescent="0.2">
      <c r="AH328" s="6"/>
      <c r="AR328" s="4"/>
      <c r="BC328" s="4"/>
    </row>
    <row r="329" spans="34:55" x14ac:dyDescent="0.2">
      <c r="AH329" s="6"/>
      <c r="AR329" s="4"/>
      <c r="BC329" s="4"/>
    </row>
    <row r="330" spans="34:55" x14ac:dyDescent="0.2">
      <c r="AH330" s="6"/>
      <c r="AR330" s="4"/>
      <c r="BC330" s="4"/>
    </row>
    <row r="331" spans="34:55" x14ac:dyDescent="0.2">
      <c r="AH331" s="6"/>
      <c r="AR331" s="4"/>
      <c r="BC331" s="4"/>
    </row>
    <row r="332" spans="34:55" x14ac:dyDescent="0.2">
      <c r="AH332" s="6"/>
      <c r="AR332" s="4"/>
      <c r="BC332" s="4"/>
    </row>
    <row r="333" spans="34:55" x14ac:dyDescent="0.2">
      <c r="AH333" s="6"/>
      <c r="AR333" s="4"/>
      <c r="BC333" s="4"/>
    </row>
    <row r="334" spans="34:55" x14ac:dyDescent="0.2">
      <c r="AH334" s="6"/>
      <c r="AR334" s="4"/>
      <c r="BC334" s="4"/>
    </row>
    <row r="335" spans="34:55" x14ac:dyDescent="0.2">
      <c r="AH335" s="6"/>
      <c r="AR335" s="4"/>
      <c r="BC335" s="4"/>
    </row>
    <row r="336" spans="34:55" x14ac:dyDescent="0.2">
      <c r="AH336" s="6"/>
      <c r="AR336" s="4"/>
      <c r="BC336" s="4"/>
    </row>
    <row r="337" spans="34:55" x14ac:dyDescent="0.2">
      <c r="AH337" s="6"/>
      <c r="AR337" s="4"/>
      <c r="BC337" s="4"/>
    </row>
    <row r="338" spans="34:55" x14ac:dyDescent="0.2">
      <c r="AH338" s="6"/>
      <c r="AR338" s="4"/>
      <c r="BC338" s="4"/>
    </row>
    <row r="339" spans="34:55" x14ac:dyDescent="0.2">
      <c r="AH339" s="6"/>
      <c r="AI339" s="6"/>
      <c r="AJ339" s="6"/>
      <c r="AR339" s="4"/>
      <c r="BC339" s="4"/>
    </row>
    <row r="340" spans="34:55" x14ac:dyDescent="0.2">
      <c r="AH340" s="6"/>
      <c r="AR340" s="4"/>
      <c r="BC340" s="4"/>
    </row>
    <row r="341" spans="34:55" x14ac:dyDescent="0.2">
      <c r="AH341" s="6"/>
      <c r="AR341" s="4"/>
      <c r="BC341" s="4"/>
    </row>
    <row r="342" spans="34:55" x14ac:dyDescent="0.2">
      <c r="AH342" s="6"/>
      <c r="BC342" s="4"/>
    </row>
    <row r="343" spans="34:55" x14ac:dyDescent="0.2">
      <c r="AH343" s="6"/>
      <c r="AR343" s="4"/>
      <c r="BC343" s="4"/>
    </row>
    <row r="344" spans="34:55" x14ac:dyDescent="0.2">
      <c r="AH344" s="6"/>
      <c r="AR344" s="4"/>
      <c r="BC344" s="4"/>
    </row>
    <row r="345" spans="34:55" x14ac:dyDescent="0.2">
      <c r="AH345" s="6"/>
      <c r="AR345" s="4"/>
      <c r="BC345" s="4"/>
    </row>
    <row r="346" spans="34:55" x14ac:dyDescent="0.2">
      <c r="AH346" s="6"/>
      <c r="AR346" s="4"/>
      <c r="BC346" s="4"/>
    </row>
    <row r="347" spans="34:55" x14ac:dyDescent="0.2">
      <c r="AH347" s="9"/>
      <c r="BC347" s="4"/>
    </row>
    <row r="348" spans="34:55" x14ac:dyDescent="0.2">
      <c r="AH348" s="6"/>
      <c r="AR348" s="4"/>
      <c r="BC348" s="4"/>
    </row>
    <row r="349" spans="34:55" x14ac:dyDescent="0.2">
      <c r="AH349" s="6"/>
      <c r="AI349" s="6"/>
      <c r="BC349" s="4"/>
    </row>
    <row r="350" spans="34:55" x14ac:dyDescent="0.2">
      <c r="AH350" s="6"/>
      <c r="AI350" s="6"/>
      <c r="BC350" s="4"/>
    </row>
    <row r="351" spans="34:55" x14ac:dyDescent="0.2">
      <c r="AH351" s="6"/>
      <c r="AI351" s="6"/>
      <c r="BC351" s="4"/>
    </row>
    <row r="352" spans="34:55" x14ac:dyDescent="0.2">
      <c r="AH352" s="6"/>
      <c r="AI352" s="6"/>
      <c r="AJ352" s="6"/>
      <c r="AY352" s="3"/>
      <c r="BC352" s="4"/>
    </row>
    <row r="353" spans="34:55" x14ac:dyDescent="0.2">
      <c r="AH353" s="6"/>
      <c r="AI353" s="6"/>
      <c r="BC353" s="4"/>
    </row>
    <row r="354" spans="34:55" x14ac:dyDescent="0.2">
      <c r="AH354" s="6"/>
      <c r="AI354" s="6"/>
      <c r="AJ354" s="6"/>
      <c r="AY354" s="3"/>
      <c r="BC354" s="4"/>
    </row>
    <row r="355" spans="34:55" x14ac:dyDescent="0.2">
      <c r="AH355" s="6"/>
      <c r="AI355" s="6"/>
      <c r="BC355" s="4"/>
    </row>
    <row r="356" spans="34:55" x14ac:dyDescent="0.2">
      <c r="AH356" s="6"/>
      <c r="AI356" s="6"/>
      <c r="AJ356" s="6"/>
      <c r="AY356" s="3"/>
      <c r="BC356" s="4"/>
    </row>
    <row r="357" spans="34:55" x14ac:dyDescent="0.2">
      <c r="AH357" s="6"/>
      <c r="AI357" s="6"/>
      <c r="AJ357" s="6"/>
      <c r="AY357" s="3"/>
      <c r="BC357" s="4"/>
    </row>
    <row r="358" spans="34:55" x14ac:dyDescent="0.2">
      <c r="AH358" s="6"/>
      <c r="AI358" s="6"/>
      <c r="AJ358" s="6"/>
      <c r="AY358" s="3"/>
      <c r="BC358" s="4"/>
    </row>
    <row r="359" spans="34:55" x14ac:dyDescent="0.2">
      <c r="AH359" s="6"/>
      <c r="AR359" s="4"/>
      <c r="BC359" s="4"/>
    </row>
    <row r="360" spans="34:55" x14ac:dyDescent="0.2">
      <c r="AH360" s="6"/>
      <c r="AI360" s="6"/>
      <c r="BC360" s="4"/>
    </row>
    <row r="361" spans="34:55" x14ac:dyDescent="0.2">
      <c r="AH361" s="6"/>
      <c r="AI361" s="6"/>
      <c r="BC361" s="4"/>
    </row>
    <row r="362" spans="34:55" x14ac:dyDescent="0.2">
      <c r="AH362" s="6"/>
      <c r="AR362" s="4"/>
      <c r="BC362" s="4"/>
    </row>
    <row r="363" spans="34:55" x14ac:dyDescent="0.2">
      <c r="AH363" s="6"/>
      <c r="AI363" s="6"/>
      <c r="BC363" s="4"/>
    </row>
    <row r="364" spans="34:55" x14ac:dyDescent="0.2">
      <c r="AH364" s="6"/>
      <c r="AI364" s="6"/>
      <c r="BC364" s="4"/>
    </row>
    <row r="365" spans="34:55" x14ac:dyDescent="0.2">
      <c r="AH365" s="6"/>
      <c r="AR365" s="4"/>
      <c r="BC365" s="4"/>
    </row>
    <row r="366" spans="34:55" x14ac:dyDescent="0.2">
      <c r="AH366" s="6"/>
      <c r="AI366" s="6"/>
      <c r="BC366" s="4"/>
    </row>
    <row r="367" spans="34:55" x14ac:dyDescent="0.2">
      <c r="AH367" s="6"/>
      <c r="AI367" s="6"/>
      <c r="BC367" s="4"/>
    </row>
    <row r="368" spans="34:55" x14ac:dyDescent="0.2">
      <c r="AH368" s="6"/>
      <c r="AI368" s="6"/>
      <c r="BC368" s="4"/>
    </row>
    <row r="369" spans="34:55" x14ac:dyDescent="0.2">
      <c r="AH369" s="6"/>
      <c r="AI369" s="6"/>
      <c r="BC369" s="4"/>
    </row>
    <row r="370" spans="34:55" x14ac:dyDescent="0.2">
      <c r="AH370" s="6"/>
      <c r="AI370" s="6"/>
      <c r="BC370" s="4"/>
    </row>
    <row r="371" spans="34:55" x14ac:dyDescent="0.2">
      <c r="AH371" s="6"/>
      <c r="AI371" s="6"/>
      <c r="BC371" s="4"/>
    </row>
    <row r="372" spans="34:55" x14ac:dyDescent="0.2">
      <c r="AH372" s="6"/>
      <c r="AR372" s="4"/>
      <c r="BC372" s="4"/>
    </row>
    <row r="373" spans="34:55" x14ac:dyDescent="0.2">
      <c r="AH373" s="6"/>
      <c r="AI373" s="6"/>
      <c r="BC373" s="4"/>
    </row>
    <row r="374" spans="34:55" x14ac:dyDescent="0.2">
      <c r="AH374" s="6"/>
      <c r="AI374" s="6"/>
      <c r="BC374" s="4"/>
    </row>
    <row r="375" spans="34:55" x14ac:dyDescent="0.2">
      <c r="AH375" s="6"/>
      <c r="AI375" s="6"/>
      <c r="BC375" s="4"/>
    </row>
    <row r="376" spans="34:55" x14ac:dyDescent="0.2">
      <c r="AH376" s="6"/>
      <c r="AR376" s="4"/>
      <c r="BC376" s="4"/>
    </row>
    <row r="377" spans="34:55" x14ac:dyDescent="0.2">
      <c r="AH377" s="6"/>
      <c r="BC377" s="4"/>
    </row>
    <row r="378" spans="34:55" x14ac:dyDescent="0.2">
      <c r="AH378" s="6"/>
      <c r="AR378" s="4"/>
      <c r="BC378" s="4"/>
    </row>
    <row r="379" spans="34:55" x14ac:dyDescent="0.2">
      <c r="AH379" s="6"/>
      <c r="AR379" s="4"/>
      <c r="BC379" s="4"/>
    </row>
    <row r="380" spans="34:55" x14ac:dyDescent="0.2">
      <c r="AR380" s="4"/>
      <c r="BC380" s="4"/>
    </row>
    <row r="381" spans="34:55" x14ac:dyDescent="0.2">
      <c r="BC381" s="4"/>
    </row>
    <row r="382" spans="34:55" x14ac:dyDescent="0.2">
      <c r="AW382" s="9"/>
      <c r="AX382" s="3"/>
      <c r="AY382" s="3"/>
      <c r="BC382" s="4"/>
    </row>
    <row r="383" spans="34:55" x14ac:dyDescent="0.2">
      <c r="AH383" s="6"/>
      <c r="AR383" s="4"/>
      <c r="BC383" s="4"/>
    </row>
    <row r="384" spans="34:55" x14ac:dyDescent="0.2">
      <c r="AH384" s="6"/>
      <c r="AI384" s="6"/>
      <c r="AJ384" s="6"/>
      <c r="BC384" s="4"/>
    </row>
    <row r="385" spans="1:58" x14ac:dyDescent="0.2">
      <c r="AR385" s="4"/>
      <c r="BC385" s="4"/>
    </row>
    <row r="386" spans="1:58" x14ac:dyDescent="0.2">
      <c r="AH386" s="6"/>
      <c r="AR386" s="4"/>
      <c r="BC386" s="4"/>
    </row>
    <row r="387" spans="1:58" x14ac:dyDescent="0.2">
      <c r="AH387" s="6"/>
      <c r="AR387" s="4"/>
      <c r="BC387" s="4"/>
    </row>
    <row r="388" spans="1:58" x14ac:dyDescent="0.2">
      <c r="AH388" s="6"/>
      <c r="AR388" s="4"/>
      <c r="BC388" s="4"/>
    </row>
    <row r="389" spans="1:58" x14ac:dyDescent="0.2">
      <c r="AH389" s="6"/>
      <c r="AR389" s="4"/>
      <c r="BC389" s="4"/>
    </row>
    <row r="390" spans="1:58" x14ac:dyDescent="0.2">
      <c r="AH390" s="6"/>
      <c r="AR390" s="4"/>
      <c r="BC390" s="4"/>
    </row>
    <row r="391" spans="1:58" x14ac:dyDescent="0.2">
      <c r="AH391" s="6"/>
      <c r="AI391" s="6"/>
      <c r="AJ391" s="6"/>
      <c r="BC391" s="4"/>
    </row>
    <row r="392" spans="1:58" x14ac:dyDescent="0.2">
      <c r="AH392" s="6"/>
      <c r="AI392" s="6"/>
      <c r="AJ392" s="6"/>
      <c r="AY392" s="3"/>
      <c r="BC392" s="4"/>
    </row>
    <row r="393" spans="1:58" x14ac:dyDescent="0.2">
      <c r="AH393" s="6"/>
      <c r="AI393" s="6"/>
      <c r="AJ393" s="6"/>
      <c r="BC393" s="4"/>
    </row>
    <row r="394" spans="1:58" x14ac:dyDescent="0.2">
      <c r="AH394" s="6"/>
      <c r="AK394" s="6"/>
      <c r="AR394" s="4"/>
      <c r="BC394" s="4"/>
    </row>
    <row r="395" spans="1:58" x14ac:dyDescent="0.2">
      <c r="AH395" s="6"/>
      <c r="AK395" s="6"/>
      <c r="AR395" s="4"/>
      <c r="BC395" s="4"/>
    </row>
    <row r="396" spans="1:58" x14ac:dyDescent="0.2">
      <c r="AR396" s="4"/>
      <c r="BC396" s="4"/>
    </row>
    <row r="397" spans="1:58" s="13" customForma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6"/>
      <c r="AI397" s="3"/>
      <c r="AJ397" s="3"/>
      <c r="AK397" s="3"/>
      <c r="AL397" s="9"/>
      <c r="AM397" s="3"/>
      <c r="AN397" s="3"/>
      <c r="AO397" s="3"/>
      <c r="AP397" s="3"/>
      <c r="AQ397" s="9"/>
      <c r="AR397" s="4"/>
      <c r="AS397" s="9"/>
      <c r="AT397" s="9"/>
      <c r="AU397" s="3"/>
      <c r="AV397" s="3"/>
      <c r="AW397" s="3"/>
      <c r="AX397" s="11"/>
      <c r="AY397" s="11"/>
      <c r="AZ397" s="3"/>
      <c r="BA397" s="3"/>
      <c r="BB397" s="3"/>
      <c r="BC397" s="4"/>
      <c r="BD397" s="8"/>
      <c r="BF397" s="14"/>
    </row>
    <row r="398" spans="1:58" x14ac:dyDescent="0.2">
      <c r="AH398" s="6"/>
      <c r="BC398" s="4"/>
    </row>
    <row r="399" spans="1:58" x14ac:dyDescent="0.2">
      <c r="AH399" s="6"/>
      <c r="AR399" s="4"/>
      <c r="BC399" s="4"/>
    </row>
    <row r="400" spans="1:58" x14ac:dyDescent="0.2">
      <c r="AH400" s="6"/>
      <c r="AR400" s="4"/>
      <c r="BC400" s="4"/>
    </row>
    <row r="401" spans="34:55" x14ac:dyDescent="0.2">
      <c r="AR401" s="4"/>
      <c r="BC401" s="4"/>
    </row>
    <row r="402" spans="34:55" x14ac:dyDescent="0.2">
      <c r="AH402" s="6"/>
      <c r="AR402" s="4"/>
      <c r="BC402" s="4"/>
    </row>
    <row r="403" spans="34:55" x14ac:dyDescent="0.2">
      <c r="AH403" s="6"/>
      <c r="AR403" s="4"/>
      <c r="BC403" s="4"/>
    </row>
    <row r="404" spans="34:55" x14ac:dyDescent="0.2">
      <c r="AH404" s="6"/>
      <c r="AR404" s="4"/>
      <c r="BC404" s="4"/>
    </row>
    <row r="405" spans="34:55" x14ac:dyDescent="0.2">
      <c r="AH405" s="6"/>
      <c r="AR405" s="4"/>
      <c r="BC405" s="4"/>
    </row>
    <row r="406" spans="34:55" x14ac:dyDescent="0.2">
      <c r="AH406" s="6"/>
      <c r="AR406" s="4"/>
      <c r="BC406" s="4"/>
    </row>
    <row r="407" spans="34:55" x14ac:dyDescent="0.2">
      <c r="AH407" s="6"/>
      <c r="AR407" s="4"/>
      <c r="BC407" s="4"/>
    </row>
    <row r="408" spans="34:55" x14ac:dyDescent="0.2">
      <c r="AH408" s="6"/>
      <c r="AI408" s="6"/>
      <c r="AJ408" s="6"/>
      <c r="BC408" s="4"/>
    </row>
    <row r="409" spans="34:55" x14ac:dyDescent="0.2">
      <c r="AH409" s="6"/>
      <c r="AR409" s="4"/>
      <c r="BC409" s="4"/>
    </row>
    <row r="410" spans="34:55" x14ac:dyDescent="0.2">
      <c r="AH410" s="6"/>
      <c r="AI410" s="6"/>
      <c r="AJ410" s="6"/>
      <c r="AY410" s="3"/>
      <c r="BC410" s="4"/>
    </row>
    <row r="411" spans="34:55" x14ac:dyDescent="0.2">
      <c r="AH411" s="6"/>
      <c r="AK411" s="6"/>
      <c r="AR411" s="4"/>
      <c r="BC411" s="4"/>
    </row>
    <row r="412" spans="34:55" x14ac:dyDescent="0.2">
      <c r="AH412" s="6"/>
      <c r="AK412" s="6"/>
      <c r="AR412" s="4"/>
      <c r="BC412" s="4"/>
    </row>
    <row r="413" spans="34:55" x14ac:dyDescent="0.2">
      <c r="AH413" s="6"/>
      <c r="AR413" s="4"/>
      <c r="BC413" s="4"/>
    </row>
    <row r="414" spans="34:55" x14ac:dyDescent="0.2">
      <c r="AH414" s="6"/>
      <c r="AK414" s="6"/>
      <c r="AR414" s="4"/>
      <c r="BC414" s="4"/>
    </row>
    <row r="415" spans="34:55" x14ac:dyDescent="0.2">
      <c r="AH415" s="6"/>
      <c r="AR415" s="4"/>
      <c r="BC415" s="4"/>
    </row>
    <row r="416" spans="34:55" x14ac:dyDescent="0.2">
      <c r="AH416" s="6"/>
      <c r="AK416" s="6"/>
      <c r="AR416" s="4"/>
      <c r="BC416" s="4"/>
    </row>
    <row r="417" spans="34:55" x14ac:dyDescent="0.2">
      <c r="AH417" s="6"/>
      <c r="AK417" s="6"/>
      <c r="AR417" s="4"/>
      <c r="BC417" s="4"/>
    </row>
    <row r="418" spans="34:55" x14ac:dyDescent="0.2">
      <c r="AH418" s="6"/>
      <c r="AR418" s="4"/>
      <c r="BC418" s="4"/>
    </row>
    <row r="419" spans="34:55" x14ac:dyDescent="0.2">
      <c r="AH419" s="6"/>
      <c r="AR419" s="4"/>
      <c r="BC419" s="4"/>
    </row>
    <row r="420" spans="34:55" x14ac:dyDescent="0.2">
      <c r="AH420" s="6"/>
      <c r="AR420" s="4"/>
      <c r="BC420" s="4"/>
    </row>
    <row r="421" spans="34:55" x14ac:dyDescent="0.2">
      <c r="AH421" s="6"/>
      <c r="AR421" s="4"/>
      <c r="BC421" s="4"/>
    </row>
    <row r="422" spans="34:55" x14ac:dyDescent="0.2">
      <c r="AH422" s="6"/>
      <c r="AR422" s="4"/>
      <c r="BC422" s="4"/>
    </row>
    <row r="423" spans="34:55" x14ac:dyDescent="0.2">
      <c r="AH423" s="6"/>
      <c r="BC423" s="4"/>
    </row>
    <row r="424" spans="34:55" x14ac:dyDescent="0.2">
      <c r="BC424" s="4"/>
    </row>
    <row r="425" spans="34:55" x14ac:dyDescent="0.2">
      <c r="AR425" s="4"/>
      <c r="BC425" s="4"/>
    </row>
    <row r="426" spans="34:55" x14ac:dyDescent="0.2">
      <c r="AX426" s="3"/>
      <c r="AY426" s="3"/>
      <c r="BC426" s="4"/>
    </row>
    <row r="427" spans="34:55" x14ac:dyDescent="0.2">
      <c r="AX427" s="3"/>
      <c r="AY427" s="3"/>
      <c r="BC427" s="4"/>
    </row>
    <row r="428" spans="34:55" x14ac:dyDescent="0.2">
      <c r="AU428" s="9"/>
      <c r="AX428" s="3"/>
      <c r="AY428" s="3"/>
      <c r="BC428" s="4"/>
    </row>
    <row r="429" spans="34:55" x14ac:dyDescent="0.2">
      <c r="AW429" s="9"/>
      <c r="AX429" s="3"/>
      <c r="AY429" s="3"/>
      <c r="BC429" s="4"/>
    </row>
    <row r="430" spans="34:55" x14ac:dyDescent="0.2">
      <c r="BC430" s="4"/>
    </row>
    <row r="431" spans="34:55" x14ac:dyDescent="0.2">
      <c r="BC431" s="4"/>
    </row>
    <row r="432" spans="34:55" x14ac:dyDescent="0.2">
      <c r="BC432" s="4"/>
    </row>
    <row r="433" spans="34:55" x14ac:dyDescent="0.2">
      <c r="AT433" s="3"/>
      <c r="AX433" s="3"/>
      <c r="AY433" s="3"/>
      <c r="BC433" s="4"/>
    </row>
    <row r="434" spans="34:55" x14ac:dyDescent="0.2">
      <c r="AT434" s="3"/>
      <c r="AX434" s="3"/>
      <c r="AY434" s="3"/>
      <c r="BC434" s="4"/>
    </row>
    <row r="435" spans="34:55" x14ac:dyDescent="0.2">
      <c r="BC435" s="4"/>
    </row>
    <row r="436" spans="34:55" x14ac:dyDescent="0.2">
      <c r="BC436" s="4"/>
    </row>
    <row r="437" spans="34:55" x14ac:dyDescent="0.2">
      <c r="AT437" s="3"/>
      <c r="AX437" s="3"/>
      <c r="AY437" s="3"/>
      <c r="BC437" s="4"/>
    </row>
    <row r="438" spans="34:55" x14ac:dyDescent="0.2">
      <c r="AT438" s="3"/>
      <c r="AX438" s="3"/>
      <c r="AY438" s="3"/>
      <c r="BC438" s="4"/>
    </row>
    <row r="439" spans="34:55" x14ac:dyDescent="0.2">
      <c r="BC439" s="4"/>
    </row>
    <row r="440" spans="34:55" x14ac:dyDescent="0.2">
      <c r="AU440" s="6"/>
      <c r="BC440" s="4"/>
    </row>
    <row r="441" spans="34:55" x14ac:dyDescent="0.2">
      <c r="AT441" s="3"/>
      <c r="AX441" s="3"/>
      <c r="AY441" s="3"/>
      <c r="BC441" s="4"/>
    </row>
    <row r="442" spans="34:55" x14ac:dyDescent="0.2">
      <c r="BC442" s="4"/>
    </row>
    <row r="443" spans="34:55" x14ac:dyDescent="0.2">
      <c r="AW443" s="9"/>
      <c r="AX443" s="3"/>
      <c r="AY443" s="3"/>
      <c r="BC443" s="4"/>
    </row>
    <row r="444" spans="34:55" x14ac:dyDescent="0.2">
      <c r="AU444" s="6"/>
      <c r="BC444" s="4"/>
    </row>
    <row r="445" spans="34:55" x14ac:dyDescent="0.2">
      <c r="AU445" s="6"/>
      <c r="BC445" s="4"/>
    </row>
    <row r="446" spans="34:55" x14ac:dyDescent="0.2">
      <c r="AH446" s="6"/>
      <c r="AR446" s="4"/>
      <c r="BC446" s="4"/>
    </row>
    <row r="447" spans="34:55" x14ac:dyDescent="0.2">
      <c r="AH447" s="6"/>
      <c r="AI447" s="6"/>
      <c r="AJ447" s="6"/>
      <c r="AY447" s="3"/>
      <c r="BC447" s="4"/>
    </row>
    <row r="448" spans="34:55" x14ac:dyDescent="0.2">
      <c r="AH448" s="6"/>
      <c r="AI448" s="6"/>
      <c r="AJ448" s="6"/>
      <c r="BC448" s="4"/>
    </row>
    <row r="449" spans="34:55" x14ac:dyDescent="0.2">
      <c r="AH449" s="6"/>
      <c r="AI449" s="6"/>
      <c r="AJ449" s="6"/>
      <c r="BC449" s="4"/>
    </row>
    <row r="450" spans="34:55" x14ac:dyDescent="0.2">
      <c r="AR450" s="4"/>
      <c r="BC450" s="4"/>
    </row>
    <row r="451" spans="34:55" x14ac:dyDescent="0.2">
      <c r="AH451" s="6"/>
      <c r="AR451" s="4"/>
      <c r="BC451" s="4"/>
    </row>
    <row r="452" spans="34:55" x14ac:dyDescent="0.2">
      <c r="AH452" s="6"/>
      <c r="AR452" s="4"/>
      <c r="BC452" s="4"/>
    </row>
    <row r="453" spans="34:55" x14ac:dyDescent="0.2">
      <c r="AU453" s="9"/>
      <c r="BC453" s="4"/>
    </row>
    <row r="454" spans="34:55" x14ac:dyDescent="0.2">
      <c r="AT454" s="3"/>
      <c r="BC454" s="4"/>
    </row>
    <row r="455" spans="34:55" x14ac:dyDescent="0.2">
      <c r="AX455" s="3"/>
      <c r="AY455" s="3"/>
      <c r="BC455" s="4"/>
    </row>
    <row r="456" spans="34:55" x14ac:dyDescent="0.2">
      <c r="BC456" s="4"/>
    </row>
    <row r="457" spans="34:55" x14ac:dyDescent="0.2">
      <c r="BC457" s="4"/>
    </row>
    <row r="458" spans="34:55" x14ac:dyDescent="0.2">
      <c r="BC458" s="4"/>
    </row>
    <row r="459" spans="34:55" x14ac:dyDescent="0.2">
      <c r="AR459" s="4"/>
      <c r="AW459" s="11"/>
      <c r="BC459" s="4"/>
    </row>
    <row r="460" spans="34:55" x14ac:dyDescent="0.2">
      <c r="BC460" s="4"/>
    </row>
    <row r="461" spans="34:55" x14ac:dyDescent="0.2">
      <c r="AR461" s="4"/>
      <c r="AW461" s="11"/>
      <c r="BC461" s="4"/>
    </row>
    <row r="462" spans="34:55" x14ac:dyDescent="0.2">
      <c r="BC462" s="4"/>
    </row>
    <row r="463" spans="34:55" x14ac:dyDescent="0.2">
      <c r="BC463" s="4"/>
    </row>
    <row r="464" spans="34:55" x14ac:dyDescent="0.2">
      <c r="BC464" s="4"/>
    </row>
    <row r="465" spans="34:55" x14ac:dyDescent="0.2">
      <c r="AW465" s="9"/>
      <c r="AX465" s="3"/>
      <c r="AY465" s="3"/>
      <c r="BC465" s="4"/>
    </row>
    <row r="466" spans="34:55" x14ac:dyDescent="0.2">
      <c r="AW466" s="9"/>
      <c r="AX466" s="3"/>
      <c r="AY466" s="3"/>
      <c r="BC466" s="4"/>
    </row>
    <row r="467" spans="34:55" x14ac:dyDescent="0.2">
      <c r="BC467" s="4"/>
    </row>
    <row r="468" spans="34:55" x14ac:dyDescent="0.2">
      <c r="AX468" s="3"/>
      <c r="AY468" s="3"/>
      <c r="BC468" s="4"/>
    </row>
    <row r="469" spans="34:55" x14ac:dyDescent="0.2">
      <c r="BC469" s="4"/>
    </row>
    <row r="470" spans="34:55" x14ac:dyDescent="0.2">
      <c r="BC470" s="4"/>
    </row>
    <row r="471" spans="34:55" x14ac:dyDescent="0.2">
      <c r="BC471" s="4"/>
    </row>
    <row r="472" spans="34:55" x14ac:dyDescent="0.2">
      <c r="BC472" s="4"/>
    </row>
    <row r="473" spans="34:55" x14ac:dyDescent="0.2">
      <c r="BC473" s="4"/>
    </row>
    <row r="474" spans="34:55" x14ac:dyDescent="0.2">
      <c r="AU474" s="6"/>
      <c r="BC474" s="4"/>
    </row>
    <row r="475" spans="34:55" x14ac:dyDescent="0.2">
      <c r="AX475" s="3"/>
      <c r="AY475" s="3"/>
      <c r="BC475" s="4"/>
    </row>
    <row r="476" spans="34:55" x14ac:dyDescent="0.2">
      <c r="AH476" s="6"/>
      <c r="AR476" s="4"/>
      <c r="BC476" s="4"/>
    </row>
    <row r="477" spans="34:55" x14ac:dyDescent="0.2">
      <c r="BC477" s="4"/>
    </row>
    <row r="478" spans="34:55" x14ac:dyDescent="0.2">
      <c r="BC478" s="4"/>
    </row>
    <row r="479" spans="34:55" x14ac:dyDescent="0.2">
      <c r="BC479" s="4"/>
    </row>
    <row r="480" spans="34:55" x14ac:dyDescent="0.2">
      <c r="AR480" s="4"/>
      <c r="BC480" s="4"/>
    </row>
    <row r="481" spans="34:55" x14ac:dyDescent="0.2">
      <c r="AT481" s="3"/>
      <c r="AX481" s="3"/>
      <c r="AY481" s="3"/>
      <c r="BC481" s="4"/>
    </row>
    <row r="482" spans="34:55" x14ac:dyDescent="0.2">
      <c r="BC482" s="4"/>
    </row>
    <row r="483" spans="34:55" x14ac:dyDescent="0.2">
      <c r="BC483" s="4"/>
    </row>
    <row r="484" spans="34:55" x14ac:dyDescent="0.2">
      <c r="AT484" s="3"/>
      <c r="AX484" s="3"/>
      <c r="AY484" s="3"/>
      <c r="BC484" s="4"/>
    </row>
    <row r="485" spans="34:55" x14ac:dyDescent="0.2">
      <c r="BC485" s="4"/>
    </row>
    <row r="486" spans="34:55" x14ac:dyDescent="0.2">
      <c r="BC486" s="4"/>
    </row>
    <row r="487" spans="34:55" x14ac:dyDescent="0.2">
      <c r="AW487" s="9"/>
      <c r="AX487" s="3"/>
      <c r="AY487" s="3"/>
      <c r="BC487" s="4"/>
    </row>
    <row r="488" spans="34:55" x14ac:dyDescent="0.2">
      <c r="AH488" s="6"/>
      <c r="AK488" s="6"/>
      <c r="AR488" s="4"/>
      <c r="BC488" s="4"/>
    </row>
    <row r="489" spans="34:55" x14ac:dyDescent="0.2">
      <c r="AH489" s="6"/>
      <c r="AK489" s="6"/>
      <c r="AR489" s="4"/>
      <c r="BC489" s="4"/>
    </row>
    <row r="490" spans="34:55" x14ac:dyDescent="0.2">
      <c r="AH490" s="6"/>
      <c r="BC490" s="4"/>
    </row>
    <row r="491" spans="34:55" x14ac:dyDescent="0.2">
      <c r="AU491" s="6"/>
      <c r="BC491" s="4"/>
    </row>
    <row r="492" spans="34:55" x14ac:dyDescent="0.2">
      <c r="AU492" s="6"/>
      <c r="BC492" s="4"/>
    </row>
    <row r="493" spans="34:55" x14ac:dyDescent="0.2">
      <c r="AU493" s="6"/>
      <c r="BC493" s="4"/>
    </row>
    <row r="494" spans="34:55" x14ac:dyDescent="0.2">
      <c r="AU494" s="6"/>
      <c r="BC494" s="4"/>
    </row>
    <row r="495" spans="34:55" x14ac:dyDescent="0.2">
      <c r="AT495" s="3"/>
      <c r="AX495" s="3"/>
      <c r="AY495" s="3"/>
      <c r="BC495" s="4"/>
    </row>
    <row r="496" spans="34:55" x14ac:dyDescent="0.2">
      <c r="AT496" s="3"/>
      <c r="AX496" s="3"/>
      <c r="AY496" s="3"/>
      <c r="BC496" s="4"/>
    </row>
    <row r="497" spans="34:55" x14ac:dyDescent="0.2">
      <c r="AT497" s="3"/>
      <c r="AX497" s="3"/>
      <c r="AY497" s="3"/>
      <c r="BC497" s="4"/>
    </row>
    <row r="498" spans="34:55" x14ac:dyDescent="0.2">
      <c r="BC498" s="4"/>
    </row>
    <row r="499" spans="34:55" x14ac:dyDescent="0.2">
      <c r="AX499" s="3"/>
      <c r="AY499" s="3"/>
      <c r="AZ499" s="11"/>
      <c r="BC499" s="4"/>
    </row>
    <row r="500" spans="34:55" x14ac:dyDescent="0.2">
      <c r="BC500" s="4"/>
    </row>
    <row r="501" spans="34:55" x14ac:dyDescent="0.2">
      <c r="BC501" s="4"/>
    </row>
    <row r="502" spans="34:55" x14ac:dyDescent="0.2">
      <c r="AX502" s="3"/>
      <c r="AY502" s="3"/>
      <c r="BC502" s="4"/>
    </row>
    <row r="503" spans="34:55" x14ac:dyDescent="0.2">
      <c r="AH503" s="6"/>
      <c r="AT503" s="3"/>
      <c r="AX503" s="3"/>
      <c r="AY503" s="3"/>
      <c r="BC503" s="4"/>
    </row>
    <row r="504" spans="34:55" x14ac:dyDescent="0.2">
      <c r="AH504" s="6"/>
      <c r="AT504" s="3"/>
      <c r="AX504" s="3"/>
      <c r="AY504" s="3"/>
      <c r="BC504" s="4"/>
    </row>
    <row r="505" spans="34:55" x14ac:dyDescent="0.2">
      <c r="AT505" s="3"/>
      <c r="AX505" s="3"/>
      <c r="AY505" s="3"/>
      <c r="BC505" s="4"/>
    </row>
    <row r="506" spans="34:55" x14ac:dyDescent="0.2">
      <c r="AT506" s="3"/>
      <c r="AX506" s="3"/>
      <c r="AY506" s="3"/>
      <c r="BC506" s="4"/>
    </row>
    <row r="507" spans="34:55" x14ac:dyDescent="0.2">
      <c r="AT507" s="3"/>
      <c r="AX507" s="3"/>
      <c r="AY507" s="3"/>
      <c r="BC507" s="4"/>
    </row>
    <row r="508" spans="34:55" x14ac:dyDescent="0.2">
      <c r="AR508" s="4"/>
      <c r="BC508" s="4"/>
    </row>
    <row r="509" spans="34:55" x14ac:dyDescent="0.2">
      <c r="AT509" s="3"/>
      <c r="BC509" s="4"/>
    </row>
    <row r="510" spans="34:55" x14ac:dyDescent="0.2">
      <c r="AH510" s="9"/>
      <c r="AT510" s="3"/>
      <c r="BC510" s="4"/>
    </row>
    <row r="511" spans="34:55" x14ac:dyDescent="0.2">
      <c r="AH511" s="9"/>
      <c r="AT511" s="3"/>
      <c r="BC511" s="4"/>
    </row>
    <row r="512" spans="34:55" x14ac:dyDescent="0.2">
      <c r="BC512" s="4"/>
    </row>
    <row r="513" spans="34:55" x14ac:dyDescent="0.2">
      <c r="BC513" s="4"/>
    </row>
    <row r="514" spans="34:55" x14ac:dyDescent="0.2">
      <c r="AH514" s="9"/>
      <c r="AT514" s="3"/>
      <c r="AX514" s="3"/>
      <c r="AY514" s="3"/>
      <c r="BC514" s="4"/>
    </row>
    <row r="515" spans="34:55" x14ac:dyDescent="0.2">
      <c r="AH515" s="9"/>
      <c r="AT515" s="3"/>
      <c r="AX515" s="3"/>
      <c r="AY515" s="3"/>
      <c r="BC515" s="4"/>
    </row>
    <row r="516" spans="34:55" x14ac:dyDescent="0.2">
      <c r="AH516" s="6"/>
      <c r="BC516" s="4"/>
    </row>
    <row r="517" spans="34:55" x14ac:dyDescent="0.2">
      <c r="BC517" s="4"/>
    </row>
    <row r="518" spans="34:55" x14ac:dyDescent="0.2">
      <c r="BC518" s="4"/>
    </row>
    <row r="519" spans="34:55" x14ac:dyDescent="0.2">
      <c r="BC519" s="4"/>
    </row>
    <row r="520" spans="34:55" x14ac:dyDescent="0.2">
      <c r="BC520" s="4"/>
    </row>
    <row r="521" spans="34:55" x14ac:dyDescent="0.2">
      <c r="AR521" s="4"/>
      <c r="BC521" s="4"/>
    </row>
    <row r="522" spans="34:55" x14ac:dyDescent="0.2">
      <c r="AR522" s="4"/>
      <c r="BC522" s="4"/>
    </row>
    <row r="523" spans="34:55" x14ac:dyDescent="0.2">
      <c r="AH523" s="9"/>
      <c r="AR523" s="4"/>
      <c r="BC523" s="4"/>
    </row>
    <row r="524" spans="34:55" x14ac:dyDescent="0.2">
      <c r="AH524" s="6"/>
      <c r="AR524" s="4"/>
      <c r="BC524" s="4"/>
    </row>
    <row r="525" spans="34:55" x14ac:dyDescent="0.2">
      <c r="AH525" s="6"/>
      <c r="AR525" s="4"/>
      <c r="BC525" s="4"/>
    </row>
    <row r="526" spans="34:55" x14ac:dyDescent="0.2">
      <c r="AH526" s="6"/>
      <c r="AR526" s="4"/>
      <c r="BC526" s="4"/>
    </row>
    <row r="527" spans="34:55" x14ac:dyDescent="0.2">
      <c r="AH527" s="9"/>
      <c r="AR527" s="4"/>
      <c r="BC527" s="4"/>
    </row>
    <row r="528" spans="34:55" x14ac:dyDescent="0.2">
      <c r="AH528" s="6"/>
      <c r="AR528" s="4"/>
      <c r="BC528" s="4"/>
    </row>
    <row r="529" spans="34:55" x14ac:dyDescent="0.2">
      <c r="AH529" s="6"/>
      <c r="AR529" s="4"/>
      <c r="BC529" s="4"/>
    </row>
    <row r="530" spans="34:55" x14ac:dyDescent="0.2">
      <c r="AH530" s="6"/>
      <c r="AR530" s="4"/>
      <c r="BC530" s="4"/>
    </row>
    <row r="531" spans="34:55" x14ac:dyDescent="0.2">
      <c r="AH531" s="6"/>
      <c r="BC531" s="4"/>
    </row>
    <row r="532" spans="34:55" x14ac:dyDescent="0.2">
      <c r="AH532" s="6"/>
      <c r="AR532" s="4"/>
      <c r="BC532" s="4"/>
    </row>
    <row r="533" spans="34:55" x14ac:dyDescent="0.2">
      <c r="AH533" s="9"/>
      <c r="BC533" s="4"/>
    </row>
    <row r="534" spans="34:55" x14ac:dyDescent="0.2">
      <c r="AH534" s="6"/>
      <c r="AI534" s="6"/>
      <c r="BC534" s="4"/>
    </row>
    <row r="535" spans="34:55" x14ac:dyDescent="0.2">
      <c r="AH535" s="9"/>
      <c r="BC535" s="4"/>
    </row>
    <row r="536" spans="34:55" x14ac:dyDescent="0.2">
      <c r="AR536" s="4"/>
      <c r="BC536" s="4"/>
    </row>
    <row r="537" spans="34:55" x14ac:dyDescent="0.2">
      <c r="AR537" s="4"/>
      <c r="BC537" s="4"/>
    </row>
    <row r="538" spans="34:55" x14ac:dyDescent="0.2">
      <c r="AH538" s="9"/>
      <c r="AT538" s="3"/>
      <c r="AX538" s="3"/>
      <c r="AY538" s="3"/>
      <c r="BC538" s="4"/>
    </row>
    <row r="539" spans="34:55" x14ac:dyDescent="0.2">
      <c r="AH539" s="9"/>
      <c r="AT539" s="3"/>
      <c r="AX539" s="3"/>
      <c r="AY539" s="3"/>
      <c r="BC539" s="4"/>
    </row>
    <row r="540" spans="34:55" x14ac:dyDescent="0.2">
      <c r="AH540" s="9"/>
      <c r="AT540" s="3"/>
      <c r="AX540" s="3"/>
      <c r="AY540" s="3"/>
      <c r="BC540" s="4"/>
    </row>
    <row r="541" spans="34:55" x14ac:dyDescent="0.2">
      <c r="AH541" s="9"/>
      <c r="AT541" s="3"/>
      <c r="BC541" s="4"/>
    </row>
    <row r="542" spans="34:55" x14ac:dyDescent="0.2">
      <c r="AH542" s="6"/>
      <c r="AT542" s="3"/>
      <c r="BC542" s="4"/>
    </row>
    <row r="543" spans="34:55" x14ac:dyDescent="0.2">
      <c r="AH543" s="6"/>
      <c r="AT543" s="3"/>
      <c r="BC543" s="4"/>
    </row>
    <row r="544" spans="34:55" x14ac:dyDescent="0.2">
      <c r="AH544" s="9"/>
      <c r="AT544" s="3"/>
      <c r="BC544" s="4"/>
    </row>
    <row r="545" spans="34:55" x14ac:dyDescent="0.2">
      <c r="AH545" s="9"/>
      <c r="AT545" s="3"/>
      <c r="AX545" s="3"/>
      <c r="AY545" s="3"/>
      <c r="BC545" s="4"/>
    </row>
    <row r="546" spans="34:55" x14ac:dyDescent="0.2">
      <c r="AH546" s="9"/>
      <c r="AT546" s="3"/>
      <c r="AX546" s="3"/>
      <c r="AY546" s="3"/>
      <c r="BC546" s="4"/>
    </row>
    <row r="547" spans="34:55" x14ac:dyDescent="0.2">
      <c r="AW547" s="9"/>
      <c r="BC547" s="4"/>
    </row>
    <row r="548" spans="34:55" x14ac:dyDescent="0.2">
      <c r="AH548" s="9"/>
      <c r="AR548" s="4"/>
      <c r="BC548" s="4"/>
    </row>
    <row r="549" spans="34:55" x14ac:dyDescent="0.2">
      <c r="AH549" s="9"/>
      <c r="AR549" s="4"/>
      <c r="BC549" s="4"/>
    </row>
    <row r="550" spans="34:55" x14ac:dyDescent="0.2">
      <c r="AH550" s="9"/>
      <c r="AR550" s="4"/>
      <c r="BC550" s="4"/>
    </row>
    <row r="551" spans="34:55" x14ac:dyDescent="0.2">
      <c r="AH551" s="9"/>
      <c r="AR551" s="4"/>
      <c r="BC551" s="4"/>
    </row>
    <row r="552" spans="34:55" x14ac:dyDescent="0.2">
      <c r="AU552" s="9"/>
      <c r="AX552" s="3"/>
      <c r="AY552" s="3"/>
      <c r="BC552" s="4"/>
    </row>
    <row r="553" spans="34:55" x14ac:dyDescent="0.2">
      <c r="BC553" s="4"/>
    </row>
    <row r="554" spans="34:55" x14ac:dyDescent="0.2">
      <c r="BC554" s="4"/>
    </row>
    <row r="555" spans="34:55" x14ac:dyDescent="0.2">
      <c r="BC555" s="4"/>
    </row>
    <row r="556" spans="34:55" x14ac:dyDescent="0.2">
      <c r="BC556" s="4"/>
    </row>
    <row r="557" spans="34:55" x14ac:dyDescent="0.2">
      <c r="AX557" s="3"/>
      <c r="AY557" s="3"/>
      <c r="BC557" s="4"/>
    </row>
    <row r="558" spans="34:55" x14ac:dyDescent="0.2">
      <c r="AX558" s="3"/>
      <c r="AY558" s="3"/>
      <c r="BC558" s="4"/>
    </row>
    <row r="559" spans="34:55" x14ac:dyDescent="0.2">
      <c r="AU559" s="9"/>
      <c r="AX559" s="3"/>
      <c r="AY559" s="3"/>
      <c r="BC559" s="4"/>
    </row>
    <row r="560" spans="34:55" x14ac:dyDescent="0.2">
      <c r="AU560" s="9"/>
      <c r="AX560" s="3"/>
      <c r="AY560" s="3"/>
      <c r="BC560" s="4"/>
    </row>
    <row r="561" spans="34:55" x14ac:dyDescent="0.2">
      <c r="BC561" s="4"/>
    </row>
    <row r="562" spans="34:55" x14ac:dyDescent="0.2">
      <c r="AT562" s="3"/>
      <c r="BC562" s="4"/>
    </row>
    <row r="563" spans="34:55" x14ac:dyDescent="0.2">
      <c r="BC563" s="4"/>
    </row>
    <row r="564" spans="34:55" x14ac:dyDescent="0.2">
      <c r="BC564" s="4"/>
    </row>
    <row r="565" spans="34:55" x14ac:dyDescent="0.2">
      <c r="BC565" s="4"/>
    </row>
    <row r="566" spans="34:55" x14ac:dyDescent="0.2">
      <c r="BC566" s="4"/>
    </row>
    <row r="567" spans="34:55" x14ac:dyDescent="0.2">
      <c r="AH567" s="9"/>
      <c r="AT567" s="3"/>
      <c r="BC567" s="4"/>
    </row>
    <row r="568" spans="34:55" x14ac:dyDescent="0.2">
      <c r="AH568" s="9"/>
      <c r="AT568" s="3"/>
      <c r="BC568" s="4"/>
    </row>
    <row r="569" spans="34:55" x14ac:dyDescent="0.2">
      <c r="BC569" s="4"/>
    </row>
    <row r="570" spans="34:55" x14ac:dyDescent="0.2">
      <c r="AT570" s="3"/>
      <c r="AX570" s="3"/>
      <c r="AY570" s="3"/>
      <c r="BC570" s="4"/>
    </row>
    <row r="571" spans="34:55" x14ac:dyDescent="0.2">
      <c r="BC571" s="4"/>
    </row>
    <row r="572" spans="34:55" x14ac:dyDescent="0.2">
      <c r="AT572" s="3"/>
      <c r="AX572" s="3"/>
      <c r="AY572" s="3"/>
      <c r="BC572" s="4"/>
    </row>
    <row r="573" spans="34:55" x14ac:dyDescent="0.2">
      <c r="AT573" s="3"/>
      <c r="AX573" s="3"/>
      <c r="AY573" s="3"/>
      <c r="BC573" s="4"/>
    </row>
    <row r="574" spans="34:55" x14ac:dyDescent="0.2">
      <c r="AT574" s="3"/>
      <c r="AX574" s="3"/>
      <c r="AY574" s="3"/>
      <c r="BC574" s="4"/>
    </row>
    <row r="575" spans="34:55" x14ac:dyDescent="0.2">
      <c r="AU575" s="6"/>
      <c r="BC575" s="4"/>
    </row>
    <row r="576" spans="34:55" x14ac:dyDescent="0.2">
      <c r="AH576" s="6"/>
      <c r="AR576" s="4"/>
      <c r="BC576" s="4"/>
    </row>
    <row r="577" spans="34:55" x14ac:dyDescent="0.2">
      <c r="AH577" s="9"/>
      <c r="AT577" s="3"/>
      <c r="BC577" s="4"/>
    </row>
    <row r="578" spans="34:55" x14ac:dyDescent="0.2">
      <c r="AH578" s="6"/>
      <c r="AT578" s="3"/>
      <c r="BC578" s="4"/>
    </row>
    <row r="579" spans="34:55" x14ac:dyDescent="0.2">
      <c r="AH579" s="9"/>
      <c r="AT579" s="3"/>
      <c r="BC579" s="4"/>
    </row>
    <row r="580" spans="34:55" x14ac:dyDescent="0.2">
      <c r="AT580" s="3"/>
      <c r="AX580" s="3"/>
      <c r="AY580" s="3"/>
      <c r="BC580" s="4"/>
    </row>
    <row r="581" spans="34:55" x14ac:dyDescent="0.2">
      <c r="AT581" s="3"/>
      <c r="BC581" s="4"/>
    </row>
    <row r="582" spans="34:55" x14ac:dyDescent="0.2">
      <c r="BC582" s="4"/>
    </row>
    <row r="583" spans="34:55" x14ac:dyDescent="0.2">
      <c r="AH583" s="9"/>
      <c r="AT583" s="3"/>
      <c r="BC583" s="4"/>
    </row>
    <row r="584" spans="34:55" x14ac:dyDescent="0.2">
      <c r="AT584" s="3"/>
      <c r="BC584" s="4"/>
    </row>
    <row r="585" spans="34:55" x14ac:dyDescent="0.2">
      <c r="AH585" s="9"/>
      <c r="AT585" s="3"/>
      <c r="BC585" s="4"/>
    </row>
    <row r="586" spans="34:55" x14ac:dyDescent="0.2">
      <c r="AR586" s="4"/>
      <c r="BC586" s="4"/>
    </row>
    <row r="587" spans="34:55" x14ac:dyDescent="0.2">
      <c r="AR587" s="4"/>
      <c r="BC587" s="4"/>
    </row>
    <row r="588" spans="34:55" x14ac:dyDescent="0.2">
      <c r="AR588" s="4"/>
      <c r="BC588" s="4"/>
    </row>
    <row r="589" spans="34:55" x14ac:dyDescent="0.2">
      <c r="BC589" s="4"/>
    </row>
    <row r="590" spans="34:55" x14ac:dyDescent="0.2">
      <c r="AU590" s="9"/>
      <c r="BC590" s="4"/>
    </row>
    <row r="591" spans="34:55" x14ac:dyDescent="0.2">
      <c r="AU591" s="9"/>
      <c r="BC591" s="4"/>
    </row>
    <row r="592" spans="34:55" x14ac:dyDescent="0.2">
      <c r="AT592" s="3"/>
      <c r="BC592" s="4"/>
    </row>
    <row r="593" spans="34:55" x14ac:dyDescent="0.2">
      <c r="AH593" s="9"/>
      <c r="AT593" s="3"/>
      <c r="BC593" s="4"/>
    </row>
    <row r="594" spans="34:55" x14ac:dyDescent="0.2">
      <c r="AH594" s="9"/>
      <c r="AT594" s="3"/>
      <c r="BC594" s="4"/>
    </row>
    <row r="595" spans="34:55" x14ac:dyDescent="0.2">
      <c r="AT595" s="3"/>
      <c r="BC595" s="4"/>
    </row>
    <row r="596" spans="34:55" x14ac:dyDescent="0.2">
      <c r="BC596" s="4"/>
    </row>
    <row r="597" spans="34:55" x14ac:dyDescent="0.2">
      <c r="BC597" s="4"/>
    </row>
    <row r="598" spans="34:55" x14ac:dyDescent="0.2">
      <c r="AU598" s="9"/>
      <c r="BC598" s="4"/>
    </row>
    <row r="599" spans="34:55" x14ac:dyDescent="0.2">
      <c r="AU599" s="9"/>
      <c r="BC599" s="4"/>
    </row>
    <row r="600" spans="34:55" x14ac:dyDescent="0.2">
      <c r="AU600" s="9"/>
      <c r="BC600" s="4"/>
    </row>
    <row r="601" spans="34:55" x14ac:dyDescent="0.2">
      <c r="BC601" s="4"/>
    </row>
    <row r="602" spans="34:55" x14ac:dyDescent="0.2">
      <c r="BC602" s="4"/>
    </row>
    <row r="603" spans="34:55" x14ac:dyDescent="0.2">
      <c r="BC603" s="4"/>
    </row>
    <row r="604" spans="34:55" x14ac:dyDescent="0.2">
      <c r="AX604" s="3"/>
      <c r="AY604" s="3"/>
      <c r="BC604" s="4"/>
    </row>
    <row r="605" spans="34:55" x14ac:dyDescent="0.2">
      <c r="AX605" s="3"/>
      <c r="AY605" s="3"/>
      <c r="BC605" s="4"/>
    </row>
    <row r="606" spans="34:55" x14ac:dyDescent="0.2">
      <c r="BC606" s="4"/>
    </row>
    <row r="607" spans="34:55" x14ac:dyDescent="0.2">
      <c r="AH607" s="9"/>
      <c r="AR607" s="4"/>
      <c r="BC607" s="4"/>
    </row>
    <row r="608" spans="34:55" x14ac:dyDescent="0.2">
      <c r="AH608" s="9"/>
      <c r="AR608" s="4"/>
      <c r="BC608" s="4"/>
    </row>
    <row r="609" spans="34:55" x14ac:dyDescent="0.2">
      <c r="AT609" s="3"/>
      <c r="AX609" s="3"/>
      <c r="AY609" s="3"/>
      <c r="BC609" s="4"/>
    </row>
    <row r="610" spans="34:55" x14ac:dyDescent="0.2">
      <c r="AR610" s="4"/>
      <c r="AU610" s="6"/>
      <c r="BC610" s="4"/>
    </row>
    <row r="611" spans="34:55" x14ac:dyDescent="0.2">
      <c r="BC611" s="4"/>
    </row>
    <row r="612" spans="34:55" x14ac:dyDescent="0.2">
      <c r="AU612" s="9"/>
      <c r="AX612" s="3"/>
      <c r="AY612" s="3"/>
      <c r="BC612" s="4"/>
    </row>
    <row r="613" spans="34:55" x14ac:dyDescent="0.2">
      <c r="AU613" s="9"/>
      <c r="BC613" s="4"/>
    </row>
    <row r="614" spans="34:55" x14ac:dyDescent="0.2">
      <c r="AU614" s="9"/>
      <c r="BC614" s="4"/>
    </row>
    <row r="615" spans="34:55" x14ac:dyDescent="0.2">
      <c r="AT615" s="3"/>
      <c r="AX615" s="3"/>
      <c r="AY615" s="3"/>
      <c r="BC615" s="4"/>
    </row>
    <row r="616" spans="34:55" x14ac:dyDescent="0.2">
      <c r="BC616" s="4"/>
    </row>
    <row r="617" spans="34:55" x14ac:dyDescent="0.2">
      <c r="BC617" s="4"/>
    </row>
    <row r="618" spans="34:55" x14ac:dyDescent="0.2">
      <c r="AU618" s="6"/>
      <c r="BC618" s="4"/>
    </row>
    <row r="619" spans="34:55" x14ac:dyDescent="0.2">
      <c r="BC619" s="4"/>
    </row>
    <row r="620" spans="34:55" x14ac:dyDescent="0.2">
      <c r="AH620" s="9"/>
      <c r="AT620" s="3"/>
      <c r="BC620" s="4"/>
    </row>
    <row r="621" spans="34:55" x14ac:dyDescent="0.2">
      <c r="BC621" s="4"/>
    </row>
    <row r="622" spans="34:55" x14ac:dyDescent="0.2">
      <c r="AH622" s="9"/>
      <c r="AT622" s="3"/>
      <c r="BC622" s="4"/>
    </row>
    <row r="623" spans="34:55" x14ac:dyDescent="0.2">
      <c r="BC623" s="4"/>
    </row>
    <row r="624" spans="34:55" x14ac:dyDescent="0.2">
      <c r="BC624" s="4"/>
    </row>
    <row r="625" spans="34:55" x14ac:dyDescent="0.2">
      <c r="BC625" s="4"/>
    </row>
    <row r="626" spans="34:55" x14ac:dyDescent="0.2">
      <c r="BC626" s="4"/>
    </row>
    <row r="627" spans="34:55" x14ac:dyDescent="0.2">
      <c r="AU627" s="6"/>
      <c r="BC627" s="4"/>
    </row>
    <row r="628" spans="34:55" x14ac:dyDescent="0.2">
      <c r="BC628" s="4"/>
    </row>
    <row r="629" spans="34:55" x14ac:dyDescent="0.2">
      <c r="BC629" s="4"/>
    </row>
    <row r="630" spans="34:55" x14ac:dyDescent="0.2">
      <c r="AH630" s="6"/>
      <c r="BC630" s="4"/>
    </row>
    <row r="631" spans="34:55" x14ac:dyDescent="0.2">
      <c r="AH631" s="6"/>
      <c r="BC631" s="4"/>
    </row>
    <row r="632" spans="34:55" x14ac:dyDescent="0.2">
      <c r="BC632" s="4"/>
    </row>
    <row r="633" spans="34:55" x14ac:dyDescent="0.2">
      <c r="BC633" s="4"/>
    </row>
    <row r="634" spans="34:55" x14ac:dyDescent="0.2">
      <c r="BC634" s="4"/>
    </row>
    <row r="635" spans="34:55" x14ac:dyDescent="0.2">
      <c r="BC635" s="4"/>
    </row>
    <row r="636" spans="34:55" x14ac:dyDescent="0.2">
      <c r="BC636" s="4"/>
    </row>
    <row r="637" spans="34:55" x14ac:dyDescent="0.2">
      <c r="BC637" s="4"/>
    </row>
    <row r="638" spans="34:55" x14ac:dyDescent="0.2">
      <c r="BC638" s="4"/>
    </row>
    <row r="639" spans="34:55" x14ac:dyDescent="0.2">
      <c r="BC639" s="4"/>
    </row>
    <row r="640" spans="34:55" x14ac:dyDescent="0.2">
      <c r="AH640" s="6"/>
      <c r="BC640" s="4"/>
    </row>
    <row r="641" spans="47:55" x14ac:dyDescent="0.2">
      <c r="BC641" s="4"/>
    </row>
    <row r="642" spans="47:55" x14ac:dyDescent="0.2">
      <c r="BC642" s="4"/>
    </row>
    <row r="643" spans="47:55" x14ac:dyDescent="0.2">
      <c r="BC643" s="4"/>
    </row>
    <row r="644" spans="47:55" x14ac:dyDescent="0.2">
      <c r="BC644" s="4"/>
    </row>
    <row r="645" spans="47:55" x14ac:dyDescent="0.2">
      <c r="BC645" s="4"/>
    </row>
    <row r="646" spans="47:55" x14ac:dyDescent="0.2">
      <c r="BC646" s="4"/>
    </row>
    <row r="647" spans="47:55" x14ac:dyDescent="0.2">
      <c r="BC647" s="4"/>
    </row>
    <row r="648" spans="47:55" x14ac:dyDescent="0.2">
      <c r="BC648" s="4"/>
    </row>
    <row r="649" spans="47:55" x14ac:dyDescent="0.2">
      <c r="BC649" s="4"/>
    </row>
    <row r="650" spans="47:55" x14ac:dyDescent="0.2">
      <c r="AU650" s="9"/>
      <c r="BC650" s="4"/>
    </row>
    <row r="651" spans="47:55" x14ac:dyDescent="0.2">
      <c r="BC651" s="4"/>
    </row>
    <row r="652" spans="47:55" x14ac:dyDescent="0.2">
      <c r="BC652" s="4"/>
    </row>
    <row r="653" spans="47:55" x14ac:dyDescent="0.2">
      <c r="BC653" s="4"/>
    </row>
    <row r="654" spans="47:55" x14ac:dyDescent="0.2">
      <c r="BC654" s="4"/>
    </row>
    <row r="655" spans="47:55" x14ac:dyDescent="0.2">
      <c r="BC655" s="4"/>
    </row>
    <row r="656" spans="47:55" x14ac:dyDescent="0.2">
      <c r="BC656" s="4"/>
    </row>
    <row r="657" spans="34:55" x14ac:dyDescent="0.2">
      <c r="BC657" s="4"/>
    </row>
    <row r="658" spans="34:55" x14ac:dyDescent="0.2">
      <c r="BC658" s="4"/>
    </row>
    <row r="659" spans="34:55" x14ac:dyDescent="0.2">
      <c r="BC659" s="4"/>
    </row>
    <row r="660" spans="34:55" x14ac:dyDescent="0.2">
      <c r="BC660" s="4"/>
    </row>
    <row r="661" spans="34:55" x14ac:dyDescent="0.2">
      <c r="BC661" s="4"/>
    </row>
    <row r="662" spans="34:55" x14ac:dyDescent="0.2">
      <c r="BC662" s="4"/>
    </row>
    <row r="663" spans="34:55" x14ac:dyDescent="0.2">
      <c r="BC663" s="4"/>
    </row>
    <row r="664" spans="34:55" x14ac:dyDescent="0.2">
      <c r="BC664" s="4"/>
    </row>
    <row r="665" spans="34:55" x14ac:dyDescent="0.2">
      <c r="BC665" s="4"/>
    </row>
    <row r="666" spans="34:55" x14ac:dyDescent="0.2">
      <c r="BC666" s="4"/>
    </row>
    <row r="667" spans="34:55" x14ac:dyDescent="0.2">
      <c r="BC667" s="4"/>
    </row>
    <row r="668" spans="34:55" x14ac:dyDescent="0.2">
      <c r="BC668" s="4"/>
    </row>
    <row r="669" spans="34:55" x14ac:dyDescent="0.2">
      <c r="BC669" s="4"/>
    </row>
    <row r="670" spans="34:55" x14ac:dyDescent="0.2">
      <c r="AH670" s="6"/>
      <c r="BC670" s="4"/>
    </row>
    <row r="671" spans="34:55" x14ac:dyDescent="0.2">
      <c r="BC671" s="4"/>
    </row>
    <row r="672" spans="34:55" x14ac:dyDescent="0.2">
      <c r="BC672" s="4"/>
    </row>
    <row r="673" spans="34:55" x14ac:dyDescent="0.2">
      <c r="BC673" s="4"/>
    </row>
    <row r="674" spans="34:55" x14ac:dyDescent="0.2">
      <c r="BC674" s="4"/>
    </row>
    <row r="675" spans="34:55" x14ac:dyDescent="0.2">
      <c r="BC675" s="4"/>
    </row>
    <row r="676" spans="34:55" x14ac:dyDescent="0.2">
      <c r="BC676" s="4"/>
    </row>
    <row r="677" spans="34:55" x14ac:dyDescent="0.2">
      <c r="AR677" s="4"/>
      <c r="BC677" s="4"/>
    </row>
    <row r="678" spans="34:55" x14ac:dyDescent="0.2">
      <c r="BC678" s="4"/>
    </row>
    <row r="679" spans="34:55" x14ac:dyDescent="0.2">
      <c r="BC679" s="4"/>
    </row>
    <row r="680" spans="34:55" x14ac:dyDescent="0.2">
      <c r="BC680" s="4"/>
    </row>
    <row r="681" spans="34:55" x14ac:dyDescent="0.2">
      <c r="BC681" s="4"/>
    </row>
    <row r="682" spans="34:55" x14ac:dyDescent="0.2">
      <c r="AH682" s="6"/>
      <c r="AR682" s="4"/>
      <c r="BC682" s="4"/>
    </row>
    <row r="683" spans="34:55" x14ac:dyDescent="0.2">
      <c r="AH683" s="6"/>
      <c r="AR683" s="4"/>
      <c r="BC683" s="4"/>
    </row>
    <row r="684" spans="34:55" x14ac:dyDescent="0.2">
      <c r="AH684" s="6"/>
      <c r="AR684" s="4"/>
      <c r="BC684" s="4"/>
    </row>
    <row r="685" spans="34:55" x14ac:dyDescent="0.2">
      <c r="AH685" s="6"/>
      <c r="AR685" s="4"/>
      <c r="BC685" s="4"/>
    </row>
    <row r="686" spans="34:55" x14ac:dyDescent="0.2">
      <c r="BC686" s="4"/>
    </row>
    <row r="687" spans="34:55" x14ac:dyDescent="0.2">
      <c r="BC687" s="4"/>
    </row>
    <row r="688" spans="34:55" x14ac:dyDescent="0.2">
      <c r="BC688" s="4"/>
    </row>
    <row r="689" spans="34:55" x14ac:dyDescent="0.2">
      <c r="BC689" s="4"/>
    </row>
    <row r="690" spans="34:55" x14ac:dyDescent="0.2">
      <c r="BC690" s="4"/>
    </row>
    <row r="691" spans="34:55" x14ac:dyDescent="0.2">
      <c r="BC691" s="4"/>
    </row>
    <row r="692" spans="34:55" x14ac:dyDescent="0.2">
      <c r="BC692" s="4"/>
    </row>
    <row r="693" spans="34:55" x14ac:dyDescent="0.2">
      <c r="BC693" s="4"/>
    </row>
    <row r="694" spans="34:55" x14ac:dyDescent="0.2">
      <c r="AR694" s="4"/>
      <c r="AY694" s="3"/>
      <c r="BC694" s="4"/>
    </row>
    <row r="695" spans="34:55" x14ac:dyDescent="0.2">
      <c r="BC695" s="4"/>
    </row>
    <row r="696" spans="34:55" x14ac:dyDescent="0.2">
      <c r="BC696" s="4"/>
    </row>
    <row r="697" spans="34:55" x14ac:dyDescent="0.2">
      <c r="BC697" s="4"/>
    </row>
    <row r="698" spans="34:55" x14ac:dyDescent="0.2">
      <c r="AR698" s="4"/>
      <c r="BC698" s="4"/>
    </row>
    <row r="699" spans="34:55" x14ac:dyDescent="0.2">
      <c r="BC699" s="4"/>
    </row>
    <row r="700" spans="34:55" x14ac:dyDescent="0.2">
      <c r="BC700" s="4"/>
    </row>
    <row r="701" spans="34:55" x14ac:dyDescent="0.2">
      <c r="AX701" s="3"/>
      <c r="AY701" s="3"/>
      <c r="BC701" s="4"/>
    </row>
    <row r="702" spans="34:55" x14ac:dyDescent="0.2">
      <c r="AH702" s="6"/>
      <c r="AR702" s="4"/>
      <c r="BC702" s="4"/>
    </row>
    <row r="703" spans="34:55" x14ac:dyDescent="0.2">
      <c r="AH703" s="6"/>
      <c r="AR703" s="4"/>
      <c r="BC703" s="4"/>
    </row>
    <row r="704" spans="34:55" x14ac:dyDescent="0.2">
      <c r="BC704" s="4"/>
    </row>
    <row r="705" spans="34:58" x14ac:dyDescent="0.2">
      <c r="BC705" s="4"/>
    </row>
    <row r="706" spans="34:58" x14ac:dyDescent="0.2">
      <c r="BC706" s="4"/>
    </row>
    <row r="707" spans="34:58" x14ac:dyDescent="0.2">
      <c r="BC707" s="4"/>
    </row>
    <row r="708" spans="34:58" x14ac:dyDescent="0.2">
      <c r="BC708" s="4"/>
    </row>
    <row r="709" spans="34:58" x14ac:dyDescent="0.2">
      <c r="BC709" s="4"/>
    </row>
    <row r="710" spans="34:58" x14ac:dyDescent="0.2">
      <c r="AH710" s="6"/>
      <c r="AI710" s="6"/>
      <c r="AJ710" s="6"/>
      <c r="BC710" s="4"/>
    </row>
    <row r="711" spans="34:58" x14ac:dyDescent="0.2">
      <c r="BC711" s="4"/>
    </row>
    <row r="712" spans="34:58" x14ac:dyDescent="0.2">
      <c r="AH712" s="9"/>
      <c r="AT712" s="3"/>
      <c r="BC712" s="4"/>
    </row>
    <row r="713" spans="34:58" x14ac:dyDescent="0.2">
      <c r="AU713" s="6"/>
      <c r="BC713" s="4"/>
    </row>
    <row r="714" spans="34:58" x14ac:dyDescent="0.2">
      <c r="AT714" s="3"/>
      <c r="AX714" s="3"/>
      <c r="AY714" s="3"/>
      <c r="BC714" s="4"/>
    </row>
    <row r="715" spans="34:58" x14ac:dyDescent="0.2">
      <c r="AR715" s="4"/>
      <c r="BC715" s="4"/>
      <c r="BF715" s="4" t="e">
        <f t="shared" ref="BF715:BF721" si="7">SQRT((2*1000000000000000*10000*(BD715*1.380649E-23))/(PI()*PI()*W715*1.6605402E-27))</f>
        <v>#DIV/0!</v>
      </c>
    </row>
    <row r="716" spans="34:58" x14ac:dyDescent="0.2">
      <c r="AR716" s="4"/>
      <c r="AU716" s="9"/>
      <c r="BC716" s="4"/>
      <c r="BF716" s="4" t="e">
        <f t="shared" si="7"/>
        <v>#DIV/0!</v>
      </c>
    </row>
    <row r="717" spans="34:58" x14ac:dyDescent="0.2">
      <c r="AT717" s="3"/>
      <c r="BC717" s="4"/>
      <c r="BF717" s="4" t="e">
        <f t="shared" si="7"/>
        <v>#DIV/0!</v>
      </c>
    </row>
    <row r="718" spans="34:58" x14ac:dyDescent="0.2">
      <c r="AT718" s="3"/>
      <c r="BC718" s="4"/>
      <c r="BF718" s="4" t="e">
        <f t="shared" si="7"/>
        <v>#DIV/0!</v>
      </c>
    </row>
    <row r="719" spans="34:58" x14ac:dyDescent="0.2">
      <c r="AT719" s="3"/>
      <c r="BC719" s="4"/>
      <c r="BF719" s="4" t="e">
        <f t="shared" si="7"/>
        <v>#DIV/0!</v>
      </c>
    </row>
    <row r="720" spans="34:58" x14ac:dyDescent="0.2">
      <c r="AX720" s="3"/>
      <c r="AY720" s="3"/>
      <c r="BC720" s="4"/>
      <c r="BF720" s="4" t="e">
        <f t="shared" si="7"/>
        <v>#DIV/0!</v>
      </c>
    </row>
    <row r="721" spans="34:58" x14ac:dyDescent="0.2">
      <c r="AR721" s="4"/>
      <c r="AU721" s="9"/>
      <c r="BC721" s="4"/>
      <c r="BF721" s="4" t="e">
        <f t="shared" si="7"/>
        <v>#DIV/0!</v>
      </c>
    </row>
    <row r="722" spans="34:58" x14ac:dyDescent="0.2">
      <c r="AR722" s="4"/>
      <c r="AU722" s="9"/>
      <c r="BC722" s="4"/>
      <c r="BF722" s="4" t="e">
        <f t="shared" ref="BF722:BF789" si="8">SQRT((2*1000000000000000*10000*(BD722*1.380649E-23))/(PI()*PI()*W722*1.6605402E-27))</f>
        <v>#DIV/0!</v>
      </c>
    </row>
    <row r="723" spans="34:58" x14ac:dyDescent="0.2">
      <c r="AR723" s="4"/>
      <c r="AU723" s="9"/>
      <c r="BC723" s="4"/>
      <c r="BF723" s="4" t="e">
        <f t="shared" si="8"/>
        <v>#DIV/0!</v>
      </c>
    </row>
    <row r="724" spans="34:58" x14ac:dyDescent="0.2">
      <c r="AH724" s="6"/>
      <c r="AT724" s="3"/>
      <c r="AX724" s="3"/>
      <c r="AY724" s="3"/>
      <c r="BC724" s="4"/>
      <c r="BF724" s="4" t="e">
        <f t="shared" si="8"/>
        <v>#DIV/0!</v>
      </c>
    </row>
    <row r="725" spans="34:58" x14ac:dyDescent="0.2">
      <c r="AH725" s="9"/>
      <c r="AT725" s="3"/>
      <c r="BC725" s="4"/>
      <c r="BF725" s="4" t="e">
        <f t="shared" si="8"/>
        <v>#DIV/0!</v>
      </c>
    </row>
    <row r="726" spans="34:58" x14ac:dyDescent="0.2">
      <c r="BC726" s="4"/>
      <c r="BF726" s="4" t="e">
        <f t="shared" si="8"/>
        <v>#DIV/0!</v>
      </c>
    </row>
    <row r="727" spans="34:58" x14ac:dyDescent="0.2">
      <c r="AT727" s="3"/>
      <c r="AX727" s="3"/>
      <c r="AY727" s="3"/>
      <c r="BC727" s="4"/>
      <c r="BF727" s="4" t="e">
        <f t="shared" si="8"/>
        <v>#DIV/0!</v>
      </c>
    </row>
    <row r="728" spans="34:58" x14ac:dyDescent="0.2">
      <c r="BC728" s="4"/>
      <c r="BF728" s="4" t="e">
        <f t="shared" si="8"/>
        <v>#DIV/0!</v>
      </c>
    </row>
    <row r="729" spans="34:58" x14ac:dyDescent="0.2">
      <c r="BC729" s="4"/>
      <c r="BF729" s="4" t="e">
        <f t="shared" si="8"/>
        <v>#DIV/0!</v>
      </c>
    </row>
    <row r="730" spans="34:58" x14ac:dyDescent="0.2">
      <c r="AH730" s="6"/>
      <c r="AT730" s="3"/>
      <c r="BC730" s="4"/>
      <c r="BF730" s="4" t="e">
        <f t="shared" si="8"/>
        <v>#DIV/0!</v>
      </c>
    </row>
    <row r="731" spans="34:58" x14ac:dyDescent="0.2">
      <c r="AH731" s="9"/>
      <c r="AT731" s="3"/>
      <c r="AX731" s="3"/>
      <c r="AY731" s="3"/>
      <c r="BC731" s="4"/>
      <c r="BF731" s="4" t="e">
        <f t="shared" si="8"/>
        <v>#DIV/0!</v>
      </c>
    </row>
    <row r="732" spans="34:58" x14ac:dyDescent="0.2">
      <c r="BC732" s="4"/>
      <c r="BF732" s="4" t="e">
        <f t="shared" si="8"/>
        <v>#DIV/0!</v>
      </c>
    </row>
    <row r="733" spans="34:58" x14ac:dyDescent="0.2">
      <c r="BC733" s="4"/>
      <c r="BF733" s="4" t="e">
        <f t="shared" si="8"/>
        <v>#DIV/0!</v>
      </c>
    </row>
    <row r="734" spans="34:58" x14ac:dyDescent="0.2">
      <c r="BC734" s="4"/>
      <c r="BF734" s="4" t="e">
        <f t="shared" si="8"/>
        <v>#DIV/0!</v>
      </c>
    </row>
    <row r="735" spans="34:58" x14ac:dyDescent="0.2">
      <c r="BC735" s="4"/>
      <c r="BF735" s="4" t="e">
        <f t="shared" si="8"/>
        <v>#DIV/0!</v>
      </c>
    </row>
    <row r="736" spans="34:58" x14ac:dyDescent="0.2">
      <c r="BC736" s="4"/>
      <c r="BF736" s="4" t="e">
        <f t="shared" si="8"/>
        <v>#DIV/0!</v>
      </c>
    </row>
    <row r="737" spans="34:58" x14ac:dyDescent="0.2">
      <c r="BC737" s="4"/>
      <c r="BF737" s="4" t="e">
        <f t="shared" si="8"/>
        <v>#DIV/0!</v>
      </c>
    </row>
    <row r="738" spans="34:58" x14ac:dyDescent="0.2">
      <c r="BC738" s="4"/>
      <c r="BF738" s="4" t="e">
        <f t="shared" si="8"/>
        <v>#DIV/0!</v>
      </c>
    </row>
    <row r="739" spans="34:58" x14ac:dyDescent="0.2">
      <c r="BC739" s="4"/>
      <c r="BF739" s="4" t="e">
        <f t="shared" si="8"/>
        <v>#DIV/0!</v>
      </c>
    </row>
    <row r="740" spans="34:58" x14ac:dyDescent="0.2">
      <c r="AV740" s="6"/>
      <c r="AW740" s="9"/>
      <c r="BC740" s="4"/>
      <c r="BF740" s="4" t="e">
        <f t="shared" si="8"/>
        <v>#DIV/0!</v>
      </c>
    </row>
    <row r="741" spans="34:58" x14ac:dyDescent="0.2">
      <c r="BC741" s="4"/>
      <c r="BF741" s="4" t="e">
        <f t="shared" si="8"/>
        <v>#DIV/0!</v>
      </c>
    </row>
    <row r="742" spans="34:58" x14ac:dyDescent="0.2">
      <c r="BC742" s="4"/>
      <c r="BF742" s="4" t="e">
        <f t="shared" si="8"/>
        <v>#DIV/0!</v>
      </c>
    </row>
    <row r="743" spans="34:58" x14ac:dyDescent="0.2">
      <c r="AT743" s="3"/>
      <c r="AX743" s="3"/>
      <c r="AY743" s="3"/>
      <c r="BC743" s="4"/>
      <c r="BF743" s="4" t="e">
        <f t="shared" si="8"/>
        <v>#DIV/0!</v>
      </c>
    </row>
    <row r="744" spans="34:58" x14ac:dyDescent="0.2">
      <c r="AT744" s="3"/>
      <c r="AX744" s="3"/>
      <c r="AY744" s="3"/>
      <c r="BC744" s="4"/>
      <c r="BF744" s="4" t="e">
        <f t="shared" si="8"/>
        <v>#DIV/0!</v>
      </c>
    </row>
    <row r="745" spans="34:58" x14ac:dyDescent="0.2">
      <c r="AT745" s="3"/>
      <c r="AX745" s="3"/>
      <c r="AY745" s="3"/>
      <c r="BC745" s="4"/>
      <c r="BF745" s="4" t="e">
        <f t="shared" si="8"/>
        <v>#DIV/0!</v>
      </c>
    </row>
    <row r="746" spans="34:58" x14ac:dyDescent="0.2">
      <c r="AT746" s="3"/>
      <c r="AX746" s="3"/>
      <c r="AY746" s="3"/>
      <c r="BC746" s="4"/>
      <c r="BF746" s="4" t="e">
        <f t="shared" si="8"/>
        <v>#DIV/0!</v>
      </c>
    </row>
    <row r="747" spans="34:58" x14ac:dyDescent="0.2">
      <c r="BC747" s="4"/>
      <c r="BF747" s="4" t="e">
        <f t="shared" si="8"/>
        <v>#DIV/0!</v>
      </c>
    </row>
    <row r="748" spans="34:58" x14ac:dyDescent="0.2">
      <c r="AX748" s="3"/>
      <c r="AY748" s="3"/>
      <c r="BC748" s="4"/>
      <c r="BF748" s="4" t="e">
        <f t="shared" si="8"/>
        <v>#DIV/0!</v>
      </c>
    </row>
    <row r="749" spans="34:58" x14ac:dyDescent="0.2">
      <c r="AX749" s="3"/>
      <c r="AY749" s="3"/>
      <c r="BC749" s="4"/>
      <c r="BF749" s="4" t="e">
        <f t="shared" si="8"/>
        <v>#DIV/0!</v>
      </c>
    </row>
    <row r="750" spans="34:58" x14ac:dyDescent="0.2">
      <c r="AH750" s="9"/>
      <c r="AR750" s="4"/>
      <c r="BC750" s="4"/>
      <c r="BF750" s="4" t="e">
        <f t="shared" si="8"/>
        <v>#DIV/0!</v>
      </c>
    </row>
    <row r="751" spans="34:58" x14ac:dyDescent="0.2">
      <c r="AH751" s="6"/>
      <c r="AI751" s="6"/>
      <c r="AY751" s="3"/>
      <c r="BC751" s="4"/>
      <c r="BF751" s="4" t="e">
        <f t="shared" si="8"/>
        <v>#DIV/0!</v>
      </c>
    </row>
    <row r="752" spans="34:58" x14ac:dyDescent="0.2">
      <c r="AH752" s="6"/>
      <c r="AI752" s="6"/>
      <c r="AY752" s="3"/>
      <c r="BC752" s="4"/>
      <c r="BF752" s="4" t="e">
        <f t="shared" si="8"/>
        <v>#DIV/0!</v>
      </c>
    </row>
    <row r="753" spans="34:58" x14ac:dyDescent="0.2">
      <c r="AH753" s="6"/>
      <c r="AI753" s="6"/>
      <c r="AY753" s="3"/>
      <c r="BC753" s="4"/>
      <c r="BF753" s="4" t="e">
        <f t="shared" si="8"/>
        <v>#DIV/0!</v>
      </c>
    </row>
    <row r="754" spans="34:58" x14ac:dyDescent="0.2">
      <c r="AH754" s="6"/>
      <c r="AI754" s="6"/>
      <c r="AY754" s="3"/>
      <c r="BC754" s="4"/>
      <c r="BF754" s="4" t="e">
        <f t="shared" si="8"/>
        <v>#DIV/0!</v>
      </c>
    </row>
    <row r="755" spans="34:58" x14ac:dyDescent="0.2">
      <c r="AH755" s="6"/>
      <c r="AI755" s="6"/>
      <c r="AJ755" s="6"/>
      <c r="BC755" s="4"/>
      <c r="BF755" s="4" t="e">
        <f t="shared" si="8"/>
        <v>#DIV/0!</v>
      </c>
    </row>
    <row r="756" spans="34:58" x14ac:dyDescent="0.2">
      <c r="AH756" s="9"/>
      <c r="BC756" s="4"/>
      <c r="BF756" s="4" t="e">
        <f t="shared" si="8"/>
        <v>#DIV/0!</v>
      </c>
    </row>
    <row r="757" spans="34:58" x14ac:dyDescent="0.2">
      <c r="AW757" s="9"/>
      <c r="AX757" s="3"/>
      <c r="AY757" s="3"/>
      <c r="BC757" s="4"/>
      <c r="BF757" s="4" t="e">
        <f t="shared" si="8"/>
        <v>#DIV/0!</v>
      </c>
    </row>
    <row r="758" spans="34:58" x14ac:dyDescent="0.2">
      <c r="AH758" s="9"/>
      <c r="AW758" s="9"/>
      <c r="AX758" s="3"/>
      <c r="AY758" s="3"/>
      <c r="BC758" s="4"/>
      <c r="BF758" s="4" t="e">
        <f t="shared" si="8"/>
        <v>#DIV/0!</v>
      </c>
    </row>
    <row r="759" spans="34:58" x14ac:dyDescent="0.2">
      <c r="AH759" s="6"/>
      <c r="BC759" s="4"/>
      <c r="BF759" s="4" t="e">
        <f t="shared" si="8"/>
        <v>#DIV/0!</v>
      </c>
    </row>
    <row r="760" spans="34:58" x14ac:dyDescent="0.2">
      <c r="AH760" s="9"/>
      <c r="AT760" s="3"/>
      <c r="BC760" s="4"/>
      <c r="BF760" s="4" t="e">
        <f t="shared" si="8"/>
        <v>#DIV/0!</v>
      </c>
    </row>
    <row r="761" spans="34:58" x14ac:dyDescent="0.2">
      <c r="AT761" s="3"/>
      <c r="AX761" s="3"/>
      <c r="AY761" s="3"/>
      <c r="BC761" s="4"/>
      <c r="BF761" s="4" t="e">
        <f t="shared" si="8"/>
        <v>#DIV/0!</v>
      </c>
    </row>
    <row r="762" spans="34:58" x14ac:dyDescent="0.2">
      <c r="AT762" s="3"/>
      <c r="BC762" s="4"/>
      <c r="BF762" s="4" t="e">
        <f t="shared" si="8"/>
        <v>#DIV/0!</v>
      </c>
    </row>
    <row r="763" spans="34:58" x14ac:dyDescent="0.2">
      <c r="BC763" s="4"/>
      <c r="BF763" s="4" t="e">
        <f t="shared" si="8"/>
        <v>#DIV/0!</v>
      </c>
    </row>
    <row r="764" spans="34:58" x14ac:dyDescent="0.2">
      <c r="AT764" s="3"/>
      <c r="AX764" s="3"/>
      <c r="AY764" s="3"/>
      <c r="BC764" s="4"/>
      <c r="BF764" s="4" t="e">
        <f t="shared" si="8"/>
        <v>#DIV/0!</v>
      </c>
    </row>
    <row r="765" spans="34:58" x14ac:dyDescent="0.2">
      <c r="AH765" s="9"/>
      <c r="AT765" s="3"/>
      <c r="AX765" s="3"/>
      <c r="AY765" s="3"/>
      <c r="BC765" s="4"/>
      <c r="BF765" s="4" t="e">
        <f t="shared" si="8"/>
        <v>#DIV/0!</v>
      </c>
    </row>
    <row r="766" spans="34:58" x14ac:dyDescent="0.2">
      <c r="AT766" s="3"/>
      <c r="AX766" s="3"/>
      <c r="AY766" s="3"/>
      <c r="BC766" s="4"/>
      <c r="BF766" s="4" t="e">
        <f t="shared" si="8"/>
        <v>#DIV/0!</v>
      </c>
    </row>
    <row r="767" spans="34:58" x14ac:dyDescent="0.2">
      <c r="AH767" s="9"/>
      <c r="AR767" s="4"/>
      <c r="BC767" s="4"/>
      <c r="BF767" s="4" t="e">
        <f t="shared" si="8"/>
        <v>#DIV/0!</v>
      </c>
    </row>
    <row r="768" spans="34:58" x14ac:dyDescent="0.2">
      <c r="AH768" s="9"/>
      <c r="AR768" s="4"/>
      <c r="BC768" s="4"/>
      <c r="BF768" s="4" t="e">
        <f t="shared" si="8"/>
        <v>#DIV/0!</v>
      </c>
    </row>
    <row r="769" spans="34:58" x14ac:dyDescent="0.2">
      <c r="AW769" s="9"/>
      <c r="AX769" s="3"/>
      <c r="AY769" s="3"/>
      <c r="BC769" s="4"/>
      <c r="BF769" s="4" t="e">
        <f t="shared" si="8"/>
        <v>#DIV/0!</v>
      </c>
    </row>
    <row r="770" spans="34:58" x14ac:dyDescent="0.2">
      <c r="BC770" s="4"/>
      <c r="BF770" s="4" t="e">
        <f t="shared" si="8"/>
        <v>#DIV/0!</v>
      </c>
    </row>
    <row r="771" spans="34:58" x14ac:dyDescent="0.2">
      <c r="AU771" s="9"/>
      <c r="AX771" s="3"/>
      <c r="AY771" s="3"/>
      <c r="BC771" s="4"/>
      <c r="BF771" s="4" t="e">
        <f t="shared" si="8"/>
        <v>#DIV/0!</v>
      </c>
    </row>
    <row r="772" spans="34:58" x14ac:dyDescent="0.2">
      <c r="AU772" s="9"/>
      <c r="AX772" s="3"/>
      <c r="AY772" s="3"/>
      <c r="BC772" s="4"/>
      <c r="BF772" s="4" t="e">
        <f>SQRT((2*1000000000000000*10000*(BD772*1.380649E-23))/(PI()*PI()*W772*1.6605402E-27))</f>
        <v>#DIV/0!</v>
      </c>
    </row>
    <row r="773" spans="34:58" x14ac:dyDescent="0.2">
      <c r="AT773" s="3"/>
      <c r="AX773" s="3"/>
      <c r="AY773" s="3"/>
      <c r="BC773" s="4"/>
      <c r="BF773" s="4" t="e">
        <f>SQRT((2*1000000000000000*10000*(BD773*1.380649E-23))/(PI()*PI()*W773*1.6605402E-27))</f>
        <v>#DIV/0!</v>
      </c>
    </row>
    <row r="774" spans="34:58" x14ac:dyDescent="0.2">
      <c r="AX774" s="3"/>
      <c r="AY774" s="3"/>
      <c r="BC774" s="4"/>
      <c r="BF774" s="4" t="e">
        <f>SQRT((2*1000000000000000*10000*(BD774*1.380649E-23))/(PI()*PI()*W774*1.6605402E-27))</f>
        <v>#DIV/0!</v>
      </c>
    </row>
    <row r="775" spans="34:58" x14ac:dyDescent="0.2">
      <c r="BC775" s="4"/>
      <c r="BF775" s="4" t="e">
        <f>SQRT((2*1000000000000000*10000*(BD775*1.380649E-23))/(PI()*PI()*W775*1.6605402E-27))</f>
        <v>#DIV/0!</v>
      </c>
    </row>
    <row r="776" spans="34:58" x14ac:dyDescent="0.2">
      <c r="BC776" s="4"/>
      <c r="BF776" s="4" t="e">
        <f t="shared" si="8"/>
        <v>#DIV/0!</v>
      </c>
    </row>
    <row r="777" spans="34:58" x14ac:dyDescent="0.2">
      <c r="AW777" s="9"/>
      <c r="AX777" s="3"/>
      <c r="AY777" s="3"/>
      <c r="BC777" s="4"/>
      <c r="BF777" s="4" t="e">
        <f t="shared" si="8"/>
        <v>#DIV/0!</v>
      </c>
    </row>
    <row r="778" spans="34:58" x14ac:dyDescent="0.2">
      <c r="AI778" s="6"/>
      <c r="AN778" s="6"/>
      <c r="AU778" s="9"/>
      <c r="BC778" s="4"/>
      <c r="BF778" s="4" t="e">
        <f t="shared" si="8"/>
        <v>#DIV/0!</v>
      </c>
    </row>
    <row r="779" spans="34:58" x14ac:dyDescent="0.2">
      <c r="AI779" s="6"/>
      <c r="AN779" s="6"/>
      <c r="AU779" s="9"/>
      <c r="BC779" s="4"/>
      <c r="BF779" s="4" t="e">
        <f t="shared" si="8"/>
        <v>#DIV/0!</v>
      </c>
    </row>
    <row r="780" spans="34:58" x14ac:dyDescent="0.2">
      <c r="AT780" s="3"/>
      <c r="BC780" s="4"/>
      <c r="BF780" s="4" t="e">
        <f t="shared" si="8"/>
        <v>#DIV/0!</v>
      </c>
    </row>
    <row r="781" spans="34:58" x14ac:dyDescent="0.2">
      <c r="AH781" s="9"/>
      <c r="AT781" s="3"/>
      <c r="BC781" s="4"/>
      <c r="BF781" s="4" t="e">
        <f t="shared" si="8"/>
        <v>#DIV/0!</v>
      </c>
    </row>
    <row r="782" spans="34:58" x14ac:dyDescent="0.2">
      <c r="AT782" s="3"/>
      <c r="AX782" s="3"/>
      <c r="AY782" s="3"/>
      <c r="BC782" s="4"/>
      <c r="BF782" s="4" t="e">
        <f t="shared" si="8"/>
        <v>#DIV/0!</v>
      </c>
    </row>
    <row r="783" spans="34:58" x14ac:dyDescent="0.2">
      <c r="AT783" s="3"/>
      <c r="AX783" s="3"/>
      <c r="AY783" s="3"/>
      <c r="BC783" s="4"/>
      <c r="BF783" s="4" t="e">
        <f t="shared" ref="BF783" si="9">SQRT((2*1000000000000000*10000*(BD783*1.380649E-23))/(PI()*PI()*W783*1.6605402E-27))</f>
        <v>#DIV/0!</v>
      </c>
    </row>
    <row r="784" spans="34:58" x14ac:dyDescent="0.2">
      <c r="BC784" s="4"/>
      <c r="BF784" s="4" t="e">
        <f t="shared" si="8"/>
        <v>#DIV/0!</v>
      </c>
    </row>
    <row r="785" spans="34:58" x14ac:dyDescent="0.2">
      <c r="BC785" s="4"/>
      <c r="BF785" s="4" t="e">
        <f t="shared" si="8"/>
        <v>#DIV/0!</v>
      </c>
    </row>
    <row r="786" spans="34:58" x14ac:dyDescent="0.2">
      <c r="AT786" s="3"/>
      <c r="AX786" s="3"/>
      <c r="AY786" s="3"/>
      <c r="BC786" s="4"/>
      <c r="BF786" s="4" t="e">
        <f t="shared" si="8"/>
        <v>#DIV/0!</v>
      </c>
    </row>
    <row r="787" spans="34:58" x14ac:dyDescent="0.2">
      <c r="BC787" s="4"/>
      <c r="BF787" s="4" t="e">
        <f t="shared" si="8"/>
        <v>#DIV/0!</v>
      </c>
    </row>
    <row r="788" spans="34:58" x14ac:dyDescent="0.2">
      <c r="BC788" s="4"/>
      <c r="BF788" s="4" t="e">
        <f t="shared" si="8"/>
        <v>#DIV/0!</v>
      </c>
    </row>
    <row r="789" spans="34:58" x14ac:dyDescent="0.2">
      <c r="AT789" s="3"/>
      <c r="AX789" s="3"/>
      <c r="AY789" s="3"/>
      <c r="BC789" s="4"/>
      <c r="BF789" s="4" t="e">
        <f t="shared" si="8"/>
        <v>#DIV/0!</v>
      </c>
    </row>
    <row r="790" spans="34:58" x14ac:dyDescent="0.2">
      <c r="AH790" s="6"/>
      <c r="AR790" s="4"/>
      <c r="BC790" s="4"/>
      <c r="BF790" s="4" t="e">
        <f t="shared" ref="BF790:BF849" si="10">SQRT((2*1000000000000000*10000*(BD790*1.380649E-23))/(PI()*PI()*W790*1.6605402E-27))</f>
        <v>#DIV/0!</v>
      </c>
    </row>
    <row r="791" spans="34:58" x14ac:dyDescent="0.2">
      <c r="AH791" s="9"/>
      <c r="AT791" s="3"/>
      <c r="BC791" s="4"/>
      <c r="BF791" s="4" t="e">
        <f t="shared" si="10"/>
        <v>#DIV/0!</v>
      </c>
    </row>
    <row r="792" spans="34:58" x14ac:dyDescent="0.2">
      <c r="BC792" s="4"/>
      <c r="BF792" s="4" t="e">
        <f t="shared" si="10"/>
        <v>#DIV/0!</v>
      </c>
    </row>
    <row r="793" spans="34:58" x14ac:dyDescent="0.2">
      <c r="BC793" s="4"/>
      <c r="BF793" s="4" t="e">
        <f t="shared" si="10"/>
        <v>#DIV/0!</v>
      </c>
    </row>
    <row r="794" spans="34:58" x14ac:dyDescent="0.2">
      <c r="AU794" s="6"/>
      <c r="BC794" s="4"/>
      <c r="BF794" s="4" t="e">
        <f t="shared" si="10"/>
        <v>#DIV/0!</v>
      </c>
    </row>
    <row r="795" spans="34:58" x14ac:dyDescent="0.2">
      <c r="BC795" s="4"/>
      <c r="BF795" s="4" t="e">
        <f t="shared" si="10"/>
        <v>#DIV/0!</v>
      </c>
    </row>
    <row r="796" spans="34:58" x14ac:dyDescent="0.2">
      <c r="AT796" s="3"/>
      <c r="AX796" s="3"/>
      <c r="AY796" s="3"/>
      <c r="BC796" s="4"/>
      <c r="BF796" s="4" t="e">
        <f t="shared" si="10"/>
        <v>#DIV/0!</v>
      </c>
    </row>
    <row r="797" spans="34:58" x14ac:dyDescent="0.2">
      <c r="AT797" s="3"/>
      <c r="BC797" s="4"/>
      <c r="BF797" s="4" t="e">
        <f t="shared" si="10"/>
        <v>#DIV/0!</v>
      </c>
    </row>
    <row r="798" spans="34:58" x14ac:dyDescent="0.2">
      <c r="AT798" s="3"/>
      <c r="BC798" s="4"/>
      <c r="BF798" s="4" t="e">
        <f t="shared" si="10"/>
        <v>#DIV/0!</v>
      </c>
    </row>
    <row r="799" spans="34:58" x14ac:dyDescent="0.2">
      <c r="AT799" s="3"/>
      <c r="BC799" s="4"/>
      <c r="BF799" s="4" t="e">
        <f t="shared" si="10"/>
        <v>#DIV/0!</v>
      </c>
    </row>
    <row r="800" spans="34:58" x14ac:dyDescent="0.2">
      <c r="AT800" s="3"/>
      <c r="BC800" s="4"/>
      <c r="BF800" s="4" t="e">
        <f t="shared" si="10"/>
        <v>#DIV/0!</v>
      </c>
    </row>
    <row r="801" spans="34:58" x14ac:dyDescent="0.2">
      <c r="AH801" s="9"/>
      <c r="BC801" s="4"/>
      <c r="BF801" s="4" t="e">
        <f t="shared" si="10"/>
        <v>#DIV/0!</v>
      </c>
    </row>
    <row r="802" spans="34:58" x14ac:dyDescent="0.2">
      <c r="AT802" s="3"/>
      <c r="BC802" s="4"/>
      <c r="BF802" s="4" t="e">
        <f t="shared" si="10"/>
        <v>#DIV/0!</v>
      </c>
    </row>
    <row r="803" spans="34:58" x14ac:dyDescent="0.2">
      <c r="AH803" s="9"/>
      <c r="AT803" s="3"/>
      <c r="BC803" s="4"/>
      <c r="BF803" s="4" t="e">
        <f t="shared" si="10"/>
        <v>#DIV/0!</v>
      </c>
    </row>
    <row r="804" spans="34:58" x14ac:dyDescent="0.2">
      <c r="AU804" s="9"/>
      <c r="BC804" s="4"/>
      <c r="BF804" s="4" t="e">
        <f t="shared" si="10"/>
        <v>#DIV/0!</v>
      </c>
    </row>
    <row r="805" spans="34:58" x14ac:dyDescent="0.2">
      <c r="AW805" s="9"/>
      <c r="AX805" s="9"/>
      <c r="AY805" s="9"/>
      <c r="BC805" s="4"/>
      <c r="BF805" s="4" t="e">
        <f t="shared" si="10"/>
        <v>#DIV/0!</v>
      </c>
    </row>
    <row r="806" spans="34:58" x14ac:dyDescent="0.2">
      <c r="AW806" s="9"/>
      <c r="AX806" s="9"/>
      <c r="AY806" s="9"/>
      <c r="BC806" s="4"/>
      <c r="BF806" s="4" t="e">
        <f t="shared" si="10"/>
        <v>#DIV/0!</v>
      </c>
    </row>
    <row r="807" spans="34:58" x14ac:dyDescent="0.2">
      <c r="BC807" s="4"/>
      <c r="BF807" s="4" t="e">
        <f t="shared" si="10"/>
        <v>#DIV/0!</v>
      </c>
    </row>
    <row r="808" spans="34:58" x14ac:dyDescent="0.2">
      <c r="AX808" s="3"/>
      <c r="AY808" s="3"/>
      <c r="BC808" s="4"/>
      <c r="BF808" s="4" t="e">
        <f t="shared" si="10"/>
        <v>#DIV/0!</v>
      </c>
    </row>
    <row r="809" spans="34:58" x14ac:dyDescent="0.2">
      <c r="AT809" s="3"/>
      <c r="AX809" s="3"/>
      <c r="AY809" s="3"/>
      <c r="BC809" s="4"/>
      <c r="BF809" s="4" t="e">
        <f t="shared" si="10"/>
        <v>#DIV/0!</v>
      </c>
    </row>
    <row r="810" spans="34:58" x14ac:dyDescent="0.2">
      <c r="AT810" s="3"/>
      <c r="AX810" s="3"/>
      <c r="AY810" s="3"/>
      <c r="BC810" s="4"/>
      <c r="BF810" s="4" t="e">
        <f t="shared" si="10"/>
        <v>#DIV/0!</v>
      </c>
    </row>
    <row r="811" spans="34:58" x14ac:dyDescent="0.2">
      <c r="AT811" s="3"/>
      <c r="AX811" s="3"/>
      <c r="AY811" s="3"/>
      <c r="BC811" s="4"/>
      <c r="BF811" s="4" t="e">
        <f t="shared" si="10"/>
        <v>#DIV/0!</v>
      </c>
    </row>
    <row r="812" spans="34:58" x14ac:dyDescent="0.2">
      <c r="AH812" s="6"/>
      <c r="AR812" s="4"/>
      <c r="BC812" s="4"/>
      <c r="BF812" s="4" t="e">
        <f t="shared" si="10"/>
        <v>#DIV/0!</v>
      </c>
    </row>
    <row r="813" spans="34:58" x14ac:dyDescent="0.2">
      <c r="AH813" s="6"/>
      <c r="AR813" s="4"/>
      <c r="BC813" s="4"/>
      <c r="BF813" s="4" t="e">
        <f t="shared" si="10"/>
        <v>#DIV/0!</v>
      </c>
    </row>
    <row r="814" spans="34:58" x14ac:dyDescent="0.2">
      <c r="AH814" s="6"/>
      <c r="AR814" s="4"/>
      <c r="BC814" s="4"/>
      <c r="BF814" s="4" t="e">
        <f t="shared" si="10"/>
        <v>#DIV/0!</v>
      </c>
    </row>
    <row r="815" spans="34:58" x14ac:dyDescent="0.2">
      <c r="AH815" s="9"/>
      <c r="AR815" s="4"/>
      <c r="BC815" s="4"/>
      <c r="BF815" s="4" t="e">
        <f t="shared" si="10"/>
        <v>#DIV/0!</v>
      </c>
    </row>
    <row r="816" spans="34:58" x14ac:dyDescent="0.2">
      <c r="BC816" s="4"/>
      <c r="BF816" s="4" t="e">
        <f t="shared" si="10"/>
        <v>#DIV/0!</v>
      </c>
    </row>
    <row r="817" spans="34:58" x14ac:dyDescent="0.2">
      <c r="AT817" s="3"/>
      <c r="AX817" s="3"/>
      <c r="AY817" s="3"/>
      <c r="BC817" s="4"/>
      <c r="BF817" s="4" t="e">
        <f t="shared" si="10"/>
        <v>#DIV/0!</v>
      </c>
    </row>
    <row r="818" spans="34:58" x14ac:dyDescent="0.2">
      <c r="AT818" s="3"/>
      <c r="AX818" s="3"/>
      <c r="AY818" s="3"/>
      <c r="BC818" s="4"/>
      <c r="BF818" s="4" t="e">
        <f t="shared" si="10"/>
        <v>#DIV/0!</v>
      </c>
    </row>
    <row r="819" spans="34:58" x14ac:dyDescent="0.2">
      <c r="BC819" s="4"/>
      <c r="BF819" s="4" t="e">
        <f t="shared" si="10"/>
        <v>#DIV/0!</v>
      </c>
    </row>
    <row r="820" spans="34:58" x14ac:dyDescent="0.2">
      <c r="AX820" s="3"/>
      <c r="AY820" s="3"/>
      <c r="BC820" s="4"/>
      <c r="BF820" s="4" t="e">
        <f t="shared" si="10"/>
        <v>#DIV/0!</v>
      </c>
    </row>
    <row r="821" spans="34:58" x14ac:dyDescent="0.2">
      <c r="AW821" s="9"/>
      <c r="AX821" s="3"/>
      <c r="AY821" s="3"/>
      <c r="BC821" s="4"/>
      <c r="BF821" s="4" t="e">
        <f t="shared" si="10"/>
        <v>#DIV/0!</v>
      </c>
    </row>
    <row r="822" spans="34:58" x14ac:dyDescent="0.2">
      <c r="AH822" s="9"/>
      <c r="AT822" s="3"/>
      <c r="BC822" s="4"/>
      <c r="BF822" s="4" t="e">
        <f t="shared" si="10"/>
        <v>#DIV/0!</v>
      </c>
    </row>
    <row r="823" spans="34:58" x14ac:dyDescent="0.2">
      <c r="AW823" s="9"/>
      <c r="AX823" s="3"/>
      <c r="AY823" s="3"/>
      <c r="BC823" s="4"/>
      <c r="BF823" s="4" t="e">
        <f t="shared" si="10"/>
        <v>#DIV/0!</v>
      </c>
    </row>
    <row r="824" spans="34:58" x14ac:dyDescent="0.2">
      <c r="AT824" s="3"/>
      <c r="AX824" s="3"/>
      <c r="AY824" s="3"/>
      <c r="BC824" s="4"/>
      <c r="BF824" s="4" t="e">
        <f t="shared" si="10"/>
        <v>#DIV/0!</v>
      </c>
    </row>
    <row r="825" spans="34:58" x14ac:dyDescent="0.2">
      <c r="AW825" s="9"/>
      <c r="AX825" s="3"/>
      <c r="AY825" s="3"/>
      <c r="BC825" s="4"/>
      <c r="BF825" s="4" t="e">
        <f t="shared" si="10"/>
        <v>#DIV/0!</v>
      </c>
    </row>
    <row r="826" spans="34:58" x14ac:dyDescent="0.2">
      <c r="AH826" s="6"/>
      <c r="AI826" s="6"/>
      <c r="BC826" s="4"/>
      <c r="BF826" s="4" t="e">
        <f t="shared" si="10"/>
        <v>#DIV/0!</v>
      </c>
    </row>
    <row r="827" spans="34:58" x14ac:dyDescent="0.2">
      <c r="AH827" s="6"/>
      <c r="AI827" s="6"/>
      <c r="BC827" s="4"/>
      <c r="BF827" s="4" t="e">
        <f t="shared" si="10"/>
        <v>#DIV/0!</v>
      </c>
    </row>
    <row r="828" spans="34:58" x14ac:dyDescent="0.2">
      <c r="AH828" s="6"/>
      <c r="BC828" s="4"/>
      <c r="BF828" s="4" t="e">
        <f t="shared" si="10"/>
        <v>#DIV/0!</v>
      </c>
    </row>
    <row r="829" spans="34:58" x14ac:dyDescent="0.2">
      <c r="AH829" s="6"/>
      <c r="AI829" s="6"/>
      <c r="BC829" s="4"/>
      <c r="BF829" s="4" t="e">
        <f t="shared" si="10"/>
        <v>#DIV/0!</v>
      </c>
    </row>
    <row r="830" spans="34:58" x14ac:dyDescent="0.2">
      <c r="AH830" s="6"/>
      <c r="AI830" s="6"/>
      <c r="BC830" s="4"/>
      <c r="BF830" s="4" t="e">
        <f t="shared" si="10"/>
        <v>#DIV/0!</v>
      </c>
    </row>
    <row r="831" spans="34:58" x14ac:dyDescent="0.2">
      <c r="AT831" s="3"/>
      <c r="BC831" s="4"/>
      <c r="BF831" s="4" t="e">
        <f t="shared" si="10"/>
        <v>#DIV/0!</v>
      </c>
    </row>
    <row r="832" spans="34:58" x14ac:dyDescent="0.2">
      <c r="BC832" s="4"/>
      <c r="BF832" s="4" t="e">
        <f t="shared" si="10"/>
        <v>#DIV/0!</v>
      </c>
    </row>
    <row r="833" spans="34:58" x14ac:dyDescent="0.2">
      <c r="BC833" s="4"/>
      <c r="BF833" s="4" t="e">
        <f t="shared" si="10"/>
        <v>#DIV/0!</v>
      </c>
    </row>
    <row r="834" spans="34:58" x14ac:dyDescent="0.2">
      <c r="AU834" s="9"/>
      <c r="BC834" s="4"/>
      <c r="BF834" s="4" t="e">
        <f t="shared" si="10"/>
        <v>#DIV/0!</v>
      </c>
    </row>
    <row r="835" spans="34:58" x14ac:dyDescent="0.2">
      <c r="AT835" s="3"/>
      <c r="AX835" s="3"/>
      <c r="AY835" s="3"/>
      <c r="BC835" s="4"/>
      <c r="BF835" s="4" t="e">
        <f t="shared" si="10"/>
        <v>#DIV/0!</v>
      </c>
    </row>
    <row r="836" spans="34:58" x14ac:dyDescent="0.2">
      <c r="AT836" s="3"/>
      <c r="AX836" s="3"/>
      <c r="AY836" s="3"/>
      <c r="BC836" s="4"/>
      <c r="BF836" s="4" t="e">
        <f t="shared" si="10"/>
        <v>#DIV/0!</v>
      </c>
    </row>
    <row r="837" spans="34:58" x14ac:dyDescent="0.2">
      <c r="BC837" s="4"/>
      <c r="BF837" s="4" t="e">
        <f t="shared" si="10"/>
        <v>#DIV/0!</v>
      </c>
    </row>
    <row r="838" spans="34:58" x14ac:dyDescent="0.2">
      <c r="BC838" s="4"/>
      <c r="BF838" s="4" t="e">
        <f t="shared" si="10"/>
        <v>#DIV/0!</v>
      </c>
    </row>
    <row r="839" spans="34:58" x14ac:dyDescent="0.2">
      <c r="AT839" s="3"/>
      <c r="AX839" s="3"/>
      <c r="AY839" s="3"/>
      <c r="BC839" s="4"/>
      <c r="BF839" s="4" t="e">
        <f t="shared" si="10"/>
        <v>#DIV/0!</v>
      </c>
    </row>
    <row r="840" spans="34:58" x14ac:dyDescent="0.2">
      <c r="AT840" s="3"/>
      <c r="AX840" s="3"/>
      <c r="AY840" s="3"/>
      <c r="BC840" s="4"/>
      <c r="BF840" s="4" t="e">
        <f t="shared" si="10"/>
        <v>#DIV/0!</v>
      </c>
    </row>
    <row r="841" spans="34:58" x14ac:dyDescent="0.2">
      <c r="AT841" s="3"/>
      <c r="AX841" s="3"/>
      <c r="AY841" s="3"/>
      <c r="BC841" s="4"/>
      <c r="BF841" s="4" t="e">
        <f t="shared" si="10"/>
        <v>#DIV/0!</v>
      </c>
    </row>
    <row r="842" spans="34:58" x14ac:dyDescent="0.2">
      <c r="AT842" s="3"/>
      <c r="AX842" s="3"/>
      <c r="AY842" s="3"/>
      <c r="BC842" s="4"/>
      <c r="BF842" s="4" t="e">
        <f t="shared" si="10"/>
        <v>#DIV/0!</v>
      </c>
    </row>
    <row r="843" spans="34:58" x14ac:dyDescent="0.2">
      <c r="AU843" s="9"/>
      <c r="BC843" s="4"/>
      <c r="BF843" s="4" t="e">
        <f t="shared" si="10"/>
        <v>#DIV/0!</v>
      </c>
    </row>
    <row r="844" spans="34:58" x14ac:dyDescent="0.2">
      <c r="BC844" s="4"/>
      <c r="BF844" s="4" t="e">
        <f t="shared" si="10"/>
        <v>#DIV/0!</v>
      </c>
    </row>
    <row r="845" spans="34:58" x14ac:dyDescent="0.2">
      <c r="AH845" s="9"/>
      <c r="BC845" s="4"/>
      <c r="BF845" s="4" t="e">
        <f t="shared" si="10"/>
        <v>#DIV/0!</v>
      </c>
    </row>
    <row r="846" spans="34:58" x14ac:dyDescent="0.2">
      <c r="AH846" s="9"/>
      <c r="AR846" s="4"/>
      <c r="BC846" s="4"/>
      <c r="BF846" s="4" t="e">
        <f t="shared" si="10"/>
        <v>#DIV/0!</v>
      </c>
    </row>
    <row r="847" spans="34:58" x14ac:dyDescent="0.2">
      <c r="AW847" s="9"/>
      <c r="BC847" s="4"/>
      <c r="BF847" s="4" t="e">
        <f t="shared" si="10"/>
        <v>#DIV/0!</v>
      </c>
    </row>
    <row r="848" spans="34:58" x14ac:dyDescent="0.2">
      <c r="BC848" s="4"/>
      <c r="BF848" s="4" t="e">
        <f t="shared" si="10"/>
        <v>#DIV/0!</v>
      </c>
    </row>
    <row r="849" spans="1:58" x14ac:dyDescent="0.2">
      <c r="BC849" s="4"/>
      <c r="BF849" s="4" t="e">
        <f t="shared" si="10"/>
        <v>#DIV/0!</v>
      </c>
    </row>
    <row r="850" spans="1:58" x14ac:dyDescent="0.2">
      <c r="AW850" s="9"/>
      <c r="AX850" s="3"/>
      <c r="AY850" s="9"/>
      <c r="BC850" s="4"/>
      <c r="BF850" s="4" t="e">
        <f t="shared" ref="BF850:BF852" si="11">SQRT((2*1000000000000000*10000*(BD850*1.380649E-23))/(PI()*PI()*W850*1.6605402E-27))</f>
        <v>#DIV/0!</v>
      </c>
    </row>
    <row r="851" spans="1:58" x14ac:dyDescent="0.2">
      <c r="AH851" s="9"/>
      <c r="BC851" s="4"/>
      <c r="BF851" s="4" t="e">
        <f t="shared" si="11"/>
        <v>#DIV/0!</v>
      </c>
    </row>
    <row r="852" spans="1:58" x14ac:dyDescent="0.2">
      <c r="AX852" s="3"/>
      <c r="AY852" s="3"/>
      <c r="BC852" s="4"/>
      <c r="BF852" s="4" t="e">
        <f t="shared" si="11"/>
        <v>#DIV/0!</v>
      </c>
    </row>
    <row r="853" spans="1:58" x14ac:dyDescent="0.2">
      <c r="AX853" s="3"/>
      <c r="AY853" s="3"/>
      <c r="BC853" s="4"/>
      <c r="BF853" s="4" t="e">
        <f t="shared" ref="BF853:BF856" si="12">SQRT((2*1000000000000000*10000*(BD853*1.380649E-23))/(PI()*PI()*W853*1.6605402E-27))</f>
        <v>#DIV/0!</v>
      </c>
    </row>
    <row r="854" spans="1:58" x14ac:dyDescent="0.2">
      <c r="AU854" s="9"/>
      <c r="BC854" s="4"/>
      <c r="BF854" s="4" t="e">
        <f t="shared" si="12"/>
        <v>#DIV/0!</v>
      </c>
    </row>
    <row r="855" spans="1:58" s="13" customForma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9"/>
      <c r="AM855" s="3"/>
      <c r="AN855" s="3"/>
      <c r="AO855" s="3"/>
      <c r="AP855" s="3"/>
      <c r="AQ855" s="9"/>
      <c r="AR855" s="6"/>
      <c r="AS855" s="9"/>
      <c r="AT855" s="9"/>
      <c r="AU855" s="3"/>
      <c r="AV855" s="3"/>
      <c r="AW855" s="9"/>
      <c r="AX855" s="3"/>
      <c r="AY855" s="9"/>
      <c r="AZ855" s="3"/>
      <c r="BA855" s="3"/>
      <c r="BB855" s="3"/>
      <c r="BC855" s="4"/>
      <c r="BD855" s="8"/>
      <c r="BE855" s="3"/>
      <c r="BF855" s="4" t="e">
        <f t="shared" si="12"/>
        <v>#DIV/0!</v>
      </c>
    </row>
    <row r="856" spans="1:58" x14ac:dyDescent="0.2">
      <c r="AW856" s="9"/>
      <c r="AX856" s="3"/>
      <c r="AY856" s="9"/>
      <c r="BC856" s="4"/>
      <c r="BF856" s="4" t="e">
        <f t="shared" si="12"/>
        <v>#DIV/0!</v>
      </c>
    </row>
    <row r="857" spans="1:58" x14ac:dyDescent="0.2">
      <c r="BC857" s="4">
        <v>1000000000787</v>
      </c>
      <c r="BD857" s="8" t="e">
        <f>AN857*(LN((BC857*AN857)/AK857)-3.64)</f>
        <v>#DIV/0!</v>
      </c>
    </row>
  </sheetData>
  <sortState xmlns:xlrd2="http://schemas.microsoft.com/office/spreadsheetml/2017/richdata2" ref="A2:BD857">
    <sortCondition ref="AD1:AD85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E_bin Lab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2022-05-20T22:45:02Z</dcterms:modified>
</cp:coreProperties>
</file>