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ault" sheetId="1" r:id="rId4"/>
    <sheet state="visible" name="Grid" sheetId="2" r:id="rId5"/>
    <sheet state="visible" name="Common Formulas" sheetId="3" r:id="rId6"/>
  </sheets>
  <definedNames>
    <definedName name="SPLIT_INTO_CELLS">LAMBDA(cell, if(len(CELL)=0,"",TRANSPOSE(ARRAYFORMULA(MID(cell,SEQUENCE(LEN(cell)),1)))))</definedName>
    <definedName name="MORSE_TO">LAMBDA(cell, JOIN(" ",ARRAYFORMULA(IFERROR(VLOOKUP(SUBSTITUTE(MID(UPPER(CELL),SEQUENCE(LEN(UPPER(CELL))),1),"?","~?"),{"A",".-";"B","-...";"C","-.-.";"D","-..";"E",".";"F","..-.";"G","--.";"H","....";"I","..";"J",".---";"K","-.-";"L",".-..";"M","--";"N","-.";"O","---";"P",".--.";"Q","--.-";"R",".-.";"S","...";"T","-";"U","..-";"V","...-";"W",".--";"X","-..-";"Y","-.--";"Z","--..";" ","/";"1",".----";"2","..---";"3","...--";"4","....-";"5",".....";"6","-....";"7","--...";"8","---..";"9","----.";"0","-----";".",".-.-.-";",","--..--";"?","..--..";"'",".----.";"!","-.-.--";"/","-..-.";"(","-.--.";")","-.--.-";"&amp;",".-...";":","---...";";","-.-.-.";"=","-...-";"+",".-.-.-";"-","-....-";"_","..--.-";"""",".-..-.";"$","...-..-";"@",".--.-."},2,FALSE)))))</definedName>
    <definedName name="SCRABBLE">LAMBDA(cell, SUM(ARRAYFORMULA(IFNA(VLOOKUP(MID(UPPER(CELL),SEQUENCE(LEN(CELL)),1),{"A", 1; "B", 3; "C", 3; "D", 2; "E", 1; "F", 4; "G", 2; "H", 4; "I", 1; "J", 8; "K", 5; "L", 1; "M", 3; "N", 1; "O", 1; "P", 3; "Q", 10; "R", 1; "S", 1; "T", 1; "U", 1; "V", 4; "W", 4; "X", 8; "Y", 4; "Z", 10},2,FALSE),0))))</definedName>
    <definedName name="ATOMIC">LAMBDA(cell, TEXTJOIN(" ",TRUE,ARRAYFORMULA(IFERROR(VLOOKUP(split(CELL," "),{ "H", 1; "He", 2; "Li", 3; "Be", 4; "B", 5; "C", 6; "N", 7; "O", 8; "F", 9; "Ne", 10; "Na", 11; "Mg", 12; "Al", 13; "Si", 14; "P", 15; "S", 16; "Cl", 17; "Ar", 18; "K", 19; "Ca", 20; "Sc", 21; "Ti", 22; "V", 23; "Cr", 24; "Mn", 25; "Fe", 26; "Co", 27; "Ni", 28; "Cu", 29; "Zn", 30; "Ga", 31; "Ge", 32; "As", 33; "Se", 34; "Br", 35; "Kr", 36; "Rb", 37; "Sr", 38; "Y", 39; "Zr", 40; "Nb", 41; "Mo", 42; "Tc", 43; "Ru", 44; "Rh", 45; "Pd", 46; "Ag", 47; "Cd", 48; "In", 49; "Sn", 50; "Sb", 51; "Te", 52; "I", 53; "Xe", 54; "Cs", 55; "Ba", 56; "La", 57; "Ce", 58; "Pr", 59; "Nd", 60; "Pm", 61; "Sm", 62; "Eu", 63; "Gd", 64; "Tb", 65; "Dy", 66; "Ho", 67; "Er", 68; "Tm", 69; "Yb", 70; "Lu", 71; "Hf", 72; "Ta", 73; "W", 74; "Re", 75; "Os", 76; "Ir", 77; "Pt", 78; "Au", 79; "Hg", 80; "Tl", 81; "Pb", 82; "Bi", 83; "Po", 84; "At", 85; "Rn", 86; "Fr", 87; "Ra", 88; "Ac", 89; "Th", 90; "Pa", 91; "U", 92; "Np", 93; "Pu", 94; "Am", 95; "Cm", 96; "Bk", 97; "Cf", 98; "Es", 99; "Fm", 100; "Md", 101; "No", 102; "Lr", 103; "Rf", 104; "Db", 105; "Sg", 106; "Bh", 107; "Hs", 108; "Mt", 109; "Ds", 110; "Rg", 111; "Cn", 112; "Nh", 113; "Fl", 114; "Mc", 115; "Lv", 116; "Ts", 117; "Og", 118 },2,FALSE),"?"))))</definedName>
    <definedName name="PERIODIC">LAMBDA(cell, TEXTJOIN(" ",TRUE,ARRAYFORMULA(IFNA(VLOOKUP(split(CELL," "),{1, "H"; 2, "He"; 3, "Li"; 4, "Be"; 5, "B"; 6, "C"; 7, "N"; 8, "O"; 9, "F"; 10, "Ne"; 11, "Na"; 12, "Mg"; 13, "Al"; 14, "Si"; 15, "P"; 16, "S"; 17, "Cl"; 18, "Ar"; 19, "K"; 20, "Ca"; 21, "Sc"; 22, "Ti"; 23, "V"; 24, "Cr"; 25, "Mn"; 26, "Fe"; 27, "Co"; 28, "Ni"; 29, "Cu"; 30, "Zn"; 31, "Ga"; 32, "Ge"; 33, "As"; 34, "Se"; 35, "Br"; 36, "Kr"; 37, "Rb"; 38, "Sr"; 39, "Y"; 40, "Zr"; 41, "Nb"; 42, "Mo"; 43, "Tc"; 44, "Ru"; 45, "Rh"; 46, "Pd"; 47, "Ag"; 48, "Cd"; 49, "In"; 50, "Sn"; 51, "Sb"; 52, "Te"; 53, "I"; 54, "Xe"; 55, "Cs"; 56, "Ba"; 57, "La"; 58, "Ce"; 59, "Pr"; 60, "Nd"; 61, "Pm"; 62, "Sm"; 63, "Eu"; 64, "Gd"; 65, "Tb"; 66, "Dy"; 67, "Ho"; 68, "Er"; 69, "Tm"; 70, "Yb"; 71, "Lu"; 72, "Hf"; 73, "Ta"; 74, "W"; 75, "Re"; 76, "Os"; 77, "Ir"; 78, "Pt"; 79, "Au"; 80, "Hg"; 81, "Tl"; 82, "Pb"; 83, "Bi"; 84, "Po"; 85, "At"; 86, "Rn"; 87, "Fr"; 88, "Ra"; 89, "Ac"; 90, "Th"; 91, "Pa"; 92, "U"; 93, "Np"; 94, "Pu"; 95, "Am"; 96, "Cm"; 97, "Bk"; 98, "Cf"; 99, "Es"; 100, "Fm"; 101, "Md"; 102, "No"; 103, "Lr"; 104, "Rf"; 105, "Db"; 106, "Sg"; 107, "Bh"; 108, "Hs"; 109, "Mt"; 110, "Ds"; 111, "Rg"; 112, "Cn"; 113, "Nh"; 114, "Fl"; 115, "Mc"; 116, "Lv"; 117, "Ts"; 118, "Og"},2,FALSE),"?"))))</definedName>
    <definedName name="MISSING_LETTERS">LAMBDA(cell, regexreplace("ABCDEFGHIJKLMNOPQRSTUVWXYZ","["&amp;upper(cell)&amp;"]",""))</definedName>
    <definedName name="EIGENLETTER">LAMBDA(cell, cell2, IF(MIN(LEN(CELL),LEN(CELL2))=0,"",CONCATENATE(ARRAYFORMULA(IF(MID(CELL,SEQUENCE(MIN(LEN(CELL),LEN(CELL2))),1)=MID(CELL2,SEQUENCE(MIN(LEN(CELL),LEN(CELL2))),1),MID(CELL,SEQUENCE(MIN(LEN(CELL),LEN(CELL2))),1),"")))))</definedName>
    <definedName name="PIECES">LAMBDA(range, from, to, starts, iters, IF(ITERS=0,MAP(SEQUENCE(1,COLUMNS(RANGE)),LAMBDA(x,"")),IF(ISERROR(INDEX(STARTS,1)),MAP(SEQUENCE(1,COLUMNS(RANGE)),LAMBDA(x,"")),IF(ISERROR(FILTER(RANGE,FROM=INDEX(STARTS,1))),{MAP(SEQUENCE(1,COLUMNS(RANGE)),LAMBDA(x,""));IFERROR(PIECES(RANGE,FROM,TO,FILTER(STARTS,STARTS&lt;&gt;INDEX(STARTS,1)),ITERS))},{FILTER(RANGE,FROM=INDEX(STARTS,1));IFERROR(PIECES(RANGE,FROM,TO,{VLOOKUP(INDEX(STARTS,1),{FROM,TO},2,FALSE);FILTER(STARTS,STARTS&lt;&gt;INDEX(STARTS,1))},ITERS-1))}))))</definedName>
    <definedName name="DIAGONAL_LETTERS">LAMBDA(cell_range, CONCATENATE(ARRAYFORMULA(INDEX_INTO(CELL_RANGE,SEQUENCE(ROWs(CELL_RANGE))))))</definedName>
    <definedName name="CYCLE_STRING">LAMBDA(cell, number, MID(CELL&amp;CELL,MOD(NUMBER,LEN(CELL))+1,LEN(CELL)))</definedName>
    <definedName name="CYCLIC_ORDER">LAMBDA(range, from, to, IF(ISERROR(FILTER(FILTER(FROM,FROM&lt;&gt;""),COUNTIF(FILTER(TO,FROM&lt;&gt;""),FILTER(FROM,FROM&lt;&gt;""))=0)),PIECES(FILTER(RANGE,FROM&lt;&gt;""),FILTER(FROM,FROM&lt;&gt;""),FILTER(TO,FROM&lt;&gt;""),INDEX(FILTER(FROM,FROM&lt;&gt;""),1),ROWS(FILTER(FROM,FROM&lt;&gt;""))),PIECES(FILTER(RANGE,FROM&lt;&gt;""),FILTER(FROM,FROM&lt;&gt;""),FILTER(TO,FROM&lt;&gt;""),FILTER(FILTER(FROM,FROM&lt;&gt;""),COUNTIF(FILTER(TO,FROM&lt;&gt;""),FILTER(FROM,FROM&lt;&gt;""))=0),ROWS(FILTER(FROM,FROM&lt;&gt;"")))))</definedName>
    <definedName name="SORT_BY_LENGTH">LAMBDA(range, SORT(RANGE,LEN(REGEXREPLACE(UPPER(RANGE),"[^A-Z0-9]","")),TRUE,1,TRUE))</definedName>
    <definedName name="WOF">LAMBDA(range, CONCATENATE(ARRAYFORMULA(IF(RANGE="","_",IF(LEN(RANGE)=1,LOWER(RANGE),"["&amp;LOWER(RANGE)&amp;"]")))))</definedName>
    <definedName name="REVERSE">LAMBDA(cell, CONCATENATE(ARRAYFORMULA(MID(CELL,LEN(CELL)+1-SEQUENCE(LEN(CELL)),1))))</definedName>
    <definedName name="NGRAMS_ALL">LAMBDA(cell, number, JOIN(" ",TRANSPOSE(ARRAYFORMULA(MID(ANSWERIZE(CELL),SEQUENCE(len(ANSWERIZE(CELL))-NUMBER+1),NUMBER)))))</definedName>
    <definedName name="COUNTRY_MAP">LAMBDA(country_code, image("https://raw.githubusercontent.com/djaiss/mapsicon/master/all/"&amp;LOWER(country_code)&amp;"/512.png"))</definedName>
    <definedName name="MORSE_FROM">LAMBDA(cell, CONCATENATE(ARRAYFORMULA(IFERROR(VLOOKUP(SPLIT(CELL," "),{".-","A";"-...","B";"-.-.","C";"-..","D";".","E";"..-.","F";"--.","G";"....","H";"..","I";".---","J";"-.-","K";".-..","L";"--","M";"-.","N";"---","O";".--.","P";"--.-","Q";".-.","R";"...","S";"-","T";"..-","U";"...-","V";".--","W";"-..-","X";"-.--","Y";"--..","Z";"/"," ";".----","1";"..---","2";"...--","3";"....-","4";".....","5";"-....","6";"--...","7";"---..","8";"----.","9";"-----","0";".-.-.-",".";"--..--",",";"..--..","?";".----.","'";"-.-.--","!";"-..-.","/";"-.--.","(";"-.--.-",")";".-...","&amp;";"---...",":";"-.-.-.",";";"-...-","=";".-.-.-","+";"-....-","-";"..--.-","_";".-..-.","""";"...-..-","$";".--.-.","@"},2,FALSE)))))</definedName>
    <definedName name="BRAILLE">LAMBDA(cell, CONCATENATE(ARRAYFORMULA(IF(MID(upper(CELL),SEQUENCE(LEN(CELL)),1)=" ","/",IFERROR(CHAR(10240 + FIND(MID(upper(CELL),SEQUENCE(LEN(CELL)),1), REGEXREPLACE("A_B_K_L_CIF_MSP_E_H_O_R_DJG_NTQ_____U_V_____X_______Z____W__Y","_"," "))),"")))))</definedName>
    <definedName name="NGRAMS">LAMBDA(cell, number, JOIN(" ",ARRAYFORMULA(MID(ANSWERIZE(CELL),1+NUMBER*(sequence(CEILING(Len(ANSWERIZE(CELL))/NUMBER))-1),NUMBER))))</definedName>
    <definedName name="ANSWERIZE">LAMBDA(cell, REGEXREPLACE(UPPER(cell),"[^A-Z0-9]+",""))</definedName>
    <definedName name="A1Z26">LAMBDA(cell, IF(ISNUMBER(CELL),IF(MOD(CELL,1)=0,CHAR(64+mod(CELL-1,26)+1),"Invalid"),IF(REGEXMATCH(CELL,"^[A-Za-z]$"),CODE(UPPER(CELL))-64,"Invalid character")))</definedName>
    <definedName name="ALPHABETIZE">LAMBDA(cell, ARRAYFORMULA(CONCATENATE(SORT(MID(UPPER(CELL),SEQUENCE(LEN(CELL)),1)))))</definedName>
    <definedName name="INDEX_INTO_SENTENCE">LAMBDA(cell, number, IFERROR(index(split(cell," "),number),""))</definedName>
    <definedName name="COUNTRY_FLAG">LAMBDA(country_code, image("https://raw.githubusercontent.com/hampusborgos/country-flags/main/png1000px/"&amp;LOWER(country_code)&amp;".png"))</definedName>
    <definedName name="CAESAR">LAMBDA(cell, shift, IF(CELL="","",IFS(REGEXMATCH(LEFT(CELL,1),"[A-Z]"),CHAR(65+MOD(CODE(LEFT(CELL,1))-65+SHIFT,26)),REGEXMATCH(LEFT(CELL,1),"[a-z]"),CHAR(97+MOD(CODE(LEFT(CELL,1))-97+SHIFT,26)),TRUE,LEFT(CELL,1))&amp;CAESAR(MID(CELL,2,LEN(CELL)-1),SHIFT)))</definedName>
    <definedName name="ENUMERATE">LAMBDA(cell, IF(CELL="","",IF(REGEXMATCH(LEFT(UPPER(CELL),1),"[^A-Z0-9_]"),LEFT(UPPER(CELL),1)&amp;ENUMERATE(MID(CELL,2,LEN(CELL)-1)),LEN(REGEXREPLACE(UPPER(CELL),"[^A-Z0-9_].*",""))&amp;ENUMERATE(MID(CELL,LEN(REGEXREPLACE(UPPER(CELL),"[^A-Z0-9_].*",""))+1,LEN(CELL))))))</definedName>
    <definedName name="INDEX_INTO">LAMBDA(cell, number, if(len(ANSWERIZE(CELL))&lt;NUMBER,"_",mid(ANSWERIZE(CELL),NUMBER,1)))</definedName>
  </definedNames>
  <calcPr/>
</workbook>
</file>

<file path=xl/sharedStrings.xml><?xml version="1.0" encoding="utf-8"?>
<sst xmlns="http://schemas.openxmlformats.org/spreadsheetml/2006/main" count="73" uniqueCount="67">
  <si>
    <t>z</t>
  </si>
  <si>
    <t>The formulas in the Formula Cell column perform the named data transform on the cell directly to their left. To use, just copy/paste the contents as you need them.</t>
  </si>
  <si>
    <t>Type</t>
  </si>
  <si>
    <t>Name of Transform</t>
  </si>
  <si>
    <t>Controller</t>
  </si>
  <si>
    <t>Example Data</t>
  </si>
  <si>
    <t>Formula Cell</t>
  </si>
  <si>
    <t>Notes</t>
  </si>
  <si>
    <t>Numbers and letters</t>
  </si>
  <si>
    <t>Letter to Number</t>
  </si>
  <si>
    <t>b</t>
  </si>
  <si>
    <t>Case insensitive</t>
  </si>
  <si>
    <t>Number to Letter</t>
  </si>
  <si>
    <t>Number to Letter, Mod 7</t>
  </si>
  <si>
    <t>109</t>
  </si>
  <si>
    <t>Number to Letter, Mod 10</t>
  </si>
  <si>
    <t>Number to Letter, Mod 26</t>
  </si>
  <si>
    <t>Number to Letter, Mod 100</t>
  </si>
  <si>
    <t>ASCII letter to Number</t>
  </si>
  <si>
    <t>M</t>
  </si>
  <si>
    <t>Number to ASCII Letter</t>
  </si>
  <si>
    <t>77</t>
  </si>
  <si>
    <t>Hexidemcimal to Ascii Letter</t>
  </si>
  <si>
    <t>4D</t>
  </si>
  <si>
    <t>Hexidecimal to Letter</t>
  </si>
  <si>
    <t>1A</t>
  </si>
  <si>
    <t>Octal to ASCII Letter</t>
  </si>
  <si>
    <t>122</t>
  </si>
  <si>
    <t>Octal to Letter</t>
  </si>
  <si>
    <t>21</t>
  </si>
  <si>
    <t>Just Numbers</t>
  </si>
  <si>
    <t>Decimal to Hexidecimal</t>
  </si>
  <si>
    <t>Hexidemcimal to Decimal</t>
  </si>
  <si>
    <t>Decimal to Octal</t>
  </si>
  <si>
    <t>39</t>
  </si>
  <si>
    <t>Octal to Decimal</t>
  </si>
  <si>
    <t>47</t>
  </si>
  <si>
    <t>Decimal to Binary</t>
  </si>
  <si>
    <t>67</t>
  </si>
  <si>
    <t>Binary to decimal</t>
  </si>
  <si>
    <t>01101011</t>
  </si>
  <si>
    <t>For all binary values: to retain leading zeros, set the field type to text (Format-&gt;Number-&gt;Plain Text)</t>
  </si>
  <si>
    <t>Binary flip of logical high</t>
  </si>
  <si>
    <t>10010110</t>
  </si>
  <si>
    <t>Consider chaining with binary/decimal conversion</t>
  </si>
  <si>
    <t>Ciphers</t>
  </si>
  <si>
    <t>Caesar shift</t>
  </si>
  <si>
    <t>A</t>
  </si>
  <si>
    <t>Case insensitive. If you have a single shift value for multiple columns, change "C22" to "$C$22" (or wherever your index is) to have it stay static during copy/paste, or change it to a number</t>
  </si>
  <si>
    <t>Take character at Position</t>
  </si>
  <si>
    <t>Puzzle Text</t>
  </si>
  <si>
    <t>Case insensitive. If you have a single shift value for multiple columns, change "C23" to "$C$23" (or wherever your index is) to have it stay static during copy/paste, or change it to a number</t>
  </si>
  <si>
    <t>Take First Character</t>
  </si>
  <si>
    <t xml:space="preserve">Case insensitive. </t>
  </si>
  <si>
    <t>Resistor Color to Number</t>
  </si>
  <si>
    <t>tan</t>
  </si>
  <si>
    <t>Case insenitive, will complain if you choose a non-resistor color code</t>
  </si>
  <si>
    <t>Reverse alphabet</t>
  </si>
  <si>
    <t>B</t>
  </si>
  <si>
    <t>case insensitive</t>
  </si>
  <si>
    <t>Strings</t>
  </si>
  <si>
    <t>Reverse a string</t>
  </si>
  <si>
    <t>function reverse(s){
    return s.split("""").reverse().join("""");
}</t>
  </si>
  <si>
    <t>String</t>
  </si>
  <si>
    <t>requires installing an App Script in this doc. Go to Insert-&gt;Script… and search for "string.reverse". Click install, and this should work correctly. Not guaranteed to work on non-English strings.</t>
  </si>
  <si>
    <t>Remove Punctuation</t>
  </si>
  <si>
    <t>…..Puzzle! T-e_x-t?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</si>
</sst>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2" fontId="4" numFmtId="0" xfId="0" applyAlignment="1" applyBorder="1" applyFill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2" fontId="4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1" width="19.88"/>
    <col customWidth="1" min="22" max="26" width="14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5.75" customHeight="1">
      <c r="A8" s="1"/>
      <c r="B8" s="1"/>
      <c r="C8" s="1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5.75" customHeight="1">
      <c r="A9" s="1"/>
      <c r="B9" s="1"/>
      <c r="C9" s="1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5.75" customHeight="1">
      <c r="A11" s="1"/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5.75" customHeight="1">
      <c r="A12" s="1"/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8" width="3.13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4" t="s">
        <v>0</v>
      </c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26.38"/>
    <col customWidth="1" min="3" max="3" width="33.75"/>
    <col customWidth="1" min="4" max="4" width="17.88"/>
    <col customWidth="1" min="5" max="5" width="12.75"/>
    <col customWidth="1" min="6" max="26" width="14.38"/>
  </cols>
  <sheetData>
    <row r="1" ht="15.75" customHeight="1">
      <c r="A1" s="5"/>
      <c r="B1" s="6" t="s">
        <v>1</v>
      </c>
      <c r="C1" s="6"/>
      <c r="D1" s="6"/>
      <c r="E1" s="6"/>
      <c r="F1" s="6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7" t="s">
        <v>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5" t="s">
        <v>8</v>
      </c>
      <c r="B3" s="5" t="s">
        <v>9</v>
      </c>
      <c r="C3" s="5"/>
      <c r="D3" s="10" t="s">
        <v>10</v>
      </c>
      <c r="E3" s="11">
        <f>CODE(UPPER(D3))-64</f>
        <v>2</v>
      </c>
      <c r="F3" s="5" t="s">
        <v>11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5"/>
      <c r="B4" s="5" t="s">
        <v>12</v>
      </c>
      <c r="C4" s="5"/>
      <c r="D4" s="10">
        <v>7.0</v>
      </c>
      <c r="E4" s="11" t="str">
        <f>CHAR(D4+64)</f>
        <v>G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5"/>
      <c r="B5" s="5" t="s">
        <v>13</v>
      </c>
      <c r="C5" s="5"/>
      <c r="D5" s="10" t="s">
        <v>14</v>
      </c>
      <c r="E5" s="11" t="str">
        <f>CHAR(MOD(D5,7)+64)</f>
        <v>D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5"/>
      <c r="B6" s="5" t="s">
        <v>15</v>
      </c>
      <c r="C6" s="5"/>
      <c r="D6" s="10" t="s">
        <v>14</v>
      </c>
      <c r="E6" s="11" t="str">
        <f>CHAR(MOD(D6,10)+64)</f>
        <v>I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5"/>
      <c r="B7" s="5" t="s">
        <v>16</v>
      </c>
      <c r="C7" s="5"/>
      <c r="D7" s="10" t="s">
        <v>14</v>
      </c>
      <c r="E7" s="11" t="str">
        <f>CHAR(MOD(D7,26)+64)</f>
        <v>E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5" t="s">
        <v>17</v>
      </c>
      <c r="C8" s="5"/>
      <c r="D8" s="10" t="s">
        <v>14</v>
      </c>
      <c r="E8" s="11" t="str">
        <f>CHAR(MOD(D8,100)+64)</f>
        <v>I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5" t="s">
        <v>18</v>
      </c>
      <c r="C9" s="5"/>
      <c r="D9" s="10" t="s">
        <v>19</v>
      </c>
      <c r="E9" s="11">
        <f>CODE(D9)</f>
        <v>77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5" t="s">
        <v>20</v>
      </c>
      <c r="C10" s="5"/>
      <c r="D10" s="10" t="s">
        <v>21</v>
      </c>
      <c r="E10" s="11" t="str">
        <f>CHAR(D10)</f>
        <v>M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 t="s">
        <v>22</v>
      </c>
      <c r="C11" s="5"/>
      <c r="D11" s="10" t="s">
        <v>23</v>
      </c>
      <c r="E11" s="11" t="str">
        <f>CHAR(HEX2DEC(D11))</f>
        <v>M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 t="s">
        <v>24</v>
      </c>
      <c r="C12" s="5"/>
      <c r="D12" s="10" t="s">
        <v>25</v>
      </c>
      <c r="E12" s="11" t="str">
        <f>CHAR(HEX2DEC(D12)+64)</f>
        <v>Z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 t="s">
        <v>26</v>
      </c>
      <c r="C13" s="5"/>
      <c r="D13" s="10" t="s">
        <v>27</v>
      </c>
      <c r="E13" s="11" t="str">
        <f>CHAR(OCT2DEC(D13))</f>
        <v>R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 t="s">
        <v>28</v>
      </c>
      <c r="C14" s="5"/>
      <c r="D14" s="10" t="s">
        <v>29</v>
      </c>
      <c r="E14" s="11" t="str">
        <f>CHAR(OCT2DEC(D14)+64)</f>
        <v>Q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 t="s">
        <v>30</v>
      </c>
      <c r="B15" s="5" t="s">
        <v>31</v>
      </c>
      <c r="C15" s="5"/>
      <c r="D15" s="10" t="s">
        <v>21</v>
      </c>
      <c r="E15" s="11" t="str">
        <f>DEC2HEX(D15)</f>
        <v>4D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 t="s">
        <v>32</v>
      </c>
      <c r="C16" s="5"/>
      <c r="D16" s="10" t="s">
        <v>23</v>
      </c>
      <c r="E16" s="11">
        <f>HEX2DEC(D16)</f>
        <v>77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 t="s">
        <v>33</v>
      </c>
      <c r="C17" s="5"/>
      <c r="D17" s="10" t="s">
        <v>34</v>
      </c>
      <c r="E17" s="11" t="str">
        <f>DEC2OCT(D17)</f>
        <v>47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 t="s">
        <v>35</v>
      </c>
      <c r="C18" s="5"/>
      <c r="D18" s="10" t="s">
        <v>36</v>
      </c>
      <c r="E18" s="11">
        <f>OCT2DEC(D18)</f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12" t="s">
        <v>37</v>
      </c>
      <c r="C19" s="5"/>
      <c r="D19" s="10" t="s">
        <v>38</v>
      </c>
      <c r="E19" s="11" t="str">
        <f>DEC2BIN(D19)</f>
        <v>1000011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 t="s">
        <v>39</v>
      </c>
      <c r="C20" s="5"/>
      <c r="D20" s="10" t="s">
        <v>40</v>
      </c>
      <c r="E20" s="11">
        <f>BIN2DEC(D20)</f>
        <v>107</v>
      </c>
      <c r="F20" s="5" t="s">
        <v>41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 t="s">
        <v>42</v>
      </c>
      <c r="C21" s="5"/>
      <c r="D21" s="10" t="s">
        <v>43</v>
      </c>
      <c r="E21" s="11" t="str">
        <f>SUBSTITUTE(SUBSTITUTE(SUBSTITUTE(D21,0,2),1,0),2,1)</f>
        <v>01101001</v>
      </c>
      <c r="F21" s="5" t="s">
        <v>44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 t="s">
        <v>45</v>
      </c>
      <c r="B22" s="5" t="s">
        <v>46</v>
      </c>
      <c r="C22" s="13">
        <v>-2.0</v>
      </c>
      <c r="D22" s="10" t="s">
        <v>47</v>
      </c>
      <c r="E22" s="11" t="str">
        <f>CHAR(MOD(CODE(UPPER(D22))-65+C22,26)+65 )</f>
        <v>Y</v>
      </c>
      <c r="F22" s="5" t="s">
        <v>48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 t="s">
        <v>49</v>
      </c>
      <c r="C23" s="13">
        <v>3.0</v>
      </c>
      <c r="D23" s="10" t="s">
        <v>50</v>
      </c>
      <c r="E23" s="11" t="str">
        <f>UPPER(MID(D23,C23,1))</f>
        <v>Z</v>
      </c>
      <c r="F23" s="5" t="s">
        <v>51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 t="s">
        <v>52</v>
      </c>
      <c r="C24" s="5"/>
      <c r="D24" s="10" t="s">
        <v>50</v>
      </c>
      <c r="E24" s="11" t="str">
        <f>UPPER(LEFT(D24,1))</f>
        <v>P</v>
      </c>
      <c r="F24" s="5" t="s">
        <v>53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 t="s">
        <v>54</v>
      </c>
      <c r="C25" s="5"/>
      <c r="D25" s="10" t="s">
        <v>55</v>
      </c>
      <c r="E25" s="11">
        <f>IF(UPPER(D25)="BLACK",0,IF(UPPER(D25)="BROWN",1,IF(UPPER(D25)="TAN",1,IF(UPPER(D25)="RED",2,IF(UPPER(D25)="ORANGE",3,IF(UPPER(D25)="YELLOW",4,IF(UPPER(D25)="GREEN",5,IF(UPPER(D25)="BLUE",6,IF(UPPER(D25)="VIOLET",7,IF(UPPER(D25)="PURPLE",7,IF(UPPER(D25)="GREY",8,IF(UPPER(D25)="GRAY",8,IF(UPPER(D25)="WHITE",9,"Invalid Color")))))))))))))</f>
        <v>1</v>
      </c>
      <c r="F25" s="5" t="s">
        <v>56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 t="s">
        <v>57</v>
      </c>
      <c r="C26" s="5"/>
      <c r="D26" s="10" t="s">
        <v>58</v>
      </c>
      <c r="E26" s="11" t="str">
        <f>CHAR(ABS((CODE(UPPER(D26))-64)-26)+65)</f>
        <v>Y</v>
      </c>
      <c r="F26" s="5" t="s">
        <v>59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 t="s">
        <v>60</v>
      </c>
      <c r="B27" s="5" t="s">
        <v>61</v>
      </c>
      <c r="C27" s="5" t="s">
        <v>62</v>
      </c>
      <c r="D27" s="10" t="s">
        <v>63</v>
      </c>
      <c r="E27" s="11" t="str">
        <f>reverse(D27)</f>
        <v>#NAME?</v>
      </c>
      <c r="F27" s="5" t="s">
        <v>64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 t="s">
        <v>65</v>
      </c>
      <c r="C28" s="5"/>
      <c r="D28" s="10" t="s">
        <v>66</v>
      </c>
      <c r="E28" s="14" t="str">
        <f>IFERROR(__xludf.DUMMYFUNCTION("REGEXREPLACE(D28,""[^a-zA-Z]"", """")"),"PuzzleText")</f>
        <v>PuzzleText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15"/>
      <c r="E29" s="1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1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1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1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1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1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1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1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1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1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1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1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1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1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1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1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1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1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1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1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1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1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1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1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1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1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1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1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1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1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1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1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1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1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1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1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1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1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1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1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1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1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1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1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1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1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1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1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1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1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1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1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1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1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1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1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1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1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1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1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1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1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1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1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1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1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1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1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1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1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1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1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1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1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1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1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1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1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1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1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1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1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1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1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1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1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1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1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1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1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1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1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1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1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1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1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1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1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1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1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1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1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1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1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1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1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1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1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1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1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1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1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1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1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1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1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1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1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1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1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1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1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1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1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1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1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1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1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1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1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1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1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1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1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1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1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1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1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1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1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1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1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1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1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1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1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1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1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1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1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1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1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1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1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1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1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1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1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1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1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1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1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1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1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1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1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1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1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1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1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1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1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1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1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1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1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1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1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1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1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1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1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1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1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1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1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1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1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1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1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1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1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1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1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1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1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1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1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1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