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0884" windowHeight="9624" activeTab="4"/>
  </bookViews>
  <sheets>
    <sheet name="Sheet1" sheetId="1" r:id="rId1"/>
    <sheet name="productivity cost of CVD" sheetId="2" r:id="rId2"/>
    <sheet name="productivity cost of DM" sheetId="3" r:id="rId3"/>
    <sheet name="Markov state" sheetId="4" r:id="rId4"/>
    <sheet name="模拟种群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<sst xmlns="http://schemas.openxmlformats.org/spreadsheetml/2006/main" count="201" uniqueCount="149">
  <si>
    <t>Parameter</t>
  </si>
  <si>
    <t>Value（Mean)</t>
  </si>
  <si>
    <t>Sd</t>
  </si>
  <si>
    <t>Min</t>
  </si>
  <si>
    <t>Max</t>
  </si>
  <si>
    <t>Distribution</t>
  </si>
  <si>
    <t>Source</t>
  </si>
  <si>
    <t>Transition probabilities</t>
  </si>
  <si>
    <t>Developing type 2 diabetes</t>
  </si>
  <si>
    <t>prediction model</t>
  </si>
  <si>
    <t>Initial CHD</t>
  </si>
  <si>
    <t>Initial stroke</t>
  </si>
  <si>
    <t>Death from non-CVD/diabetes; diabetes; CVD; CVD or diabetes</t>
  </si>
  <si>
    <t>GBD age-sex cause-specific mortality table</t>
  </si>
  <si>
    <t>GBD</t>
  </si>
  <si>
    <t>CHD incidence after stroke</t>
  </si>
  <si>
    <t>Beta</t>
  </si>
  <si>
    <t>Stroke recurrence after stroke</t>
  </si>
  <si>
    <t>Stroke recurrence after post stroke</t>
  </si>
  <si>
    <t>All cause mortality after stroke or post stroke</t>
  </si>
  <si>
    <t>Stroke incidence after CHD</t>
  </si>
  <si>
    <t>CHD recurrence after CHD</t>
  </si>
  <si>
    <t>CHD recurrence after post CHD</t>
  </si>
  <si>
    <t>All cause mortality after CHD or post CHD</t>
  </si>
  <si>
    <t>Healthcare Costs (Int$)</t>
  </si>
  <si>
    <t>CVD costs</t>
  </si>
  <si>
    <t>var</t>
  </si>
  <si>
    <t>sd</t>
  </si>
  <si>
    <t>Monitoring or Screening Costs</t>
  </si>
  <si>
    <t>-</t>
  </si>
  <si>
    <t>Triangular</t>
  </si>
  <si>
    <t>Annual cost for health management</t>
  </si>
  <si>
    <t>Hospitalization cost for stroke</t>
  </si>
  <si>
    <t>Gamma</t>
  </si>
  <si>
    <t>Annual cost for post stroke</t>
  </si>
  <si>
    <t>Hospitalization cost for CHD</t>
  </si>
  <si>
    <t>Annual cost for post CHD</t>
  </si>
  <si>
    <t>Diabetes costs（2008 RMB）1 Int$ = 4·02 Chinese yuan [RMB] in 2022.</t>
  </si>
  <si>
    <t>Inpatient care</t>
  </si>
  <si>
    <t>calculated by age and sex</t>
  </si>
  <si>
    <t>Outpatient care</t>
  </si>
  <si>
    <t>Utilities (QALYs)</t>
  </si>
  <si>
    <t>Health utility of stroke</t>
  </si>
  <si>
    <t>Health utility of post stroke</t>
  </si>
  <si>
    <t>Health utility of CHD</t>
  </si>
  <si>
    <t>Health utility of post CHD</t>
  </si>
  <si>
    <t>Health utility of DM</t>
  </si>
  <si>
    <t>见文件模型参数0126</t>
  </si>
  <si>
    <t>SSB-disease etiologic effects</t>
  </si>
  <si>
    <t>CHD</t>
  </si>
  <si>
    <t>Diabetes</t>
  </si>
  <si>
    <t>BMI</t>
  </si>
  <si>
    <t>Productivity cost</t>
  </si>
  <si>
    <t>CVD from literature</t>
  </si>
  <si>
    <t>T2DM from literature</t>
  </si>
  <si>
    <t>Policy cost</t>
  </si>
  <si>
    <t>label policy cost</t>
  </si>
  <si>
    <t>government costs to administer and monitor the policy</t>
  </si>
  <si>
    <t>找类似的label policy。比如美国SSB label类比了自动售货机标签政策，FDA要求拨款8808000$包括外展、教育、监管问题审查、检察员培训等费用。假设成本不确定性为20%</t>
  </si>
  <si>
    <t>industry compliance cost</t>
  </si>
  <si>
    <t>industry reformulation cost</t>
  </si>
  <si>
    <t>Tax policy cost</t>
  </si>
  <si>
    <t>执行成本</t>
  </si>
  <si>
    <t>1% of SSB tax</t>
  </si>
  <si>
    <t>Parameters</t>
  </si>
  <si>
    <t>Value</t>
  </si>
  <si>
    <t>Men</t>
  </si>
  <si>
    <t>Women</t>
  </si>
  <si>
    <t>Sick leave days post cardiovascular events</t>
  </si>
  <si>
    <t>误工天数/working days per year*mean annual wage CNY</t>
  </si>
  <si>
    <t>Post-CHD</t>
  </si>
  <si>
    <t>return to work的生产力损失</t>
  </si>
  <si>
    <t>Post-stroke</t>
  </si>
  <si>
    <t>stroke</t>
  </si>
  <si>
    <t>not return to work的生产力损失=mean annual wage</t>
  </si>
  <si>
    <t>% Not returning to work</t>
  </si>
  <si>
    <t>CNY</t>
  </si>
  <si>
    <t>In$</t>
  </si>
  <si>
    <t>Post both CHD and stroke</t>
  </si>
  <si>
    <t>Mean annual wage</t>
  </si>
  <si>
    <t>CN¥92,459 (US$14,331)</t>
  </si>
  <si>
    <t>Working days per year</t>
  </si>
  <si>
    <t>Percentage unemployed</t>
  </si>
  <si>
    <t>Retirement age</t>
  </si>
  <si>
    <t>origin</t>
  </si>
  <si>
    <t>2002 $</t>
  </si>
  <si>
    <t>2002 CNY</t>
  </si>
  <si>
    <t>2022年CNY</t>
  </si>
  <si>
    <t>2022年Int$</t>
  </si>
  <si>
    <t>CPI</t>
  </si>
  <si>
    <t>Markov state</t>
  </si>
  <si>
    <t>salt</t>
  </si>
  <si>
    <t>FV</t>
  </si>
  <si>
    <t>SSB</t>
  </si>
  <si>
    <t>well</t>
  </si>
  <si>
    <t>No CVD, No Diabetes(H)</t>
  </si>
  <si>
    <t>DM, 1-CHD, 1-Stroke,H</t>
  </si>
  <si>
    <t>No CVD, No Diabetes</t>
  </si>
  <si>
    <t>CHD(one or more)</t>
  </si>
  <si>
    <t>No CVD, With Diabetes(DM)</t>
  </si>
  <si>
    <t>death, 1-CHD, 1-stroke, DM</t>
  </si>
  <si>
    <t>No CVD, With Diabetes</t>
  </si>
  <si>
    <t>stroke(one or more)</t>
  </si>
  <si>
    <t>First Stroke</t>
  </si>
  <si>
    <t>death, CVD_no_DM, CVD_DM</t>
  </si>
  <si>
    <t>death,stroke_no_DM,stroke_DM</t>
  </si>
  <si>
    <t>CHD &amp; Stroke</t>
  </si>
  <si>
    <t>First CHD</t>
  </si>
  <si>
    <t>death, CHD_no_DM, CHD_DM</t>
  </si>
  <si>
    <t>nonCVD_death</t>
  </si>
  <si>
    <t>CVD History, No Diabetes(CVD)</t>
  </si>
  <si>
    <t>death, CVD_DM, 2-CHD, 2-Stroke, CVD</t>
  </si>
  <si>
    <t>Stroke History, No Diabetes</t>
  </si>
  <si>
    <t>death,DM, 2-CHD, 2-stroke, stroke</t>
  </si>
  <si>
    <t>stroke_death</t>
  </si>
  <si>
    <t>CVD History, With Diabetes(CVD_DM)</t>
  </si>
  <si>
    <t>death, 2-CHD, 2-Stroke, CVD_DM</t>
  </si>
  <si>
    <t>CHD History, No Diabetes</t>
  </si>
  <si>
    <t>death, DM,2-CHD, 2-stroke, CHD</t>
  </si>
  <si>
    <t>CHD_death</t>
  </si>
  <si>
    <t>Subsequent Stroke</t>
  </si>
  <si>
    <t>death, CVD_no_DM,CVD_DM</t>
  </si>
  <si>
    <t>Stroke History, With Diabetes</t>
  </si>
  <si>
    <t>death, 2-CHD, 2-stroke, stroke_DM</t>
  </si>
  <si>
    <t>Subsequent CHD</t>
  </si>
  <si>
    <t>CHD History, With Diabetes</t>
  </si>
  <si>
    <t>death, 2-CHD, 2-stroke, sCHD_DM</t>
  </si>
  <si>
    <t>Death</t>
  </si>
  <si>
    <t>with stroke/CHD history, no/with DM</t>
  </si>
  <si>
    <t>Stroke &amp; CHD</t>
  </si>
  <si>
    <t>subsequent stroke = with CVD history ,no/with DM</t>
  </si>
  <si>
    <t>Age</t>
  </si>
  <si>
    <t>Total Population</t>
  </si>
  <si>
    <t>Male</t>
  </si>
  <si>
    <t>Female</t>
  </si>
  <si>
    <t>占比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</si>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</sst>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0.5"/>
      <color theme="1"/>
      <name val="Times New Roman"/>
      <charset val="134"/>
    </font>
    <font>
      <sz val="10.5"/>
      <color theme="1"/>
      <name val="Times New Roman"/>
      <charset val="134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16" fillId="9" borderId="11" applyNumberFormat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18" fillId="10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176" fontId="0" fillId="0" borderId="0" xfId="0" applyNumberFormat="1"/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center" vertical="center" wrapText="1"/>
    </xf>
    <xf numFmtId="10" fontId="3" fillId="0" borderId="5" xfId="0" applyNumberFormat="1" applyFont="1" applyBorder="1" applyAlignment="1">
      <alignment horizontal="center" vertical="center" wrapText="1"/>
    </xf>
    <xf numFmtId="0" fontId="4" fillId="0" borderId="0" xfId="0" applyFont="1"/>
    <xf numFmtId="0" fontId="2" fillId="0" borderId="4" xfId="0" applyFont="1" applyBorder="1" applyAlignment="1">
      <alignment horizontal="justify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55"/>
  <sheetViews>
    <sheetView topLeftCell="A37" workbookViewId="0">
      <selection activeCell="E38" sqref="E38"/>
    </sheetView>
  </sheetViews>
  <sheetFormatPr defaultColWidth="9" defaultRowHeight="13.8"/>
  <cols>
    <col min="1" max="3" width="3.66666666666667" customWidth="1"/>
    <col min="4" max="4" width="39.6666666666667" customWidth="1"/>
    <col min="5" max="5" width="16" customWidth="1"/>
    <col min="9" max="9" width="11.7777777777778" customWidth="1"/>
    <col min="10" max="10" width="13.1111111111111" customWidth="1"/>
  </cols>
  <sheetData>
    <row r="1" s="21" customFormat="1" spans="1:10">
      <c r="A1" s="22" t="s">
        <v>0</v>
      </c>
      <c r="B1" s="22"/>
      <c r="C1" s="22"/>
      <c r="D1" s="22"/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</row>
    <row r="2" spans="1:4">
      <c r="A2" s="22" t="s">
        <v>7</v>
      </c>
      <c r="B2" s="22"/>
      <c r="C2" s="22"/>
      <c r="D2" s="22"/>
    </row>
    <row r="3" s="1" customFormat="1" spans="2:5">
      <c r="B3" s="1" t="s">
        <v>8</v>
      </c>
      <c r="E3" s="1" t="s">
        <v>9</v>
      </c>
    </row>
    <row r="4" s="1" customFormat="1" spans="2:5">
      <c r="B4" s="23" t="s">
        <v>10</v>
      </c>
      <c r="C4" s="23"/>
      <c r="D4" s="23"/>
      <c r="E4" s="1" t="s">
        <v>9</v>
      </c>
    </row>
    <row r="5" s="1" customFormat="1" spans="2:5">
      <c r="B5" s="23" t="s">
        <v>11</v>
      </c>
      <c r="C5" s="23"/>
      <c r="D5" s="23"/>
      <c r="E5" s="1" t="s">
        <v>9</v>
      </c>
    </row>
    <row r="6" s="1" customFormat="1" spans="2:10">
      <c r="B6" s="23" t="s">
        <v>12</v>
      </c>
      <c r="C6" s="23"/>
      <c r="D6" s="23"/>
      <c r="E6" s="1" t="s">
        <v>13</v>
      </c>
      <c r="J6" s="1" t="s">
        <v>14</v>
      </c>
    </row>
    <row r="7" s="1" customFormat="1" spans="2:9">
      <c r="B7" s="23" t="s">
        <v>15</v>
      </c>
      <c r="C7" s="23"/>
      <c r="D7" s="23"/>
      <c r="E7" s="1">
        <v>0.065</v>
      </c>
      <c r="F7" s="1">
        <v>0.005</v>
      </c>
      <c r="G7" s="1">
        <v>0.055</v>
      </c>
      <c r="H7" s="1">
        <v>0.075</v>
      </c>
      <c r="I7" s="1" t="s">
        <v>16</v>
      </c>
    </row>
    <row r="8" s="1" customFormat="1" spans="2:9">
      <c r="B8" s="23" t="s">
        <v>17</v>
      </c>
      <c r="C8" s="23"/>
      <c r="D8" s="23"/>
      <c r="E8" s="1">
        <v>0.177</v>
      </c>
      <c r="F8" s="1">
        <v>0.004</v>
      </c>
      <c r="G8" s="1">
        <v>0.17</v>
      </c>
      <c r="H8" s="1">
        <v>0.184</v>
      </c>
      <c r="I8" s="1" t="s">
        <v>16</v>
      </c>
    </row>
    <row r="9" spans="2:9">
      <c r="B9" s="24" t="s">
        <v>18</v>
      </c>
      <c r="C9" s="24"/>
      <c r="D9" s="24"/>
      <c r="E9">
        <v>0.071</v>
      </c>
      <c r="F9">
        <v>0.001</v>
      </c>
      <c r="G9">
        <v>0.069</v>
      </c>
      <c r="H9">
        <v>0.073</v>
      </c>
      <c r="I9" t="s">
        <v>16</v>
      </c>
    </row>
    <row r="10" spans="2:9">
      <c r="B10" s="24" t="s">
        <v>19</v>
      </c>
      <c r="C10" s="24"/>
      <c r="D10" s="24"/>
      <c r="E10">
        <v>0.047</v>
      </c>
      <c r="F10">
        <v>0.004</v>
      </c>
      <c r="G10">
        <v>0.039</v>
      </c>
      <c r="H10">
        <v>0.055</v>
      </c>
      <c r="I10" t="s">
        <v>16</v>
      </c>
    </row>
    <row r="11" s="1" customFormat="1" spans="2:9">
      <c r="B11" s="23" t="s">
        <v>20</v>
      </c>
      <c r="C11" s="23"/>
      <c r="D11" s="23"/>
      <c r="E11" s="1">
        <v>0.012</v>
      </c>
      <c r="F11" s="1">
        <v>0.002</v>
      </c>
      <c r="G11" s="1">
        <v>0.009</v>
      </c>
      <c r="H11" s="1">
        <v>0.015</v>
      </c>
      <c r="I11" s="1" t="s">
        <v>16</v>
      </c>
    </row>
    <row r="12" s="1" customFormat="1" spans="2:9">
      <c r="B12" s="23" t="s">
        <v>21</v>
      </c>
      <c r="C12" s="23"/>
      <c r="D12" s="23"/>
      <c r="E12" s="1">
        <v>0.032</v>
      </c>
      <c r="F12" s="1">
        <v>0.003</v>
      </c>
      <c r="G12" s="1">
        <v>0.027</v>
      </c>
      <c r="H12" s="1">
        <v>0.037</v>
      </c>
      <c r="I12" s="1" t="s">
        <v>16</v>
      </c>
    </row>
    <row r="13" spans="2:9">
      <c r="B13" s="24" t="s">
        <v>22</v>
      </c>
      <c r="C13" s="24"/>
      <c r="D13" s="24"/>
      <c r="E13">
        <v>0.009</v>
      </c>
      <c r="F13">
        <v>0.002</v>
      </c>
      <c r="G13">
        <v>0.004</v>
      </c>
      <c r="H13">
        <v>0.014</v>
      </c>
      <c r="I13" t="s">
        <v>16</v>
      </c>
    </row>
    <row r="14" spans="2:9">
      <c r="B14" s="24" t="s">
        <v>23</v>
      </c>
      <c r="C14" s="24"/>
      <c r="D14" s="24"/>
      <c r="E14">
        <v>0.029</v>
      </c>
      <c r="F14">
        <v>0.005</v>
      </c>
      <c r="G14">
        <v>0.02</v>
      </c>
      <c r="H14">
        <v>0.04</v>
      </c>
      <c r="I14" t="s">
        <v>16</v>
      </c>
    </row>
    <row r="16" spans="1:4">
      <c r="A16" s="22" t="s">
        <v>24</v>
      </c>
      <c r="B16" s="22"/>
      <c r="C16" s="22"/>
      <c r="D16" s="22"/>
    </row>
    <row r="17" spans="2:11">
      <c r="B17" s="22" t="s">
        <v>25</v>
      </c>
      <c r="C17" s="22"/>
      <c r="D17" s="22"/>
      <c r="J17" t="s">
        <v>26</v>
      </c>
      <c r="K17" t="s">
        <v>27</v>
      </c>
    </row>
    <row r="18" ht="14.4" customHeight="1" spans="4:11">
      <c r="D18" t="s">
        <v>28</v>
      </c>
      <c r="E18">
        <v>16.58</v>
      </c>
      <c r="F18" t="s">
        <v>29</v>
      </c>
      <c r="G18">
        <v>14.58</v>
      </c>
      <c r="H18">
        <v>17.3</v>
      </c>
      <c r="I18" t="s">
        <v>30</v>
      </c>
      <c r="J18">
        <f>(H18-G18)^2/24</f>
        <v>0.308266666666667</v>
      </c>
      <c r="K18">
        <f>J18^(1/2)</f>
        <v>0.555217675030854</v>
      </c>
    </row>
    <row r="19" spans="4:11">
      <c r="D19" t="s">
        <v>31</v>
      </c>
      <c r="E19">
        <v>39.05</v>
      </c>
      <c r="F19" t="s">
        <v>29</v>
      </c>
      <c r="G19">
        <v>32.59</v>
      </c>
      <c r="H19">
        <v>45.52</v>
      </c>
      <c r="I19" t="s">
        <v>30</v>
      </c>
      <c r="J19">
        <f>((H19-G19)^2)/24</f>
        <v>6.9660375</v>
      </c>
      <c r="K19">
        <f>J19^(1/2)</f>
        <v>2.63932519784887</v>
      </c>
    </row>
    <row r="20" spans="4:9">
      <c r="D20" s="25" t="s">
        <v>32</v>
      </c>
      <c r="E20">
        <v>4207.29</v>
      </c>
      <c r="F20">
        <v>1505.05</v>
      </c>
      <c r="G20">
        <v>1257.39</v>
      </c>
      <c r="H20">
        <v>7157.19</v>
      </c>
      <c r="I20" t="s">
        <v>33</v>
      </c>
    </row>
    <row r="21" spans="4:9">
      <c r="D21" s="25" t="s">
        <v>34</v>
      </c>
      <c r="E21">
        <v>1289.75</v>
      </c>
      <c r="F21">
        <v>356.77</v>
      </c>
      <c r="G21">
        <v>590.48</v>
      </c>
      <c r="H21">
        <v>1989.02</v>
      </c>
      <c r="I21" t="s">
        <v>33</v>
      </c>
    </row>
    <row r="22" spans="4:9">
      <c r="D22" t="s">
        <v>35</v>
      </c>
      <c r="E22">
        <v>7044.51</v>
      </c>
      <c r="F22">
        <v>1995.19</v>
      </c>
      <c r="G22">
        <v>3133.93</v>
      </c>
      <c r="H22">
        <v>10955.08</v>
      </c>
      <c r="I22" t="s">
        <v>33</v>
      </c>
    </row>
    <row r="23" spans="4:9">
      <c r="D23" t="s">
        <v>36</v>
      </c>
      <c r="E23">
        <v>1693.23</v>
      </c>
      <c r="F23">
        <v>112.83</v>
      </c>
      <c r="G23">
        <v>1472.08</v>
      </c>
      <c r="H23">
        <v>1914.39</v>
      </c>
      <c r="I23" t="s">
        <v>33</v>
      </c>
    </row>
    <row r="25" spans="2:4">
      <c r="B25" s="22" t="s">
        <v>37</v>
      </c>
      <c r="C25" s="22"/>
      <c r="D25" s="22"/>
    </row>
    <row r="26" spans="3:4">
      <c r="C26" s="21" t="s">
        <v>38</v>
      </c>
      <c r="D26" s="21"/>
    </row>
    <row r="27" spans="4:4">
      <c r="D27" s="26" t="s">
        <v>39</v>
      </c>
    </row>
    <row r="28" spans="3:4">
      <c r="C28" s="21" t="s">
        <v>40</v>
      </c>
      <c r="D28" s="21"/>
    </row>
    <row r="29" spans="4:4">
      <c r="D29" s="26" t="s">
        <v>39</v>
      </c>
    </row>
    <row r="30" spans="1:4">
      <c r="A30" s="21"/>
      <c r="D30" s="21"/>
    </row>
    <row r="31" spans="1:4">
      <c r="A31" s="22" t="s">
        <v>41</v>
      </c>
      <c r="B31" s="22"/>
      <c r="C31" s="22"/>
      <c r="D31" s="22"/>
    </row>
    <row r="32" spans="4:9">
      <c r="D32" t="s">
        <v>42</v>
      </c>
      <c r="E32">
        <v>0.63</v>
      </c>
      <c r="F32">
        <v>0.19</v>
      </c>
      <c r="G32">
        <v>0.26</v>
      </c>
      <c r="H32">
        <v>0.89</v>
      </c>
      <c r="I32" t="s">
        <v>16</v>
      </c>
    </row>
    <row r="33" spans="4:9">
      <c r="D33" t="s">
        <v>43</v>
      </c>
      <c r="E33">
        <v>0.65</v>
      </c>
      <c r="F33">
        <v>0.09</v>
      </c>
      <c r="G33">
        <v>0.46</v>
      </c>
      <c r="H33">
        <v>0.82</v>
      </c>
      <c r="I33" t="s">
        <v>16</v>
      </c>
    </row>
    <row r="34" spans="4:9">
      <c r="D34" t="s">
        <v>44</v>
      </c>
      <c r="E34">
        <v>0.76</v>
      </c>
      <c r="F34">
        <v>0.02</v>
      </c>
      <c r="G34">
        <v>0.5</v>
      </c>
      <c r="H34">
        <v>0.89</v>
      </c>
      <c r="I34" t="s">
        <v>16</v>
      </c>
    </row>
    <row r="35" spans="4:9">
      <c r="D35" t="s">
        <v>45</v>
      </c>
      <c r="E35">
        <v>0.88</v>
      </c>
      <c r="F35">
        <v>0.04</v>
      </c>
      <c r="G35">
        <v>0.67</v>
      </c>
      <c r="H35">
        <v>0.94</v>
      </c>
      <c r="I35" t="s">
        <v>16</v>
      </c>
    </row>
    <row r="36" spans="4:12">
      <c r="D36" t="s">
        <v>46</v>
      </c>
      <c r="E36">
        <v>0.92</v>
      </c>
      <c r="G36">
        <v>0.91</v>
      </c>
      <c r="H36">
        <v>0.93</v>
      </c>
      <c r="J36">
        <f>((H36-G36)^2)/24</f>
        <v>1.66666666666667e-5</v>
      </c>
      <c r="K36">
        <f>J36^(1/2)</f>
        <v>0.00408248290463863</v>
      </c>
      <c r="L36" t="s">
        <v>47</v>
      </c>
    </row>
    <row r="37" spans="5:10">
      <c r="E37">
        <v>0.98</v>
      </c>
      <c r="G37">
        <v>0.95</v>
      </c>
      <c r="H37">
        <v>1</v>
      </c>
      <c r="J37">
        <f>((H37-G37)^2)/24</f>
        <v>0.000104166666666667</v>
      </c>
    </row>
    <row r="38" spans="1:1">
      <c r="A38" s="21" t="s">
        <v>48</v>
      </c>
    </row>
    <row r="39" spans="2:2">
      <c r="B39" t="s">
        <v>49</v>
      </c>
    </row>
    <row r="40" spans="2:2">
      <c r="B40" t="s">
        <v>50</v>
      </c>
    </row>
    <row r="41" spans="2:2">
      <c r="B41" t="s">
        <v>51</v>
      </c>
    </row>
    <row r="43" spans="1:1">
      <c r="A43" s="21" t="s">
        <v>52</v>
      </c>
    </row>
    <row r="44" spans="3:3">
      <c r="C44" t="s">
        <v>53</v>
      </c>
    </row>
    <row r="45" spans="3:3">
      <c r="C45" t="s">
        <v>54</v>
      </c>
    </row>
    <row r="47" spans="1:1">
      <c r="A47" s="21" t="s">
        <v>55</v>
      </c>
    </row>
    <row r="48" spans="2:2">
      <c r="B48" s="26" t="s">
        <v>56</v>
      </c>
    </row>
    <row r="49" spans="3:6">
      <c r="C49" t="s">
        <v>57</v>
      </c>
      <c r="F49" t="s">
        <v>58</v>
      </c>
    </row>
    <row r="50" spans="3:3">
      <c r="C50" t="s">
        <v>59</v>
      </c>
    </row>
    <row r="51" spans="3:3">
      <c r="C51" t="s">
        <v>60</v>
      </c>
    </row>
    <row r="53" spans="2:2">
      <c r="B53" t="s">
        <v>61</v>
      </c>
    </row>
    <row r="54" spans="3:5">
      <c r="C54" t="s">
        <v>62</v>
      </c>
      <c r="E54" t="s">
        <v>63</v>
      </c>
    </row>
    <row r="55" spans="3:5">
      <c r="C55" t="s">
        <v>59</v>
      </c>
      <c r="E55" t="s">
        <v>63</v>
      </c>
    </row>
  </sheetData>
  <mergeCells count="18">
    <mergeCell ref="A1:D1"/>
    <mergeCell ref="A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A16:D16"/>
    <mergeCell ref="B17:D17"/>
    <mergeCell ref="B25:D25"/>
    <mergeCell ref="A31:D3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K13"/>
  <sheetViews>
    <sheetView topLeftCell="B1" workbookViewId="0">
      <selection activeCell="K14" sqref="K14"/>
    </sheetView>
  </sheetViews>
  <sheetFormatPr defaultColWidth="9" defaultRowHeight="13.8"/>
  <cols>
    <col min="1" max="1" width="24.2222222222222" customWidth="1"/>
    <col min="2" max="2" width="15.2222222222222" customWidth="1"/>
    <col min="3" max="3" width="13.8888888888889" customWidth="1"/>
  </cols>
  <sheetData>
    <row r="1" ht="14.55" spans="1:3">
      <c r="A1" s="9" t="s">
        <v>64</v>
      </c>
      <c r="B1" s="10" t="s">
        <v>65</v>
      </c>
      <c r="C1" s="11"/>
    </row>
    <row r="2" ht="14.55" spans="1:3">
      <c r="A2" s="12"/>
      <c r="B2" s="13" t="s">
        <v>66</v>
      </c>
      <c r="C2" s="13" t="s">
        <v>67</v>
      </c>
    </row>
    <row r="3" ht="27.6" customHeight="1" spans="1:5">
      <c r="A3" s="14" t="s">
        <v>68</v>
      </c>
      <c r="B3" s="15"/>
      <c r="C3" s="15"/>
      <c r="E3" t="s">
        <v>69</v>
      </c>
    </row>
    <row r="4" ht="14.55" spans="1:11">
      <c r="A4" s="16" t="s">
        <v>70</v>
      </c>
      <c r="B4" s="17">
        <v>80.1</v>
      </c>
      <c r="C4" s="17">
        <v>82.2</v>
      </c>
      <c r="D4" t="s">
        <v>49</v>
      </c>
      <c r="E4">
        <f>B4/251*92459</f>
        <v>29505.8402390438</v>
      </c>
      <c r="F4">
        <f>C4/251*92459</f>
        <v>30279.4015936255</v>
      </c>
      <c r="K4" t="s">
        <v>71</v>
      </c>
    </row>
    <row r="5" ht="14.55" spans="1:11">
      <c r="A5" s="16" t="s">
        <v>72</v>
      </c>
      <c r="B5" s="17">
        <v>218.4</v>
      </c>
      <c r="C5" s="17">
        <v>221.7</v>
      </c>
      <c r="D5" t="s">
        <v>73</v>
      </c>
      <c r="E5">
        <f>B5/251*92459</f>
        <v>80450.380876494</v>
      </c>
      <c r="F5">
        <f>C5/251*92459</f>
        <v>81665.9772908366</v>
      </c>
      <c r="K5" t="s">
        <v>74</v>
      </c>
    </row>
    <row r="6" ht="14.55" spans="1:3">
      <c r="A6" s="14" t="s">
        <v>75</v>
      </c>
      <c r="B6" s="15"/>
      <c r="C6" s="15"/>
    </row>
    <row r="7" ht="14.55" spans="1:3">
      <c r="A7" s="16" t="s">
        <v>70</v>
      </c>
      <c r="B7" s="18">
        <v>0.066</v>
      </c>
      <c r="C7" s="18">
        <v>0.066</v>
      </c>
    </row>
    <row r="8" ht="14.55" spans="1:9">
      <c r="A8" s="16" t="s">
        <v>72</v>
      </c>
      <c r="B8" s="18">
        <v>0.362</v>
      </c>
      <c r="C8" s="18">
        <v>0.362</v>
      </c>
      <c r="D8" s="19" t="s">
        <v>76</v>
      </c>
      <c r="I8" s="19" t="s">
        <v>77</v>
      </c>
    </row>
    <row r="9" ht="14.55" spans="1:10">
      <c r="A9" s="16" t="s">
        <v>78</v>
      </c>
      <c r="B9" s="18">
        <v>0.362</v>
      </c>
      <c r="C9" s="18">
        <v>0.362</v>
      </c>
      <c r="D9" t="s">
        <v>49</v>
      </c>
      <c r="E9">
        <f>E4*0.934+92459*0.066</f>
        <v>33660.7487832669</v>
      </c>
      <c r="F9">
        <f>F4*0.934+92459*0.066</f>
        <v>34383.2550884462</v>
      </c>
      <c r="I9" s="1">
        <f>E9/4.02</f>
        <v>8373.32059285247</v>
      </c>
      <c r="J9" s="1">
        <f>F9/4.02</f>
        <v>8553.04852946423</v>
      </c>
    </row>
    <row r="10" ht="28.35" spans="1:10">
      <c r="A10" s="20" t="s">
        <v>79</v>
      </c>
      <c r="B10" s="17" t="s">
        <v>80</v>
      </c>
      <c r="C10" s="17" t="s">
        <v>80</v>
      </c>
      <c r="D10" t="s">
        <v>73</v>
      </c>
      <c r="E10">
        <f>E5*(1-0.362)+92459*0.362</f>
        <v>84797.5009992032</v>
      </c>
      <c r="F10">
        <f>F5*(1-0.362)+92459*0.362</f>
        <v>85573.0515115538</v>
      </c>
      <c r="I10" s="1">
        <f>E10/4.02</f>
        <v>21093.9057211948</v>
      </c>
      <c r="J10" s="1">
        <f>F10/4.02</f>
        <v>21286.8287342174</v>
      </c>
    </row>
    <row r="11" ht="14.55" spans="1:3">
      <c r="A11" s="20" t="s">
        <v>81</v>
      </c>
      <c r="B11" s="17">
        <v>251</v>
      </c>
      <c r="C11" s="17">
        <v>251</v>
      </c>
    </row>
    <row r="12" ht="14.55" spans="1:3">
      <c r="A12" s="20" t="s">
        <v>82</v>
      </c>
      <c r="B12" s="18">
        <v>0.055</v>
      </c>
      <c r="C12" s="18">
        <v>0.055</v>
      </c>
    </row>
    <row r="13" ht="14.55" spans="1:3">
      <c r="A13" s="20" t="s">
        <v>83</v>
      </c>
      <c r="B13" s="17">
        <v>60</v>
      </c>
      <c r="C13" s="17">
        <v>50</v>
      </c>
    </row>
  </sheetData>
  <mergeCells count="4">
    <mergeCell ref="B1:C1"/>
    <mergeCell ref="A3:C3"/>
    <mergeCell ref="A6:C6"/>
    <mergeCell ref="A1:A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5"/>
  <sheetViews>
    <sheetView workbookViewId="0">
      <selection activeCell="I13" sqref="I13"/>
    </sheetView>
  </sheetViews>
  <sheetFormatPr defaultColWidth="9" defaultRowHeight="13.8" outlineLevelRow="4"/>
  <cols>
    <col min="4" max="4" width="10.7777777777778" customWidth="1"/>
    <col min="5" max="5" width="10.8888888888889" customWidth="1"/>
  </cols>
  <sheetData>
    <row r="1" spans="1:11">
      <c r="A1" t="s">
        <v>84</v>
      </c>
      <c r="C1" t="s">
        <v>85</v>
      </c>
      <c r="D1" t="s">
        <v>86</v>
      </c>
      <c r="E1" t="s">
        <v>87</v>
      </c>
      <c r="F1" t="s">
        <v>88</v>
      </c>
      <c r="K1" t="s">
        <v>89</v>
      </c>
    </row>
    <row r="2" spans="1:12">
      <c r="A2">
        <v>211.22</v>
      </c>
      <c r="C2">
        <f>AVERAGE(A2:A12)</f>
        <v>889.4275</v>
      </c>
      <c r="D2">
        <f>C2*7.1478</f>
        <v>6357.4498845</v>
      </c>
      <c r="E2">
        <f>D2*M3</f>
        <v>10362.5699847467</v>
      </c>
      <c r="F2" s="1">
        <f>E2/4.02</f>
        <v>2577.75372754893</v>
      </c>
      <c r="K2">
        <v>2002</v>
      </c>
      <c r="L2">
        <v>433.5</v>
      </c>
    </row>
    <row r="3" spans="1:13">
      <c r="A3">
        <v>3017.71</v>
      </c>
      <c r="K3">
        <v>2022</v>
      </c>
      <c r="L3">
        <v>706.6</v>
      </c>
      <c r="M3">
        <f>L3/L2</f>
        <v>1.62998846597463</v>
      </c>
    </row>
    <row r="4" spans="1:1">
      <c r="A4">
        <v>26.49</v>
      </c>
    </row>
    <row r="5" spans="1:1">
      <c r="A5">
        <v>302.29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17"/>
  <sheetViews>
    <sheetView workbookViewId="0">
      <selection activeCell="B14" sqref="B14"/>
    </sheetView>
  </sheetViews>
  <sheetFormatPr defaultColWidth="9" defaultRowHeight="13.8" outlineLevelCol="4"/>
  <cols>
    <col min="1" max="1" width="19.1111111111111" customWidth="1"/>
    <col min="2" max="2" width="32.5555555555556" customWidth="1"/>
    <col min="3" max="3" width="40.6666666666667" customWidth="1"/>
    <col min="4" max="4" width="26.8888888888889" customWidth="1"/>
    <col min="5" max="5" width="9.11111111111111" customWidth="1"/>
    <col min="9" max="9" width="13.5555555555556" customWidth="1"/>
  </cols>
  <sheetData>
    <row r="1" spans="1:1">
      <c r="A1" t="s">
        <v>90</v>
      </c>
    </row>
    <row r="3" spans="1:5">
      <c r="A3" s="3" t="s">
        <v>91</v>
      </c>
      <c r="B3" s="3" t="s">
        <v>92</v>
      </c>
      <c r="C3" s="3"/>
      <c r="D3" s="3" t="s">
        <v>93</v>
      </c>
      <c r="E3" s="4"/>
    </row>
    <row r="4" spans="1:5">
      <c r="A4" t="s">
        <v>94</v>
      </c>
      <c r="B4" s="5" t="s">
        <v>95</v>
      </c>
      <c r="C4" s="5" t="s">
        <v>96</v>
      </c>
      <c r="D4" s="6" t="s">
        <v>97</v>
      </c>
      <c r="E4" t="s">
        <v>96</v>
      </c>
    </row>
    <row r="5" spans="1:5">
      <c r="A5" t="s">
        <v>98</v>
      </c>
      <c r="B5" s="5" t="s">
        <v>99</v>
      </c>
      <c r="C5" s="5" t="s">
        <v>100</v>
      </c>
      <c r="D5" s="6" t="s">
        <v>101</v>
      </c>
      <c r="E5" t="s">
        <v>100</v>
      </c>
    </row>
    <row r="6" spans="1:5">
      <c r="A6" t="s">
        <v>102</v>
      </c>
      <c r="B6" t="s">
        <v>103</v>
      </c>
      <c r="C6" t="s">
        <v>104</v>
      </c>
      <c r="D6" t="s">
        <v>103</v>
      </c>
      <c r="E6" t="s">
        <v>105</v>
      </c>
    </row>
    <row r="7" spans="1:5">
      <c r="A7" t="s">
        <v>106</v>
      </c>
      <c r="B7" t="s">
        <v>107</v>
      </c>
      <c r="C7" t="s">
        <v>104</v>
      </c>
      <c r="D7" t="s">
        <v>107</v>
      </c>
      <c r="E7" t="s">
        <v>108</v>
      </c>
    </row>
    <row r="8" spans="1:5">
      <c r="A8" t="s">
        <v>109</v>
      </c>
      <c r="B8" s="5" t="s">
        <v>110</v>
      </c>
      <c r="C8" s="5" t="s">
        <v>111</v>
      </c>
      <c r="D8" s="6" t="s">
        <v>112</v>
      </c>
      <c r="E8" t="s">
        <v>113</v>
      </c>
    </row>
    <row r="9" spans="1:5">
      <c r="A9" t="s">
        <v>114</v>
      </c>
      <c r="B9" s="5" t="s">
        <v>115</v>
      </c>
      <c r="C9" s="5" t="s">
        <v>116</v>
      </c>
      <c r="D9" s="6" t="s">
        <v>117</v>
      </c>
      <c r="E9" t="s">
        <v>118</v>
      </c>
    </row>
    <row r="10" spans="1:5">
      <c r="A10" t="s">
        <v>119</v>
      </c>
      <c r="B10" t="s">
        <v>120</v>
      </c>
      <c r="C10" t="s">
        <v>121</v>
      </c>
      <c r="D10" s="6" t="s">
        <v>122</v>
      </c>
      <c r="E10" t="s">
        <v>123</v>
      </c>
    </row>
    <row r="11" spans="2:5">
      <c r="B11" t="s">
        <v>124</v>
      </c>
      <c r="C11" t="s">
        <v>104</v>
      </c>
      <c r="D11" s="6" t="s">
        <v>125</v>
      </c>
      <c r="E11" t="s">
        <v>126</v>
      </c>
    </row>
    <row r="12" spans="2:5">
      <c r="B12" s="7" t="s">
        <v>127</v>
      </c>
      <c r="C12" s="7"/>
      <c r="D12" t="s">
        <v>120</v>
      </c>
      <c r="E12" t="s">
        <v>128</v>
      </c>
    </row>
    <row r="13" spans="4:5">
      <c r="D13" t="s">
        <v>124</v>
      </c>
      <c r="E13" t="s">
        <v>128</v>
      </c>
    </row>
    <row r="14" spans="4:4">
      <c r="D14" s="8" t="s">
        <v>129</v>
      </c>
    </row>
    <row r="15" spans="4:4">
      <c r="D15" s="6" t="s">
        <v>127</v>
      </c>
    </row>
    <row r="17" spans="2:2">
      <c r="B17" t="s">
        <v>130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16"/>
  <sheetViews>
    <sheetView tabSelected="1" topLeftCell="G1" workbookViewId="0">
      <selection activeCell="P12" sqref="P12"/>
    </sheetView>
  </sheetViews>
  <sheetFormatPr defaultColWidth="8.88888888888889" defaultRowHeight="13.8"/>
  <cols>
    <col min="2" max="2" width="15.6666666666667" customWidth="1"/>
    <col min="6" max="7" width="12.8888888888889"/>
    <col min="9" max="10" width="12.8888888888889"/>
  </cols>
  <sheetData>
    <row r="1" spans="1:10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H1" s="1"/>
      <c r="I1" t="s">
        <v>133</v>
      </c>
      <c r="J1" t="s">
        <v>134</v>
      </c>
    </row>
    <row r="2" spans="1:10">
      <c r="A2" t="s">
        <v>136</v>
      </c>
      <c r="B2">
        <v>106040</v>
      </c>
      <c r="C2">
        <v>52579</v>
      </c>
      <c r="D2">
        <v>53461</v>
      </c>
      <c r="F2">
        <f>C2/$B$16</f>
        <v>0.0817585418153603</v>
      </c>
      <c r="G2">
        <f>D2/$B$16</f>
        <v>0.0831300215673743</v>
      </c>
      <c r="H2" s="1" t="s">
        <v>136</v>
      </c>
      <c r="I2" s="2">
        <f>F2/$F$14</f>
        <v>633.481927710843</v>
      </c>
      <c r="J2" s="2">
        <f>G2/$F$14</f>
        <v>644.10843373494</v>
      </c>
    </row>
    <row r="3" spans="1:10">
      <c r="A3" t="s">
        <v>137</v>
      </c>
      <c r="B3">
        <v>112356</v>
      </c>
      <c r="C3">
        <v>55862</v>
      </c>
      <c r="D3">
        <v>56494</v>
      </c>
      <c r="F3">
        <f t="shared" ref="F3:F14" si="0">C3/$B$16</f>
        <v>0.0868634942256349</v>
      </c>
      <c r="G3">
        <f t="shared" ref="G3:G14" si="1">D3/$B$16</f>
        <v>0.0878462325513411</v>
      </c>
      <c r="H3" s="1" t="s">
        <v>137</v>
      </c>
      <c r="I3" s="2">
        <f t="shared" ref="I3:I13" si="2">F3/$F$14</f>
        <v>673.036144578313</v>
      </c>
      <c r="J3" s="2">
        <f t="shared" ref="J3:J14" si="3">G3/$F$14</f>
        <v>680.650602409639</v>
      </c>
    </row>
    <row r="4" spans="1:10">
      <c r="A4" t="s">
        <v>138</v>
      </c>
      <c r="B4">
        <v>92367</v>
      </c>
      <c r="C4">
        <v>45647</v>
      </c>
      <c r="D4">
        <v>46719</v>
      </c>
      <c r="F4">
        <f t="shared" si="0"/>
        <v>0.0709795195466964</v>
      </c>
      <c r="G4">
        <f t="shared" si="1"/>
        <v>0.0726464427827044</v>
      </c>
      <c r="H4" s="1" t="s">
        <v>138</v>
      </c>
      <c r="I4" s="2">
        <f t="shared" si="2"/>
        <v>549.963855421687</v>
      </c>
      <c r="J4" s="2">
        <f t="shared" si="3"/>
        <v>562.879518072289</v>
      </c>
    </row>
    <row r="5" spans="1:10">
      <c r="A5" t="s">
        <v>139</v>
      </c>
      <c r="B5">
        <v>84335</v>
      </c>
      <c r="C5">
        <v>42441</v>
      </c>
      <c r="D5">
        <v>41893</v>
      </c>
      <c r="F5">
        <f t="shared" si="0"/>
        <v>0.0659942994957246</v>
      </c>
      <c r="G5">
        <f t="shared" si="1"/>
        <v>0.0651421782892578</v>
      </c>
      <c r="H5" s="1" t="s">
        <v>139</v>
      </c>
      <c r="I5" s="2">
        <f t="shared" si="2"/>
        <v>511.33734939759</v>
      </c>
      <c r="J5" s="2">
        <f t="shared" si="3"/>
        <v>504.734939759036</v>
      </c>
    </row>
    <row r="6" spans="1:10">
      <c r="A6" t="s">
        <v>140</v>
      </c>
      <c r="B6">
        <v>79114</v>
      </c>
      <c r="C6">
        <v>39592</v>
      </c>
      <c r="D6">
        <v>39522</v>
      </c>
      <c r="F6">
        <f t="shared" si="0"/>
        <v>0.0615642022015204</v>
      </c>
      <c r="G6">
        <f t="shared" si="1"/>
        <v>0.0614553546021542</v>
      </c>
      <c r="H6" s="1" t="s">
        <v>140</v>
      </c>
      <c r="I6" s="2">
        <f t="shared" si="2"/>
        <v>477.012048192771</v>
      </c>
      <c r="J6" s="2">
        <f t="shared" si="3"/>
        <v>476.168674698795</v>
      </c>
    </row>
    <row r="7" spans="1:10">
      <c r="A7" t="s">
        <v>141</v>
      </c>
      <c r="B7">
        <v>55690</v>
      </c>
      <c r="C7">
        <v>28348</v>
      </c>
      <c r="D7">
        <v>27342</v>
      </c>
      <c r="F7">
        <f t="shared" si="0"/>
        <v>0.0440801678118989</v>
      </c>
      <c r="G7">
        <f t="shared" si="1"/>
        <v>0.0425158723124361</v>
      </c>
      <c r="H7" s="1" t="s">
        <v>141</v>
      </c>
      <c r="I7" s="2">
        <f t="shared" si="2"/>
        <v>341.542168674699</v>
      </c>
      <c r="J7" s="2">
        <f t="shared" si="3"/>
        <v>329.421686746988</v>
      </c>
    </row>
    <row r="8" spans="1:10">
      <c r="A8" t="s">
        <v>142</v>
      </c>
      <c r="B8">
        <v>40114</v>
      </c>
      <c r="C8">
        <v>20277</v>
      </c>
      <c r="D8">
        <v>19837</v>
      </c>
      <c r="F8">
        <f t="shared" si="0"/>
        <v>0.0315300396049765</v>
      </c>
      <c r="G8">
        <f t="shared" si="1"/>
        <v>0.0308458546946747</v>
      </c>
      <c r="H8" s="1" t="s">
        <v>142</v>
      </c>
      <c r="I8" s="2">
        <f t="shared" si="2"/>
        <v>244.301204819277</v>
      </c>
      <c r="J8" s="2">
        <f t="shared" si="3"/>
        <v>239</v>
      </c>
    </row>
    <row r="9" spans="1:10">
      <c r="A9" t="s">
        <v>143</v>
      </c>
      <c r="B9">
        <v>32493</v>
      </c>
      <c r="C9">
        <v>16258</v>
      </c>
      <c r="D9">
        <v>16234</v>
      </c>
      <c r="F9">
        <f t="shared" si="0"/>
        <v>0.0252806324356516</v>
      </c>
      <c r="G9">
        <f t="shared" si="1"/>
        <v>0.0252433132587261</v>
      </c>
      <c r="H9" s="1" t="s">
        <v>143</v>
      </c>
      <c r="I9" s="2">
        <f t="shared" si="2"/>
        <v>195.879518072289</v>
      </c>
      <c r="J9" s="2">
        <f t="shared" si="3"/>
        <v>195.590361445783</v>
      </c>
    </row>
    <row r="10" spans="1:10">
      <c r="A10" t="s">
        <v>144</v>
      </c>
      <c r="B10">
        <v>22528</v>
      </c>
      <c r="C10">
        <v>10997</v>
      </c>
      <c r="D10">
        <v>11531</v>
      </c>
      <c r="F10">
        <f t="shared" si="0"/>
        <v>0.0170999578604294</v>
      </c>
      <c r="G10">
        <f t="shared" si="1"/>
        <v>0.0179303095470229</v>
      </c>
      <c r="H10" s="1" t="s">
        <v>144</v>
      </c>
      <c r="I10" s="2">
        <f t="shared" si="2"/>
        <v>132.493975903614</v>
      </c>
      <c r="J10" s="2">
        <f t="shared" si="3"/>
        <v>138.927710843373</v>
      </c>
    </row>
    <row r="11" spans="1:10">
      <c r="A11" t="s">
        <v>145</v>
      </c>
      <c r="B11">
        <v>11794</v>
      </c>
      <c r="C11">
        <v>5178</v>
      </c>
      <c r="D11">
        <v>6616</v>
      </c>
      <c r="F11">
        <f t="shared" si="0"/>
        <v>0.00805161242168804</v>
      </c>
      <c r="G11">
        <f t="shared" si="1"/>
        <v>0.0102876531058108</v>
      </c>
      <c r="H11" s="1" t="s">
        <v>145</v>
      </c>
      <c r="I11" s="2">
        <f t="shared" si="2"/>
        <v>62.3855421686747</v>
      </c>
      <c r="J11" s="2">
        <f t="shared" si="3"/>
        <v>79.710843373494</v>
      </c>
    </row>
    <row r="12" spans="1:10">
      <c r="A12" t="s">
        <v>146</v>
      </c>
      <c r="B12">
        <v>4788</v>
      </c>
      <c r="C12">
        <v>1971</v>
      </c>
      <c r="D12">
        <v>2818</v>
      </c>
      <c r="F12">
        <f t="shared" si="0"/>
        <v>0.00306483740501103</v>
      </c>
      <c r="G12">
        <f t="shared" si="1"/>
        <v>0.004381893357342</v>
      </c>
      <c r="H12" s="1" t="s">
        <v>146</v>
      </c>
      <c r="I12" s="2">
        <f t="shared" si="2"/>
        <v>23.7469879518072</v>
      </c>
      <c r="J12" s="2">
        <f t="shared" si="3"/>
        <v>33.9518072289157</v>
      </c>
    </row>
    <row r="13" spans="1:10">
      <c r="A13" t="s">
        <v>147</v>
      </c>
      <c r="B13">
        <v>1174</v>
      </c>
      <c r="C13">
        <v>361</v>
      </c>
      <c r="D13">
        <v>813</v>
      </c>
      <c r="F13">
        <f t="shared" si="0"/>
        <v>0.000561342619588525</v>
      </c>
      <c r="G13">
        <f t="shared" si="1"/>
        <v>0.0012641871183531</v>
      </c>
      <c r="H13" s="1" t="s">
        <v>147</v>
      </c>
      <c r="I13" s="2">
        <f t="shared" si="2"/>
        <v>4.34939759036144</v>
      </c>
      <c r="J13" s="2">
        <f t="shared" si="3"/>
        <v>9.79518072289157</v>
      </c>
    </row>
    <row r="14" spans="1:10">
      <c r="A14" t="s">
        <v>148</v>
      </c>
      <c r="B14">
        <v>308</v>
      </c>
      <c r="C14">
        <v>83</v>
      </c>
      <c r="D14">
        <v>225</v>
      </c>
      <c r="F14" s="1">
        <f t="shared" si="0"/>
        <v>0.000129062153534204</v>
      </c>
      <c r="G14">
        <f t="shared" si="1"/>
        <v>0.000349867283677058</v>
      </c>
      <c r="H14" s="1" t="s">
        <v>148</v>
      </c>
      <c r="I14" s="2">
        <v>1</v>
      </c>
      <c r="J14" s="2">
        <f t="shared" si="3"/>
        <v>2.71084337349398</v>
      </c>
    </row>
    <row r="16" spans="2:2">
      <c r="B16" s="1">
        <f>SUM(B2:B14)</f>
        <v>643101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productivity cost of CVD</vt:lpstr>
      <vt:lpstr>productivity cost of DM</vt:lpstr>
      <vt:lpstr>Markov state</vt:lpstr>
      <vt:lpstr>模拟种群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LIU Xingyu</cp:lastModifiedBy>
  <dcterms:created xsi:type="dcterms:W3CDTF">2015-06-05T18:19:00Z</dcterms:created>
  <dcterms:modified xsi:type="dcterms:W3CDTF">2024-03-02T11:26:47Z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AAFFEA64B2F4420CB5D9E9CFD4C177D7_12</vt:lpwstr>
  </property>
  <property fmtid="{D5CDD505-2E9C-101B-9397-08002B2CF9AE}" pid="3" name="KSOProductBuildVer">
    <vt:lpwstr>2052-12.1.0.16250</vt:lpwstr>
  </property>
</Properties>
</file>