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indoor-positioning-for-bim\ExperimentalResults\"/>
    </mc:Choice>
  </mc:AlternateContent>
  <xr:revisionPtr revIDLastSave="0" documentId="13_ncr:1_{243C4DBA-C51E-4FFD-BB33-33A20010755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 Export" sheetId="1" r:id="rId1"/>
    <sheet name="n estim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2" l="1"/>
  <c r="AA7" i="2"/>
  <c r="Z7" i="2"/>
  <c r="Y7" i="2"/>
  <c r="X7" i="2"/>
  <c r="T11" i="1" l="1"/>
  <c r="T10" i="1"/>
  <c r="T8" i="1"/>
  <c r="T7" i="1"/>
  <c r="T9" i="1"/>
  <c r="T6" i="1" a="1"/>
  <c r="T6" i="1" s="1"/>
  <c r="V4" i="1"/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J9" i="2" l="1" a="1"/>
  <c r="J9" i="2" s="1"/>
  <c r="S9" i="2" s="1"/>
  <c r="J10" i="2" a="1"/>
  <c r="J10" i="2" s="1"/>
  <c r="S10" i="2" s="1"/>
  <c r="J11" i="2" a="1"/>
  <c r="J11" i="2" s="1"/>
  <c r="S11" i="2" s="1"/>
  <c r="J12" i="2" a="1"/>
  <c r="J12" i="2" s="1"/>
  <c r="S12" i="2" s="1"/>
  <c r="J13" i="2" a="1"/>
  <c r="J13" i="2" s="1"/>
  <c r="S13" i="2" s="1"/>
  <c r="J14" i="2" a="1"/>
  <c r="J14" i="2" s="1"/>
  <c r="S14" i="2" s="1"/>
  <c r="J16" i="2" a="1"/>
  <c r="J16" i="2" s="1"/>
  <c r="S16" i="2" s="1"/>
  <c r="J17" i="2" a="1"/>
  <c r="J17" i="2" s="1"/>
  <c r="S17" i="2" s="1"/>
  <c r="J18" i="2" a="1"/>
  <c r="J18" i="2" s="1"/>
  <c r="S18" i="2" s="1"/>
  <c r="J19" i="2" a="1"/>
  <c r="J19" i="2" s="1"/>
  <c r="S19" i="2" s="1"/>
  <c r="J20" i="2" a="1"/>
  <c r="J20" i="2" s="1"/>
  <c r="S20" i="2" s="1"/>
  <c r="J21" i="2" a="1"/>
  <c r="J21" i="2" s="1"/>
  <c r="S21" i="2" s="1"/>
  <c r="J22" i="2" a="1"/>
  <c r="J22" i="2" s="1"/>
  <c r="S22" i="2" s="1"/>
  <c r="J23" i="2" a="1"/>
  <c r="J23" i="2" s="1"/>
  <c r="S23" i="2" s="1"/>
  <c r="J24" i="2" a="1"/>
  <c r="J24" i="2" s="1"/>
  <c r="S24" i="2" s="1"/>
  <c r="J26" i="2" a="1"/>
  <c r="J26" i="2" s="1"/>
  <c r="S26" i="2" s="1"/>
  <c r="J27" i="2" a="1"/>
  <c r="J27" i="2" s="1"/>
  <c r="S27" i="2" s="1"/>
  <c r="J28" i="2" a="1"/>
  <c r="J28" i="2" s="1"/>
  <c r="S28" i="2" s="1"/>
  <c r="J29" i="2" a="1"/>
  <c r="J29" i="2" s="1"/>
  <c r="S29" i="2" s="1"/>
  <c r="J30" i="2" a="1"/>
  <c r="J30" i="2" s="1"/>
  <c r="S30" i="2" s="1"/>
  <c r="J31" i="2" a="1"/>
  <c r="J31" i="2" s="1"/>
  <c r="S31" i="2" s="1"/>
  <c r="J32" i="2" a="1"/>
  <c r="J32" i="2" s="1"/>
  <c r="S32" i="2" s="1"/>
  <c r="J33" i="2" a="1"/>
  <c r="J33" i="2" s="1"/>
  <c r="S33" i="2" s="1"/>
  <c r="J34" i="2" a="1"/>
  <c r="J34" i="2" s="1"/>
  <c r="S34" i="2" s="1"/>
  <c r="J35" i="2" a="1"/>
  <c r="J35" i="2" s="1"/>
  <c r="S35" i="2" s="1"/>
  <c r="J36" i="2" a="1"/>
  <c r="J36" i="2" s="1"/>
  <c r="S36" i="2" s="1"/>
  <c r="J37" i="2" a="1"/>
  <c r="J37" i="2" s="1"/>
  <c r="S37" i="2" s="1"/>
  <c r="J39" i="2" a="1"/>
  <c r="J39" i="2" s="1"/>
  <c r="S39" i="2" s="1"/>
  <c r="J40" i="2" a="1"/>
  <c r="J40" i="2" s="1"/>
  <c r="S40" i="2" s="1"/>
  <c r="J41" i="2" a="1"/>
  <c r="J41" i="2" s="1"/>
  <c r="S41" i="2" s="1"/>
  <c r="J42" i="2" a="1"/>
  <c r="J42" i="2" s="1"/>
  <c r="S42" i="2" s="1"/>
  <c r="J43" i="2" a="1"/>
  <c r="J43" i="2" s="1"/>
  <c r="S43" i="2" s="1"/>
  <c r="J44" i="2" a="1"/>
  <c r="J44" i="2" s="1"/>
  <c r="S44" i="2" s="1"/>
  <c r="J46" i="2" a="1"/>
  <c r="J46" i="2" s="1"/>
  <c r="S46" i="2" s="1"/>
  <c r="J47" i="2" a="1"/>
  <c r="J47" i="2" s="1"/>
  <c r="S47" i="2" s="1"/>
  <c r="J48" i="2" a="1"/>
  <c r="J48" i="2" s="1"/>
  <c r="S48" i="2" s="1"/>
  <c r="J49" i="2" a="1"/>
  <c r="J49" i="2" s="1"/>
  <c r="S49" i="2" s="1"/>
  <c r="J50" i="2" a="1"/>
  <c r="J50" i="2" s="1"/>
  <c r="S50" i="2" s="1"/>
  <c r="J51" i="2" a="1"/>
  <c r="J51" i="2" s="1"/>
  <c r="S51" i="2" s="1"/>
  <c r="J52" i="2" a="1"/>
  <c r="J52" i="2" s="1"/>
  <c r="S52" i="2" s="1"/>
  <c r="J3" i="2" a="1"/>
  <c r="J3" i="2" s="1"/>
  <c r="S3" i="2" s="1"/>
  <c r="J4" i="2" a="1"/>
  <c r="J4" i="2" s="1"/>
  <c r="S4" i="2" s="1"/>
  <c r="J5" i="2" a="1"/>
  <c r="J5" i="2" s="1"/>
  <c r="S5" i="2" s="1"/>
  <c r="J6" i="2" a="1"/>
  <c r="J6" i="2" s="1"/>
  <c r="S6" i="2" s="1"/>
  <c r="J7" i="2" a="1"/>
  <c r="J7" i="2" s="1"/>
  <c r="S7" i="2" s="1"/>
  <c r="J2" i="2" a="1"/>
  <c r="J2" i="2" s="1"/>
  <c r="M2" i="2" l="1"/>
  <c r="S2" i="2"/>
  <c r="M24" i="2"/>
  <c r="Q24" i="2" s="1"/>
  <c r="M14" i="2"/>
  <c r="Q14" i="2" s="1"/>
  <c r="M37" i="2"/>
  <c r="Q37" i="2" s="1"/>
  <c r="M23" i="2"/>
  <c r="Q23" i="2" s="1"/>
  <c r="M13" i="2"/>
  <c r="Q13" i="2" s="1"/>
  <c r="M52" i="2"/>
  <c r="Q52" i="2" s="1"/>
  <c r="M44" i="2"/>
  <c r="Q44" i="2" s="1"/>
  <c r="M36" i="2"/>
  <c r="Q36" i="2" s="1"/>
  <c r="M22" i="2"/>
  <c r="Q22" i="2" s="1"/>
  <c r="M51" i="2"/>
  <c r="Q51" i="2" s="1"/>
  <c r="M43" i="2"/>
  <c r="Q43" i="2" s="1"/>
  <c r="M50" i="2"/>
  <c r="Q50" i="2" s="1"/>
  <c r="M42" i="2"/>
  <c r="Q42" i="2" s="1"/>
  <c r="M35" i="2"/>
  <c r="Q35" i="2" s="1"/>
  <c r="M7" i="2"/>
  <c r="Q7" i="2" s="1"/>
  <c r="M49" i="2"/>
  <c r="Q49" i="2" s="1"/>
  <c r="M41" i="2"/>
  <c r="Q41" i="2" s="1"/>
  <c r="M34" i="2"/>
  <c r="Q34" i="2" s="1"/>
  <c r="M12" i="2"/>
  <c r="Q12" i="2" s="1"/>
  <c r="M6" i="2"/>
  <c r="Q6" i="2" s="1"/>
  <c r="M33" i="2"/>
  <c r="Q33" i="2" s="1"/>
  <c r="M21" i="2"/>
  <c r="Q21" i="2" s="1"/>
  <c r="M5" i="2"/>
  <c r="Q5" i="2" s="1"/>
  <c r="M32" i="2"/>
  <c r="Q32" i="2" s="1"/>
  <c r="M20" i="2"/>
  <c r="Q20" i="2" s="1"/>
  <c r="M4" i="2"/>
  <c r="Q4" i="2" s="1"/>
  <c r="M48" i="2"/>
  <c r="Q48" i="2" s="1"/>
  <c r="M31" i="2"/>
  <c r="Q31" i="2" s="1"/>
  <c r="M19" i="2"/>
  <c r="Q19" i="2" s="1"/>
  <c r="M3" i="2"/>
  <c r="Q3" i="2" s="1"/>
  <c r="M47" i="2"/>
  <c r="Q47" i="2" s="1"/>
  <c r="M30" i="2"/>
  <c r="Q30" i="2" s="1"/>
  <c r="M18" i="2"/>
  <c r="Q18" i="2" s="1"/>
  <c r="M11" i="2"/>
  <c r="Q11" i="2" s="1"/>
  <c r="M29" i="2"/>
  <c r="Q29" i="2" s="1"/>
  <c r="M17" i="2"/>
  <c r="Q17" i="2" s="1"/>
  <c r="M10" i="2"/>
  <c r="Q10" i="2" s="1"/>
  <c r="M40" i="2"/>
  <c r="Q40" i="2" s="1"/>
  <c r="M28" i="2"/>
  <c r="Q28" i="2" s="1"/>
  <c r="M16" i="2"/>
  <c r="Q16" i="2" s="1"/>
  <c r="M9" i="2"/>
  <c r="Q9" i="2" s="1"/>
  <c r="M39" i="2"/>
  <c r="Q39" i="2" s="1"/>
  <c r="M27" i="2"/>
  <c r="Q27" i="2" s="1"/>
  <c r="Q2" i="2"/>
  <c r="M46" i="2"/>
  <c r="Q46" i="2" s="1"/>
  <c r="M26" i="2"/>
  <c r="Q26" i="2" s="1"/>
  <c r="W6" i="1"/>
  <c r="W5" i="1"/>
  <c r="V3" i="1"/>
  <c r="J231" i="1"/>
  <c r="L231" i="1" s="1"/>
  <c r="J230" i="1"/>
  <c r="L230" i="1" s="1"/>
  <c r="L229" i="1"/>
  <c r="J229" i="1"/>
  <c r="J228" i="1"/>
  <c r="L228" i="1" s="1"/>
  <c r="J227" i="1"/>
  <c r="L227" i="1" s="1"/>
  <c r="L226" i="1"/>
  <c r="J226" i="1"/>
  <c r="J225" i="1"/>
  <c r="L225" i="1" s="1"/>
  <c r="J224" i="1"/>
  <c r="L224" i="1" s="1"/>
  <c r="L223" i="1"/>
  <c r="J223" i="1"/>
  <c r="J222" i="1"/>
  <c r="L222" i="1" s="1"/>
  <c r="J221" i="1"/>
  <c r="L221" i="1" s="1"/>
  <c r="L220" i="1"/>
  <c r="J220" i="1"/>
  <c r="J219" i="1"/>
  <c r="L219" i="1" s="1"/>
  <c r="J218" i="1"/>
  <c r="L218" i="1" s="1"/>
  <c r="L217" i="1"/>
  <c r="J217" i="1"/>
  <c r="J216" i="1"/>
  <c r="L216" i="1" s="1"/>
  <c r="L215" i="1"/>
  <c r="J215" i="1"/>
  <c r="L214" i="1"/>
  <c r="J214" i="1"/>
  <c r="J213" i="1"/>
  <c r="L213" i="1" s="1"/>
  <c r="L212" i="1"/>
  <c r="J212" i="1"/>
  <c r="J211" i="1"/>
  <c r="L211" i="1" s="1"/>
  <c r="L210" i="1"/>
  <c r="J210" i="1"/>
  <c r="L209" i="1"/>
  <c r="J209" i="1"/>
  <c r="J208" i="1"/>
  <c r="L208" i="1" s="1"/>
  <c r="L207" i="1"/>
  <c r="J207" i="1"/>
  <c r="J206" i="1"/>
  <c r="L206" i="1" s="1"/>
  <c r="L205" i="1"/>
  <c r="J205" i="1"/>
  <c r="L204" i="1"/>
  <c r="J204" i="1"/>
  <c r="J203" i="1"/>
  <c r="L203" i="1" s="1"/>
  <c r="L202" i="1"/>
  <c r="J202" i="1"/>
  <c r="J201" i="1"/>
  <c r="L201" i="1" s="1"/>
  <c r="L200" i="1"/>
  <c r="J200" i="1"/>
  <c r="L199" i="1"/>
  <c r="J199" i="1"/>
  <c r="J198" i="1"/>
  <c r="L198" i="1" s="1"/>
  <c r="L197" i="1"/>
  <c r="J197" i="1"/>
  <c r="J196" i="1"/>
  <c r="L196" i="1" s="1"/>
  <c r="L195" i="1"/>
  <c r="J195" i="1"/>
  <c r="L194" i="1"/>
  <c r="J194" i="1"/>
  <c r="J193" i="1"/>
  <c r="L193" i="1" s="1"/>
  <c r="L192" i="1"/>
  <c r="J192" i="1"/>
  <c r="L191" i="1"/>
  <c r="J191" i="1"/>
  <c r="J190" i="1"/>
  <c r="L190" i="1" s="1"/>
  <c r="J189" i="1"/>
  <c r="L189" i="1" s="1"/>
  <c r="L188" i="1"/>
  <c r="J188" i="1"/>
  <c r="J187" i="1"/>
  <c r="L187" i="1" s="1"/>
  <c r="J186" i="1"/>
  <c r="L186" i="1" s="1"/>
  <c r="L185" i="1"/>
  <c r="J185" i="1"/>
  <c r="J184" i="1"/>
  <c r="L184" i="1" s="1"/>
  <c r="J183" i="1"/>
  <c r="L183" i="1" s="1"/>
  <c r="L182" i="1"/>
  <c r="J182" i="1"/>
  <c r="J181" i="1"/>
  <c r="L181" i="1" s="1"/>
  <c r="J180" i="1"/>
  <c r="L180" i="1" s="1"/>
  <c r="J179" i="1"/>
  <c r="L179" i="1" s="1"/>
  <c r="J178" i="1"/>
  <c r="L178" i="1" s="1"/>
  <c r="J177" i="1"/>
  <c r="L177" i="1" s="1"/>
  <c r="J176" i="1"/>
  <c r="L176" i="1" s="1"/>
  <c r="L175" i="1"/>
  <c r="J175" i="1"/>
  <c r="J174" i="1"/>
  <c r="L174" i="1" s="1"/>
  <c r="J173" i="1"/>
  <c r="L173" i="1" s="1"/>
  <c r="L172" i="1"/>
  <c r="J172" i="1"/>
  <c r="J171" i="1"/>
  <c r="L171" i="1" s="1"/>
  <c r="J170" i="1"/>
  <c r="L170" i="1" s="1"/>
  <c r="L169" i="1"/>
  <c r="J169" i="1"/>
  <c r="J168" i="1"/>
  <c r="L168" i="1" s="1"/>
  <c r="J167" i="1"/>
  <c r="L167" i="1" s="1"/>
  <c r="L166" i="1"/>
  <c r="J166" i="1"/>
  <c r="J165" i="1"/>
  <c r="L165" i="1" s="1"/>
  <c r="J164" i="1"/>
  <c r="L164" i="1" s="1"/>
  <c r="L163" i="1"/>
  <c r="J163" i="1"/>
  <c r="L162" i="1"/>
  <c r="J162" i="1"/>
  <c r="L161" i="1"/>
  <c r="J161" i="1"/>
  <c r="J160" i="1"/>
  <c r="L160" i="1" s="1"/>
  <c r="L159" i="1"/>
  <c r="J159" i="1"/>
  <c r="J158" i="1"/>
  <c r="L158" i="1" s="1"/>
  <c r="L157" i="1"/>
  <c r="J157" i="1"/>
  <c r="J156" i="1"/>
  <c r="L156" i="1" s="1"/>
  <c r="L155" i="1"/>
  <c r="J155" i="1"/>
  <c r="J154" i="1"/>
  <c r="L154" i="1" s="1"/>
  <c r="L153" i="1"/>
  <c r="J153" i="1"/>
  <c r="J152" i="1"/>
  <c r="L152" i="1" s="1"/>
  <c r="L151" i="1"/>
  <c r="J151" i="1"/>
  <c r="J150" i="1"/>
  <c r="L150" i="1" s="1"/>
  <c r="L149" i="1"/>
  <c r="J149" i="1"/>
  <c r="J148" i="1"/>
  <c r="L148" i="1" s="1"/>
  <c r="L147" i="1"/>
  <c r="J147" i="1"/>
  <c r="J146" i="1"/>
  <c r="L146" i="1" s="1"/>
  <c r="L145" i="1"/>
  <c r="J145" i="1"/>
  <c r="J144" i="1"/>
  <c r="L144" i="1" s="1"/>
  <c r="L143" i="1"/>
  <c r="J143" i="1"/>
  <c r="J142" i="1"/>
  <c r="L142" i="1" s="1"/>
  <c r="L141" i="1"/>
  <c r="J141" i="1"/>
  <c r="J140" i="1"/>
  <c r="L140" i="1" s="1"/>
  <c r="J139" i="1"/>
  <c r="L139" i="1" s="1"/>
  <c r="L138" i="1"/>
  <c r="J138" i="1"/>
  <c r="J137" i="1"/>
  <c r="L137" i="1" s="1"/>
  <c r="J136" i="1"/>
  <c r="L136" i="1" s="1"/>
  <c r="L135" i="1"/>
  <c r="J135" i="1"/>
  <c r="J134" i="1"/>
  <c r="L134" i="1" s="1"/>
  <c r="J133" i="1"/>
  <c r="L133" i="1" s="1"/>
  <c r="L132" i="1"/>
  <c r="J132" i="1"/>
  <c r="J131" i="1"/>
  <c r="L131" i="1" s="1"/>
  <c r="J130" i="1"/>
  <c r="L130" i="1" s="1"/>
  <c r="L129" i="1"/>
  <c r="J129" i="1"/>
  <c r="J128" i="1"/>
  <c r="L128" i="1" s="1"/>
  <c r="J127" i="1"/>
  <c r="L127" i="1" s="1"/>
  <c r="L126" i="1"/>
  <c r="J126" i="1"/>
  <c r="J125" i="1"/>
  <c r="L125" i="1" s="1"/>
  <c r="J124" i="1"/>
  <c r="L124" i="1" s="1"/>
  <c r="L123" i="1"/>
  <c r="J123" i="1"/>
  <c r="J122" i="1"/>
  <c r="L122" i="1" s="1"/>
  <c r="J121" i="1"/>
  <c r="L121" i="1" s="1"/>
  <c r="L120" i="1"/>
  <c r="J120" i="1"/>
  <c r="J119" i="1"/>
  <c r="L119" i="1" s="1"/>
  <c r="J118" i="1"/>
  <c r="L118" i="1" s="1"/>
  <c r="L117" i="1"/>
  <c r="J117" i="1"/>
  <c r="J116" i="1"/>
  <c r="L116" i="1" s="1"/>
  <c r="J115" i="1"/>
  <c r="L115" i="1" s="1"/>
  <c r="L114" i="1"/>
  <c r="J114" i="1"/>
  <c r="J113" i="1"/>
  <c r="L113" i="1" s="1"/>
  <c r="J112" i="1"/>
  <c r="L112" i="1" s="1"/>
  <c r="J111" i="1"/>
  <c r="L111" i="1" s="1"/>
  <c r="J110" i="1"/>
  <c r="L110" i="1" s="1"/>
  <c r="J109" i="1"/>
  <c r="L109" i="1" s="1"/>
  <c r="J108" i="1"/>
  <c r="L108" i="1" s="1"/>
  <c r="L107" i="1"/>
  <c r="J107" i="1"/>
  <c r="L106" i="1"/>
  <c r="J106" i="1"/>
  <c r="J105" i="1"/>
  <c r="L105" i="1" s="1"/>
  <c r="J104" i="1"/>
  <c r="L104" i="1" s="1"/>
  <c r="L103" i="1"/>
  <c r="J103" i="1"/>
  <c r="J102" i="1"/>
  <c r="L102" i="1" s="1"/>
  <c r="J101" i="1"/>
  <c r="L101" i="1" s="1"/>
  <c r="J100" i="1"/>
  <c r="L100" i="1" s="1"/>
  <c r="L99" i="1"/>
  <c r="J99" i="1"/>
  <c r="J98" i="1"/>
  <c r="L98" i="1" s="1"/>
  <c r="J97" i="1"/>
  <c r="L97" i="1" s="1"/>
  <c r="J96" i="1"/>
  <c r="L96" i="1" s="1"/>
  <c r="J95" i="1"/>
  <c r="L95" i="1" s="1"/>
  <c r="J94" i="1"/>
  <c r="L94" i="1" s="1"/>
  <c r="J93" i="1"/>
  <c r="L93" i="1" s="1"/>
  <c r="J92" i="1"/>
  <c r="L92" i="1" s="1"/>
  <c r="J91" i="1"/>
  <c r="L91" i="1" s="1"/>
  <c r="J90" i="1"/>
  <c r="L90" i="1" s="1"/>
  <c r="L89" i="1"/>
  <c r="J89" i="1"/>
  <c r="J88" i="1"/>
  <c r="L88" i="1" s="1"/>
  <c r="J87" i="1"/>
  <c r="L87" i="1" s="1"/>
  <c r="J86" i="1"/>
  <c r="L86" i="1" s="1"/>
  <c r="L85" i="1"/>
  <c r="J85" i="1"/>
  <c r="J84" i="1"/>
  <c r="L84" i="1" s="1"/>
  <c r="J83" i="1"/>
  <c r="L83" i="1" s="1"/>
  <c r="J82" i="1"/>
  <c r="L82" i="1" s="1"/>
  <c r="L81" i="1"/>
  <c r="J81" i="1"/>
  <c r="J80" i="1"/>
  <c r="L80" i="1" s="1"/>
  <c r="L79" i="1"/>
  <c r="J79" i="1"/>
  <c r="J78" i="1"/>
  <c r="L78" i="1" s="1"/>
  <c r="L77" i="1"/>
  <c r="J77" i="1"/>
  <c r="J76" i="1"/>
  <c r="L76" i="1" s="1"/>
  <c r="L75" i="1"/>
  <c r="J75" i="1"/>
  <c r="J74" i="1"/>
  <c r="L74" i="1" s="1"/>
  <c r="L73" i="1"/>
  <c r="J73" i="1"/>
  <c r="J72" i="1"/>
  <c r="L72" i="1" s="1"/>
  <c r="J71" i="1"/>
  <c r="L71" i="1" s="1"/>
  <c r="J70" i="1"/>
  <c r="L70" i="1" s="1"/>
  <c r="J69" i="1"/>
  <c r="L69" i="1" s="1"/>
  <c r="J68" i="1"/>
  <c r="L68" i="1" s="1"/>
  <c r="J67" i="1"/>
  <c r="L67" i="1" s="1"/>
  <c r="J66" i="1"/>
  <c r="L66" i="1" s="1"/>
  <c r="J65" i="1"/>
  <c r="L65" i="1" s="1"/>
  <c r="J64" i="1"/>
  <c r="L64" i="1" s="1"/>
  <c r="J63" i="1"/>
  <c r="L63" i="1" s="1"/>
  <c r="J62" i="1"/>
  <c r="L62" i="1" s="1"/>
  <c r="J61" i="1"/>
  <c r="L61" i="1" s="1"/>
  <c r="J60" i="1"/>
  <c r="L60" i="1" s="1"/>
  <c r="J59" i="1"/>
  <c r="L59" i="1" s="1"/>
  <c r="J58" i="1"/>
  <c r="L58" i="1" s="1"/>
  <c r="L57" i="1"/>
  <c r="J57" i="1"/>
  <c r="J56" i="1"/>
  <c r="L56" i="1" s="1"/>
  <c r="J55" i="1"/>
  <c r="L55" i="1" s="1"/>
  <c r="J54" i="1"/>
  <c r="L54" i="1" s="1"/>
  <c r="L53" i="1"/>
  <c r="J53" i="1"/>
  <c r="J52" i="1"/>
  <c r="L52" i="1" s="1"/>
  <c r="J51" i="1"/>
  <c r="L51" i="1" s="1"/>
  <c r="J50" i="1"/>
  <c r="L50" i="1" s="1"/>
  <c r="L49" i="1"/>
  <c r="J49" i="1"/>
  <c r="J48" i="1"/>
  <c r="L48" i="1" s="1"/>
  <c r="J47" i="1"/>
  <c r="L47" i="1" s="1"/>
  <c r="J46" i="1"/>
  <c r="L46" i="1" s="1"/>
  <c r="L45" i="1"/>
  <c r="J45" i="1"/>
  <c r="J44" i="1"/>
  <c r="L44" i="1" s="1"/>
  <c r="J43" i="1"/>
  <c r="L43" i="1" s="1"/>
  <c r="J42" i="1"/>
  <c r="L42" i="1" s="1"/>
  <c r="L41" i="1"/>
  <c r="J41" i="1"/>
  <c r="J40" i="1"/>
  <c r="L40" i="1" s="1"/>
  <c r="J39" i="1"/>
  <c r="L39" i="1" s="1"/>
  <c r="J38" i="1"/>
  <c r="L38" i="1" s="1"/>
  <c r="L37" i="1"/>
  <c r="J37" i="1"/>
  <c r="J36" i="1"/>
  <c r="L36" i="1" s="1"/>
  <c r="L35" i="1"/>
  <c r="J35" i="1"/>
  <c r="L34" i="1"/>
  <c r="J34" i="1"/>
  <c r="L33" i="1"/>
  <c r="J33" i="1"/>
  <c r="J32" i="1"/>
  <c r="L32" i="1" s="1"/>
  <c r="L31" i="1"/>
  <c r="J31" i="1"/>
  <c r="L30" i="1"/>
  <c r="J30" i="1"/>
  <c r="L29" i="1"/>
  <c r="J29" i="1"/>
  <c r="J28" i="1"/>
  <c r="L28" i="1" s="1"/>
  <c r="L27" i="1"/>
  <c r="J27" i="1"/>
  <c r="L26" i="1"/>
  <c r="J26" i="1"/>
  <c r="L25" i="1"/>
  <c r="J25" i="1"/>
  <c r="J24" i="1"/>
  <c r="L24" i="1" s="1"/>
  <c r="L23" i="1"/>
  <c r="J23" i="1"/>
  <c r="L22" i="1"/>
  <c r="J22" i="1"/>
  <c r="L21" i="1"/>
  <c r="J21" i="1"/>
  <c r="J20" i="1"/>
  <c r="L20" i="1" s="1"/>
  <c r="L19" i="1"/>
  <c r="J19" i="1"/>
  <c r="L18" i="1"/>
  <c r="J18" i="1"/>
  <c r="L17" i="1"/>
  <c r="J17" i="1"/>
  <c r="J16" i="1"/>
  <c r="L16" i="1" s="1"/>
  <c r="L15" i="1"/>
  <c r="J15" i="1"/>
  <c r="J14" i="1"/>
  <c r="L14" i="1" s="1"/>
  <c r="J13" i="1"/>
  <c r="L13" i="1" s="1"/>
  <c r="L12" i="1"/>
  <c r="J12" i="1"/>
  <c r="J11" i="1"/>
  <c r="L11" i="1" s="1"/>
  <c r="J10" i="1"/>
  <c r="L10" i="1" s="1"/>
  <c r="L9" i="1"/>
  <c r="J9" i="1"/>
  <c r="J8" i="1"/>
  <c r="L8" i="1" s="1"/>
  <c r="J7" i="1"/>
  <c r="L7" i="1" s="1"/>
  <c r="L6" i="1"/>
  <c r="J6" i="1"/>
  <c r="J5" i="1"/>
  <c r="L5" i="1" s="1"/>
  <c r="J4" i="1"/>
  <c r="L4" i="1" s="1"/>
  <c r="J3" i="1"/>
  <c r="L3" i="1" s="1"/>
  <c r="J2" i="1"/>
  <c r="L2" i="1" s="1"/>
  <c r="D67" i="2" l="1"/>
  <c r="E67" i="2"/>
  <c r="F67" i="2"/>
  <c r="G67" i="2"/>
  <c r="F66" i="2"/>
  <c r="G66" i="2"/>
  <c r="E66" i="2"/>
  <c r="D66" i="2"/>
  <c r="E63" i="2"/>
  <c r="F63" i="2"/>
  <c r="G63" i="2"/>
  <c r="D63" i="2"/>
  <c r="D64" i="2"/>
  <c r="E64" i="2"/>
  <c r="F64" i="2"/>
  <c r="G64" i="2"/>
  <c r="F62" i="2"/>
  <c r="G62" i="2"/>
  <c r="D62" i="2"/>
  <c r="K2" i="2" s="1"/>
  <c r="U2" i="2" s="1"/>
  <c r="E62" i="2"/>
  <c r="E65" i="2"/>
  <c r="D65" i="2"/>
  <c r="F65" i="2"/>
  <c r="G65" i="2"/>
  <c r="W8" i="1"/>
  <c r="T4" i="1"/>
  <c r="T3" i="1"/>
  <c r="T5" i="1"/>
  <c r="W7" i="1"/>
  <c r="K47" i="2" l="1"/>
  <c r="U47" i="2" s="1"/>
  <c r="K16" i="2"/>
  <c r="U16" i="2" s="1"/>
  <c r="K29" i="2"/>
  <c r="U29" i="2" s="1"/>
  <c r="K42" i="2"/>
  <c r="U42" i="2" s="1"/>
  <c r="K46" i="2"/>
  <c r="U46" i="2" s="1"/>
  <c r="K48" i="2"/>
  <c r="U48" i="2" s="1"/>
  <c r="K17" i="2"/>
  <c r="U17" i="2" s="1"/>
  <c r="K30" i="2"/>
  <c r="U30" i="2" s="1"/>
  <c r="K43" i="2"/>
  <c r="U43" i="2" s="1"/>
  <c r="K12" i="2"/>
  <c r="U12" i="2" s="1"/>
  <c r="K49" i="2"/>
  <c r="U49" i="2" s="1"/>
  <c r="K18" i="2"/>
  <c r="U18" i="2" s="1"/>
  <c r="K31" i="2"/>
  <c r="U31" i="2" s="1"/>
  <c r="K44" i="2"/>
  <c r="U44" i="2" s="1"/>
  <c r="K50" i="2"/>
  <c r="U50" i="2" s="1"/>
  <c r="K19" i="2"/>
  <c r="U19" i="2" s="1"/>
  <c r="K32" i="2"/>
  <c r="U32" i="2" s="1"/>
  <c r="K3" i="2"/>
  <c r="U3" i="2" s="1"/>
  <c r="K5" i="2"/>
  <c r="U5" i="2" s="1"/>
  <c r="K13" i="2"/>
  <c r="U13" i="2" s="1"/>
  <c r="K51" i="2"/>
  <c r="U51" i="2" s="1"/>
  <c r="K20" i="2"/>
  <c r="U20" i="2" s="1"/>
  <c r="K33" i="2"/>
  <c r="U33" i="2" s="1"/>
  <c r="K4" i="2"/>
  <c r="U4" i="2" s="1"/>
  <c r="K37" i="2"/>
  <c r="U37" i="2" s="1"/>
  <c r="K39" i="2"/>
  <c r="U39" i="2" s="1"/>
  <c r="K41" i="2"/>
  <c r="U41" i="2" s="1"/>
  <c r="K52" i="2"/>
  <c r="U52" i="2" s="1"/>
  <c r="K21" i="2"/>
  <c r="U21" i="2" s="1"/>
  <c r="K34" i="2"/>
  <c r="U34" i="2" s="1"/>
  <c r="K27" i="2"/>
  <c r="U27" i="2" s="1"/>
  <c r="K9" i="2"/>
  <c r="U9" i="2" s="1"/>
  <c r="K22" i="2"/>
  <c r="U22" i="2" s="1"/>
  <c r="K35" i="2"/>
  <c r="U35" i="2" s="1"/>
  <c r="K6" i="2"/>
  <c r="U6" i="2" s="1"/>
  <c r="K7" i="2"/>
  <c r="U7" i="2" s="1"/>
  <c r="K11" i="2"/>
  <c r="U11" i="2" s="1"/>
  <c r="K10" i="2"/>
  <c r="U10" i="2" s="1"/>
  <c r="K23" i="2"/>
  <c r="U23" i="2" s="1"/>
  <c r="K36" i="2"/>
  <c r="U36" i="2" s="1"/>
  <c r="K24" i="2"/>
  <c r="U24" i="2" s="1"/>
  <c r="K26" i="2"/>
  <c r="U26" i="2" s="1"/>
  <c r="K14" i="2"/>
  <c r="U14" i="2" s="1"/>
  <c r="K28" i="2"/>
  <c r="U28" i="2" s="1"/>
  <c r="K40" i="2"/>
  <c r="U40" i="2" s="1"/>
  <c r="AA4" i="2" l="1"/>
  <c r="X4" i="2"/>
  <c r="Y4" i="2"/>
  <c r="Z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<sst xmlns="http://schemas.openxmlformats.org/spreadsheetml/2006/main" count="347" uniqueCount="50">
  <si>
    <t>Created</t>
  </si>
  <si>
    <t>BSSID</t>
  </si>
  <si>
    <t>Position X</t>
  </si>
  <si>
    <t>Position Y</t>
  </si>
  <si>
    <t>Position Z</t>
  </si>
  <si>
    <t>Standard Deviation</t>
  </si>
  <si>
    <t>Success</t>
  </si>
  <si>
    <t>RSS</t>
  </si>
  <si>
    <t>Ap X</t>
  </si>
  <si>
    <t>Ap Y</t>
  </si>
  <si>
    <t>Ap Z</t>
  </si>
  <si>
    <t>08:b4:b1:85:14:21</t>
  </si>
  <si>
    <t>08:b4:b1:85:4a:f5</t>
  </si>
  <si>
    <t>08:b4:b1:85:11:61</t>
  </si>
  <si>
    <t>08:b4:b1:85:2e:57</t>
  </si>
  <si>
    <t>08:b4:b1:85:12:95</t>
  </si>
  <si>
    <t>08:b4:b1:85:12:ab</t>
  </si>
  <si>
    <t>Average error:</t>
  </si>
  <si>
    <t>% success:</t>
  </si>
  <si>
    <t>Min error:</t>
  </si>
  <si>
    <t>% includes 0</t>
  </si>
  <si>
    <t>Max error:</t>
  </si>
  <si>
    <t>MAX Failed rss:</t>
  </si>
  <si>
    <t>Median error:</t>
  </si>
  <si>
    <t>MIN Success rss:</t>
  </si>
  <si>
    <t>MAX success distance</t>
  </si>
  <si>
    <t>MIN Failed distance</t>
  </si>
  <si>
    <t>ID</t>
  </si>
  <si>
    <t>Distance Actual</t>
  </si>
  <si>
    <t>Distance Estimate</t>
  </si>
  <si>
    <t>Estimate error</t>
  </si>
  <si>
    <t>Includes 0</t>
  </si>
  <si>
    <t>RSS At One Meter</t>
  </si>
  <si>
    <t>n estimate</t>
  </si>
  <si>
    <t>n estimates:</t>
  </si>
  <si>
    <t>RSS Distance</t>
  </si>
  <si>
    <t>RSS Distance Error</t>
  </si>
  <si>
    <t>Average</t>
  </si>
  <si>
    <t>Median</t>
  </si>
  <si>
    <t>Min</t>
  </si>
  <si>
    <t>Max</t>
  </si>
  <si>
    <t>Under 3000</t>
  </si>
  <si>
    <t>Under 1000</t>
  </si>
  <si>
    <t>Under 2000</t>
  </si>
  <si>
    <t>Under 5000</t>
  </si>
  <si>
    <t>Under 10000</t>
  </si>
  <si>
    <t>median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</si>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</sst>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8">
    <xf numFmtId="0" fontId="0" fillId="0" borderId="0"/>
    <xf numFmtId="14" fontId="2" fillId="0" borderId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</cellStyleXfs>
  <cellXfs count="47">
    <xf numFmtId="0" fontId="0" fillId="0" borderId="0" xfId="0"/>
    <xf numFmtId="14" fontId="0" fillId="0" borderId="0" xfId="1" applyFont="1">
      <alignment horizontal="left"/>
    </xf>
    <xf numFmtId="0" fontId="0" fillId="0" borderId="0" xfId="2" applyFont="1">
      <alignment horizontal="left"/>
    </xf>
    <xf numFmtId="0" fontId="0" fillId="0" borderId="0" xfId="3" applyFont="1">
      <alignment horizontal="right"/>
    </xf>
    <xf numFmtId="0" fontId="0" fillId="0" borderId="0" xfId="4" applyFont="1">
      <alignment horizontal="right"/>
    </xf>
    <xf numFmtId="0" fontId="0" fillId="0" borderId="0" xfId="5" applyFont="1">
      <alignment horizontal="right"/>
    </xf>
    <xf numFmtId="0" fontId="0" fillId="0" borderId="0" xfId="6" applyFont="1">
      <alignment horizontal="right"/>
    </xf>
    <xf numFmtId="0" fontId="0" fillId="0" borderId="0" xfId="7" applyFont="1">
      <alignment horizontal="right"/>
    </xf>
    <xf numFmtId="0" fontId="0" fillId="0" borderId="0" xfId="8" applyFont="1">
      <alignment horizontal="left"/>
    </xf>
    <xf numFmtId="0" fontId="0" fillId="0" borderId="0" xfId="9" applyFont="1">
      <alignment horizontal="left"/>
    </xf>
    <xf numFmtId="0" fontId="0" fillId="0" borderId="0" xfId="10" applyFont="1">
      <alignment horizontal="right"/>
    </xf>
    <xf numFmtId="0" fontId="0" fillId="0" borderId="0" xfId="11" applyFont="1">
      <alignment horizontal="right"/>
    </xf>
    <xf numFmtId="0" fontId="0" fillId="0" borderId="0" xfId="12" applyFont="1">
      <alignment horizontal="right"/>
    </xf>
    <xf numFmtId="1" fontId="0" fillId="2" borderId="1" xfId="3" applyNumberFormat="1" applyFont="1" applyFill="1" applyBorder="1" applyAlignment="1">
      <alignment horizontal="left"/>
    </xf>
    <xf numFmtId="14" fontId="1" fillId="2" borderId="2" xfId="3" applyNumberFormat="1" applyFont="1" applyFill="1" applyBorder="1" applyAlignment="1">
      <alignment horizontal="left"/>
    </xf>
    <xf numFmtId="0" fontId="1" fillId="2" borderId="2" xfId="7" applyFont="1" applyFill="1" applyBorder="1" applyAlignment="1">
      <alignment horizontal="left"/>
    </xf>
    <xf numFmtId="14" fontId="1" fillId="2" borderId="2" xfId="8" applyNumberFormat="1" applyFont="1" applyFill="1" applyBorder="1" applyAlignment="1">
      <alignment horizontal="right"/>
    </xf>
    <xf numFmtId="0" fontId="1" fillId="2" borderId="2" xfId="9" applyFont="1" applyFill="1" applyBorder="1" applyAlignment="1">
      <alignment horizontal="right"/>
    </xf>
    <xf numFmtId="0" fontId="1" fillId="2" borderId="2" xfId="10" applyFont="1" applyFill="1" applyBorder="1">
      <alignment horizontal="right"/>
    </xf>
    <xf numFmtId="0" fontId="2" fillId="2" borderId="2" xfId="13" applyFont="1" applyFill="1" applyBorder="1">
      <alignment horizontal="right"/>
    </xf>
    <xf numFmtId="0" fontId="2" fillId="2" borderId="2" xfId="14" applyFont="1" applyFill="1" applyBorder="1">
      <alignment horizontal="right"/>
    </xf>
    <xf numFmtId="0" fontId="2" fillId="2" borderId="2" xfId="15" applyFont="1" applyFill="1" applyBorder="1">
      <alignment horizontal="right"/>
    </xf>
    <xf numFmtId="0" fontId="0" fillId="2" borderId="2" xfId="0" applyFill="1" applyBorder="1"/>
    <xf numFmtId="0" fontId="1" fillId="2" borderId="2" xfId="11" applyFont="1" applyFill="1" applyBorder="1">
      <alignment horizontal="right"/>
    </xf>
    <xf numFmtId="0" fontId="1" fillId="2" borderId="2" xfId="12" applyFont="1" applyFill="1" applyBorder="1">
      <alignment horizontal="right"/>
    </xf>
    <xf numFmtId="0" fontId="1" fillId="2" borderId="2" xfId="16" applyFont="1" applyFill="1" applyBorder="1">
      <alignment horizontal="left"/>
    </xf>
    <xf numFmtId="0" fontId="1" fillId="2" borderId="2" xfId="17" applyFont="1" applyFill="1" applyBorder="1">
      <alignment horizontal="left"/>
    </xf>
    <xf numFmtId="0" fontId="2" fillId="2" borderId="2" xfId="14" applyNumberFormat="1" applyFont="1" applyFill="1" applyBorder="1">
      <alignment horizontal="right"/>
    </xf>
    <xf numFmtId="1" fontId="0" fillId="3" borderId="1" xfId="3" applyNumberFormat="1" applyFont="1" applyFill="1" applyBorder="1" applyAlignment="1">
      <alignment horizontal="left"/>
    </xf>
    <xf numFmtId="14" fontId="1" fillId="3" borderId="2" xfId="3" applyNumberFormat="1" applyFont="1" applyFill="1" applyBorder="1" applyAlignment="1">
      <alignment horizontal="left"/>
    </xf>
    <xf numFmtId="0" fontId="1" fillId="3" borderId="2" xfId="7" applyFont="1" applyFill="1" applyBorder="1" applyAlignment="1">
      <alignment horizontal="left"/>
    </xf>
    <xf numFmtId="14" fontId="1" fillId="3" borderId="2" xfId="8" applyNumberFormat="1" applyFont="1" applyFill="1" applyBorder="1" applyAlignment="1">
      <alignment horizontal="right"/>
    </xf>
    <xf numFmtId="0" fontId="1" fillId="3" borderId="2" xfId="9" applyFont="1" applyFill="1" applyBorder="1" applyAlignment="1">
      <alignment horizontal="right"/>
    </xf>
    <xf numFmtId="0" fontId="1" fillId="3" borderId="2" xfId="10" applyFont="1" applyFill="1" applyBorder="1">
      <alignment horizontal="right"/>
    </xf>
    <xf numFmtId="0" fontId="2" fillId="3" borderId="2" xfId="13" applyFont="1" applyFill="1" applyBorder="1">
      <alignment horizontal="right"/>
    </xf>
    <xf numFmtId="0" fontId="2" fillId="3" borderId="2" xfId="14" applyFont="1" applyFill="1" applyBorder="1">
      <alignment horizontal="right"/>
    </xf>
    <xf numFmtId="0" fontId="2" fillId="3" borderId="2" xfId="15" applyFont="1" applyFill="1" applyBorder="1">
      <alignment horizontal="right"/>
    </xf>
    <xf numFmtId="0" fontId="0" fillId="3" borderId="2" xfId="0" applyFill="1" applyBorder="1"/>
    <xf numFmtId="0" fontId="1" fillId="3" borderId="2" xfId="11" applyFont="1" applyFill="1" applyBorder="1">
      <alignment horizontal="right"/>
    </xf>
    <xf numFmtId="0" fontId="1" fillId="3" borderId="2" xfId="12" applyFont="1" applyFill="1" applyBorder="1">
      <alignment horizontal="right"/>
    </xf>
    <xf numFmtId="0" fontId="1" fillId="3" borderId="2" xfId="16" applyFont="1" applyFill="1" applyBorder="1">
      <alignment horizontal="left"/>
    </xf>
    <xf numFmtId="0" fontId="1" fillId="3" borderId="2" xfId="17" applyFont="1" applyFill="1" applyBorder="1">
      <alignment horizontal="left"/>
    </xf>
    <xf numFmtId="0" fontId="2" fillId="3" borderId="2" xfId="14" applyNumberFormat="1" applyFont="1" applyFill="1" applyBorder="1">
      <alignment horizontal="right"/>
    </xf>
    <xf numFmtId="14" fontId="3" fillId="4" borderId="0" xfId="3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0" fontId="0" fillId="0" borderId="0" xfId="0" applyNumberFormat="1"/>
    <xf numFmtId="0" fontId="1" fillId="0" borderId="0" xfId="13" applyFont="1">
      <alignment horizontal="right"/>
    </xf>
  </cellXfs>
  <cellStyles count="18">
    <cellStyle name="Column0_Style" xfId="1" xr:uid="{00000000-0005-0000-0000-000006000000}"/>
    <cellStyle name="Column1_Style" xfId="2" xr:uid="{00000000-0005-0000-0000-000007000000}"/>
    <cellStyle name="Column10_Style" xfId="11" xr:uid="{00000000-0005-0000-0000-000010000000}"/>
    <cellStyle name="Column11_Style" xfId="12" xr:uid="{00000000-0005-0000-0000-000011000000}"/>
    <cellStyle name="Column12_Style" xfId="16" xr:uid="{722E39A5-30DA-4CF0-B307-5BE0D48ECA1C}"/>
    <cellStyle name="Column13_Style" xfId="17" xr:uid="{5B9541AB-7618-4A2D-B832-FB6964A5FB43}"/>
    <cellStyle name="Column14_Style" xfId="13" xr:uid="{25AEB028-ACD7-4E46-B221-FC14035949EA}"/>
    <cellStyle name="Column15_Style" xfId="14" xr:uid="{F81274C7-FE74-4E49-84E9-65426364B096}"/>
    <cellStyle name="Column16_Style" xfId="15" xr:uid="{620E0D9C-3D06-4F92-A662-78D42A63B4F9}"/>
    <cellStyle name="Column2_Style" xfId="3" xr:uid="{00000000-0005-0000-0000-000008000000}"/>
    <cellStyle name="Column3_Style" xfId="4" xr:uid="{00000000-0005-0000-0000-000009000000}"/>
    <cellStyle name="Column4_Style" xfId="5" xr:uid="{00000000-0005-0000-0000-00000A000000}"/>
    <cellStyle name="Column5_Style" xfId="6" xr:uid="{00000000-0005-0000-0000-00000B000000}"/>
    <cellStyle name="Column6_Style" xfId="7" xr:uid="{00000000-0005-0000-0000-00000C000000}"/>
    <cellStyle name="Column7_Style" xfId="8" xr:uid="{00000000-0005-0000-0000-00000D000000}"/>
    <cellStyle name="Column8_Style" xfId="9" xr:uid="{00000000-0005-0000-0000-00000E000000}"/>
    <cellStyle name="Column9_Style" xfId="10" xr:uid="{00000000-0005-0000-0000-00000F000000}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RTT REAL</a:t>
            </a:r>
            <a:r>
              <a:rPr lang="en-GB" baseline="0"/>
              <a:t> VS ESTIMATED DISTANCE 2ND EXPERIMENT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Export'!$M$2:$M$231</c:f>
                <c:numCache>
                  <c:formatCode>General</c:formatCode>
                  <c:ptCount val="230"/>
                  <c:pt idx="0">
                    <c:v>675</c:v>
                  </c:pt>
                  <c:pt idx="1">
                    <c:v>0</c:v>
                  </c:pt>
                  <c:pt idx="2">
                    <c:v>765</c:v>
                  </c:pt>
                  <c:pt idx="3">
                    <c:v>720</c:v>
                  </c:pt>
                  <c:pt idx="4">
                    <c:v>0</c:v>
                  </c:pt>
                  <c:pt idx="5">
                    <c:v>630</c:v>
                  </c:pt>
                  <c:pt idx="6">
                    <c:v>630</c:v>
                  </c:pt>
                  <c:pt idx="7">
                    <c:v>0</c:v>
                  </c:pt>
                  <c:pt idx="8">
                    <c:v>630</c:v>
                  </c:pt>
                  <c:pt idx="9">
                    <c:v>780</c:v>
                  </c:pt>
                  <c:pt idx="10">
                    <c:v>0</c:v>
                  </c:pt>
                  <c:pt idx="11">
                    <c:v>600</c:v>
                  </c:pt>
                  <c:pt idx="12">
                    <c:v>615</c:v>
                  </c:pt>
                  <c:pt idx="13">
                    <c:v>0</c:v>
                  </c:pt>
                  <c:pt idx="14">
                    <c:v>705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675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720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585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735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570</c:v>
                  </c:pt>
                  <c:pt idx="35">
                    <c:v>0</c:v>
                  </c:pt>
                  <c:pt idx="36">
                    <c:v>675</c:v>
                  </c:pt>
                  <c:pt idx="37">
                    <c:v>1980</c:v>
                  </c:pt>
                  <c:pt idx="38">
                    <c:v>585</c:v>
                  </c:pt>
                  <c:pt idx="39">
                    <c:v>0</c:v>
                  </c:pt>
                  <c:pt idx="40">
                    <c:v>675</c:v>
                  </c:pt>
                  <c:pt idx="41">
                    <c:v>1965</c:v>
                  </c:pt>
                  <c:pt idx="42">
                    <c:v>720</c:v>
                  </c:pt>
                  <c:pt idx="43">
                    <c:v>0</c:v>
                  </c:pt>
                  <c:pt idx="44">
                    <c:v>735</c:v>
                  </c:pt>
                  <c:pt idx="45">
                    <c:v>2265</c:v>
                  </c:pt>
                  <c:pt idx="46">
                    <c:v>615</c:v>
                  </c:pt>
                  <c:pt idx="47">
                    <c:v>0</c:v>
                  </c:pt>
                  <c:pt idx="48">
                    <c:v>615</c:v>
                  </c:pt>
                  <c:pt idx="49">
                    <c:v>1275</c:v>
                  </c:pt>
                  <c:pt idx="50">
                    <c:v>540</c:v>
                  </c:pt>
                  <c:pt idx="51">
                    <c:v>0</c:v>
                  </c:pt>
                  <c:pt idx="52">
                    <c:v>630</c:v>
                  </c:pt>
                  <c:pt idx="53">
                    <c:v>690</c:v>
                  </c:pt>
                  <c:pt idx="54">
                    <c:v>570</c:v>
                  </c:pt>
                  <c:pt idx="55">
                    <c:v>0</c:v>
                  </c:pt>
                  <c:pt idx="56">
                    <c:v>780</c:v>
                  </c:pt>
                  <c:pt idx="57">
                    <c:v>555</c:v>
                  </c:pt>
                  <c:pt idx="58">
                    <c:v>435</c:v>
                  </c:pt>
                  <c:pt idx="59">
                    <c:v>690</c:v>
                  </c:pt>
                  <c:pt idx="60">
                    <c:v>495</c:v>
                  </c:pt>
                  <c:pt idx="61">
                    <c:v>390</c:v>
                  </c:pt>
                  <c:pt idx="62">
                    <c:v>705</c:v>
                  </c:pt>
                  <c:pt idx="63">
                    <c:v>645</c:v>
                  </c:pt>
                  <c:pt idx="64">
                    <c:v>780</c:v>
                  </c:pt>
                  <c:pt idx="65">
                    <c:v>705</c:v>
                  </c:pt>
                  <c:pt idx="66">
                    <c:v>615</c:v>
                  </c:pt>
                  <c:pt idx="67">
                    <c:v>1425</c:v>
                  </c:pt>
                  <c:pt idx="68">
                    <c:v>750</c:v>
                  </c:pt>
                  <c:pt idx="69">
                    <c:v>705</c:v>
                  </c:pt>
                  <c:pt idx="70">
                    <c:v>660</c:v>
                  </c:pt>
                  <c:pt idx="71">
                    <c:v>0</c:v>
                  </c:pt>
                  <c:pt idx="72">
                    <c:v>645</c:v>
                  </c:pt>
                  <c:pt idx="73">
                    <c:v>0</c:v>
                  </c:pt>
                  <c:pt idx="74">
                    <c:v>420</c:v>
                  </c:pt>
                  <c:pt idx="75">
                    <c:v>0</c:v>
                  </c:pt>
                  <c:pt idx="76">
                    <c:v>570</c:v>
                  </c:pt>
                  <c:pt idx="77">
                    <c:v>0</c:v>
                  </c:pt>
                  <c:pt idx="78">
                    <c:v>660</c:v>
                  </c:pt>
                  <c:pt idx="79">
                    <c:v>0</c:v>
                  </c:pt>
                  <c:pt idx="80">
                    <c:v>660</c:v>
                  </c:pt>
                  <c:pt idx="81">
                    <c:v>210</c:v>
                  </c:pt>
                  <c:pt idx="82">
                    <c:v>585</c:v>
                  </c:pt>
                  <c:pt idx="83">
                    <c:v>0</c:v>
                  </c:pt>
                  <c:pt idx="84">
                    <c:v>585</c:v>
                  </c:pt>
                  <c:pt idx="85">
                    <c:v>960</c:v>
                  </c:pt>
                  <c:pt idx="86">
                    <c:v>525</c:v>
                  </c:pt>
                  <c:pt idx="87">
                    <c:v>0</c:v>
                  </c:pt>
                  <c:pt idx="88">
                    <c:v>1215</c:v>
                  </c:pt>
                  <c:pt idx="89">
                    <c:v>765</c:v>
                  </c:pt>
                  <c:pt idx="90">
                    <c:v>600</c:v>
                  </c:pt>
                  <c:pt idx="91">
                    <c:v>1110</c:v>
                  </c:pt>
                  <c:pt idx="92">
                    <c:v>960</c:v>
                  </c:pt>
                  <c:pt idx="93">
                    <c:v>645</c:v>
                  </c:pt>
                  <c:pt idx="94">
                    <c:v>765</c:v>
                  </c:pt>
                  <c:pt idx="95">
                    <c:v>510</c:v>
                  </c:pt>
                  <c:pt idx="96">
                    <c:v>1125</c:v>
                  </c:pt>
                  <c:pt idx="97">
                    <c:v>0</c:v>
                  </c:pt>
                  <c:pt idx="98">
                    <c:v>720</c:v>
                  </c:pt>
                  <c:pt idx="99">
                    <c:v>750</c:v>
                  </c:pt>
                  <c:pt idx="100">
                    <c:v>2565</c:v>
                  </c:pt>
                  <c:pt idx="101">
                    <c:v>0</c:v>
                  </c:pt>
                  <c:pt idx="102">
                    <c:v>570</c:v>
                  </c:pt>
                  <c:pt idx="103">
                    <c:v>720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750</c:v>
                  </c:pt>
                  <c:pt idx="107">
                    <c:v>1470</c:v>
                  </c:pt>
                  <c:pt idx="108">
                    <c:v>1050</c:v>
                  </c:pt>
                  <c:pt idx="109">
                    <c:v>0</c:v>
                  </c:pt>
                  <c:pt idx="110">
                    <c:v>720</c:v>
                  </c:pt>
                  <c:pt idx="111">
                    <c:v>1215</c:v>
                  </c:pt>
                  <c:pt idx="112">
                    <c:v>0</c:v>
                  </c:pt>
                  <c:pt idx="113">
                    <c:v>720</c:v>
                  </c:pt>
                  <c:pt idx="114">
                    <c:v>1185</c:v>
                  </c:pt>
                  <c:pt idx="115">
                    <c:v>0</c:v>
                  </c:pt>
                  <c:pt idx="116">
                    <c:v>735</c:v>
                  </c:pt>
                  <c:pt idx="117">
                    <c:v>960</c:v>
                  </c:pt>
                  <c:pt idx="118">
                    <c:v>0</c:v>
                  </c:pt>
                  <c:pt idx="119">
                    <c:v>690</c:v>
                  </c:pt>
                  <c:pt idx="120">
                    <c:v>1065</c:v>
                  </c:pt>
                  <c:pt idx="121">
                    <c:v>0</c:v>
                  </c:pt>
                  <c:pt idx="122">
                    <c:v>645</c:v>
                  </c:pt>
                  <c:pt idx="123">
                    <c:v>915</c:v>
                  </c:pt>
                  <c:pt idx="124">
                    <c:v>0</c:v>
                  </c:pt>
                  <c:pt idx="125">
                    <c:v>765</c:v>
                  </c:pt>
                  <c:pt idx="126">
                    <c:v>780</c:v>
                  </c:pt>
                  <c:pt idx="127">
                    <c:v>0</c:v>
                  </c:pt>
                  <c:pt idx="128">
                    <c:v>690</c:v>
                  </c:pt>
                  <c:pt idx="129">
                    <c:v>495</c:v>
                  </c:pt>
                  <c:pt idx="130">
                    <c:v>0</c:v>
                  </c:pt>
                  <c:pt idx="131">
                    <c:v>675</c:v>
                  </c:pt>
                  <c:pt idx="132">
                    <c:v>600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690</c:v>
                  </c:pt>
                  <c:pt idx="136">
                    <c:v>0</c:v>
                  </c:pt>
                  <c:pt idx="137">
                    <c:v>675</c:v>
                  </c:pt>
                  <c:pt idx="138">
                    <c:v>570</c:v>
                  </c:pt>
                  <c:pt idx="139">
                    <c:v>0</c:v>
                  </c:pt>
                  <c:pt idx="140">
                    <c:v>465</c:v>
                  </c:pt>
                  <c:pt idx="141">
                    <c:v>0</c:v>
                  </c:pt>
                  <c:pt idx="142">
                    <c:v>285</c:v>
                  </c:pt>
                  <c:pt idx="143">
                    <c:v>0</c:v>
                  </c:pt>
                  <c:pt idx="144">
                    <c:v>675</c:v>
                  </c:pt>
                  <c:pt idx="145">
                    <c:v>0</c:v>
                  </c:pt>
                  <c:pt idx="146">
                    <c:v>705</c:v>
                  </c:pt>
                  <c:pt idx="147">
                    <c:v>0</c:v>
                  </c:pt>
                  <c:pt idx="148">
                    <c:v>480</c:v>
                  </c:pt>
                  <c:pt idx="149">
                    <c:v>0</c:v>
                  </c:pt>
                  <c:pt idx="150">
                    <c:v>660</c:v>
                  </c:pt>
                  <c:pt idx="151">
                    <c:v>0</c:v>
                  </c:pt>
                  <c:pt idx="152">
                    <c:v>675</c:v>
                  </c:pt>
                  <c:pt idx="153">
                    <c:v>0</c:v>
                  </c:pt>
                  <c:pt idx="154">
                    <c:v>630</c:v>
                  </c:pt>
                  <c:pt idx="155">
                    <c:v>0</c:v>
                  </c:pt>
                  <c:pt idx="156">
                    <c:v>810</c:v>
                  </c:pt>
                  <c:pt idx="157">
                    <c:v>0</c:v>
                  </c:pt>
                  <c:pt idx="158">
                    <c:v>540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750</c:v>
                  </c:pt>
                  <c:pt idx="163">
                    <c:v>705</c:v>
                  </c:pt>
                  <c:pt idx="164">
                    <c:v>0</c:v>
                  </c:pt>
                  <c:pt idx="165">
                    <c:v>675</c:v>
                  </c:pt>
                  <c:pt idx="166">
                    <c:v>645</c:v>
                  </c:pt>
                  <c:pt idx="167">
                    <c:v>0</c:v>
                  </c:pt>
                  <c:pt idx="168">
                    <c:v>750</c:v>
                  </c:pt>
                  <c:pt idx="169">
                    <c:v>615</c:v>
                  </c:pt>
                  <c:pt idx="170">
                    <c:v>0</c:v>
                  </c:pt>
                  <c:pt idx="171">
                    <c:v>585</c:v>
                  </c:pt>
                  <c:pt idx="172">
                    <c:v>690</c:v>
                  </c:pt>
                  <c:pt idx="173">
                    <c:v>0</c:v>
                  </c:pt>
                  <c:pt idx="174">
                    <c:v>615</c:v>
                  </c:pt>
                  <c:pt idx="175">
                    <c:v>600</c:v>
                  </c:pt>
                  <c:pt idx="176">
                    <c:v>570</c:v>
                  </c:pt>
                  <c:pt idx="177">
                    <c:v>0</c:v>
                  </c:pt>
                  <c:pt idx="178">
                    <c:v>555</c:v>
                  </c:pt>
                  <c:pt idx="179">
                    <c:v>675</c:v>
                  </c:pt>
                  <c:pt idx="180">
                    <c:v>0</c:v>
                  </c:pt>
                  <c:pt idx="181">
                    <c:v>585</c:v>
                  </c:pt>
                  <c:pt idx="182">
                    <c:v>750</c:v>
                  </c:pt>
                  <c:pt idx="183">
                    <c:v>0</c:v>
                  </c:pt>
                  <c:pt idx="184">
                    <c:v>540</c:v>
                  </c:pt>
                  <c:pt idx="185">
                    <c:v>705</c:v>
                  </c:pt>
                  <c:pt idx="186">
                    <c:v>0</c:v>
                  </c:pt>
                  <c:pt idx="187">
                    <c:v>495</c:v>
                  </c:pt>
                  <c:pt idx="188">
                    <c:v>735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675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3210</c:v>
                  </c:pt>
                  <c:pt idx="195">
                    <c:v>0</c:v>
                  </c:pt>
                  <c:pt idx="196">
                    <c:v>615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2310</c:v>
                  </c:pt>
                  <c:pt idx="200">
                    <c:v>0</c:v>
                  </c:pt>
                  <c:pt idx="201">
                    <c:v>495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1215</c:v>
                  </c:pt>
                  <c:pt idx="205">
                    <c:v>0</c:v>
                  </c:pt>
                  <c:pt idx="206">
                    <c:v>555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2160</c:v>
                  </c:pt>
                  <c:pt idx="210">
                    <c:v>0</c:v>
                  </c:pt>
                  <c:pt idx="211">
                    <c:v>585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1545</c:v>
                  </c:pt>
                  <c:pt idx="215">
                    <c:v>0</c:v>
                  </c:pt>
                  <c:pt idx="216">
                    <c:v>675</c:v>
                  </c:pt>
                  <c:pt idx="217">
                    <c:v>660</c:v>
                  </c:pt>
                  <c:pt idx="218">
                    <c:v>0</c:v>
                  </c:pt>
                  <c:pt idx="219">
                    <c:v>720</c:v>
                  </c:pt>
                  <c:pt idx="220">
                    <c:v>540</c:v>
                  </c:pt>
                  <c:pt idx="221">
                    <c:v>0</c:v>
                  </c:pt>
                  <c:pt idx="222">
                    <c:v>1440</c:v>
                  </c:pt>
                  <c:pt idx="223">
                    <c:v>630</c:v>
                  </c:pt>
                  <c:pt idx="224">
                    <c:v>0</c:v>
                  </c:pt>
                  <c:pt idx="225">
                    <c:v>930</c:v>
                  </c:pt>
                  <c:pt idx="226">
                    <c:v>510</c:v>
                  </c:pt>
                  <c:pt idx="227">
                    <c:v>0</c:v>
                  </c:pt>
                  <c:pt idx="228">
                    <c:v>855</c:v>
                  </c:pt>
                  <c:pt idx="229">
                    <c:v>570</c:v>
                  </c:pt>
                </c:numCache>
              </c:numRef>
            </c:plus>
            <c:minus>
              <c:numRef>
                <c:f>'Data Export'!$M$2:$M$231</c:f>
                <c:numCache>
                  <c:formatCode>General</c:formatCode>
                  <c:ptCount val="230"/>
                  <c:pt idx="0">
                    <c:v>675</c:v>
                  </c:pt>
                  <c:pt idx="1">
                    <c:v>0</c:v>
                  </c:pt>
                  <c:pt idx="2">
                    <c:v>765</c:v>
                  </c:pt>
                  <c:pt idx="3">
                    <c:v>720</c:v>
                  </c:pt>
                  <c:pt idx="4">
                    <c:v>0</c:v>
                  </c:pt>
                  <c:pt idx="5">
                    <c:v>630</c:v>
                  </c:pt>
                  <c:pt idx="6">
                    <c:v>630</c:v>
                  </c:pt>
                  <c:pt idx="7">
                    <c:v>0</c:v>
                  </c:pt>
                  <c:pt idx="8">
                    <c:v>630</c:v>
                  </c:pt>
                  <c:pt idx="9">
                    <c:v>780</c:v>
                  </c:pt>
                  <c:pt idx="10">
                    <c:v>0</c:v>
                  </c:pt>
                  <c:pt idx="11">
                    <c:v>600</c:v>
                  </c:pt>
                  <c:pt idx="12">
                    <c:v>615</c:v>
                  </c:pt>
                  <c:pt idx="13">
                    <c:v>0</c:v>
                  </c:pt>
                  <c:pt idx="14">
                    <c:v>705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675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720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585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735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570</c:v>
                  </c:pt>
                  <c:pt idx="35">
                    <c:v>0</c:v>
                  </c:pt>
                  <c:pt idx="36">
                    <c:v>675</c:v>
                  </c:pt>
                  <c:pt idx="37">
                    <c:v>1980</c:v>
                  </c:pt>
                  <c:pt idx="38">
                    <c:v>585</c:v>
                  </c:pt>
                  <c:pt idx="39">
                    <c:v>0</c:v>
                  </c:pt>
                  <c:pt idx="40">
                    <c:v>675</c:v>
                  </c:pt>
                  <c:pt idx="41">
                    <c:v>1965</c:v>
                  </c:pt>
                  <c:pt idx="42">
                    <c:v>720</c:v>
                  </c:pt>
                  <c:pt idx="43">
                    <c:v>0</c:v>
                  </c:pt>
                  <c:pt idx="44">
                    <c:v>735</c:v>
                  </c:pt>
                  <c:pt idx="45">
                    <c:v>2265</c:v>
                  </c:pt>
                  <c:pt idx="46">
                    <c:v>615</c:v>
                  </c:pt>
                  <c:pt idx="47">
                    <c:v>0</c:v>
                  </c:pt>
                  <c:pt idx="48">
                    <c:v>615</c:v>
                  </c:pt>
                  <c:pt idx="49">
                    <c:v>1275</c:v>
                  </c:pt>
                  <c:pt idx="50">
                    <c:v>540</c:v>
                  </c:pt>
                  <c:pt idx="51">
                    <c:v>0</c:v>
                  </c:pt>
                  <c:pt idx="52">
                    <c:v>630</c:v>
                  </c:pt>
                  <c:pt idx="53">
                    <c:v>690</c:v>
                  </c:pt>
                  <c:pt idx="54">
                    <c:v>570</c:v>
                  </c:pt>
                  <c:pt idx="55">
                    <c:v>0</c:v>
                  </c:pt>
                  <c:pt idx="56">
                    <c:v>780</c:v>
                  </c:pt>
                  <c:pt idx="57">
                    <c:v>555</c:v>
                  </c:pt>
                  <c:pt idx="58">
                    <c:v>435</c:v>
                  </c:pt>
                  <c:pt idx="59">
                    <c:v>690</c:v>
                  </c:pt>
                  <c:pt idx="60">
                    <c:v>495</c:v>
                  </c:pt>
                  <c:pt idx="61">
                    <c:v>390</c:v>
                  </c:pt>
                  <c:pt idx="62">
                    <c:v>705</c:v>
                  </c:pt>
                  <c:pt idx="63">
                    <c:v>645</c:v>
                  </c:pt>
                  <c:pt idx="64">
                    <c:v>780</c:v>
                  </c:pt>
                  <c:pt idx="65">
                    <c:v>705</c:v>
                  </c:pt>
                  <c:pt idx="66">
                    <c:v>615</c:v>
                  </c:pt>
                  <c:pt idx="67">
                    <c:v>1425</c:v>
                  </c:pt>
                  <c:pt idx="68">
                    <c:v>750</c:v>
                  </c:pt>
                  <c:pt idx="69">
                    <c:v>705</c:v>
                  </c:pt>
                  <c:pt idx="70">
                    <c:v>660</c:v>
                  </c:pt>
                  <c:pt idx="71">
                    <c:v>0</c:v>
                  </c:pt>
                  <c:pt idx="72">
                    <c:v>645</c:v>
                  </c:pt>
                  <c:pt idx="73">
                    <c:v>0</c:v>
                  </c:pt>
                  <c:pt idx="74">
                    <c:v>420</c:v>
                  </c:pt>
                  <c:pt idx="75">
                    <c:v>0</c:v>
                  </c:pt>
                  <c:pt idx="76">
                    <c:v>570</c:v>
                  </c:pt>
                  <c:pt idx="77">
                    <c:v>0</c:v>
                  </c:pt>
                  <c:pt idx="78">
                    <c:v>660</c:v>
                  </c:pt>
                  <c:pt idx="79">
                    <c:v>0</c:v>
                  </c:pt>
                  <c:pt idx="80">
                    <c:v>660</c:v>
                  </c:pt>
                  <c:pt idx="81">
                    <c:v>210</c:v>
                  </c:pt>
                  <c:pt idx="82">
                    <c:v>585</c:v>
                  </c:pt>
                  <c:pt idx="83">
                    <c:v>0</c:v>
                  </c:pt>
                  <c:pt idx="84">
                    <c:v>585</c:v>
                  </c:pt>
                  <c:pt idx="85">
                    <c:v>960</c:v>
                  </c:pt>
                  <c:pt idx="86">
                    <c:v>525</c:v>
                  </c:pt>
                  <c:pt idx="87">
                    <c:v>0</c:v>
                  </c:pt>
                  <c:pt idx="88">
                    <c:v>1215</c:v>
                  </c:pt>
                  <c:pt idx="89">
                    <c:v>765</c:v>
                  </c:pt>
                  <c:pt idx="90">
                    <c:v>600</c:v>
                  </c:pt>
                  <c:pt idx="91">
                    <c:v>1110</c:v>
                  </c:pt>
                  <c:pt idx="92">
                    <c:v>960</c:v>
                  </c:pt>
                  <c:pt idx="93">
                    <c:v>645</c:v>
                  </c:pt>
                  <c:pt idx="94">
                    <c:v>765</c:v>
                  </c:pt>
                  <c:pt idx="95">
                    <c:v>510</c:v>
                  </c:pt>
                  <c:pt idx="96">
                    <c:v>1125</c:v>
                  </c:pt>
                  <c:pt idx="97">
                    <c:v>0</c:v>
                  </c:pt>
                  <c:pt idx="98">
                    <c:v>720</c:v>
                  </c:pt>
                  <c:pt idx="99">
                    <c:v>750</c:v>
                  </c:pt>
                  <c:pt idx="100">
                    <c:v>2565</c:v>
                  </c:pt>
                  <c:pt idx="101">
                    <c:v>0</c:v>
                  </c:pt>
                  <c:pt idx="102">
                    <c:v>570</c:v>
                  </c:pt>
                  <c:pt idx="103">
                    <c:v>720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750</c:v>
                  </c:pt>
                  <c:pt idx="107">
                    <c:v>1470</c:v>
                  </c:pt>
                  <c:pt idx="108">
                    <c:v>1050</c:v>
                  </c:pt>
                  <c:pt idx="109">
                    <c:v>0</c:v>
                  </c:pt>
                  <c:pt idx="110">
                    <c:v>720</c:v>
                  </c:pt>
                  <c:pt idx="111">
                    <c:v>1215</c:v>
                  </c:pt>
                  <c:pt idx="112">
                    <c:v>0</c:v>
                  </c:pt>
                  <c:pt idx="113">
                    <c:v>720</c:v>
                  </c:pt>
                  <c:pt idx="114">
                    <c:v>1185</c:v>
                  </c:pt>
                  <c:pt idx="115">
                    <c:v>0</c:v>
                  </c:pt>
                  <c:pt idx="116">
                    <c:v>735</c:v>
                  </c:pt>
                  <c:pt idx="117">
                    <c:v>960</c:v>
                  </c:pt>
                  <c:pt idx="118">
                    <c:v>0</c:v>
                  </c:pt>
                  <c:pt idx="119">
                    <c:v>690</c:v>
                  </c:pt>
                  <c:pt idx="120">
                    <c:v>1065</c:v>
                  </c:pt>
                  <c:pt idx="121">
                    <c:v>0</c:v>
                  </c:pt>
                  <c:pt idx="122">
                    <c:v>645</c:v>
                  </c:pt>
                  <c:pt idx="123">
                    <c:v>915</c:v>
                  </c:pt>
                  <c:pt idx="124">
                    <c:v>0</c:v>
                  </c:pt>
                  <c:pt idx="125">
                    <c:v>765</c:v>
                  </c:pt>
                  <c:pt idx="126">
                    <c:v>780</c:v>
                  </c:pt>
                  <c:pt idx="127">
                    <c:v>0</c:v>
                  </c:pt>
                  <c:pt idx="128">
                    <c:v>690</c:v>
                  </c:pt>
                  <c:pt idx="129">
                    <c:v>495</c:v>
                  </c:pt>
                  <c:pt idx="130">
                    <c:v>0</c:v>
                  </c:pt>
                  <c:pt idx="131">
                    <c:v>675</c:v>
                  </c:pt>
                  <c:pt idx="132">
                    <c:v>600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690</c:v>
                  </c:pt>
                  <c:pt idx="136">
                    <c:v>0</c:v>
                  </c:pt>
                  <c:pt idx="137">
                    <c:v>675</c:v>
                  </c:pt>
                  <c:pt idx="138">
                    <c:v>570</c:v>
                  </c:pt>
                  <c:pt idx="139">
                    <c:v>0</c:v>
                  </c:pt>
                  <c:pt idx="140">
                    <c:v>465</c:v>
                  </c:pt>
                  <c:pt idx="141">
                    <c:v>0</c:v>
                  </c:pt>
                  <c:pt idx="142">
                    <c:v>285</c:v>
                  </c:pt>
                  <c:pt idx="143">
                    <c:v>0</c:v>
                  </c:pt>
                  <c:pt idx="144">
                    <c:v>675</c:v>
                  </c:pt>
                  <c:pt idx="145">
                    <c:v>0</c:v>
                  </c:pt>
                  <c:pt idx="146">
                    <c:v>705</c:v>
                  </c:pt>
                  <c:pt idx="147">
                    <c:v>0</c:v>
                  </c:pt>
                  <c:pt idx="148">
                    <c:v>480</c:v>
                  </c:pt>
                  <c:pt idx="149">
                    <c:v>0</c:v>
                  </c:pt>
                  <c:pt idx="150">
                    <c:v>660</c:v>
                  </c:pt>
                  <c:pt idx="151">
                    <c:v>0</c:v>
                  </c:pt>
                  <c:pt idx="152">
                    <c:v>675</c:v>
                  </c:pt>
                  <c:pt idx="153">
                    <c:v>0</c:v>
                  </c:pt>
                  <c:pt idx="154">
                    <c:v>630</c:v>
                  </c:pt>
                  <c:pt idx="155">
                    <c:v>0</c:v>
                  </c:pt>
                  <c:pt idx="156">
                    <c:v>810</c:v>
                  </c:pt>
                  <c:pt idx="157">
                    <c:v>0</c:v>
                  </c:pt>
                  <c:pt idx="158">
                    <c:v>540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750</c:v>
                  </c:pt>
                  <c:pt idx="163">
                    <c:v>705</c:v>
                  </c:pt>
                  <c:pt idx="164">
                    <c:v>0</c:v>
                  </c:pt>
                  <c:pt idx="165">
                    <c:v>675</c:v>
                  </c:pt>
                  <c:pt idx="166">
                    <c:v>645</c:v>
                  </c:pt>
                  <c:pt idx="167">
                    <c:v>0</c:v>
                  </c:pt>
                  <c:pt idx="168">
                    <c:v>750</c:v>
                  </c:pt>
                  <c:pt idx="169">
                    <c:v>615</c:v>
                  </c:pt>
                  <c:pt idx="170">
                    <c:v>0</c:v>
                  </c:pt>
                  <c:pt idx="171">
                    <c:v>585</c:v>
                  </c:pt>
                  <c:pt idx="172">
                    <c:v>690</c:v>
                  </c:pt>
                  <c:pt idx="173">
                    <c:v>0</c:v>
                  </c:pt>
                  <c:pt idx="174">
                    <c:v>615</c:v>
                  </c:pt>
                  <c:pt idx="175">
                    <c:v>600</c:v>
                  </c:pt>
                  <c:pt idx="176">
                    <c:v>570</c:v>
                  </c:pt>
                  <c:pt idx="177">
                    <c:v>0</c:v>
                  </c:pt>
                  <c:pt idx="178">
                    <c:v>555</c:v>
                  </c:pt>
                  <c:pt idx="179">
                    <c:v>675</c:v>
                  </c:pt>
                  <c:pt idx="180">
                    <c:v>0</c:v>
                  </c:pt>
                  <c:pt idx="181">
                    <c:v>585</c:v>
                  </c:pt>
                  <c:pt idx="182">
                    <c:v>750</c:v>
                  </c:pt>
                  <c:pt idx="183">
                    <c:v>0</c:v>
                  </c:pt>
                  <c:pt idx="184">
                    <c:v>540</c:v>
                  </c:pt>
                  <c:pt idx="185">
                    <c:v>705</c:v>
                  </c:pt>
                  <c:pt idx="186">
                    <c:v>0</c:v>
                  </c:pt>
                  <c:pt idx="187">
                    <c:v>495</c:v>
                  </c:pt>
                  <c:pt idx="188">
                    <c:v>735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675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3210</c:v>
                  </c:pt>
                  <c:pt idx="195">
                    <c:v>0</c:v>
                  </c:pt>
                  <c:pt idx="196">
                    <c:v>615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2310</c:v>
                  </c:pt>
                  <c:pt idx="200">
                    <c:v>0</c:v>
                  </c:pt>
                  <c:pt idx="201">
                    <c:v>495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1215</c:v>
                  </c:pt>
                  <c:pt idx="205">
                    <c:v>0</c:v>
                  </c:pt>
                  <c:pt idx="206">
                    <c:v>555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2160</c:v>
                  </c:pt>
                  <c:pt idx="210">
                    <c:v>0</c:v>
                  </c:pt>
                  <c:pt idx="211">
                    <c:v>585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1545</c:v>
                  </c:pt>
                  <c:pt idx="215">
                    <c:v>0</c:v>
                  </c:pt>
                  <c:pt idx="216">
                    <c:v>675</c:v>
                  </c:pt>
                  <c:pt idx="217">
                    <c:v>660</c:v>
                  </c:pt>
                  <c:pt idx="218">
                    <c:v>0</c:v>
                  </c:pt>
                  <c:pt idx="219">
                    <c:v>720</c:v>
                  </c:pt>
                  <c:pt idx="220">
                    <c:v>540</c:v>
                  </c:pt>
                  <c:pt idx="221">
                    <c:v>0</c:v>
                  </c:pt>
                  <c:pt idx="222">
                    <c:v>1440</c:v>
                  </c:pt>
                  <c:pt idx="223">
                    <c:v>630</c:v>
                  </c:pt>
                  <c:pt idx="224">
                    <c:v>0</c:v>
                  </c:pt>
                  <c:pt idx="225">
                    <c:v>930</c:v>
                  </c:pt>
                  <c:pt idx="226">
                    <c:v>510</c:v>
                  </c:pt>
                  <c:pt idx="227">
                    <c:v>0</c:v>
                  </c:pt>
                  <c:pt idx="228">
                    <c:v>855</c:v>
                  </c:pt>
                  <c:pt idx="229">
                    <c:v>570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144"/>
              <c:pt idx="0">
                <c:v>7582</c:v>
              </c:pt>
              <c:pt idx="1">
                <c:v>30537</c:v>
              </c:pt>
              <c:pt idx="2">
                <c:v>24165</c:v>
              </c:pt>
              <c:pt idx="3">
                <c:v>7582</c:v>
              </c:pt>
              <c:pt idx="4">
                <c:v>24165</c:v>
              </c:pt>
              <c:pt idx="5">
                <c:v>7582</c:v>
              </c:pt>
              <c:pt idx="6">
                <c:v>24165</c:v>
              </c:pt>
              <c:pt idx="7">
                <c:v>7582</c:v>
              </c:pt>
              <c:pt idx="8">
                <c:v>24165</c:v>
              </c:pt>
              <c:pt idx="9">
                <c:v>7582</c:v>
              </c:pt>
              <c:pt idx="10">
                <c:v>24165</c:v>
              </c:pt>
              <c:pt idx="11">
                <c:v>11728</c:v>
              </c:pt>
              <c:pt idx="12">
                <c:v>11728</c:v>
              </c:pt>
              <c:pt idx="13">
                <c:v>11728</c:v>
              </c:pt>
              <c:pt idx="14">
                <c:v>11728</c:v>
              </c:pt>
              <c:pt idx="15">
                <c:v>11728</c:v>
              </c:pt>
              <c:pt idx="16">
                <c:v>25843</c:v>
              </c:pt>
              <c:pt idx="17">
                <c:v>21188</c:v>
              </c:pt>
              <c:pt idx="18">
                <c:v>5721</c:v>
              </c:pt>
              <c:pt idx="19">
                <c:v>25843</c:v>
              </c:pt>
              <c:pt idx="20">
                <c:v>21188</c:v>
              </c:pt>
              <c:pt idx="21">
                <c:v>5721</c:v>
              </c:pt>
              <c:pt idx="22">
                <c:v>25843</c:v>
              </c:pt>
              <c:pt idx="23">
                <c:v>21188</c:v>
              </c:pt>
              <c:pt idx="24">
                <c:v>5721</c:v>
              </c:pt>
              <c:pt idx="25">
                <c:v>25843</c:v>
              </c:pt>
              <c:pt idx="26">
                <c:v>21188</c:v>
              </c:pt>
              <c:pt idx="27">
                <c:v>5721</c:v>
              </c:pt>
              <c:pt idx="28">
                <c:v>25843</c:v>
              </c:pt>
              <c:pt idx="29">
                <c:v>21188</c:v>
              </c:pt>
              <c:pt idx="30">
                <c:v>5721</c:v>
              </c:pt>
              <c:pt idx="31">
                <c:v>17234</c:v>
              </c:pt>
              <c:pt idx="32">
                <c:v>5253</c:v>
              </c:pt>
              <c:pt idx="33">
                <c:v>6541</c:v>
              </c:pt>
              <c:pt idx="34">
                <c:v>17234</c:v>
              </c:pt>
              <c:pt idx="35">
                <c:v>5253</c:v>
              </c:pt>
              <c:pt idx="36">
                <c:v>6541</c:v>
              </c:pt>
              <c:pt idx="37">
                <c:v>17234</c:v>
              </c:pt>
              <c:pt idx="38">
                <c:v>5253</c:v>
              </c:pt>
              <c:pt idx="39">
                <c:v>6541</c:v>
              </c:pt>
              <c:pt idx="40">
                <c:v>17234</c:v>
              </c:pt>
              <c:pt idx="41">
                <c:v>5253</c:v>
              </c:pt>
              <c:pt idx="42">
                <c:v>6541</c:v>
              </c:pt>
              <c:pt idx="43">
                <c:v>17234</c:v>
              </c:pt>
              <c:pt idx="44">
                <c:v>5253</c:v>
              </c:pt>
              <c:pt idx="45">
                <c:v>3850</c:v>
              </c:pt>
              <c:pt idx="46">
                <c:v>17897</c:v>
              </c:pt>
              <c:pt idx="47">
                <c:v>3850</c:v>
              </c:pt>
              <c:pt idx="48">
                <c:v>17897</c:v>
              </c:pt>
              <c:pt idx="49">
                <c:v>3850</c:v>
              </c:pt>
              <c:pt idx="50">
                <c:v>17897</c:v>
              </c:pt>
              <c:pt idx="51">
                <c:v>5732</c:v>
              </c:pt>
              <c:pt idx="52">
                <c:v>3850</c:v>
              </c:pt>
              <c:pt idx="53">
                <c:v>17897</c:v>
              </c:pt>
              <c:pt idx="54">
                <c:v>5732</c:v>
              </c:pt>
              <c:pt idx="55">
                <c:v>3850</c:v>
              </c:pt>
              <c:pt idx="56">
                <c:v>17897</c:v>
              </c:pt>
              <c:pt idx="57">
                <c:v>5732</c:v>
              </c:pt>
              <c:pt idx="58">
                <c:v>7211</c:v>
              </c:pt>
              <c:pt idx="59">
                <c:v>30812</c:v>
              </c:pt>
              <c:pt idx="60">
                <c:v>23526</c:v>
              </c:pt>
              <c:pt idx="61">
                <c:v>6783</c:v>
              </c:pt>
              <c:pt idx="62">
                <c:v>7211</c:v>
              </c:pt>
              <c:pt idx="63">
                <c:v>30812</c:v>
              </c:pt>
              <c:pt idx="64">
                <c:v>23526</c:v>
              </c:pt>
              <c:pt idx="65">
                <c:v>7211</c:v>
              </c:pt>
              <c:pt idx="66">
                <c:v>30812</c:v>
              </c:pt>
              <c:pt idx="67">
                <c:v>23526</c:v>
              </c:pt>
              <c:pt idx="68">
                <c:v>7211</c:v>
              </c:pt>
              <c:pt idx="69">
                <c:v>30812</c:v>
              </c:pt>
              <c:pt idx="70">
                <c:v>7211</c:v>
              </c:pt>
              <c:pt idx="71">
                <c:v>30812</c:v>
              </c:pt>
              <c:pt idx="72">
                <c:v>23526</c:v>
              </c:pt>
              <c:pt idx="73">
                <c:v>6783</c:v>
              </c:pt>
              <c:pt idx="74">
                <c:v>6533</c:v>
              </c:pt>
              <c:pt idx="75">
                <c:v>22199</c:v>
              </c:pt>
              <c:pt idx="76">
                <c:v>6533</c:v>
              </c:pt>
              <c:pt idx="77">
                <c:v>22199</c:v>
              </c:pt>
              <c:pt idx="78">
                <c:v>6533</c:v>
              </c:pt>
              <c:pt idx="79">
                <c:v>22199</c:v>
              </c:pt>
              <c:pt idx="80">
                <c:v>6533</c:v>
              </c:pt>
              <c:pt idx="81">
                <c:v>22199</c:v>
              </c:pt>
              <c:pt idx="82">
                <c:v>6533</c:v>
              </c:pt>
              <c:pt idx="83">
                <c:v>22199</c:v>
              </c:pt>
              <c:pt idx="84">
                <c:v>13173</c:v>
              </c:pt>
              <c:pt idx="85">
                <c:v>8046</c:v>
              </c:pt>
              <c:pt idx="86">
                <c:v>13173</c:v>
              </c:pt>
              <c:pt idx="87">
                <c:v>8046</c:v>
              </c:pt>
              <c:pt idx="88">
                <c:v>13173</c:v>
              </c:pt>
              <c:pt idx="89">
                <c:v>8046</c:v>
              </c:pt>
              <c:pt idx="90">
                <c:v>13173</c:v>
              </c:pt>
              <c:pt idx="91">
                <c:v>8046</c:v>
              </c:pt>
              <c:pt idx="92">
                <c:v>13173</c:v>
              </c:pt>
              <c:pt idx="93">
                <c:v>8046</c:v>
              </c:pt>
              <c:pt idx="94">
                <c:v>17846</c:v>
              </c:pt>
              <c:pt idx="95">
                <c:v>20338</c:v>
              </c:pt>
              <c:pt idx="96">
                <c:v>17846</c:v>
              </c:pt>
              <c:pt idx="97">
                <c:v>20338</c:v>
              </c:pt>
              <c:pt idx="98">
                <c:v>17846</c:v>
              </c:pt>
              <c:pt idx="99">
                <c:v>20338</c:v>
              </c:pt>
              <c:pt idx="100">
                <c:v>17846</c:v>
              </c:pt>
              <c:pt idx="101">
                <c:v>20338</c:v>
              </c:pt>
              <c:pt idx="102">
                <c:v>17846</c:v>
              </c:pt>
              <c:pt idx="103">
                <c:v>20338</c:v>
              </c:pt>
              <c:pt idx="104">
                <c:v>2141</c:v>
              </c:pt>
              <c:pt idx="105">
                <c:v>36821</c:v>
              </c:pt>
              <c:pt idx="106">
                <c:v>2141</c:v>
              </c:pt>
              <c:pt idx="107">
                <c:v>36821</c:v>
              </c:pt>
              <c:pt idx="108">
                <c:v>2141</c:v>
              </c:pt>
              <c:pt idx="109">
                <c:v>36821</c:v>
              </c:pt>
              <c:pt idx="110">
                <c:v>2141</c:v>
              </c:pt>
              <c:pt idx="111">
                <c:v>36821</c:v>
              </c:pt>
              <c:pt idx="112">
                <c:v>2141</c:v>
              </c:pt>
              <c:pt idx="113">
                <c:v>5388</c:v>
              </c:pt>
              <c:pt idx="114">
                <c:v>5045</c:v>
              </c:pt>
              <c:pt idx="115">
                <c:v>36315</c:v>
              </c:pt>
              <c:pt idx="116">
                <c:v>5388</c:v>
              </c:pt>
              <c:pt idx="117">
                <c:v>5045</c:v>
              </c:pt>
              <c:pt idx="118">
                <c:v>5388</c:v>
              </c:pt>
              <c:pt idx="119">
                <c:v>5045</c:v>
              </c:pt>
              <c:pt idx="120">
                <c:v>5388</c:v>
              </c:pt>
              <c:pt idx="121">
                <c:v>5045</c:v>
              </c:pt>
              <c:pt idx="122">
                <c:v>5388</c:v>
              </c:pt>
              <c:pt idx="123">
                <c:v>5045</c:v>
              </c:pt>
              <c:pt idx="124">
                <c:v>10729</c:v>
              </c:pt>
              <c:pt idx="125">
                <c:v>20830</c:v>
              </c:pt>
              <c:pt idx="126">
                <c:v>10729</c:v>
              </c:pt>
              <c:pt idx="127">
                <c:v>20830</c:v>
              </c:pt>
              <c:pt idx="128">
                <c:v>10729</c:v>
              </c:pt>
              <c:pt idx="129">
                <c:v>20830</c:v>
              </c:pt>
              <c:pt idx="130">
                <c:v>10729</c:v>
              </c:pt>
              <c:pt idx="131">
                <c:v>20830</c:v>
              </c:pt>
              <c:pt idx="132">
                <c:v>10729</c:v>
              </c:pt>
              <c:pt idx="133">
                <c:v>20830</c:v>
              </c:pt>
              <c:pt idx="134">
                <c:v>11586</c:v>
              </c:pt>
              <c:pt idx="135">
                <c:v>10944</c:v>
              </c:pt>
              <c:pt idx="136">
                <c:v>11586</c:v>
              </c:pt>
              <c:pt idx="137">
                <c:v>10944</c:v>
              </c:pt>
              <c:pt idx="138">
                <c:v>11586</c:v>
              </c:pt>
              <c:pt idx="139">
                <c:v>10944</c:v>
              </c:pt>
              <c:pt idx="140">
                <c:v>11586</c:v>
              </c:pt>
              <c:pt idx="141">
                <c:v>10944</c:v>
              </c:pt>
              <c:pt idx="142">
                <c:v>11586</c:v>
              </c:pt>
              <c:pt idx="143">
                <c:v>10944</c:v>
              </c:pt>
            </c:numLit>
          </c:xVal>
          <c:yVal>
            <c:numLit>
              <c:formatCode>General</c:formatCode>
              <c:ptCount val="144"/>
              <c:pt idx="0">
                <c:v>7000</c:v>
              </c:pt>
              <c:pt idx="1">
                <c:v>28937</c:v>
              </c:pt>
              <c:pt idx="2">
                <c:v>25750</c:v>
              </c:pt>
              <c:pt idx="3">
                <c:v>6875</c:v>
              </c:pt>
              <c:pt idx="4">
                <c:v>24750</c:v>
              </c:pt>
              <c:pt idx="5">
                <c:v>7187</c:v>
              </c:pt>
              <c:pt idx="6">
                <c:v>25500</c:v>
              </c:pt>
              <c:pt idx="7">
                <c:v>6437</c:v>
              </c:pt>
              <c:pt idx="8">
                <c:v>25500</c:v>
              </c:pt>
              <c:pt idx="9">
                <c:v>6750</c:v>
              </c:pt>
              <c:pt idx="10">
                <c:v>25000</c:v>
              </c:pt>
              <c:pt idx="11">
                <c:v>12750</c:v>
              </c:pt>
              <c:pt idx="12">
                <c:v>12250</c:v>
              </c:pt>
              <c:pt idx="13">
                <c:v>12875</c:v>
              </c:pt>
              <c:pt idx="14">
                <c:v>12437</c:v>
              </c:pt>
              <c:pt idx="15">
                <c:v>12437</c:v>
              </c:pt>
              <c:pt idx="16">
                <c:v>26500</c:v>
              </c:pt>
              <c:pt idx="17">
                <c:v>26812</c:v>
              </c:pt>
              <c:pt idx="18">
                <c:v>6562</c:v>
              </c:pt>
              <c:pt idx="19">
                <c:v>27125</c:v>
              </c:pt>
              <c:pt idx="20">
                <c:v>25937</c:v>
              </c:pt>
              <c:pt idx="21">
                <c:v>7000</c:v>
              </c:pt>
              <c:pt idx="22">
                <c:v>26500</c:v>
              </c:pt>
              <c:pt idx="23">
                <c:v>25937</c:v>
              </c:pt>
              <c:pt idx="24">
                <c:v>7187</c:v>
              </c:pt>
              <c:pt idx="25">
                <c:v>26500</c:v>
              </c:pt>
              <c:pt idx="26">
                <c:v>25625</c:v>
              </c:pt>
              <c:pt idx="27">
                <c:v>8375</c:v>
              </c:pt>
              <c:pt idx="28">
                <c:v>25750</c:v>
              </c:pt>
              <c:pt idx="29">
                <c:v>23812</c:v>
              </c:pt>
              <c:pt idx="30">
                <c:v>8375</c:v>
              </c:pt>
              <c:pt idx="31">
                <c:v>17250</c:v>
              </c:pt>
              <c:pt idx="32">
                <c:v>5687</c:v>
              </c:pt>
              <c:pt idx="33">
                <c:v>8375</c:v>
              </c:pt>
              <c:pt idx="34">
                <c:v>16750</c:v>
              </c:pt>
              <c:pt idx="35">
                <c:v>4625</c:v>
              </c:pt>
              <c:pt idx="36">
                <c:v>7500</c:v>
              </c:pt>
              <c:pt idx="37">
                <c:v>17062</c:v>
              </c:pt>
              <c:pt idx="38">
                <c:v>4937</c:v>
              </c:pt>
              <c:pt idx="39">
                <c:v>8062</c:v>
              </c:pt>
              <c:pt idx="40">
                <c:v>16625</c:v>
              </c:pt>
              <c:pt idx="41">
                <c:v>5062</c:v>
              </c:pt>
              <c:pt idx="42">
                <c:v>9437</c:v>
              </c:pt>
              <c:pt idx="43">
                <c:v>16625</c:v>
              </c:pt>
              <c:pt idx="44">
                <c:v>5500</c:v>
              </c:pt>
              <c:pt idx="45">
                <c:v>4937</c:v>
              </c:pt>
              <c:pt idx="46">
                <c:v>17687</c:v>
              </c:pt>
              <c:pt idx="47">
                <c:v>4500</c:v>
              </c:pt>
              <c:pt idx="48">
                <c:v>17375</c:v>
              </c:pt>
              <c:pt idx="49">
                <c:v>4000</c:v>
              </c:pt>
              <c:pt idx="50">
                <c:v>17812</c:v>
              </c:pt>
              <c:pt idx="51">
                <c:v>16500</c:v>
              </c:pt>
              <c:pt idx="52">
                <c:v>4187</c:v>
              </c:pt>
              <c:pt idx="53">
                <c:v>17812</c:v>
              </c:pt>
              <c:pt idx="54">
                <c:v>16312</c:v>
              </c:pt>
              <c:pt idx="55">
                <c:v>4312</c:v>
              </c:pt>
              <c:pt idx="56">
                <c:v>21250</c:v>
              </c:pt>
              <c:pt idx="57">
                <c:v>17375</c:v>
              </c:pt>
              <c:pt idx="58">
                <c:v>7750</c:v>
              </c:pt>
              <c:pt idx="59">
                <c:v>31187</c:v>
              </c:pt>
              <c:pt idx="60">
                <c:v>26250</c:v>
              </c:pt>
              <c:pt idx="61">
                <c:v>19187</c:v>
              </c:pt>
              <c:pt idx="62">
                <c:v>8062</c:v>
              </c:pt>
              <c:pt idx="63">
                <c:v>31625</c:v>
              </c:pt>
              <c:pt idx="64">
                <c:v>26062</c:v>
              </c:pt>
              <c:pt idx="65">
                <c:v>7750</c:v>
              </c:pt>
              <c:pt idx="66">
                <c:v>31187</c:v>
              </c:pt>
              <c:pt idx="67">
                <c:v>26250</c:v>
              </c:pt>
              <c:pt idx="68">
                <c:v>9562</c:v>
              </c:pt>
              <c:pt idx="69">
                <c:v>31500</c:v>
              </c:pt>
              <c:pt idx="70">
                <c:v>7187</c:v>
              </c:pt>
              <c:pt idx="71">
                <c:v>30437</c:v>
              </c:pt>
              <c:pt idx="72">
                <c:v>29250</c:v>
              </c:pt>
              <c:pt idx="73">
                <c:v>17812</c:v>
              </c:pt>
              <c:pt idx="74">
                <c:v>6562</c:v>
              </c:pt>
              <c:pt idx="75">
                <c:v>25312</c:v>
              </c:pt>
              <c:pt idx="76">
                <c:v>6250</c:v>
              </c:pt>
              <c:pt idx="77">
                <c:v>27250</c:v>
              </c:pt>
              <c:pt idx="78">
                <c:v>6437</c:v>
              </c:pt>
              <c:pt idx="79">
                <c:v>25625</c:v>
              </c:pt>
              <c:pt idx="80">
                <c:v>6250</c:v>
              </c:pt>
              <c:pt idx="81">
                <c:v>25750</c:v>
              </c:pt>
              <c:pt idx="82">
                <c:v>6437</c:v>
              </c:pt>
              <c:pt idx="83">
                <c:v>26250</c:v>
              </c:pt>
              <c:pt idx="84">
                <c:v>17812</c:v>
              </c:pt>
              <c:pt idx="85">
                <c:v>11687</c:v>
              </c:pt>
              <c:pt idx="86">
                <c:v>16500</c:v>
              </c:pt>
              <c:pt idx="87">
                <c:v>12250</c:v>
              </c:pt>
              <c:pt idx="88">
                <c:v>16625</c:v>
              </c:pt>
              <c:pt idx="89">
                <c:v>12125</c:v>
              </c:pt>
              <c:pt idx="90">
                <c:v>15000</c:v>
              </c:pt>
              <c:pt idx="91">
                <c:v>12250</c:v>
              </c:pt>
              <c:pt idx="92">
                <c:v>15750</c:v>
              </c:pt>
              <c:pt idx="93">
                <c:v>12125</c:v>
              </c:pt>
              <c:pt idx="94">
                <c:v>17687</c:v>
              </c:pt>
              <c:pt idx="95">
                <c:v>21437</c:v>
              </c:pt>
              <c:pt idx="96">
                <c:v>17687</c:v>
              </c:pt>
              <c:pt idx="97">
                <c:v>21250</c:v>
              </c:pt>
              <c:pt idx="98">
                <c:v>18562</c:v>
              </c:pt>
              <c:pt idx="99">
                <c:v>21250</c:v>
              </c:pt>
              <c:pt idx="100">
                <c:v>18250</c:v>
              </c:pt>
              <c:pt idx="101">
                <c:v>21562</c:v>
              </c:pt>
              <c:pt idx="102">
                <c:v>18562</c:v>
              </c:pt>
              <c:pt idx="103">
                <c:v>21250</c:v>
              </c:pt>
              <c:pt idx="104">
                <c:v>1625</c:v>
              </c:pt>
              <c:pt idx="105">
                <c:v>37187</c:v>
              </c:pt>
              <c:pt idx="106">
                <c:v>1187</c:v>
              </c:pt>
              <c:pt idx="107">
                <c:v>37312</c:v>
              </c:pt>
              <c:pt idx="108">
                <c:v>1500</c:v>
              </c:pt>
              <c:pt idx="109">
                <c:v>38062</c:v>
              </c:pt>
              <c:pt idx="110">
                <c:v>1187</c:v>
              </c:pt>
              <c:pt idx="111">
                <c:v>37500</c:v>
              </c:pt>
              <c:pt idx="112">
                <c:v>875</c:v>
              </c:pt>
              <c:pt idx="113">
                <c:v>4937</c:v>
              </c:pt>
              <c:pt idx="114">
                <c:v>6125</c:v>
              </c:pt>
              <c:pt idx="115">
                <c:v>37187</c:v>
              </c:pt>
              <c:pt idx="116">
                <c:v>5500</c:v>
              </c:pt>
              <c:pt idx="117">
                <c:v>5687</c:v>
              </c:pt>
              <c:pt idx="118">
                <c:v>5375</c:v>
              </c:pt>
              <c:pt idx="119">
                <c:v>5500</c:v>
              </c:pt>
              <c:pt idx="120">
                <c:v>5500</c:v>
              </c:pt>
              <c:pt idx="121">
                <c:v>5375</c:v>
              </c:pt>
              <c:pt idx="122">
                <c:v>4937</c:v>
              </c:pt>
              <c:pt idx="123">
                <c:v>5687</c:v>
              </c:pt>
              <c:pt idx="124">
                <c:v>12437</c:v>
              </c:pt>
              <c:pt idx="125">
                <c:v>26687</c:v>
              </c:pt>
              <c:pt idx="126">
                <c:v>11687</c:v>
              </c:pt>
              <c:pt idx="127">
                <c:v>29250</c:v>
              </c:pt>
              <c:pt idx="128">
                <c:v>10750</c:v>
              </c:pt>
              <c:pt idx="129">
                <c:v>24000</c:v>
              </c:pt>
              <c:pt idx="130">
                <c:v>10750</c:v>
              </c:pt>
              <c:pt idx="131">
                <c:v>26812</c:v>
              </c:pt>
              <c:pt idx="132">
                <c:v>11500</c:v>
              </c:pt>
              <c:pt idx="133">
                <c:v>29687</c:v>
              </c:pt>
              <c:pt idx="134">
                <c:v>14062</c:v>
              </c:pt>
              <c:pt idx="135">
                <c:v>11062</c:v>
              </c:pt>
              <c:pt idx="136">
                <c:v>14062</c:v>
              </c:pt>
              <c:pt idx="137">
                <c:v>11687</c:v>
              </c:pt>
              <c:pt idx="138">
                <c:v>14812</c:v>
              </c:pt>
              <c:pt idx="139">
                <c:v>11500</c:v>
              </c:pt>
              <c:pt idx="140">
                <c:v>13187</c:v>
              </c:pt>
              <c:pt idx="141">
                <c:v>11062</c:v>
              </c:pt>
              <c:pt idx="142">
                <c:v>12875</c:v>
              </c:pt>
              <c:pt idx="143">
                <c:v>11812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D80-4DF4-9247-939D1DAA2A3A}"/>
            </c:ext>
          </c:extLst>
        </c:ser>
        <c:ser>
          <c:idx val="1"/>
          <c:order val="1"/>
          <c:tx>
            <c:v>x=y line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40000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D80-4DF4-9247-939D1DAA2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85951"/>
        <c:axId val="1930888447"/>
      </c:scatterChart>
      <c:valAx>
        <c:axId val="1930885951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88447"/>
        <c:crosses val="autoZero"/>
        <c:crossBetween val="midCat"/>
      </c:valAx>
      <c:valAx>
        <c:axId val="1930888447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8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RSS</a:t>
            </a:r>
            <a:r>
              <a:rPr lang="en-GB" baseline="0"/>
              <a:t> REAL VS ESTIMATED DISTANCE TWO FLOORS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estimate'!$J$2:$J$52</c:f>
              <c:numCache>
                <c:formatCode>General</c:formatCode>
                <c:ptCount val="51"/>
                <c:pt idx="0">
                  <c:v>24165</c:v>
                </c:pt>
                <c:pt idx="1">
                  <c:v>17897</c:v>
                </c:pt>
                <c:pt idx="2">
                  <c:v>23526</c:v>
                </c:pt>
                <c:pt idx="3">
                  <c:v>22199</c:v>
                </c:pt>
                <c:pt idx="4">
                  <c:v>8046</c:v>
                </c:pt>
                <c:pt idx="5">
                  <c:v>29752</c:v>
                </c:pt>
                <c:pt idx="7">
                  <c:v>29840</c:v>
                </c:pt>
                <c:pt idx="8">
                  <c:v>21188</c:v>
                </c:pt>
                <c:pt idx="9">
                  <c:v>17234</c:v>
                </c:pt>
                <c:pt idx="10">
                  <c:v>7829</c:v>
                </c:pt>
                <c:pt idx="11">
                  <c:v>32064</c:v>
                </c:pt>
                <c:pt idx="12">
                  <c:v>11586</c:v>
                </c:pt>
                <c:pt idx="14">
                  <c:v>11728</c:v>
                </c:pt>
                <c:pt idx="15">
                  <c:v>5721</c:v>
                </c:pt>
                <c:pt idx="16">
                  <c:v>5253</c:v>
                </c:pt>
                <c:pt idx="17">
                  <c:v>5732</c:v>
                </c:pt>
                <c:pt idx="18">
                  <c:v>6783</c:v>
                </c:pt>
                <c:pt idx="19">
                  <c:v>6273</c:v>
                </c:pt>
                <c:pt idx="20">
                  <c:v>36315</c:v>
                </c:pt>
                <c:pt idx="21">
                  <c:v>20830</c:v>
                </c:pt>
                <c:pt idx="22">
                  <c:v>10944</c:v>
                </c:pt>
                <c:pt idx="24">
                  <c:v>7582</c:v>
                </c:pt>
                <c:pt idx="25">
                  <c:v>13139</c:v>
                </c:pt>
                <c:pt idx="26">
                  <c:v>7943</c:v>
                </c:pt>
                <c:pt idx="27">
                  <c:v>6541</c:v>
                </c:pt>
                <c:pt idx="28">
                  <c:v>3850</c:v>
                </c:pt>
                <c:pt idx="29">
                  <c:v>7211</c:v>
                </c:pt>
                <c:pt idx="30">
                  <c:v>6533</c:v>
                </c:pt>
                <c:pt idx="31">
                  <c:v>13173</c:v>
                </c:pt>
                <c:pt idx="32">
                  <c:v>17846</c:v>
                </c:pt>
                <c:pt idx="33">
                  <c:v>36821</c:v>
                </c:pt>
                <c:pt idx="34">
                  <c:v>22289</c:v>
                </c:pt>
                <c:pt idx="35">
                  <c:v>10645</c:v>
                </c:pt>
                <c:pt idx="37">
                  <c:v>41747</c:v>
                </c:pt>
                <c:pt idx="38">
                  <c:v>25843</c:v>
                </c:pt>
                <c:pt idx="39">
                  <c:v>14570</c:v>
                </c:pt>
                <c:pt idx="40">
                  <c:v>5379</c:v>
                </c:pt>
                <c:pt idx="41">
                  <c:v>5388</c:v>
                </c:pt>
                <c:pt idx="42">
                  <c:v>10729</c:v>
                </c:pt>
                <c:pt idx="44">
                  <c:v>30537</c:v>
                </c:pt>
                <c:pt idx="45">
                  <c:v>36502</c:v>
                </c:pt>
                <c:pt idx="46">
                  <c:v>30812</c:v>
                </c:pt>
                <c:pt idx="47">
                  <c:v>20338</c:v>
                </c:pt>
                <c:pt idx="48">
                  <c:v>2141</c:v>
                </c:pt>
                <c:pt idx="49">
                  <c:v>5045</c:v>
                </c:pt>
                <c:pt idx="50">
                  <c:v>17178</c:v>
                </c:pt>
              </c:numCache>
            </c:numRef>
          </c:xVal>
          <c:yVal>
            <c:numRef>
              <c:f>'n estimate'!$K$2:$K$52</c:f>
              <c:numCache>
                <c:formatCode>General</c:formatCode>
                <c:ptCount val="51"/>
                <c:pt idx="0">
                  <c:v>19386.234560678095</c:v>
                </c:pt>
                <c:pt idx="1">
                  <c:v>6770.8149419470628</c:v>
                </c:pt>
                <c:pt idx="2">
                  <c:v>37863.24167439231</c:v>
                </c:pt>
                <c:pt idx="3">
                  <c:v>25827.930238510504</c:v>
                </c:pt>
                <c:pt idx="4">
                  <c:v>5592.1247293023907</c:v>
                </c:pt>
                <c:pt idx="5">
                  <c:v>108410.24169482473</c:v>
                </c:pt>
                <c:pt idx="7">
                  <c:v>89537.758554798493</c:v>
                </c:pt>
                <c:pt idx="8">
                  <c:v>55506.773359479026</c:v>
                </c:pt>
                <c:pt idx="9">
                  <c:v>16011.402264621549</c:v>
                </c:pt>
                <c:pt idx="10">
                  <c:v>144433.00739347163</c:v>
                </c:pt>
                <c:pt idx="11">
                  <c:v>108410.24169482473</c:v>
                </c:pt>
                <c:pt idx="12">
                  <c:v>17618.195138757146</c:v>
                </c:pt>
                <c:pt idx="14">
                  <c:v>9925.8825663574626</c:v>
                </c:pt>
                <c:pt idx="15">
                  <c:v>6153.3114397365198</c:v>
                </c:pt>
                <c:pt idx="16">
                  <c:v>4618.6255651941628</c:v>
                </c:pt>
                <c:pt idx="17">
                  <c:v>108410.24169482473</c:v>
                </c:pt>
                <c:pt idx="18">
                  <c:v>67206.313992305004</c:v>
                </c:pt>
                <c:pt idx="19">
                  <c:v>119289.53889563594</c:v>
                </c:pt>
                <c:pt idx="20">
                  <c:v>41662.933038621799</c:v>
                </c:pt>
                <c:pt idx="21">
                  <c:v>25827.930238510504</c:v>
                </c:pt>
                <c:pt idx="22">
                  <c:v>7450.2867971292908</c:v>
                </c:pt>
                <c:pt idx="24">
                  <c:v>2364.7673731896739</c:v>
                </c:pt>
                <c:pt idx="25">
                  <c:v>119289.53889563594</c:v>
                </c:pt>
                <c:pt idx="26">
                  <c:v>108410.24169482473</c:v>
                </c:pt>
                <c:pt idx="27">
                  <c:v>45843.934978093617</c:v>
                </c:pt>
                <c:pt idx="28">
                  <c:v>4618.6255651941628</c:v>
                </c:pt>
                <c:pt idx="29">
                  <c:v>4618.6255651941628</c:v>
                </c:pt>
                <c:pt idx="30">
                  <c:v>3814.5969813027041</c:v>
                </c:pt>
                <c:pt idx="31">
                  <c:v>19386.234560678095</c:v>
                </c:pt>
                <c:pt idx="32">
                  <c:v>13224.07410666143</c:v>
                </c:pt>
                <c:pt idx="33">
                  <c:v>37863.24167439231</c:v>
                </c:pt>
                <c:pt idx="34">
                  <c:v>131260.60663152987</c:v>
                </c:pt>
                <c:pt idx="35">
                  <c:v>119289.53889563594</c:v>
                </c:pt>
                <c:pt idx="37">
                  <c:v>108410.24169482473</c:v>
                </c:pt>
                <c:pt idx="38">
                  <c:v>34410.085069249879</c:v>
                </c:pt>
                <c:pt idx="39">
                  <c:v>119289.53889563594</c:v>
                </c:pt>
                <c:pt idx="40">
                  <c:v>73950.671833988818</c:v>
                </c:pt>
                <c:pt idx="41">
                  <c:v>2364.7673731896739</c:v>
                </c:pt>
                <c:pt idx="42">
                  <c:v>12018.028432046232</c:v>
                </c:pt>
                <c:pt idx="44">
                  <c:v>81371.846480443273</c:v>
                </c:pt>
                <c:pt idx="45">
                  <c:v>144433.00739347163</c:v>
                </c:pt>
                <c:pt idx="46">
                  <c:v>23472.403243034314</c:v>
                </c:pt>
                <c:pt idx="47">
                  <c:v>8197.9457178188841</c:v>
                </c:pt>
                <c:pt idx="48">
                  <c:v>1000</c:v>
                </c:pt>
                <c:pt idx="49">
                  <c:v>9925.8825663574626</c:v>
                </c:pt>
                <c:pt idx="50">
                  <c:v>131260.60663152987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A-40E3-8567-F0B9A39BEDCA}"/>
            </c:ext>
          </c:extLst>
        </c:ser>
        <c:ser>
          <c:idx val="1"/>
          <c:order val="1"/>
          <c:tx>
            <c:v>X=Y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45000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45000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8F5-4CEA-A5BF-B0EA68D9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78767"/>
        <c:axId val="313875023"/>
      </c:scatterChart>
      <c:valAx>
        <c:axId val="313878767"/>
        <c:scaling>
          <c:orientation val="minMax"/>
          <c:max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75023"/>
        <c:crosses val="autoZero"/>
        <c:crossBetween val="midCat"/>
      </c:valAx>
      <c:valAx>
        <c:axId val="313875023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7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Path</a:t>
            </a:r>
            <a:r>
              <a:rPr lang="en-GB" baseline="0"/>
              <a:t> Loss Exponent Two Floors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estimate'!$J$2:$J$52</c:f>
              <c:numCache>
                <c:formatCode>General</c:formatCode>
                <c:ptCount val="51"/>
                <c:pt idx="0">
                  <c:v>24165</c:v>
                </c:pt>
                <c:pt idx="1">
                  <c:v>17897</c:v>
                </c:pt>
                <c:pt idx="2">
                  <c:v>23526</c:v>
                </c:pt>
                <c:pt idx="3">
                  <c:v>22199</c:v>
                </c:pt>
                <c:pt idx="4">
                  <c:v>8046</c:v>
                </c:pt>
                <c:pt idx="5">
                  <c:v>29752</c:v>
                </c:pt>
                <c:pt idx="7">
                  <c:v>29840</c:v>
                </c:pt>
                <c:pt idx="8">
                  <c:v>21188</c:v>
                </c:pt>
                <c:pt idx="9">
                  <c:v>17234</c:v>
                </c:pt>
                <c:pt idx="10">
                  <c:v>7829</c:v>
                </c:pt>
                <c:pt idx="11">
                  <c:v>32064</c:v>
                </c:pt>
                <c:pt idx="12">
                  <c:v>11586</c:v>
                </c:pt>
                <c:pt idx="14">
                  <c:v>11728</c:v>
                </c:pt>
                <c:pt idx="15">
                  <c:v>5721</c:v>
                </c:pt>
                <c:pt idx="16">
                  <c:v>5253</c:v>
                </c:pt>
                <c:pt idx="17">
                  <c:v>5732</c:v>
                </c:pt>
                <c:pt idx="18">
                  <c:v>6783</c:v>
                </c:pt>
                <c:pt idx="19">
                  <c:v>6273</c:v>
                </c:pt>
                <c:pt idx="20">
                  <c:v>36315</c:v>
                </c:pt>
                <c:pt idx="21">
                  <c:v>20830</c:v>
                </c:pt>
                <c:pt idx="22">
                  <c:v>10944</c:v>
                </c:pt>
                <c:pt idx="24">
                  <c:v>7582</c:v>
                </c:pt>
                <c:pt idx="25">
                  <c:v>13139</c:v>
                </c:pt>
                <c:pt idx="26">
                  <c:v>7943</c:v>
                </c:pt>
                <c:pt idx="27">
                  <c:v>6541</c:v>
                </c:pt>
                <c:pt idx="28">
                  <c:v>3850</c:v>
                </c:pt>
                <c:pt idx="29">
                  <c:v>7211</c:v>
                </c:pt>
                <c:pt idx="30">
                  <c:v>6533</c:v>
                </c:pt>
                <c:pt idx="31">
                  <c:v>13173</c:v>
                </c:pt>
                <c:pt idx="32">
                  <c:v>17846</c:v>
                </c:pt>
                <c:pt idx="33">
                  <c:v>36821</c:v>
                </c:pt>
                <c:pt idx="34">
                  <c:v>22289</c:v>
                </c:pt>
                <c:pt idx="35">
                  <c:v>10645</c:v>
                </c:pt>
                <c:pt idx="37">
                  <c:v>41747</c:v>
                </c:pt>
                <c:pt idx="38">
                  <c:v>25843</c:v>
                </c:pt>
                <c:pt idx="39">
                  <c:v>14570</c:v>
                </c:pt>
                <c:pt idx="40">
                  <c:v>5379</c:v>
                </c:pt>
                <c:pt idx="41">
                  <c:v>5388</c:v>
                </c:pt>
                <c:pt idx="42">
                  <c:v>10729</c:v>
                </c:pt>
                <c:pt idx="44">
                  <c:v>30537</c:v>
                </c:pt>
                <c:pt idx="45">
                  <c:v>36502</c:v>
                </c:pt>
                <c:pt idx="46">
                  <c:v>30812</c:v>
                </c:pt>
                <c:pt idx="47">
                  <c:v>20338</c:v>
                </c:pt>
                <c:pt idx="48">
                  <c:v>2141</c:v>
                </c:pt>
                <c:pt idx="49">
                  <c:v>5045</c:v>
                </c:pt>
                <c:pt idx="50">
                  <c:v>17178</c:v>
                </c:pt>
              </c:numCache>
            </c:numRef>
          </c:xVal>
          <c:yVal>
            <c:numRef>
              <c:f>'n estimate'!$S$2:$S$52</c:f>
              <c:numCache>
                <c:formatCode>General</c:formatCode>
                <c:ptCount val="51"/>
                <c:pt idx="0">
                  <c:v>2.2412012615916064</c:v>
                </c:pt>
                <c:pt idx="1">
                  <c:v>1.5964491929096054</c:v>
                </c:pt>
                <c:pt idx="2">
                  <c:v>2.7705918737155955</c:v>
                </c:pt>
                <c:pt idx="3">
                  <c:v>2.5253774226555494</c:v>
                </c:pt>
                <c:pt idx="4">
                  <c:v>1.9876763443069374</c:v>
                </c:pt>
                <c:pt idx="5">
                  <c:v>3.3253791951668688</c:v>
                </c:pt>
                <c:pt idx="7">
                  <c:v>3.1868753487490853</c:v>
                </c:pt>
                <c:pt idx="8">
                  <c:v>3.1672059311092493</c:v>
                </c:pt>
                <c:pt idx="9">
                  <c:v>2.345545640408615</c:v>
                </c:pt>
                <c:pt idx="10">
                  <c:v>5.8184663578546232</c:v>
                </c:pt>
                <c:pt idx="11">
                  <c:v>3.2536138190702242</c:v>
                </c:pt>
                <c:pt idx="12">
                  <c:v>2.8197250409606198</c:v>
                </c:pt>
                <c:pt idx="14">
                  <c:v>2.2446186167274864</c:v>
                </c:pt>
                <c:pt idx="15">
                  <c:v>2.5083437157038917</c:v>
                </c:pt>
                <c:pt idx="16">
                  <c:v>2.2209655234195589</c:v>
                </c:pt>
                <c:pt idx="17">
                  <c:v>6.4617698208017558</c:v>
                </c:pt>
                <c:pt idx="18">
                  <c:v>5.2921392122380331</c:v>
                </c:pt>
                <c:pt idx="19">
                  <c:v>6.2697867609670874</c:v>
                </c:pt>
                <c:pt idx="20">
                  <c:v>2.4998621093729141</c:v>
                </c:pt>
                <c:pt idx="21">
                  <c:v>2.5783177868238267</c:v>
                </c:pt>
                <c:pt idx="22">
                  <c:v>2.0208317258002677</c:v>
                </c:pt>
                <c:pt idx="24">
                  <c:v>1.0229786231197699</c:v>
                </c:pt>
                <c:pt idx="25">
                  <c:v>4.4700236576170633</c:v>
                </c:pt>
                <c:pt idx="26">
                  <c:v>5.4445378330932082</c:v>
                </c:pt>
                <c:pt idx="27">
                  <c:v>4.9040994216128784</c:v>
                </c:pt>
                <c:pt idx="28">
                  <c:v>2.732890387615261</c:v>
                </c:pt>
                <c:pt idx="29">
                  <c:v>1.8648116549306384</c:v>
                </c:pt>
                <c:pt idx="30">
                  <c:v>1.7175539919955294</c:v>
                </c:pt>
                <c:pt idx="31">
                  <c:v>2.7686365837063183</c:v>
                </c:pt>
                <c:pt idx="32">
                  <c:v>2.1573406226563305</c:v>
                </c:pt>
                <c:pt idx="33">
                  <c:v>2.4264164018886252</c:v>
                </c:pt>
                <c:pt idx="34">
                  <c:v>3.7831285669587271</c:v>
                </c:pt>
                <c:pt idx="35">
                  <c:v>4.8678587337762025</c:v>
                </c:pt>
                <c:pt idx="37">
                  <c:v>3.0235243673741721</c:v>
                </c:pt>
                <c:pt idx="38">
                  <c:v>2.6197603483834668</c:v>
                </c:pt>
                <c:pt idx="39">
                  <c:v>4.2975279994851716</c:v>
                </c:pt>
                <c:pt idx="40">
                  <c:v>6.1584651561435129</c:v>
                </c:pt>
                <c:pt idx="41">
                  <c:v>1.2304704060024878</c:v>
                </c:pt>
                <c:pt idx="42">
                  <c:v>2.5229020183749289</c:v>
                </c:pt>
                <c:pt idx="44">
                  <c:v>3.0980053262634346</c:v>
                </c:pt>
                <c:pt idx="45">
                  <c:v>3.3283905437341383</c:v>
                </c:pt>
                <c:pt idx="46">
                  <c:v>2.2166695185333705</c:v>
                </c:pt>
                <c:pt idx="47">
                  <c:v>1.6815609102624784</c:v>
                </c:pt>
                <c:pt idx="48">
                  <c:v>0</c:v>
                </c:pt>
                <c:pt idx="49">
                  <c:v>3.4146145789269693</c:v>
                </c:pt>
                <c:pt idx="50">
                  <c:v>4.1296462825052034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B-4441-9BE4-B41D426B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2760"/>
        <c:axId val="395229560"/>
      </c:scatterChart>
      <c:valAx>
        <c:axId val="395232760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to access point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9560"/>
        <c:crosses val="autoZero"/>
        <c:crossBetween val="midCat"/>
      </c:valAx>
      <c:valAx>
        <c:axId val="39522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Path Loss Exponent estimate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38099</xdr:colOff>
      <xdr:row>21</xdr:row>
      <xdr:rowOff>5</xdr:rowOff>
    </xdr:from>
    <xdr:to>
      <xdr:col>30</xdr:col>
      <xdr:colOff>466725</xdr:colOff>
      <xdr:row>68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B2015F-57BB-42EA-A16C-4E7612CD4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457200</xdr:colOff>
      <xdr:row>17</xdr:row>
      <xdr:rowOff>133350</xdr:rowOff>
    </xdr:from>
    <xdr:to>
      <xdr:col>34</xdr:col>
      <xdr:colOff>428626</xdr:colOff>
      <xdr:row>44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1B619-8C41-49DF-A603-5968BC708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409575</xdr:colOff>
      <xdr:row>49</xdr:row>
      <xdr:rowOff>104775</xdr:rowOff>
    </xdr:from>
    <xdr:to>
      <xdr:col>31</xdr:col>
      <xdr:colOff>9525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E2EA47-302C-4301-B16D-2879983C4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31" totalsRowShown="0" headerRowDxfId="16">
  <autoFilter ref="A1:P231" xr:uid="{00000000-0009-0000-0100-000001000000}"/>
  <tableColumns count="16">
    <tableColumn id="1" xr3:uid="{00000000-0010-0000-0000-000001000000}" name="ID" dataDxfId="15" dataCellStyle="Column2_Style"/>
    <tableColumn id="2" xr3:uid="{00000000-0010-0000-0000-000002000000}" name="Created" dataDxfId="14" dataCellStyle="Column2_Style"/>
    <tableColumn id="3" xr3:uid="{00000000-0010-0000-0000-000003000000}" name="BSSID" dataDxfId="13" dataCellStyle="Column6_Style"/>
    <tableColumn id="4" xr3:uid="{00000000-0010-0000-0000-000004000000}" name="Position X" dataDxfId="12" dataCellStyle="Column7_Style"/>
    <tableColumn id="5" xr3:uid="{00000000-0010-0000-0000-000005000000}" name="Position Y" dataDxfId="11" dataCellStyle="Column8_Style"/>
    <tableColumn id="6" xr3:uid="{00000000-0010-0000-0000-000006000000}" name="Position Z" dataDxfId="10" dataCellStyle="Column9_Style"/>
    <tableColumn id="7" xr3:uid="{00000000-0010-0000-0000-000007000000}" name="Ap X" dataDxfId="9" dataCellStyle="Column14_Style"/>
    <tableColumn id="8" xr3:uid="{00000000-0010-0000-0000-000008000000}" name="Ap Y" dataDxfId="8" dataCellStyle="Column15_Style"/>
    <tableColumn id="9" xr3:uid="{00000000-0010-0000-0000-000009000000}" name="Ap Z" dataDxfId="7" dataCellStyle="Column16_Style"/>
    <tableColumn id="10" xr3:uid="{00000000-0010-0000-0000-00000A000000}" name="Distance Actual" dataDxfId="6">
      <calculatedColumnFormula>ROUND(SQRT((G2-D2)^2+(H2-E2)^2+(I2-F2)^2),0)</calculatedColumnFormula>
    </tableColumn>
    <tableColumn id="11" xr3:uid="{00000000-0010-0000-0000-00000B000000}" name="Distance Estimate" dataDxfId="5" dataCellStyle="Column10_Style"/>
    <tableColumn id="12" xr3:uid="{00000000-0010-0000-0000-00000C000000}" name="Estimate error" dataDxfId="4">
      <calculatedColumnFormula>ROUND(IF(N2,K2-J2,0),1)</calculatedColumnFormula>
    </tableColumn>
    <tableColumn id="13" xr3:uid="{B6FDFF4F-FA71-4D65-9CA5-80C6C4716981}" name="Standard Deviation" dataDxfId="3" dataCellStyle="Column11_Style"/>
    <tableColumn id="14" xr3:uid="{29192EF7-D77F-4981-8529-3F39B2C1F109}" name="Success" dataDxfId="2" dataCellStyle="Column12_Style"/>
    <tableColumn id="15" xr3:uid="{7A834B41-98D7-49CF-B290-67CD0570612F}" name="RSS" dataDxfId="1" dataCellStyle="Column13_Style"/>
    <tableColumn id="16" xr3:uid="{D2CC3556-6EB8-48E0-97B4-A233943CA237}" name="Includes 0" dataDxfId="0" dataCellStyle="Column15_Style">
      <calculatedColumnFormula>ABS($L2)-$M2&lt;0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CD00-74A5-44EC-BD43-E97458E028C8}">
  <dimension ref="A1:W231"/>
  <sheetViews>
    <sheetView topLeftCell="G1" workbookViewId="0">
      <pane ySplit="1" topLeftCell="A2" activePane="bottomLeft" state="frozen"/>
      <selection pane="bottomLeft" activeCell="T7" sqref="T7"/>
    </sheetView>
  </sheetViews>
  <sheetFormatPr defaultRowHeight="12.75" x14ac:dyDescent="0.2"/>
  <cols>
    <col min="1" max="1" width="9.140625" style="1"/>
    <col min="2" max="2" width="9.140625" style="2"/>
    <col min="3" max="3" width="9.140625" style="3"/>
    <col min="4" max="4" width="9.140625" style="4"/>
    <col min="5" max="5" width="9.140625" style="5"/>
    <col min="6" max="6" width="9.140625" style="6"/>
    <col min="7" max="7" width="9.140625" style="7"/>
    <col min="8" max="8" width="9.140625" style="8"/>
    <col min="9" max="9" width="9.140625" style="9"/>
    <col min="10" max="10" width="16.7109375" style="10" customWidth="1"/>
    <col min="11" max="11" width="18.42578125" style="11" customWidth="1"/>
    <col min="12" max="12" width="19.28515625" style="12" customWidth="1"/>
    <col min="13" max="13" width="18.5703125" customWidth="1"/>
    <col min="19" max="19" width="14.7109375" customWidth="1"/>
    <col min="20" max="20" width="13" customWidth="1"/>
    <col min="21" max="21" width="13.28515625" customWidth="1"/>
    <col min="22" max="22" width="19.140625" customWidth="1"/>
  </cols>
  <sheetData>
    <row r="1" spans="1:23" ht="15" x14ac:dyDescent="0.25">
      <c r="A1" s="43" t="s">
        <v>27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8</v>
      </c>
      <c r="H1" s="44" t="s">
        <v>9</v>
      </c>
      <c r="I1" s="44" t="s">
        <v>10</v>
      </c>
      <c r="J1" s="44" t="s">
        <v>28</v>
      </c>
      <c r="K1" s="44" t="s">
        <v>29</v>
      </c>
      <c r="L1" s="44" t="s">
        <v>30</v>
      </c>
      <c r="M1" s="44" t="s">
        <v>5</v>
      </c>
      <c r="N1" s="44" t="s">
        <v>6</v>
      </c>
      <c r="O1" s="44" t="s">
        <v>7</v>
      </c>
      <c r="P1" s="44" t="s">
        <v>31</v>
      </c>
    </row>
    <row r="2" spans="1:23" x14ac:dyDescent="0.2">
      <c r="A2" s="13">
        <v>356</v>
      </c>
      <c r="B2" s="14">
        <v>44694.531214467592</v>
      </c>
      <c r="C2" s="15" t="s">
        <v>11</v>
      </c>
      <c r="D2" s="16">
        <v>36599.543522651598</v>
      </c>
      <c r="E2" s="17">
        <v>12703.39323370403</v>
      </c>
      <c r="F2" s="18">
        <v>-327858.87498218042</v>
      </c>
      <c r="G2" s="19">
        <v>29805.999043266896</v>
      </c>
      <c r="H2" s="20">
        <v>11187</v>
      </c>
      <c r="I2" s="21">
        <v>-330864.9970057765</v>
      </c>
      <c r="J2" s="22">
        <f>ROUND(SQRT((G2-D2)^2+(H2-E2)^2+(I2-F2)^2),0)</f>
        <v>7582</v>
      </c>
      <c r="K2" s="23">
        <v>7000</v>
      </c>
      <c r="L2" s="22">
        <f>ROUND(IF(N2,K2-J2,0),1)</f>
        <v>-582</v>
      </c>
      <c r="M2" s="24">
        <v>675</v>
      </c>
      <c r="N2" s="25" t="b">
        <v>1</v>
      </c>
      <c r="O2" s="26">
        <v>-49</v>
      </c>
      <c r="P2" s="27" t="b">
        <f t="shared" ref="P2:P65" si="0">ABS($L2)-$M2&lt;0</f>
        <v>1</v>
      </c>
    </row>
    <row r="3" spans="1:23" x14ac:dyDescent="0.2">
      <c r="A3" s="28">
        <v>357</v>
      </c>
      <c r="B3" s="29">
        <v>44694.531214467592</v>
      </c>
      <c r="C3" s="30" t="s">
        <v>12</v>
      </c>
      <c r="D3" s="31">
        <v>36599.543522651598</v>
      </c>
      <c r="E3" s="32">
        <v>12703.39323370403</v>
      </c>
      <c r="F3" s="33">
        <v>-327858.87498218042</v>
      </c>
      <c r="G3" s="34">
        <v>66962.713641439259</v>
      </c>
      <c r="H3" s="35">
        <v>11187</v>
      </c>
      <c r="I3" s="36">
        <v>-324977.11831615516</v>
      </c>
      <c r="J3" s="37">
        <f t="shared" ref="J3:J66" si="1">ROUND(SQRT((G3-D3)^2+(H3-E3)^2+(I3-F3)^2),0)</f>
        <v>30537</v>
      </c>
      <c r="K3" s="38">
        <v>28937</v>
      </c>
      <c r="L3" s="37">
        <f t="shared" ref="L3:L66" si="2">ROUND(IF(N3,K3-J3,0),1)</f>
        <v>-1600</v>
      </c>
      <c r="M3" s="39">
        <v>0</v>
      </c>
      <c r="N3" s="40" t="b">
        <v>1</v>
      </c>
      <c r="O3" s="41">
        <v>-87</v>
      </c>
      <c r="P3" s="42" t="b">
        <f t="shared" si="0"/>
        <v>0</v>
      </c>
      <c r="S3" t="s">
        <v>17</v>
      </c>
      <c r="T3">
        <f>AVERAGEIF(L1:L586,"&gt;0")</f>
        <v>2301.1454545454544</v>
      </c>
      <c r="U3" t="s">
        <v>18</v>
      </c>
      <c r="V3" s="45">
        <f>COUNTIF(N2:N586,"TRUE")/COUNTA(N1:N586)</f>
        <v>0.62337662337662336</v>
      </c>
    </row>
    <row r="4" spans="1:23" x14ac:dyDescent="0.2">
      <c r="A4" s="13">
        <v>358</v>
      </c>
      <c r="B4" s="14">
        <v>44694.531214467592</v>
      </c>
      <c r="C4" s="15" t="s">
        <v>13</v>
      </c>
      <c r="D4" s="16">
        <v>36599.543522651598</v>
      </c>
      <c r="E4" s="17">
        <v>12703.39323370403</v>
      </c>
      <c r="F4" s="18">
        <v>-327858.87498218042</v>
      </c>
      <c r="G4" s="19">
        <v>32876.488350740532</v>
      </c>
      <c r="H4" s="20">
        <v>12372</v>
      </c>
      <c r="I4" s="21">
        <v>-351732.9374828916</v>
      </c>
      <c r="J4" s="22">
        <f t="shared" si="1"/>
        <v>24165</v>
      </c>
      <c r="K4" s="23">
        <v>25750</v>
      </c>
      <c r="L4" s="22">
        <f t="shared" si="2"/>
        <v>1585</v>
      </c>
      <c r="M4" s="24">
        <v>765</v>
      </c>
      <c r="N4" s="25" t="b">
        <v>1</v>
      </c>
      <c r="O4" s="26">
        <v>-73</v>
      </c>
      <c r="P4" s="27" t="b">
        <f t="shared" si="0"/>
        <v>0</v>
      </c>
      <c r="S4" t="s">
        <v>19</v>
      </c>
      <c r="T4">
        <f>_xlfn.MINIFS(L1:L586,L1:L586,"&gt;0")</f>
        <v>16</v>
      </c>
      <c r="U4" t="s">
        <v>20</v>
      </c>
      <c r="V4" s="45">
        <f>COUNTIF(P2:P586,"TRUE")/COUNTA(P1:P586)</f>
        <v>0.25974025974025972</v>
      </c>
    </row>
    <row r="5" spans="1:23" x14ac:dyDescent="0.2">
      <c r="A5" s="28">
        <v>359</v>
      </c>
      <c r="B5" s="29">
        <v>44694.531214467592</v>
      </c>
      <c r="C5" s="30" t="s">
        <v>11</v>
      </c>
      <c r="D5" s="31">
        <v>36599.543522651598</v>
      </c>
      <c r="E5" s="32">
        <v>12703.39323370403</v>
      </c>
      <c r="F5" s="33">
        <v>-327858.87498218042</v>
      </c>
      <c r="G5" s="34">
        <v>29805.999043266896</v>
      </c>
      <c r="H5" s="35">
        <v>11187</v>
      </c>
      <c r="I5" s="36">
        <v>-330864.9970057765</v>
      </c>
      <c r="J5" s="37">
        <f t="shared" si="1"/>
        <v>7582</v>
      </c>
      <c r="K5" s="38">
        <v>6875</v>
      </c>
      <c r="L5" s="37">
        <f t="shared" si="2"/>
        <v>-707</v>
      </c>
      <c r="M5" s="39">
        <v>720</v>
      </c>
      <c r="N5" s="40" t="b">
        <v>1</v>
      </c>
      <c r="O5" s="41">
        <v>-49</v>
      </c>
      <c r="P5" s="42" t="b">
        <f t="shared" si="0"/>
        <v>1</v>
      </c>
      <c r="S5" t="s">
        <v>21</v>
      </c>
      <c r="T5">
        <f>_xlfn.MAXIFS(L1:L586,L1:L586,"&gt;0")</f>
        <v>12404</v>
      </c>
      <c r="V5" t="s">
        <v>22</v>
      </c>
      <c r="W5">
        <f>_xlfn.MAXIFS($O$2:$O$586,$N$2:$N$586,"=FALSE")</f>
        <v>-78</v>
      </c>
    </row>
    <row r="6" spans="1:23" x14ac:dyDescent="0.2">
      <c r="A6" s="13">
        <v>360</v>
      </c>
      <c r="B6" s="14">
        <v>44694.531214467592</v>
      </c>
      <c r="C6" s="15" t="s">
        <v>12</v>
      </c>
      <c r="D6" s="16">
        <v>36599.543522651598</v>
      </c>
      <c r="E6" s="17">
        <v>12703.39323370403</v>
      </c>
      <c r="F6" s="18">
        <v>-327858.87498218042</v>
      </c>
      <c r="G6" s="19">
        <v>66962.713641439259</v>
      </c>
      <c r="H6" s="20">
        <v>11187</v>
      </c>
      <c r="I6" s="21">
        <v>-324977.11831615516</v>
      </c>
      <c r="J6" s="22">
        <f t="shared" si="1"/>
        <v>30537</v>
      </c>
      <c r="K6" s="23">
        <v>0</v>
      </c>
      <c r="L6" s="22">
        <f t="shared" si="2"/>
        <v>0</v>
      </c>
      <c r="M6" s="24">
        <v>0</v>
      </c>
      <c r="N6" s="25" t="b">
        <v>0</v>
      </c>
      <c r="O6" s="26">
        <v>-87</v>
      </c>
      <c r="P6" s="27" t="b">
        <f t="shared" si="0"/>
        <v>0</v>
      </c>
      <c r="S6" t="s">
        <v>23</v>
      </c>
      <c r="T6" cm="1">
        <f t="array" ref="T6">MEDIAN(IF(L1:L586&gt;0,L1:L586))</f>
        <v>1185.5</v>
      </c>
      <c r="V6" t="s">
        <v>24</v>
      </c>
      <c r="W6">
        <f>_xlfn.MINIFS($O$2:$O$586,$N$2:$N$586,"=TRUE")</f>
        <v>-90</v>
      </c>
    </row>
    <row r="7" spans="1:23" x14ac:dyDescent="0.2">
      <c r="A7" s="28">
        <v>361</v>
      </c>
      <c r="B7" s="29">
        <v>44694.531214467592</v>
      </c>
      <c r="C7" s="30" t="s">
        <v>13</v>
      </c>
      <c r="D7" s="31">
        <v>36599.543522651598</v>
      </c>
      <c r="E7" s="32">
        <v>12703.39323370403</v>
      </c>
      <c r="F7" s="33">
        <v>-327858.87498218042</v>
      </c>
      <c r="G7" s="34">
        <v>32876.488350740532</v>
      </c>
      <c r="H7" s="35">
        <v>12372</v>
      </c>
      <c r="I7" s="36">
        <v>-351732.9374828916</v>
      </c>
      <c r="J7" s="37">
        <f t="shared" si="1"/>
        <v>24165</v>
      </c>
      <c r="K7" s="38">
        <v>24750</v>
      </c>
      <c r="L7" s="37">
        <f t="shared" si="2"/>
        <v>585</v>
      </c>
      <c r="M7" s="39">
        <v>630</v>
      </c>
      <c r="N7" s="40" t="b">
        <v>1</v>
      </c>
      <c r="O7" s="41">
        <v>-73</v>
      </c>
      <c r="P7" s="42" t="b">
        <f t="shared" si="0"/>
        <v>1</v>
      </c>
      <c r="S7" t="s">
        <v>42</v>
      </c>
      <c r="T7" s="45">
        <f>COUNTIFS(L2:L231, "&gt;0",L2:L231,"&lt;1000")/COUNTIF(L2:L231,"&gt;0")</f>
        <v>0.45454545454545453</v>
      </c>
      <c r="V7" t="s">
        <v>25</v>
      </c>
      <c r="W7">
        <f>_xlfn.MAXIFS($J$2:$J$586,$N$2:$N$586,"=TRUE")</f>
        <v>36821</v>
      </c>
    </row>
    <row r="8" spans="1:23" x14ac:dyDescent="0.2">
      <c r="A8" s="13">
        <v>362</v>
      </c>
      <c r="B8" s="14">
        <v>44694.531214467592</v>
      </c>
      <c r="C8" s="15" t="s">
        <v>11</v>
      </c>
      <c r="D8" s="16">
        <v>36599.543522651598</v>
      </c>
      <c r="E8" s="17">
        <v>12703.39323370403</v>
      </c>
      <c r="F8" s="18">
        <v>-327858.87498218042</v>
      </c>
      <c r="G8" s="19">
        <v>29805.999043266896</v>
      </c>
      <c r="H8" s="20">
        <v>11187</v>
      </c>
      <c r="I8" s="21">
        <v>-330864.9970057765</v>
      </c>
      <c r="J8" s="22">
        <f t="shared" si="1"/>
        <v>7582</v>
      </c>
      <c r="K8" s="23">
        <v>7187</v>
      </c>
      <c r="L8" s="22">
        <f t="shared" si="2"/>
        <v>-395</v>
      </c>
      <c r="M8" s="24">
        <v>630</v>
      </c>
      <c r="N8" s="25" t="b">
        <v>1</v>
      </c>
      <c r="O8" s="26">
        <v>-49</v>
      </c>
      <c r="P8" s="27" t="b">
        <f t="shared" si="0"/>
        <v>1</v>
      </c>
      <c r="S8" t="s">
        <v>43</v>
      </c>
      <c r="T8" s="45">
        <f>COUNTIFS(L2:L231, "&gt;0",L2:L231,"&lt;2000")/COUNTIF(L2:L231,"&gt;0")</f>
        <v>0.62727272727272732</v>
      </c>
      <c r="V8" t="s">
        <v>26</v>
      </c>
      <c r="W8">
        <f>_xlfn.MINIFS($J$2:$J$586,$N$2:$N$586,"=FALSE")</f>
        <v>5379</v>
      </c>
    </row>
    <row r="9" spans="1:23" x14ac:dyDescent="0.2">
      <c r="A9" s="28">
        <v>363</v>
      </c>
      <c r="B9" s="29">
        <v>44694.531214467592</v>
      </c>
      <c r="C9" s="30" t="s">
        <v>12</v>
      </c>
      <c r="D9" s="31">
        <v>36599.543522651598</v>
      </c>
      <c r="E9" s="32">
        <v>12703.39323370403</v>
      </c>
      <c r="F9" s="33">
        <v>-327858.87498218042</v>
      </c>
      <c r="G9" s="34">
        <v>66962.713641439259</v>
      </c>
      <c r="H9" s="35">
        <v>11187</v>
      </c>
      <c r="I9" s="36">
        <v>-324977.11831615516</v>
      </c>
      <c r="J9" s="37">
        <f t="shared" si="1"/>
        <v>30537</v>
      </c>
      <c r="K9" s="38">
        <v>0</v>
      </c>
      <c r="L9" s="37">
        <f t="shared" si="2"/>
        <v>0</v>
      </c>
      <c r="M9" s="39">
        <v>0</v>
      </c>
      <c r="N9" s="40" t="b">
        <v>0</v>
      </c>
      <c r="O9" s="41">
        <v>-87</v>
      </c>
      <c r="P9" s="42" t="b">
        <f t="shared" si="0"/>
        <v>0</v>
      </c>
      <c r="S9" t="s">
        <v>41</v>
      </c>
      <c r="T9" s="45">
        <f>COUNTIFS(L2:L231, "&gt;0",L2:L231,"&lt;3000")/COUNTIF(L2:L231,"&gt;0")</f>
        <v>0.72727272727272729</v>
      </c>
    </row>
    <row r="10" spans="1:23" x14ac:dyDescent="0.2">
      <c r="A10" s="13">
        <v>364</v>
      </c>
      <c r="B10" s="14">
        <v>44694.531214467592</v>
      </c>
      <c r="C10" s="15" t="s">
        <v>13</v>
      </c>
      <c r="D10" s="16">
        <v>36599.543522651598</v>
      </c>
      <c r="E10" s="17">
        <v>12703.39323370403</v>
      </c>
      <c r="F10" s="18">
        <v>-327858.87498218042</v>
      </c>
      <c r="G10" s="19">
        <v>32876.488350740532</v>
      </c>
      <c r="H10" s="20">
        <v>12372</v>
      </c>
      <c r="I10" s="21">
        <v>-351732.9374828916</v>
      </c>
      <c r="J10" s="22">
        <f t="shared" si="1"/>
        <v>24165</v>
      </c>
      <c r="K10" s="23">
        <v>25500</v>
      </c>
      <c r="L10" s="22">
        <f t="shared" si="2"/>
        <v>1335</v>
      </c>
      <c r="M10" s="24">
        <v>630</v>
      </c>
      <c r="N10" s="25" t="b">
        <v>1</v>
      </c>
      <c r="O10" s="26">
        <v>-73</v>
      </c>
      <c r="P10" s="27" t="b">
        <f t="shared" si="0"/>
        <v>0</v>
      </c>
      <c r="S10" t="s">
        <v>44</v>
      </c>
      <c r="T10" s="45">
        <f>COUNTIFS(L2:L231, "&gt;0",L2:L231,"&lt;5000")/COUNTIF(L2:L231,"&gt;0")</f>
        <v>0.89090909090909087</v>
      </c>
    </row>
    <row r="11" spans="1:23" x14ac:dyDescent="0.2">
      <c r="A11" s="28">
        <v>365</v>
      </c>
      <c r="B11" s="29">
        <v>44694.531214467592</v>
      </c>
      <c r="C11" s="30" t="s">
        <v>11</v>
      </c>
      <c r="D11" s="31">
        <v>36599.543522651598</v>
      </c>
      <c r="E11" s="32">
        <v>12703.39323370403</v>
      </c>
      <c r="F11" s="33">
        <v>-327858.87498218042</v>
      </c>
      <c r="G11" s="34">
        <v>29805.999043266896</v>
      </c>
      <c r="H11" s="35">
        <v>11187</v>
      </c>
      <c r="I11" s="36">
        <v>-330864.9970057765</v>
      </c>
      <c r="J11" s="37">
        <f t="shared" si="1"/>
        <v>7582</v>
      </c>
      <c r="K11" s="38">
        <v>6437</v>
      </c>
      <c r="L11" s="37">
        <f t="shared" si="2"/>
        <v>-1145</v>
      </c>
      <c r="M11" s="39">
        <v>780</v>
      </c>
      <c r="N11" s="40" t="b">
        <v>1</v>
      </c>
      <c r="O11" s="41">
        <v>-49</v>
      </c>
      <c r="P11" s="42" t="b">
        <f t="shared" si="0"/>
        <v>0</v>
      </c>
      <c r="S11" t="s">
        <v>45</v>
      </c>
      <c r="T11" s="45">
        <f>COUNTIFS(L2:L231, "&gt;0",L2:L231,"&lt;10000")/COUNTIF(L2:L231,"&gt;0")</f>
        <v>0.95454545454545459</v>
      </c>
    </row>
    <row r="12" spans="1:23" x14ac:dyDescent="0.2">
      <c r="A12" s="13">
        <v>366</v>
      </c>
      <c r="B12" s="14">
        <v>44694.531214467592</v>
      </c>
      <c r="C12" s="15" t="s">
        <v>12</v>
      </c>
      <c r="D12" s="16">
        <v>36599.543522651598</v>
      </c>
      <c r="E12" s="17">
        <v>12703.39323370403</v>
      </c>
      <c r="F12" s="18">
        <v>-327858.87498218042</v>
      </c>
      <c r="G12" s="19">
        <v>66962.713641439259</v>
      </c>
      <c r="H12" s="20">
        <v>11187</v>
      </c>
      <c r="I12" s="21">
        <v>-324977.11831615516</v>
      </c>
      <c r="J12" s="22">
        <f t="shared" si="1"/>
        <v>30537</v>
      </c>
      <c r="K12" s="23">
        <v>0</v>
      </c>
      <c r="L12" s="22">
        <f t="shared" si="2"/>
        <v>0</v>
      </c>
      <c r="M12" s="24">
        <v>0</v>
      </c>
      <c r="N12" s="25" t="b">
        <v>0</v>
      </c>
      <c r="O12" s="26">
        <v>-87</v>
      </c>
      <c r="P12" s="27" t="b">
        <f t="shared" si="0"/>
        <v>0</v>
      </c>
    </row>
    <row r="13" spans="1:23" x14ac:dyDescent="0.2">
      <c r="A13" s="28">
        <v>367</v>
      </c>
      <c r="B13" s="29">
        <v>44694.531214467592</v>
      </c>
      <c r="C13" s="30" t="s">
        <v>13</v>
      </c>
      <c r="D13" s="31">
        <v>36599.543522651598</v>
      </c>
      <c r="E13" s="32">
        <v>12703.39323370403</v>
      </c>
      <c r="F13" s="33">
        <v>-327858.87498218042</v>
      </c>
      <c r="G13" s="34">
        <v>32876.488350740532</v>
      </c>
      <c r="H13" s="35">
        <v>12372</v>
      </c>
      <c r="I13" s="36">
        <v>-351732.9374828916</v>
      </c>
      <c r="J13" s="37">
        <f t="shared" si="1"/>
        <v>24165</v>
      </c>
      <c r="K13" s="38">
        <v>25500</v>
      </c>
      <c r="L13" s="37">
        <f t="shared" si="2"/>
        <v>1335</v>
      </c>
      <c r="M13" s="39">
        <v>600</v>
      </c>
      <c r="N13" s="40" t="b">
        <v>1</v>
      </c>
      <c r="O13" s="41">
        <v>-73</v>
      </c>
      <c r="P13" s="42" t="b">
        <f t="shared" si="0"/>
        <v>0</v>
      </c>
    </row>
    <row r="14" spans="1:23" x14ac:dyDescent="0.2">
      <c r="A14" s="13">
        <v>368</v>
      </c>
      <c r="B14" s="14">
        <v>44694.531214467592</v>
      </c>
      <c r="C14" s="15" t="s">
        <v>11</v>
      </c>
      <c r="D14" s="16">
        <v>36599.543522651598</v>
      </c>
      <c r="E14" s="17">
        <v>12703.39323370403</v>
      </c>
      <c r="F14" s="18">
        <v>-327858.87498218042</v>
      </c>
      <c r="G14" s="19">
        <v>29805.999043266896</v>
      </c>
      <c r="H14" s="20">
        <v>11187</v>
      </c>
      <c r="I14" s="21">
        <v>-330864.9970057765</v>
      </c>
      <c r="J14" s="22">
        <f t="shared" si="1"/>
        <v>7582</v>
      </c>
      <c r="K14" s="23">
        <v>6750</v>
      </c>
      <c r="L14" s="22">
        <f t="shared" si="2"/>
        <v>-832</v>
      </c>
      <c r="M14" s="24">
        <v>615</v>
      </c>
      <c r="N14" s="25" t="b">
        <v>1</v>
      </c>
      <c r="O14" s="26">
        <v>-49</v>
      </c>
      <c r="P14" s="27" t="b">
        <f t="shared" si="0"/>
        <v>0</v>
      </c>
    </row>
    <row r="15" spans="1:23" x14ac:dyDescent="0.2">
      <c r="A15" s="28">
        <v>369</v>
      </c>
      <c r="B15" s="29">
        <v>44694.531214467592</v>
      </c>
      <c r="C15" s="30" t="s">
        <v>12</v>
      </c>
      <c r="D15" s="31">
        <v>36599.543522651598</v>
      </c>
      <c r="E15" s="32">
        <v>12703.39323370403</v>
      </c>
      <c r="F15" s="33">
        <v>-327858.87498218042</v>
      </c>
      <c r="G15" s="34">
        <v>66962.713641439259</v>
      </c>
      <c r="H15" s="35">
        <v>11187</v>
      </c>
      <c r="I15" s="36">
        <v>-324977.11831615516</v>
      </c>
      <c r="J15" s="37">
        <f t="shared" si="1"/>
        <v>30537</v>
      </c>
      <c r="K15" s="38">
        <v>0</v>
      </c>
      <c r="L15" s="37">
        <f t="shared" si="2"/>
        <v>0</v>
      </c>
      <c r="M15" s="39">
        <v>0</v>
      </c>
      <c r="N15" s="40" t="b">
        <v>0</v>
      </c>
      <c r="O15" s="41">
        <v>-87</v>
      </c>
      <c r="P15" s="42" t="b">
        <f t="shared" si="0"/>
        <v>0</v>
      </c>
    </row>
    <row r="16" spans="1:23" x14ac:dyDescent="0.2">
      <c r="A16" s="13">
        <v>370</v>
      </c>
      <c r="B16" s="14">
        <v>44694.531214467592</v>
      </c>
      <c r="C16" s="15" t="s">
        <v>13</v>
      </c>
      <c r="D16" s="16">
        <v>36599.543522651598</v>
      </c>
      <c r="E16" s="17">
        <v>12703.39323370403</v>
      </c>
      <c r="F16" s="18">
        <v>-327858.87498218042</v>
      </c>
      <c r="G16" s="19">
        <v>32876.488350740532</v>
      </c>
      <c r="H16" s="20">
        <v>12372</v>
      </c>
      <c r="I16" s="21">
        <v>-351732.9374828916</v>
      </c>
      <c r="J16" s="22">
        <f t="shared" si="1"/>
        <v>24165</v>
      </c>
      <c r="K16" s="23">
        <v>25000</v>
      </c>
      <c r="L16" s="22">
        <f t="shared" si="2"/>
        <v>835</v>
      </c>
      <c r="M16" s="24">
        <v>705</v>
      </c>
      <c r="N16" s="25" t="b">
        <v>1</v>
      </c>
      <c r="O16" s="26">
        <v>-73</v>
      </c>
      <c r="P16" s="27" t="b">
        <f t="shared" si="0"/>
        <v>0</v>
      </c>
    </row>
    <row r="17" spans="1:16" x14ac:dyDescent="0.2">
      <c r="A17" s="28">
        <v>371</v>
      </c>
      <c r="B17" s="29">
        <v>44694.550908564815</v>
      </c>
      <c r="C17" s="30" t="s">
        <v>11</v>
      </c>
      <c r="D17" s="31">
        <v>19438.975255460475</v>
      </c>
      <c r="E17" s="32">
        <v>16348.214193457841</v>
      </c>
      <c r="F17" s="33">
        <v>-324658.97225469648</v>
      </c>
      <c r="G17" s="34">
        <v>29805.999043266896</v>
      </c>
      <c r="H17" s="35">
        <v>11187</v>
      </c>
      <c r="I17" s="36">
        <v>-330864.9970057765</v>
      </c>
      <c r="J17" s="37">
        <f t="shared" si="1"/>
        <v>13139</v>
      </c>
      <c r="K17" s="38">
        <v>0</v>
      </c>
      <c r="L17" s="37">
        <f t="shared" si="2"/>
        <v>0</v>
      </c>
      <c r="M17" s="39">
        <v>0</v>
      </c>
      <c r="N17" s="40" t="b">
        <v>0</v>
      </c>
      <c r="O17" s="41">
        <v>-90</v>
      </c>
      <c r="P17" s="42" t="b">
        <f t="shared" si="0"/>
        <v>0</v>
      </c>
    </row>
    <row r="18" spans="1:16" x14ac:dyDescent="0.2">
      <c r="A18" s="13">
        <v>372</v>
      </c>
      <c r="B18" s="14">
        <v>44694.550908564815</v>
      </c>
      <c r="C18" s="15" t="s">
        <v>14</v>
      </c>
      <c r="D18" s="16">
        <v>19438.975255460475</v>
      </c>
      <c r="E18" s="17">
        <v>16348.214193457841</v>
      </c>
      <c r="F18" s="18">
        <v>-324658.97225469648</v>
      </c>
      <c r="G18" s="19">
        <v>61149.891241886027</v>
      </c>
      <c r="H18" s="20">
        <v>14817</v>
      </c>
      <c r="I18" s="21">
        <v>-325464.20177916501</v>
      </c>
      <c r="J18" s="22">
        <f t="shared" si="1"/>
        <v>41747</v>
      </c>
      <c r="K18" s="23">
        <v>0</v>
      </c>
      <c r="L18" s="22">
        <f t="shared" si="2"/>
        <v>0</v>
      </c>
      <c r="M18" s="24">
        <v>0</v>
      </c>
      <c r="N18" s="25" t="b">
        <v>0</v>
      </c>
      <c r="O18" s="26">
        <v>-90</v>
      </c>
      <c r="P18" s="27" t="b">
        <f t="shared" si="0"/>
        <v>0</v>
      </c>
    </row>
    <row r="19" spans="1:16" x14ac:dyDescent="0.2">
      <c r="A19" s="28">
        <v>373</v>
      </c>
      <c r="B19" s="29">
        <v>44694.550908564815</v>
      </c>
      <c r="C19" s="30" t="s">
        <v>15</v>
      </c>
      <c r="D19" s="31">
        <v>19438.975255460475</v>
      </c>
      <c r="E19" s="32">
        <v>16348.214193457841</v>
      </c>
      <c r="F19" s="33">
        <v>-324658.97225469648</v>
      </c>
      <c r="G19" s="34">
        <v>32894.583229209253</v>
      </c>
      <c r="H19" s="35">
        <v>14817</v>
      </c>
      <c r="I19" s="36">
        <v>-351248.64952887269</v>
      </c>
      <c r="J19" s="37">
        <f t="shared" si="1"/>
        <v>29840</v>
      </c>
      <c r="K19" s="38">
        <v>0</v>
      </c>
      <c r="L19" s="37">
        <f t="shared" si="2"/>
        <v>0</v>
      </c>
      <c r="M19" s="39">
        <v>0</v>
      </c>
      <c r="N19" s="40" t="b">
        <v>0</v>
      </c>
      <c r="O19" s="41">
        <v>-87</v>
      </c>
      <c r="P19" s="42" t="b">
        <f t="shared" si="0"/>
        <v>0</v>
      </c>
    </row>
    <row r="20" spans="1:16" x14ac:dyDescent="0.2">
      <c r="A20" s="13">
        <v>374</v>
      </c>
      <c r="B20" s="14">
        <v>44694.550908564815</v>
      </c>
      <c r="C20" s="15" t="s">
        <v>16</v>
      </c>
      <c r="D20" s="16">
        <v>19438.975255460475</v>
      </c>
      <c r="E20" s="17">
        <v>16348.214193457841</v>
      </c>
      <c r="F20" s="18">
        <v>-324658.97225469648</v>
      </c>
      <c r="G20" s="19">
        <v>30256.334571685118</v>
      </c>
      <c r="H20" s="20">
        <v>15683</v>
      </c>
      <c r="I20" s="21">
        <v>-329141.41202189378</v>
      </c>
      <c r="J20" s="22">
        <f t="shared" si="1"/>
        <v>11728</v>
      </c>
      <c r="K20" s="23">
        <v>12750</v>
      </c>
      <c r="L20" s="22">
        <f t="shared" si="2"/>
        <v>1022</v>
      </c>
      <c r="M20" s="24">
        <v>675</v>
      </c>
      <c r="N20" s="25" t="b">
        <v>1</v>
      </c>
      <c r="O20" s="26">
        <v>-65</v>
      </c>
      <c r="P20" s="27" t="b">
        <f t="shared" si="0"/>
        <v>0</v>
      </c>
    </row>
    <row r="21" spans="1:16" x14ac:dyDescent="0.2">
      <c r="A21" s="28">
        <v>375</v>
      </c>
      <c r="B21" s="29">
        <v>44694.550908564815</v>
      </c>
      <c r="C21" s="30" t="s">
        <v>11</v>
      </c>
      <c r="D21" s="31">
        <v>19438.975255460475</v>
      </c>
      <c r="E21" s="32">
        <v>16348.214193457841</v>
      </c>
      <c r="F21" s="33">
        <v>-324658.97225469648</v>
      </c>
      <c r="G21" s="34">
        <v>29805.999043266896</v>
      </c>
      <c r="H21" s="35">
        <v>11187</v>
      </c>
      <c r="I21" s="36">
        <v>-330864.9970057765</v>
      </c>
      <c r="J21" s="37">
        <f t="shared" si="1"/>
        <v>13139</v>
      </c>
      <c r="K21" s="38">
        <v>0</v>
      </c>
      <c r="L21" s="37">
        <f t="shared" si="2"/>
        <v>0</v>
      </c>
      <c r="M21" s="39">
        <v>0</v>
      </c>
      <c r="N21" s="40" t="b">
        <v>0</v>
      </c>
      <c r="O21" s="41">
        <v>-90</v>
      </c>
      <c r="P21" s="42" t="b">
        <f t="shared" si="0"/>
        <v>0</v>
      </c>
    </row>
    <row r="22" spans="1:16" x14ac:dyDescent="0.2">
      <c r="A22" s="13">
        <v>376</v>
      </c>
      <c r="B22" s="14">
        <v>44694.550908564815</v>
      </c>
      <c r="C22" s="15" t="s">
        <v>14</v>
      </c>
      <c r="D22" s="16">
        <v>19438.975255460475</v>
      </c>
      <c r="E22" s="17">
        <v>16348.214193457841</v>
      </c>
      <c r="F22" s="18">
        <v>-324658.97225469648</v>
      </c>
      <c r="G22" s="19">
        <v>61149.891241886027</v>
      </c>
      <c r="H22" s="20">
        <v>14817</v>
      </c>
      <c r="I22" s="21">
        <v>-325464.20177916501</v>
      </c>
      <c r="J22" s="22">
        <f t="shared" si="1"/>
        <v>41747</v>
      </c>
      <c r="K22" s="23">
        <v>0</v>
      </c>
      <c r="L22" s="22">
        <f t="shared" si="2"/>
        <v>0</v>
      </c>
      <c r="M22" s="24">
        <v>0</v>
      </c>
      <c r="N22" s="25" t="b">
        <v>0</v>
      </c>
      <c r="O22" s="26">
        <v>-90</v>
      </c>
      <c r="P22" s="27" t="b">
        <f t="shared" si="0"/>
        <v>0</v>
      </c>
    </row>
    <row r="23" spans="1:16" x14ac:dyDescent="0.2">
      <c r="A23" s="28">
        <v>377</v>
      </c>
      <c r="B23" s="29">
        <v>44694.550908564815</v>
      </c>
      <c r="C23" s="30" t="s">
        <v>15</v>
      </c>
      <c r="D23" s="31">
        <v>19438.975255460475</v>
      </c>
      <c r="E23" s="32">
        <v>16348.214193457841</v>
      </c>
      <c r="F23" s="33">
        <v>-324658.97225469648</v>
      </c>
      <c r="G23" s="34">
        <v>32894.583229209253</v>
      </c>
      <c r="H23" s="35">
        <v>14817</v>
      </c>
      <c r="I23" s="36">
        <v>-351248.64952887269</v>
      </c>
      <c r="J23" s="37">
        <f t="shared" si="1"/>
        <v>29840</v>
      </c>
      <c r="K23" s="38">
        <v>0</v>
      </c>
      <c r="L23" s="37">
        <f t="shared" si="2"/>
        <v>0</v>
      </c>
      <c r="M23" s="39">
        <v>0</v>
      </c>
      <c r="N23" s="40" t="b">
        <v>0</v>
      </c>
      <c r="O23" s="41">
        <v>-87</v>
      </c>
      <c r="P23" s="42" t="b">
        <f t="shared" si="0"/>
        <v>0</v>
      </c>
    </row>
    <row r="24" spans="1:16" x14ac:dyDescent="0.2">
      <c r="A24" s="13">
        <v>378</v>
      </c>
      <c r="B24" s="14">
        <v>44694.550908564815</v>
      </c>
      <c r="C24" s="15" t="s">
        <v>16</v>
      </c>
      <c r="D24" s="16">
        <v>19438.975255460475</v>
      </c>
      <c r="E24" s="17">
        <v>16348.214193457841</v>
      </c>
      <c r="F24" s="18">
        <v>-324658.97225469648</v>
      </c>
      <c r="G24" s="19">
        <v>30256.334571685118</v>
      </c>
      <c r="H24" s="20">
        <v>15683</v>
      </c>
      <c r="I24" s="21">
        <v>-329141.41202189378</v>
      </c>
      <c r="J24" s="22">
        <f t="shared" si="1"/>
        <v>11728</v>
      </c>
      <c r="K24" s="23">
        <v>12250</v>
      </c>
      <c r="L24" s="22">
        <f t="shared" si="2"/>
        <v>522</v>
      </c>
      <c r="M24" s="24">
        <v>720</v>
      </c>
      <c r="N24" s="25" t="b">
        <v>1</v>
      </c>
      <c r="O24" s="26">
        <v>-65</v>
      </c>
      <c r="P24" s="27" t="b">
        <f t="shared" si="0"/>
        <v>1</v>
      </c>
    </row>
    <row r="25" spans="1:16" x14ac:dyDescent="0.2">
      <c r="A25" s="28">
        <v>379</v>
      </c>
      <c r="B25" s="29">
        <v>44694.550908564815</v>
      </c>
      <c r="C25" s="30" t="s">
        <v>11</v>
      </c>
      <c r="D25" s="31">
        <v>19438.975255460475</v>
      </c>
      <c r="E25" s="32">
        <v>16348.214193457841</v>
      </c>
      <c r="F25" s="33">
        <v>-324658.97225469648</v>
      </c>
      <c r="G25" s="34">
        <v>29805.999043266896</v>
      </c>
      <c r="H25" s="35">
        <v>11187</v>
      </c>
      <c r="I25" s="36">
        <v>-330864.9970057765</v>
      </c>
      <c r="J25" s="37">
        <f t="shared" si="1"/>
        <v>13139</v>
      </c>
      <c r="K25" s="38">
        <v>0</v>
      </c>
      <c r="L25" s="37">
        <f t="shared" si="2"/>
        <v>0</v>
      </c>
      <c r="M25" s="39">
        <v>0</v>
      </c>
      <c r="N25" s="40" t="b">
        <v>0</v>
      </c>
      <c r="O25" s="41">
        <v>-90</v>
      </c>
      <c r="P25" s="42" t="b">
        <f t="shared" si="0"/>
        <v>0</v>
      </c>
    </row>
    <row r="26" spans="1:16" x14ac:dyDescent="0.2">
      <c r="A26" s="13">
        <v>380</v>
      </c>
      <c r="B26" s="14">
        <v>44694.550908564815</v>
      </c>
      <c r="C26" s="15" t="s">
        <v>14</v>
      </c>
      <c r="D26" s="16">
        <v>19438.975255460475</v>
      </c>
      <c r="E26" s="17">
        <v>16348.214193457841</v>
      </c>
      <c r="F26" s="18">
        <v>-324658.97225469648</v>
      </c>
      <c r="G26" s="19">
        <v>61149.891241886027</v>
      </c>
      <c r="H26" s="20">
        <v>14817</v>
      </c>
      <c r="I26" s="21">
        <v>-325464.20177916501</v>
      </c>
      <c r="J26" s="22">
        <f t="shared" si="1"/>
        <v>41747</v>
      </c>
      <c r="K26" s="23">
        <v>0</v>
      </c>
      <c r="L26" s="22">
        <f t="shared" si="2"/>
        <v>0</v>
      </c>
      <c r="M26" s="24">
        <v>0</v>
      </c>
      <c r="N26" s="25" t="b">
        <v>0</v>
      </c>
      <c r="O26" s="26">
        <v>-90</v>
      </c>
      <c r="P26" s="27" t="b">
        <f t="shared" si="0"/>
        <v>0</v>
      </c>
    </row>
    <row r="27" spans="1:16" x14ac:dyDescent="0.2">
      <c r="A27" s="28">
        <v>381</v>
      </c>
      <c r="B27" s="29">
        <v>44694.550908564815</v>
      </c>
      <c r="C27" s="30" t="s">
        <v>15</v>
      </c>
      <c r="D27" s="31">
        <v>19438.975255460475</v>
      </c>
      <c r="E27" s="32">
        <v>16348.214193457841</v>
      </c>
      <c r="F27" s="33">
        <v>-324658.97225469648</v>
      </c>
      <c r="G27" s="34">
        <v>32894.583229209253</v>
      </c>
      <c r="H27" s="35">
        <v>14817</v>
      </c>
      <c r="I27" s="36">
        <v>-351248.64952887269</v>
      </c>
      <c r="J27" s="37">
        <f t="shared" si="1"/>
        <v>29840</v>
      </c>
      <c r="K27" s="38">
        <v>0</v>
      </c>
      <c r="L27" s="37">
        <f t="shared" si="2"/>
        <v>0</v>
      </c>
      <c r="M27" s="39">
        <v>0</v>
      </c>
      <c r="N27" s="40" t="b">
        <v>0</v>
      </c>
      <c r="O27" s="41">
        <v>-87</v>
      </c>
      <c r="P27" s="42" t="b">
        <f t="shared" si="0"/>
        <v>0</v>
      </c>
    </row>
    <row r="28" spans="1:16" x14ac:dyDescent="0.2">
      <c r="A28" s="13">
        <v>382</v>
      </c>
      <c r="B28" s="14">
        <v>44694.550908564815</v>
      </c>
      <c r="C28" s="15" t="s">
        <v>16</v>
      </c>
      <c r="D28" s="16">
        <v>19438.975255460475</v>
      </c>
      <c r="E28" s="17">
        <v>16348.214193457841</v>
      </c>
      <c r="F28" s="18">
        <v>-324658.97225469648</v>
      </c>
      <c r="G28" s="19">
        <v>30256.334571685118</v>
      </c>
      <c r="H28" s="20">
        <v>15683</v>
      </c>
      <c r="I28" s="21">
        <v>-329141.41202189378</v>
      </c>
      <c r="J28" s="22">
        <f t="shared" si="1"/>
        <v>11728</v>
      </c>
      <c r="K28" s="23">
        <v>12875</v>
      </c>
      <c r="L28" s="22">
        <f t="shared" si="2"/>
        <v>1147</v>
      </c>
      <c r="M28" s="24">
        <v>585</v>
      </c>
      <c r="N28" s="25" t="b">
        <v>1</v>
      </c>
      <c r="O28" s="26">
        <v>-65</v>
      </c>
      <c r="P28" s="27" t="b">
        <f t="shared" si="0"/>
        <v>0</v>
      </c>
    </row>
    <row r="29" spans="1:16" x14ac:dyDescent="0.2">
      <c r="A29" s="28">
        <v>383</v>
      </c>
      <c r="B29" s="29">
        <v>44694.550908564815</v>
      </c>
      <c r="C29" s="30" t="s">
        <v>11</v>
      </c>
      <c r="D29" s="31">
        <v>19438.975255460475</v>
      </c>
      <c r="E29" s="32">
        <v>16348.214193457841</v>
      </c>
      <c r="F29" s="33">
        <v>-324658.97225469648</v>
      </c>
      <c r="G29" s="34">
        <v>29805.999043266896</v>
      </c>
      <c r="H29" s="35">
        <v>11187</v>
      </c>
      <c r="I29" s="36">
        <v>-330864.9970057765</v>
      </c>
      <c r="J29" s="37">
        <f t="shared" si="1"/>
        <v>13139</v>
      </c>
      <c r="K29" s="38">
        <v>0</v>
      </c>
      <c r="L29" s="37">
        <f t="shared" si="2"/>
        <v>0</v>
      </c>
      <c r="M29" s="39">
        <v>0</v>
      </c>
      <c r="N29" s="40" t="b">
        <v>0</v>
      </c>
      <c r="O29" s="41">
        <v>-90</v>
      </c>
      <c r="P29" s="42" t="b">
        <f t="shared" si="0"/>
        <v>0</v>
      </c>
    </row>
    <row r="30" spans="1:16" x14ac:dyDescent="0.2">
      <c r="A30" s="13">
        <v>384</v>
      </c>
      <c r="B30" s="14">
        <v>44694.550908564815</v>
      </c>
      <c r="C30" s="15" t="s">
        <v>14</v>
      </c>
      <c r="D30" s="16">
        <v>19438.975255460475</v>
      </c>
      <c r="E30" s="17">
        <v>16348.214193457841</v>
      </c>
      <c r="F30" s="18">
        <v>-324658.97225469648</v>
      </c>
      <c r="G30" s="19">
        <v>61149.891241886027</v>
      </c>
      <c r="H30" s="20">
        <v>14817</v>
      </c>
      <c r="I30" s="21">
        <v>-325464.20177916501</v>
      </c>
      <c r="J30" s="22">
        <f t="shared" si="1"/>
        <v>41747</v>
      </c>
      <c r="K30" s="23">
        <v>0</v>
      </c>
      <c r="L30" s="22">
        <f t="shared" si="2"/>
        <v>0</v>
      </c>
      <c r="M30" s="24">
        <v>0</v>
      </c>
      <c r="N30" s="25" t="b">
        <v>0</v>
      </c>
      <c r="O30" s="26">
        <v>-90</v>
      </c>
      <c r="P30" s="27" t="b">
        <f t="shared" si="0"/>
        <v>0</v>
      </c>
    </row>
    <row r="31" spans="1:16" x14ac:dyDescent="0.2">
      <c r="A31" s="28">
        <v>385</v>
      </c>
      <c r="B31" s="29">
        <v>44694.550908564815</v>
      </c>
      <c r="C31" s="30" t="s">
        <v>15</v>
      </c>
      <c r="D31" s="31">
        <v>19438.975255460475</v>
      </c>
      <c r="E31" s="32">
        <v>16348.214193457841</v>
      </c>
      <c r="F31" s="33">
        <v>-324658.97225469648</v>
      </c>
      <c r="G31" s="34">
        <v>32894.583229209253</v>
      </c>
      <c r="H31" s="35">
        <v>14817</v>
      </c>
      <c r="I31" s="36">
        <v>-351248.64952887269</v>
      </c>
      <c r="J31" s="37">
        <f t="shared" si="1"/>
        <v>29840</v>
      </c>
      <c r="K31" s="38">
        <v>0</v>
      </c>
      <c r="L31" s="37">
        <f t="shared" si="2"/>
        <v>0</v>
      </c>
      <c r="M31" s="39">
        <v>0</v>
      </c>
      <c r="N31" s="40" t="b">
        <v>0</v>
      </c>
      <c r="O31" s="41">
        <v>-87</v>
      </c>
      <c r="P31" s="42" t="b">
        <f t="shared" si="0"/>
        <v>0</v>
      </c>
    </row>
    <row r="32" spans="1:16" x14ac:dyDescent="0.2">
      <c r="A32" s="13">
        <v>386</v>
      </c>
      <c r="B32" s="14">
        <v>44694.550908564815</v>
      </c>
      <c r="C32" s="15" t="s">
        <v>16</v>
      </c>
      <c r="D32" s="16">
        <v>19438.975255460475</v>
      </c>
      <c r="E32" s="17">
        <v>16348.214193457841</v>
      </c>
      <c r="F32" s="18">
        <v>-324658.97225469648</v>
      </c>
      <c r="G32" s="19">
        <v>30256.334571685118</v>
      </c>
      <c r="H32" s="20">
        <v>15683</v>
      </c>
      <c r="I32" s="21">
        <v>-329141.41202189378</v>
      </c>
      <c r="J32" s="22">
        <f t="shared" si="1"/>
        <v>11728</v>
      </c>
      <c r="K32" s="23">
        <v>12437</v>
      </c>
      <c r="L32" s="22">
        <f t="shared" si="2"/>
        <v>709</v>
      </c>
      <c r="M32" s="24">
        <v>735</v>
      </c>
      <c r="N32" s="25" t="b">
        <v>1</v>
      </c>
      <c r="O32" s="26">
        <v>-65</v>
      </c>
      <c r="P32" s="27" t="b">
        <f t="shared" si="0"/>
        <v>1</v>
      </c>
    </row>
    <row r="33" spans="1:16" x14ac:dyDescent="0.2">
      <c r="A33" s="28">
        <v>387</v>
      </c>
      <c r="B33" s="29">
        <v>44694.550908564815</v>
      </c>
      <c r="C33" s="30" t="s">
        <v>11</v>
      </c>
      <c r="D33" s="31">
        <v>19438.975255460475</v>
      </c>
      <c r="E33" s="32">
        <v>16348.214193457841</v>
      </c>
      <c r="F33" s="33">
        <v>-324658.97225469648</v>
      </c>
      <c r="G33" s="34">
        <v>29805.999043266896</v>
      </c>
      <c r="H33" s="35">
        <v>11187</v>
      </c>
      <c r="I33" s="36">
        <v>-330864.9970057765</v>
      </c>
      <c r="J33" s="37">
        <f t="shared" si="1"/>
        <v>13139</v>
      </c>
      <c r="K33" s="38">
        <v>0</v>
      </c>
      <c r="L33" s="37">
        <f t="shared" si="2"/>
        <v>0</v>
      </c>
      <c r="M33" s="39">
        <v>0</v>
      </c>
      <c r="N33" s="40" t="b">
        <v>0</v>
      </c>
      <c r="O33" s="41">
        <v>-90</v>
      </c>
      <c r="P33" s="42" t="b">
        <f t="shared" si="0"/>
        <v>0</v>
      </c>
    </row>
    <row r="34" spans="1:16" x14ac:dyDescent="0.2">
      <c r="A34" s="13">
        <v>388</v>
      </c>
      <c r="B34" s="14">
        <v>44694.550908564815</v>
      </c>
      <c r="C34" s="15" t="s">
        <v>14</v>
      </c>
      <c r="D34" s="16">
        <v>19438.975255460475</v>
      </c>
      <c r="E34" s="17">
        <v>16348.214193457841</v>
      </c>
      <c r="F34" s="18">
        <v>-324658.97225469648</v>
      </c>
      <c r="G34" s="19">
        <v>61149.891241886027</v>
      </c>
      <c r="H34" s="20">
        <v>14817</v>
      </c>
      <c r="I34" s="21">
        <v>-325464.20177916501</v>
      </c>
      <c r="J34" s="22">
        <f t="shared" si="1"/>
        <v>41747</v>
      </c>
      <c r="K34" s="23">
        <v>0</v>
      </c>
      <c r="L34" s="22">
        <f t="shared" si="2"/>
        <v>0</v>
      </c>
      <c r="M34" s="24">
        <v>0</v>
      </c>
      <c r="N34" s="25" t="b">
        <v>0</v>
      </c>
      <c r="O34" s="26">
        <v>-90</v>
      </c>
      <c r="P34" s="27" t="b">
        <f t="shared" si="0"/>
        <v>0</v>
      </c>
    </row>
    <row r="35" spans="1:16" x14ac:dyDescent="0.2">
      <c r="A35" s="28">
        <v>389</v>
      </c>
      <c r="B35" s="29">
        <v>44694.550908564815</v>
      </c>
      <c r="C35" s="30" t="s">
        <v>15</v>
      </c>
      <c r="D35" s="31">
        <v>19438.975255460475</v>
      </c>
      <c r="E35" s="32">
        <v>16348.214193457841</v>
      </c>
      <c r="F35" s="33">
        <v>-324658.97225469648</v>
      </c>
      <c r="G35" s="34">
        <v>32894.583229209253</v>
      </c>
      <c r="H35" s="35">
        <v>14817</v>
      </c>
      <c r="I35" s="36">
        <v>-351248.64952887269</v>
      </c>
      <c r="J35" s="37">
        <f t="shared" si="1"/>
        <v>29840</v>
      </c>
      <c r="K35" s="38">
        <v>0</v>
      </c>
      <c r="L35" s="37">
        <f t="shared" si="2"/>
        <v>0</v>
      </c>
      <c r="M35" s="39">
        <v>0</v>
      </c>
      <c r="N35" s="40" t="b">
        <v>0</v>
      </c>
      <c r="O35" s="41">
        <v>-87</v>
      </c>
      <c r="P35" s="42" t="b">
        <f t="shared" si="0"/>
        <v>0</v>
      </c>
    </row>
    <row r="36" spans="1:16" x14ac:dyDescent="0.2">
      <c r="A36" s="13">
        <v>390</v>
      </c>
      <c r="B36" s="14">
        <v>44694.550908564815</v>
      </c>
      <c r="C36" s="15" t="s">
        <v>16</v>
      </c>
      <c r="D36" s="16">
        <v>19438.975255460475</v>
      </c>
      <c r="E36" s="17">
        <v>16348.214193457841</v>
      </c>
      <c r="F36" s="18">
        <v>-324658.97225469648</v>
      </c>
      <c r="G36" s="19">
        <v>30256.334571685118</v>
      </c>
      <c r="H36" s="20">
        <v>15683</v>
      </c>
      <c r="I36" s="21">
        <v>-329141.41202189378</v>
      </c>
      <c r="J36" s="22">
        <f t="shared" si="1"/>
        <v>11728</v>
      </c>
      <c r="K36" s="23">
        <v>12437</v>
      </c>
      <c r="L36" s="22">
        <f t="shared" si="2"/>
        <v>709</v>
      </c>
      <c r="M36" s="24">
        <v>570</v>
      </c>
      <c r="N36" s="25" t="b">
        <v>1</v>
      </c>
      <c r="O36" s="26">
        <v>-65</v>
      </c>
      <c r="P36" s="27" t="b">
        <f t="shared" si="0"/>
        <v>0</v>
      </c>
    </row>
    <row r="37" spans="1:16" x14ac:dyDescent="0.2">
      <c r="A37" s="28">
        <v>391</v>
      </c>
      <c r="B37" s="29">
        <v>44694.551965779319</v>
      </c>
      <c r="C37" s="30" t="s">
        <v>11</v>
      </c>
      <c r="D37" s="31">
        <v>35813.892616498677</v>
      </c>
      <c r="E37" s="32">
        <v>16354.243780769601</v>
      </c>
      <c r="F37" s="33">
        <v>-330319.37047241267</v>
      </c>
      <c r="G37" s="34">
        <v>29805.999043266896</v>
      </c>
      <c r="H37" s="35">
        <v>11187</v>
      </c>
      <c r="I37" s="36">
        <v>-330864.9970057765</v>
      </c>
      <c r="J37" s="37">
        <f t="shared" si="1"/>
        <v>7943</v>
      </c>
      <c r="K37" s="38">
        <v>0</v>
      </c>
      <c r="L37" s="37">
        <f t="shared" si="2"/>
        <v>0</v>
      </c>
      <c r="M37" s="39">
        <v>0</v>
      </c>
      <c r="N37" s="40" t="b">
        <v>0</v>
      </c>
      <c r="O37" s="41">
        <v>-89</v>
      </c>
      <c r="P37" s="42" t="b">
        <f t="shared" si="0"/>
        <v>0</v>
      </c>
    </row>
    <row r="38" spans="1:16" x14ac:dyDescent="0.2">
      <c r="A38" s="13">
        <v>392</v>
      </c>
      <c r="B38" s="14">
        <v>44694.551965779319</v>
      </c>
      <c r="C38" s="15" t="s">
        <v>14</v>
      </c>
      <c r="D38" s="16">
        <v>35813.892616498677</v>
      </c>
      <c r="E38" s="17">
        <v>16354.243780769601</v>
      </c>
      <c r="F38" s="18">
        <v>-330319.37047241267</v>
      </c>
      <c r="G38" s="19">
        <v>61149.891241886027</v>
      </c>
      <c r="H38" s="20">
        <v>14817</v>
      </c>
      <c r="I38" s="21">
        <v>-325464.20177916501</v>
      </c>
      <c r="J38" s="22">
        <f t="shared" si="1"/>
        <v>25843</v>
      </c>
      <c r="K38" s="23">
        <v>26500</v>
      </c>
      <c r="L38" s="22">
        <f t="shared" si="2"/>
        <v>657</v>
      </c>
      <c r="M38" s="24">
        <v>675</v>
      </c>
      <c r="N38" s="25" t="b">
        <v>1</v>
      </c>
      <c r="O38" s="26">
        <v>-78</v>
      </c>
      <c r="P38" s="27" t="b">
        <f t="shared" si="0"/>
        <v>1</v>
      </c>
    </row>
    <row r="39" spans="1:16" x14ac:dyDescent="0.2">
      <c r="A39" s="28">
        <v>393</v>
      </c>
      <c r="B39" s="29">
        <v>44694.551965779319</v>
      </c>
      <c r="C39" s="30" t="s">
        <v>15</v>
      </c>
      <c r="D39" s="31">
        <v>35813.892616498677</v>
      </c>
      <c r="E39" s="32">
        <v>16354.243780769601</v>
      </c>
      <c r="F39" s="33">
        <v>-330319.37047241267</v>
      </c>
      <c r="G39" s="34">
        <v>32894.583229209253</v>
      </c>
      <c r="H39" s="35">
        <v>14817</v>
      </c>
      <c r="I39" s="36">
        <v>-351248.64952887269</v>
      </c>
      <c r="J39" s="37">
        <f t="shared" si="1"/>
        <v>21188</v>
      </c>
      <c r="K39" s="38">
        <v>26812</v>
      </c>
      <c r="L39" s="37">
        <f t="shared" si="2"/>
        <v>5624</v>
      </c>
      <c r="M39" s="39">
        <v>1980</v>
      </c>
      <c r="N39" s="40" t="b">
        <v>1</v>
      </c>
      <c r="O39" s="41">
        <v>-82</v>
      </c>
      <c r="P39" s="42" t="b">
        <f t="shared" si="0"/>
        <v>0</v>
      </c>
    </row>
    <row r="40" spans="1:16" x14ac:dyDescent="0.2">
      <c r="A40" s="13">
        <v>394</v>
      </c>
      <c r="B40" s="14">
        <v>44694.551965779319</v>
      </c>
      <c r="C40" s="15" t="s">
        <v>16</v>
      </c>
      <c r="D40" s="16">
        <v>35813.892616498677</v>
      </c>
      <c r="E40" s="17">
        <v>16354.243780769601</v>
      </c>
      <c r="F40" s="18">
        <v>-330319.37047241267</v>
      </c>
      <c r="G40" s="19">
        <v>30256.334571685118</v>
      </c>
      <c r="H40" s="20">
        <v>15683</v>
      </c>
      <c r="I40" s="21">
        <v>-329141.41202189378</v>
      </c>
      <c r="J40" s="22">
        <f t="shared" si="1"/>
        <v>5721</v>
      </c>
      <c r="K40" s="23">
        <v>6562</v>
      </c>
      <c r="L40" s="22">
        <f t="shared" si="2"/>
        <v>841</v>
      </c>
      <c r="M40" s="24">
        <v>585</v>
      </c>
      <c r="N40" s="25" t="b">
        <v>1</v>
      </c>
      <c r="O40" s="26">
        <v>-60</v>
      </c>
      <c r="P40" s="27" t="b">
        <f t="shared" si="0"/>
        <v>0</v>
      </c>
    </row>
    <row r="41" spans="1:16" x14ac:dyDescent="0.2">
      <c r="A41" s="28">
        <v>395</v>
      </c>
      <c r="B41" s="29">
        <v>44694.551965779319</v>
      </c>
      <c r="C41" s="30" t="s">
        <v>11</v>
      </c>
      <c r="D41" s="31">
        <v>35813.892616498677</v>
      </c>
      <c r="E41" s="32">
        <v>16354.243780769601</v>
      </c>
      <c r="F41" s="33">
        <v>-330319.37047241267</v>
      </c>
      <c r="G41" s="34">
        <v>29805.999043266896</v>
      </c>
      <c r="H41" s="35">
        <v>11187</v>
      </c>
      <c r="I41" s="36">
        <v>-330864.9970057765</v>
      </c>
      <c r="J41" s="37">
        <f t="shared" si="1"/>
        <v>7943</v>
      </c>
      <c r="K41" s="38">
        <v>0</v>
      </c>
      <c r="L41" s="37">
        <f t="shared" si="2"/>
        <v>0</v>
      </c>
      <c r="M41" s="39">
        <v>0</v>
      </c>
      <c r="N41" s="40" t="b">
        <v>0</v>
      </c>
      <c r="O41" s="41">
        <v>-89</v>
      </c>
      <c r="P41" s="42" t="b">
        <f t="shared" si="0"/>
        <v>0</v>
      </c>
    </row>
    <row r="42" spans="1:16" x14ac:dyDescent="0.2">
      <c r="A42" s="13">
        <v>396</v>
      </c>
      <c r="B42" s="14">
        <v>44694.551965779319</v>
      </c>
      <c r="C42" s="15" t="s">
        <v>14</v>
      </c>
      <c r="D42" s="16">
        <v>35813.892616498677</v>
      </c>
      <c r="E42" s="17">
        <v>16354.243780769601</v>
      </c>
      <c r="F42" s="18">
        <v>-330319.37047241267</v>
      </c>
      <c r="G42" s="19">
        <v>61149.891241886027</v>
      </c>
      <c r="H42" s="20">
        <v>14817</v>
      </c>
      <c r="I42" s="21">
        <v>-325464.20177916501</v>
      </c>
      <c r="J42" s="22">
        <f t="shared" si="1"/>
        <v>25843</v>
      </c>
      <c r="K42" s="23">
        <v>27125</v>
      </c>
      <c r="L42" s="22">
        <f t="shared" si="2"/>
        <v>1282</v>
      </c>
      <c r="M42" s="24">
        <v>675</v>
      </c>
      <c r="N42" s="25" t="b">
        <v>1</v>
      </c>
      <c r="O42" s="26">
        <v>-78</v>
      </c>
      <c r="P42" s="27" t="b">
        <f t="shared" si="0"/>
        <v>0</v>
      </c>
    </row>
    <row r="43" spans="1:16" x14ac:dyDescent="0.2">
      <c r="A43" s="28">
        <v>397</v>
      </c>
      <c r="B43" s="29">
        <v>44694.551965779319</v>
      </c>
      <c r="C43" s="30" t="s">
        <v>15</v>
      </c>
      <c r="D43" s="31">
        <v>35813.892616498677</v>
      </c>
      <c r="E43" s="32">
        <v>16354.243780769601</v>
      </c>
      <c r="F43" s="33">
        <v>-330319.37047241267</v>
      </c>
      <c r="G43" s="34">
        <v>32894.583229209253</v>
      </c>
      <c r="H43" s="35">
        <v>14817</v>
      </c>
      <c r="I43" s="36">
        <v>-351248.64952887269</v>
      </c>
      <c r="J43" s="37">
        <f t="shared" si="1"/>
        <v>21188</v>
      </c>
      <c r="K43" s="38">
        <v>25937</v>
      </c>
      <c r="L43" s="37">
        <f t="shared" si="2"/>
        <v>4749</v>
      </c>
      <c r="M43" s="39">
        <v>1965</v>
      </c>
      <c r="N43" s="40" t="b">
        <v>1</v>
      </c>
      <c r="O43" s="41">
        <v>-82</v>
      </c>
      <c r="P43" s="42" t="b">
        <f t="shared" si="0"/>
        <v>0</v>
      </c>
    </row>
    <row r="44" spans="1:16" x14ac:dyDescent="0.2">
      <c r="A44" s="13">
        <v>398</v>
      </c>
      <c r="B44" s="14">
        <v>44694.551965779319</v>
      </c>
      <c r="C44" s="15" t="s">
        <v>16</v>
      </c>
      <c r="D44" s="16">
        <v>35813.892616498677</v>
      </c>
      <c r="E44" s="17">
        <v>16354.243780769601</v>
      </c>
      <c r="F44" s="18">
        <v>-330319.37047241267</v>
      </c>
      <c r="G44" s="19">
        <v>30256.334571685118</v>
      </c>
      <c r="H44" s="20">
        <v>15683</v>
      </c>
      <c r="I44" s="21">
        <v>-329141.41202189378</v>
      </c>
      <c r="J44" s="22">
        <f t="shared" si="1"/>
        <v>5721</v>
      </c>
      <c r="K44" s="23">
        <v>7000</v>
      </c>
      <c r="L44" s="22">
        <f t="shared" si="2"/>
        <v>1279</v>
      </c>
      <c r="M44" s="24">
        <v>720</v>
      </c>
      <c r="N44" s="25" t="b">
        <v>1</v>
      </c>
      <c r="O44" s="26">
        <v>-60</v>
      </c>
      <c r="P44" s="27" t="b">
        <f t="shared" si="0"/>
        <v>0</v>
      </c>
    </row>
    <row r="45" spans="1:16" x14ac:dyDescent="0.2">
      <c r="A45" s="28">
        <v>399</v>
      </c>
      <c r="B45" s="29">
        <v>44694.551965779319</v>
      </c>
      <c r="C45" s="30" t="s">
        <v>11</v>
      </c>
      <c r="D45" s="31">
        <v>35813.892616498677</v>
      </c>
      <c r="E45" s="32">
        <v>16354.243780769601</v>
      </c>
      <c r="F45" s="33">
        <v>-330319.37047241267</v>
      </c>
      <c r="G45" s="34">
        <v>29805.999043266896</v>
      </c>
      <c r="H45" s="35">
        <v>11187</v>
      </c>
      <c r="I45" s="36">
        <v>-330864.9970057765</v>
      </c>
      <c r="J45" s="37">
        <f t="shared" si="1"/>
        <v>7943</v>
      </c>
      <c r="K45" s="38">
        <v>0</v>
      </c>
      <c r="L45" s="37">
        <f t="shared" si="2"/>
        <v>0</v>
      </c>
      <c r="M45" s="39">
        <v>0</v>
      </c>
      <c r="N45" s="40" t="b">
        <v>0</v>
      </c>
      <c r="O45" s="41">
        <v>-89</v>
      </c>
      <c r="P45" s="42" t="b">
        <f t="shared" si="0"/>
        <v>0</v>
      </c>
    </row>
    <row r="46" spans="1:16" x14ac:dyDescent="0.2">
      <c r="A46" s="13">
        <v>400</v>
      </c>
      <c r="B46" s="14">
        <v>44694.551965779319</v>
      </c>
      <c r="C46" s="15" t="s">
        <v>14</v>
      </c>
      <c r="D46" s="16">
        <v>35813.892616498677</v>
      </c>
      <c r="E46" s="17">
        <v>16354.243780769601</v>
      </c>
      <c r="F46" s="18">
        <v>-330319.37047241267</v>
      </c>
      <c r="G46" s="19">
        <v>61149.891241886027</v>
      </c>
      <c r="H46" s="20">
        <v>14817</v>
      </c>
      <c r="I46" s="21">
        <v>-325464.20177916501</v>
      </c>
      <c r="J46" s="22">
        <f t="shared" si="1"/>
        <v>25843</v>
      </c>
      <c r="K46" s="23">
        <v>26500</v>
      </c>
      <c r="L46" s="22">
        <f t="shared" si="2"/>
        <v>657</v>
      </c>
      <c r="M46" s="24">
        <v>735</v>
      </c>
      <c r="N46" s="25" t="b">
        <v>1</v>
      </c>
      <c r="O46" s="26">
        <v>-78</v>
      </c>
      <c r="P46" s="27" t="b">
        <f t="shared" si="0"/>
        <v>1</v>
      </c>
    </row>
    <row r="47" spans="1:16" x14ac:dyDescent="0.2">
      <c r="A47" s="28">
        <v>401</v>
      </c>
      <c r="B47" s="29">
        <v>44694.551965779319</v>
      </c>
      <c r="C47" s="30" t="s">
        <v>15</v>
      </c>
      <c r="D47" s="31">
        <v>35813.892616498677</v>
      </c>
      <c r="E47" s="32">
        <v>16354.243780769601</v>
      </c>
      <c r="F47" s="33">
        <v>-330319.37047241267</v>
      </c>
      <c r="G47" s="34">
        <v>32894.583229209253</v>
      </c>
      <c r="H47" s="35">
        <v>14817</v>
      </c>
      <c r="I47" s="36">
        <v>-351248.64952887269</v>
      </c>
      <c r="J47" s="37">
        <f t="shared" si="1"/>
        <v>21188</v>
      </c>
      <c r="K47" s="38">
        <v>25937</v>
      </c>
      <c r="L47" s="37">
        <f t="shared" si="2"/>
        <v>4749</v>
      </c>
      <c r="M47" s="39">
        <v>2265</v>
      </c>
      <c r="N47" s="40" t="b">
        <v>1</v>
      </c>
      <c r="O47" s="41">
        <v>-82</v>
      </c>
      <c r="P47" s="42" t="b">
        <f t="shared" si="0"/>
        <v>0</v>
      </c>
    </row>
    <row r="48" spans="1:16" x14ac:dyDescent="0.2">
      <c r="A48" s="13">
        <v>402</v>
      </c>
      <c r="B48" s="14">
        <v>44694.551965779319</v>
      </c>
      <c r="C48" s="15" t="s">
        <v>16</v>
      </c>
      <c r="D48" s="16">
        <v>35813.892616498677</v>
      </c>
      <c r="E48" s="17">
        <v>16354.243780769601</v>
      </c>
      <c r="F48" s="18">
        <v>-330319.37047241267</v>
      </c>
      <c r="G48" s="19">
        <v>30256.334571685118</v>
      </c>
      <c r="H48" s="20">
        <v>15683</v>
      </c>
      <c r="I48" s="21">
        <v>-329141.41202189378</v>
      </c>
      <c r="J48" s="22">
        <f t="shared" si="1"/>
        <v>5721</v>
      </c>
      <c r="K48" s="23">
        <v>7187</v>
      </c>
      <c r="L48" s="22">
        <f t="shared" si="2"/>
        <v>1466</v>
      </c>
      <c r="M48" s="24">
        <v>615</v>
      </c>
      <c r="N48" s="25" t="b">
        <v>1</v>
      </c>
      <c r="O48" s="26">
        <v>-60</v>
      </c>
      <c r="P48" s="27" t="b">
        <f t="shared" si="0"/>
        <v>0</v>
      </c>
    </row>
    <row r="49" spans="1:16" x14ac:dyDescent="0.2">
      <c r="A49" s="28">
        <v>403</v>
      </c>
      <c r="B49" s="29">
        <v>44694.551965779319</v>
      </c>
      <c r="C49" s="30" t="s">
        <v>11</v>
      </c>
      <c r="D49" s="31">
        <v>35813.892616498677</v>
      </c>
      <c r="E49" s="32">
        <v>16354.243780769601</v>
      </c>
      <c r="F49" s="33">
        <v>-330319.37047241267</v>
      </c>
      <c r="G49" s="34">
        <v>29805.999043266896</v>
      </c>
      <c r="H49" s="35">
        <v>11187</v>
      </c>
      <c r="I49" s="36">
        <v>-330864.9970057765</v>
      </c>
      <c r="J49" s="37">
        <f t="shared" si="1"/>
        <v>7943</v>
      </c>
      <c r="K49" s="38">
        <v>0</v>
      </c>
      <c r="L49" s="37">
        <f t="shared" si="2"/>
        <v>0</v>
      </c>
      <c r="M49" s="39">
        <v>0</v>
      </c>
      <c r="N49" s="40" t="b">
        <v>0</v>
      </c>
      <c r="O49" s="41">
        <v>-89</v>
      </c>
      <c r="P49" s="42" t="b">
        <f t="shared" si="0"/>
        <v>0</v>
      </c>
    </row>
    <row r="50" spans="1:16" x14ac:dyDescent="0.2">
      <c r="A50" s="13">
        <v>404</v>
      </c>
      <c r="B50" s="14">
        <v>44694.551965779319</v>
      </c>
      <c r="C50" s="15" t="s">
        <v>14</v>
      </c>
      <c r="D50" s="16">
        <v>35813.892616498677</v>
      </c>
      <c r="E50" s="17">
        <v>16354.243780769601</v>
      </c>
      <c r="F50" s="18">
        <v>-330319.37047241267</v>
      </c>
      <c r="G50" s="19">
        <v>61149.891241886027</v>
      </c>
      <c r="H50" s="20">
        <v>14817</v>
      </c>
      <c r="I50" s="21">
        <v>-325464.20177916501</v>
      </c>
      <c r="J50" s="22">
        <f t="shared" si="1"/>
        <v>25843</v>
      </c>
      <c r="K50" s="23">
        <v>26500</v>
      </c>
      <c r="L50" s="22">
        <f t="shared" si="2"/>
        <v>657</v>
      </c>
      <c r="M50" s="24">
        <v>615</v>
      </c>
      <c r="N50" s="25" t="b">
        <v>1</v>
      </c>
      <c r="O50" s="26">
        <v>-78</v>
      </c>
      <c r="P50" s="27" t="b">
        <f t="shared" si="0"/>
        <v>0</v>
      </c>
    </row>
    <row r="51" spans="1:16" x14ac:dyDescent="0.2">
      <c r="A51" s="28">
        <v>405</v>
      </c>
      <c r="B51" s="29">
        <v>44694.551965779319</v>
      </c>
      <c r="C51" s="30" t="s">
        <v>15</v>
      </c>
      <c r="D51" s="31">
        <v>35813.892616498677</v>
      </c>
      <c r="E51" s="32">
        <v>16354.243780769601</v>
      </c>
      <c r="F51" s="33">
        <v>-330319.37047241267</v>
      </c>
      <c r="G51" s="34">
        <v>32894.583229209253</v>
      </c>
      <c r="H51" s="35">
        <v>14817</v>
      </c>
      <c r="I51" s="36">
        <v>-351248.64952887269</v>
      </c>
      <c r="J51" s="37">
        <f t="shared" si="1"/>
        <v>21188</v>
      </c>
      <c r="K51" s="38">
        <v>25625</v>
      </c>
      <c r="L51" s="37">
        <f t="shared" si="2"/>
        <v>4437</v>
      </c>
      <c r="M51" s="39">
        <v>1275</v>
      </c>
      <c r="N51" s="40" t="b">
        <v>1</v>
      </c>
      <c r="O51" s="41">
        <v>-82</v>
      </c>
      <c r="P51" s="42" t="b">
        <f t="shared" si="0"/>
        <v>0</v>
      </c>
    </row>
    <row r="52" spans="1:16" x14ac:dyDescent="0.2">
      <c r="A52" s="13">
        <v>406</v>
      </c>
      <c r="B52" s="14">
        <v>44694.551965779319</v>
      </c>
      <c r="C52" s="15" t="s">
        <v>16</v>
      </c>
      <c r="D52" s="16">
        <v>35813.892616498677</v>
      </c>
      <c r="E52" s="17">
        <v>16354.243780769601</v>
      </c>
      <c r="F52" s="18">
        <v>-330319.37047241267</v>
      </c>
      <c r="G52" s="19">
        <v>30256.334571685118</v>
      </c>
      <c r="H52" s="20">
        <v>15683</v>
      </c>
      <c r="I52" s="21">
        <v>-329141.41202189378</v>
      </c>
      <c r="J52" s="22">
        <f t="shared" si="1"/>
        <v>5721</v>
      </c>
      <c r="K52" s="23">
        <v>8375</v>
      </c>
      <c r="L52" s="22">
        <f t="shared" si="2"/>
        <v>2654</v>
      </c>
      <c r="M52" s="24">
        <v>540</v>
      </c>
      <c r="N52" s="25" t="b">
        <v>1</v>
      </c>
      <c r="O52" s="26">
        <v>-60</v>
      </c>
      <c r="P52" s="27" t="b">
        <f t="shared" si="0"/>
        <v>0</v>
      </c>
    </row>
    <row r="53" spans="1:16" x14ac:dyDescent="0.2">
      <c r="A53" s="28">
        <v>407</v>
      </c>
      <c r="B53" s="29">
        <v>44694.551965779319</v>
      </c>
      <c r="C53" s="30" t="s">
        <v>11</v>
      </c>
      <c r="D53" s="31">
        <v>35813.892616498677</v>
      </c>
      <c r="E53" s="32">
        <v>16354.243780769601</v>
      </c>
      <c r="F53" s="33">
        <v>-330319.37047241267</v>
      </c>
      <c r="G53" s="34">
        <v>29805.999043266896</v>
      </c>
      <c r="H53" s="35">
        <v>11187</v>
      </c>
      <c r="I53" s="36">
        <v>-330864.9970057765</v>
      </c>
      <c r="J53" s="37">
        <f t="shared" si="1"/>
        <v>7943</v>
      </c>
      <c r="K53" s="38">
        <v>0</v>
      </c>
      <c r="L53" s="37">
        <f t="shared" si="2"/>
        <v>0</v>
      </c>
      <c r="M53" s="39">
        <v>0</v>
      </c>
      <c r="N53" s="40" t="b">
        <v>0</v>
      </c>
      <c r="O53" s="41">
        <v>-89</v>
      </c>
      <c r="P53" s="42" t="b">
        <f t="shared" si="0"/>
        <v>0</v>
      </c>
    </row>
    <row r="54" spans="1:16" x14ac:dyDescent="0.2">
      <c r="A54" s="13">
        <v>408</v>
      </c>
      <c r="B54" s="14">
        <v>44694.551965779319</v>
      </c>
      <c r="C54" s="15" t="s">
        <v>14</v>
      </c>
      <c r="D54" s="16">
        <v>35813.892616498677</v>
      </c>
      <c r="E54" s="17">
        <v>16354.243780769601</v>
      </c>
      <c r="F54" s="18">
        <v>-330319.37047241267</v>
      </c>
      <c r="G54" s="19">
        <v>61149.891241886027</v>
      </c>
      <c r="H54" s="20">
        <v>14817</v>
      </c>
      <c r="I54" s="21">
        <v>-325464.20177916501</v>
      </c>
      <c r="J54" s="22">
        <f t="shared" si="1"/>
        <v>25843</v>
      </c>
      <c r="K54" s="23">
        <v>25750</v>
      </c>
      <c r="L54" s="22">
        <f t="shared" si="2"/>
        <v>-93</v>
      </c>
      <c r="M54" s="24">
        <v>630</v>
      </c>
      <c r="N54" s="25" t="b">
        <v>1</v>
      </c>
      <c r="O54" s="26">
        <v>-78</v>
      </c>
      <c r="P54" s="27" t="b">
        <f t="shared" si="0"/>
        <v>1</v>
      </c>
    </row>
    <row r="55" spans="1:16" x14ac:dyDescent="0.2">
      <c r="A55" s="28">
        <v>409</v>
      </c>
      <c r="B55" s="29">
        <v>44694.551965779319</v>
      </c>
      <c r="C55" s="30" t="s">
        <v>15</v>
      </c>
      <c r="D55" s="31">
        <v>35813.892616498677</v>
      </c>
      <c r="E55" s="32">
        <v>16354.243780769601</v>
      </c>
      <c r="F55" s="33">
        <v>-330319.37047241267</v>
      </c>
      <c r="G55" s="34">
        <v>32894.583229209253</v>
      </c>
      <c r="H55" s="35">
        <v>14817</v>
      </c>
      <c r="I55" s="36">
        <v>-351248.64952887269</v>
      </c>
      <c r="J55" s="37">
        <f t="shared" si="1"/>
        <v>21188</v>
      </c>
      <c r="K55" s="38">
        <v>23812</v>
      </c>
      <c r="L55" s="37">
        <f t="shared" si="2"/>
        <v>2624</v>
      </c>
      <c r="M55" s="39">
        <v>690</v>
      </c>
      <c r="N55" s="40" t="b">
        <v>1</v>
      </c>
      <c r="O55" s="41">
        <v>-82</v>
      </c>
      <c r="P55" s="42" t="b">
        <f t="shared" si="0"/>
        <v>0</v>
      </c>
    </row>
    <row r="56" spans="1:16" x14ac:dyDescent="0.2">
      <c r="A56" s="13">
        <v>410</v>
      </c>
      <c r="B56" s="14">
        <v>44694.551965779319</v>
      </c>
      <c r="C56" s="15" t="s">
        <v>16</v>
      </c>
      <c r="D56" s="16">
        <v>35813.892616498677</v>
      </c>
      <c r="E56" s="17">
        <v>16354.243780769601</v>
      </c>
      <c r="F56" s="18">
        <v>-330319.37047241267</v>
      </c>
      <c r="G56" s="19">
        <v>30256.334571685118</v>
      </c>
      <c r="H56" s="20">
        <v>15683</v>
      </c>
      <c r="I56" s="21">
        <v>-329141.41202189378</v>
      </c>
      <c r="J56" s="22">
        <f t="shared" si="1"/>
        <v>5721</v>
      </c>
      <c r="K56" s="23">
        <v>8375</v>
      </c>
      <c r="L56" s="22">
        <f t="shared" si="2"/>
        <v>2654</v>
      </c>
      <c r="M56" s="24">
        <v>570</v>
      </c>
      <c r="N56" s="25" t="b">
        <v>1</v>
      </c>
      <c r="O56" s="26">
        <v>-60</v>
      </c>
      <c r="P56" s="27" t="b">
        <f t="shared" si="0"/>
        <v>0</v>
      </c>
    </row>
    <row r="57" spans="1:16" x14ac:dyDescent="0.2">
      <c r="A57" s="28">
        <v>411</v>
      </c>
      <c r="B57" s="29">
        <v>44694.55275787037</v>
      </c>
      <c r="C57" s="30" t="s">
        <v>11</v>
      </c>
      <c r="D57" s="31">
        <v>31547.281950996639</v>
      </c>
      <c r="E57" s="32">
        <v>16564.857042950378</v>
      </c>
      <c r="F57" s="33">
        <v>-334156.18849841977</v>
      </c>
      <c r="G57" s="34">
        <v>29805.999043266896</v>
      </c>
      <c r="H57" s="35">
        <v>11187</v>
      </c>
      <c r="I57" s="36">
        <v>-330864.9970057765</v>
      </c>
      <c r="J57" s="37">
        <f t="shared" si="1"/>
        <v>6541</v>
      </c>
      <c r="K57" s="38">
        <v>0</v>
      </c>
      <c r="L57" s="37">
        <f t="shared" si="2"/>
        <v>0</v>
      </c>
      <c r="M57" s="39">
        <v>0</v>
      </c>
      <c r="N57" s="40" t="b">
        <v>0</v>
      </c>
      <c r="O57" s="41">
        <v>-80</v>
      </c>
      <c r="P57" s="42" t="b">
        <f t="shared" si="0"/>
        <v>0</v>
      </c>
    </row>
    <row r="58" spans="1:16" x14ac:dyDescent="0.2">
      <c r="A58" s="13">
        <v>412</v>
      </c>
      <c r="B58" s="14">
        <v>44694.55275787037</v>
      </c>
      <c r="C58" s="15" t="s">
        <v>15</v>
      </c>
      <c r="D58" s="16">
        <v>31547.281950996639</v>
      </c>
      <c r="E58" s="17">
        <v>16564.857042950378</v>
      </c>
      <c r="F58" s="18">
        <v>-334156.18849841977</v>
      </c>
      <c r="G58" s="19">
        <v>32894.583229209253</v>
      </c>
      <c r="H58" s="20">
        <v>14817</v>
      </c>
      <c r="I58" s="21">
        <v>-351248.64952887269</v>
      </c>
      <c r="J58" s="22">
        <f t="shared" si="1"/>
        <v>17234</v>
      </c>
      <c r="K58" s="23">
        <v>17250</v>
      </c>
      <c r="L58" s="22">
        <f t="shared" si="2"/>
        <v>16</v>
      </c>
      <c r="M58" s="24">
        <v>780</v>
      </c>
      <c r="N58" s="25" t="b">
        <v>1</v>
      </c>
      <c r="O58" s="26">
        <v>-69</v>
      </c>
      <c r="P58" s="27" t="b">
        <f t="shared" si="0"/>
        <v>1</v>
      </c>
    </row>
    <row r="59" spans="1:16" x14ac:dyDescent="0.2">
      <c r="A59" s="28">
        <v>413</v>
      </c>
      <c r="B59" s="29">
        <v>44694.55275787037</v>
      </c>
      <c r="C59" s="30" t="s">
        <v>16</v>
      </c>
      <c r="D59" s="31">
        <v>31547.281950996639</v>
      </c>
      <c r="E59" s="32">
        <v>16564.857042950378</v>
      </c>
      <c r="F59" s="33">
        <v>-334156.18849841977</v>
      </c>
      <c r="G59" s="34">
        <v>30256.334571685118</v>
      </c>
      <c r="H59" s="35">
        <v>15683</v>
      </c>
      <c r="I59" s="36">
        <v>-329141.41202189378</v>
      </c>
      <c r="J59" s="37">
        <f t="shared" si="1"/>
        <v>5253</v>
      </c>
      <c r="K59" s="38">
        <v>5687</v>
      </c>
      <c r="L59" s="37">
        <f t="shared" si="2"/>
        <v>434</v>
      </c>
      <c r="M59" s="39">
        <v>555</v>
      </c>
      <c r="N59" s="40" t="b">
        <v>1</v>
      </c>
      <c r="O59" s="41">
        <v>-57</v>
      </c>
      <c r="P59" s="42" t="b">
        <f t="shared" si="0"/>
        <v>1</v>
      </c>
    </row>
    <row r="60" spans="1:16" x14ac:dyDescent="0.2">
      <c r="A60" s="13">
        <v>414</v>
      </c>
      <c r="B60" s="14">
        <v>44694.55275787037</v>
      </c>
      <c r="C60" s="15" t="s">
        <v>11</v>
      </c>
      <c r="D60" s="16">
        <v>31547.281950996639</v>
      </c>
      <c r="E60" s="17">
        <v>16564.857042950378</v>
      </c>
      <c r="F60" s="18">
        <v>-334156.18849841977</v>
      </c>
      <c r="G60" s="19">
        <v>29805.999043266896</v>
      </c>
      <c r="H60" s="20">
        <v>11187</v>
      </c>
      <c r="I60" s="21">
        <v>-330864.9970057765</v>
      </c>
      <c r="J60" s="22">
        <f t="shared" si="1"/>
        <v>6541</v>
      </c>
      <c r="K60" s="23">
        <v>8375</v>
      </c>
      <c r="L60" s="22">
        <f t="shared" si="2"/>
        <v>1834</v>
      </c>
      <c r="M60" s="24">
        <v>435</v>
      </c>
      <c r="N60" s="25" t="b">
        <v>1</v>
      </c>
      <c r="O60" s="26">
        <v>-80</v>
      </c>
      <c r="P60" s="27" t="b">
        <f t="shared" si="0"/>
        <v>0</v>
      </c>
    </row>
    <row r="61" spans="1:16" x14ac:dyDescent="0.2">
      <c r="A61" s="28">
        <v>415</v>
      </c>
      <c r="B61" s="29">
        <v>44694.55275787037</v>
      </c>
      <c r="C61" s="30" t="s">
        <v>15</v>
      </c>
      <c r="D61" s="31">
        <v>31547.281950996639</v>
      </c>
      <c r="E61" s="32">
        <v>16564.857042950378</v>
      </c>
      <c r="F61" s="33">
        <v>-334156.18849841977</v>
      </c>
      <c r="G61" s="34">
        <v>32894.583229209253</v>
      </c>
      <c r="H61" s="35">
        <v>14817</v>
      </c>
      <c r="I61" s="36">
        <v>-351248.64952887269</v>
      </c>
      <c r="J61" s="37">
        <f t="shared" si="1"/>
        <v>17234</v>
      </c>
      <c r="K61" s="38">
        <v>16750</v>
      </c>
      <c r="L61" s="37">
        <f t="shared" si="2"/>
        <v>-484</v>
      </c>
      <c r="M61" s="39">
        <v>690</v>
      </c>
      <c r="N61" s="40" t="b">
        <v>1</v>
      </c>
      <c r="O61" s="41">
        <v>-69</v>
      </c>
      <c r="P61" s="42" t="b">
        <f t="shared" si="0"/>
        <v>1</v>
      </c>
    </row>
    <row r="62" spans="1:16" x14ac:dyDescent="0.2">
      <c r="A62" s="13">
        <v>416</v>
      </c>
      <c r="B62" s="14">
        <v>44694.55275787037</v>
      </c>
      <c r="C62" s="15" t="s">
        <v>16</v>
      </c>
      <c r="D62" s="16">
        <v>31547.281950996639</v>
      </c>
      <c r="E62" s="17">
        <v>16564.857042950378</v>
      </c>
      <c r="F62" s="18">
        <v>-334156.18849841977</v>
      </c>
      <c r="G62" s="19">
        <v>30256.334571685118</v>
      </c>
      <c r="H62" s="20">
        <v>15683</v>
      </c>
      <c r="I62" s="21">
        <v>-329141.41202189378</v>
      </c>
      <c r="J62" s="22">
        <f t="shared" si="1"/>
        <v>5253</v>
      </c>
      <c r="K62" s="23">
        <v>4625</v>
      </c>
      <c r="L62" s="22">
        <f t="shared" si="2"/>
        <v>-628</v>
      </c>
      <c r="M62" s="24">
        <v>495</v>
      </c>
      <c r="N62" s="25" t="b">
        <v>1</v>
      </c>
      <c r="O62" s="26">
        <v>-57</v>
      </c>
      <c r="P62" s="27" t="b">
        <f t="shared" si="0"/>
        <v>0</v>
      </c>
    </row>
    <row r="63" spans="1:16" x14ac:dyDescent="0.2">
      <c r="A63" s="28">
        <v>417</v>
      </c>
      <c r="B63" s="29">
        <v>44694.55275787037</v>
      </c>
      <c r="C63" s="30" t="s">
        <v>11</v>
      </c>
      <c r="D63" s="31">
        <v>31547.281950996639</v>
      </c>
      <c r="E63" s="32">
        <v>16564.857042950378</v>
      </c>
      <c r="F63" s="33">
        <v>-334156.18849841977</v>
      </c>
      <c r="G63" s="34">
        <v>29805.999043266896</v>
      </c>
      <c r="H63" s="35">
        <v>11187</v>
      </c>
      <c r="I63" s="36">
        <v>-330864.9970057765</v>
      </c>
      <c r="J63" s="37">
        <f t="shared" si="1"/>
        <v>6541</v>
      </c>
      <c r="K63" s="38">
        <v>7500</v>
      </c>
      <c r="L63" s="37">
        <f t="shared" si="2"/>
        <v>959</v>
      </c>
      <c r="M63" s="39">
        <v>390</v>
      </c>
      <c r="N63" s="40" t="b">
        <v>1</v>
      </c>
      <c r="O63" s="41">
        <v>-80</v>
      </c>
      <c r="P63" s="42" t="b">
        <f t="shared" si="0"/>
        <v>0</v>
      </c>
    </row>
    <row r="64" spans="1:16" x14ac:dyDescent="0.2">
      <c r="A64" s="13">
        <v>418</v>
      </c>
      <c r="B64" s="14">
        <v>44694.55275787037</v>
      </c>
      <c r="C64" s="15" t="s">
        <v>15</v>
      </c>
      <c r="D64" s="16">
        <v>31547.281950996639</v>
      </c>
      <c r="E64" s="17">
        <v>16564.857042950378</v>
      </c>
      <c r="F64" s="18">
        <v>-334156.18849841977</v>
      </c>
      <c r="G64" s="19">
        <v>32894.583229209253</v>
      </c>
      <c r="H64" s="20">
        <v>14817</v>
      </c>
      <c r="I64" s="21">
        <v>-351248.64952887269</v>
      </c>
      <c r="J64" s="22">
        <f t="shared" si="1"/>
        <v>17234</v>
      </c>
      <c r="K64" s="23">
        <v>17062</v>
      </c>
      <c r="L64" s="22">
        <f t="shared" si="2"/>
        <v>-172</v>
      </c>
      <c r="M64" s="24">
        <v>705</v>
      </c>
      <c r="N64" s="25" t="b">
        <v>1</v>
      </c>
      <c r="O64" s="26">
        <v>-69</v>
      </c>
      <c r="P64" s="27" t="b">
        <f t="shared" si="0"/>
        <v>1</v>
      </c>
    </row>
    <row r="65" spans="1:16" x14ac:dyDescent="0.2">
      <c r="A65" s="28">
        <v>419</v>
      </c>
      <c r="B65" s="29">
        <v>44694.55275787037</v>
      </c>
      <c r="C65" s="30" t="s">
        <v>16</v>
      </c>
      <c r="D65" s="31">
        <v>31547.281950996639</v>
      </c>
      <c r="E65" s="32">
        <v>16564.857042950378</v>
      </c>
      <c r="F65" s="33">
        <v>-334156.18849841977</v>
      </c>
      <c r="G65" s="34">
        <v>30256.334571685118</v>
      </c>
      <c r="H65" s="35">
        <v>15683</v>
      </c>
      <c r="I65" s="36">
        <v>-329141.41202189378</v>
      </c>
      <c r="J65" s="37">
        <f t="shared" si="1"/>
        <v>5253</v>
      </c>
      <c r="K65" s="38">
        <v>4937</v>
      </c>
      <c r="L65" s="37">
        <f t="shared" si="2"/>
        <v>-316</v>
      </c>
      <c r="M65" s="39">
        <v>645</v>
      </c>
      <c r="N65" s="40" t="b">
        <v>1</v>
      </c>
      <c r="O65" s="41">
        <v>-57</v>
      </c>
      <c r="P65" s="42" t="b">
        <f t="shared" si="0"/>
        <v>1</v>
      </c>
    </row>
    <row r="66" spans="1:16" x14ac:dyDescent="0.2">
      <c r="A66" s="13">
        <v>420</v>
      </c>
      <c r="B66" s="14">
        <v>44694.55275787037</v>
      </c>
      <c r="C66" s="15" t="s">
        <v>11</v>
      </c>
      <c r="D66" s="16">
        <v>31547.281950996639</v>
      </c>
      <c r="E66" s="17">
        <v>16564.857042950378</v>
      </c>
      <c r="F66" s="18">
        <v>-334156.18849841977</v>
      </c>
      <c r="G66" s="19">
        <v>29805.999043266896</v>
      </c>
      <c r="H66" s="20">
        <v>11187</v>
      </c>
      <c r="I66" s="21">
        <v>-330864.9970057765</v>
      </c>
      <c r="J66" s="22">
        <f t="shared" si="1"/>
        <v>6541</v>
      </c>
      <c r="K66" s="23">
        <v>8062</v>
      </c>
      <c r="L66" s="22">
        <f t="shared" si="2"/>
        <v>1521</v>
      </c>
      <c r="M66" s="24">
        <v>780</v>
      </c>
      <c r="N66" s="25" t="b">
        <v>1</v>
      </c>
      <c r="O66" s="26">
        <v>-80</v>
      </c>
      <c r="P66" s="27" t="b">
        <f t="shared" ref="P66:P129" si="3">ABS($L66)-$M66&lt;0</f>
        <v>0</v>
      </c>
    </row>
    <row r="67" spans="1:16" x14ac:dyDescent="0.2">
      <c r="A67" s="28">
        <v>421</v>
      </c>
      <c r="B67" s="29">
        <v>44694.55275787037</v>
      </c>
      <c r="C67" s="30" t="s">
        <v>15</v>
      </c>
      <c r="D67" s="31">
        <v>31547.281950996639</v>
      </c>
      <c r="E67" s="32">
        <v>16564.857042950378</v>
      </c>
      <c r="F67" s="33">
        <v>-334156.18849841977</v>
      </c>
      <c r="G67" s="34">
        <v>32894.583229209253</v>
      </c>
      <c r="H67" s="35">
        <v>14817</v>
      </c>
      <c r="I67" s="36">
        <v>-351248.64952887269</v>
      </c>
      <c r="J67" s="37">
        <f t="shared" ref="J67:J130" si="4">ROUND(SQRT((G67-D67)^2+(H67-E67)^2+(I67-F67)^2),0)</f>
        <v>17234</v>
      </c>
      <c r="K67" s="38">
        <v>16625</v>
      </c>
      <c r="L67" s="37">
        <f t="shared" ref="L67:L130" si="5">ROUND(IF(N67,K67-J67,0),1)</f>
        <v>-609</v>
      </c>
      <c r="M67" s="39">
        <v>705</v>
      </c>
      <c r="N67" s="40" t="b">
        <v>1</v>
      </c>
      <c r="O67" s="41">
        <v>-69</v>
      </c>
      <c r="P67" s="42" t="b">
        <f t="shared" si="3"/>
        <v>1</v>
      </c>
    </row>
    <row r="68" spans="1:16" x14ac:dyDescent="0.2">
      <c r="A68" s="13">
        <v>422</v>
      </c>
      <c r="B68" s="14">
        <v>44694.55275787037</v>
      </c>
      <c r="C68" s="15" t="s">
        <v>16</v>
      </c>
      <c r="D68" s="16">
        <v>31547.281950996639</v>
      </c>
      <c r="E68" s="17">
        <v>16564.857042950378</v>
      </c>
      <c r="F68" s="18">
        <v>-334156.18849841977</v>
      </c>
      <c r="G68" s="19">
        <v>30256.334571685118</v>
      </c>
      <c r="H68" s="20">
        <v>15683</v>
      </c>
      <c r="I68" s="21">
        <v>-329141.41202189378</v>
      </c>
      <c r="J68" s="22">
        <f t="shared" si="4"/>
        <v>5253</v>
      </c>
      <c r="K68" s="23">
        <v>5062</v>
      </c>
      <c r="L68" s="22">
        <f t="shared" si="5"/>
        <v>-191</v>
      </c>
      <c r="M68" s="24">
        <v>615</v>
      </c>
      <c r="N68" s="25" t="b">
        <v>1</v>
      </c>
      <c r="O68" s="26">
        <v>-57</v>
      </c>
      <c r="P68" s="27" t="b">
        <f t="shared" si="3"/>
        <v>1</v>
      </c>
    </row>
    <row r="69" spans="1:16" x14ac:dyDescent="0.2">
      <c r="A69" s="28">
        <v>423</v>
      </c>
      <c r="B69" s="29">
        <v>44694.55275787037</v>
      </c>
      <c r="C69" s="30" t="s">
        <v>11</v>
      </c>
      <c r="D69" s="31">
        <v>31547.281950996639</v>
      </c>
      <c r="E69" s="32">
        <v>16564.857042950378</v>
      </c>
      <c r="F69" s="33">
        <v>-334156.18849841977</v>
      </c>
      <c r="G69" s="34">
        <v>29805.999043266896</v>
      </c>
      <c r="H69" s="35">
        <v>11187</v>
      </c>
      <c r="I69" s="36">
        <v>-330864.9970057765</v>
      </c>
      <c r="J69" s="37">
        <f t="shared" si="4"/>
        <v>6541</v>
      </c>
      <c r="K69" s="38">
        <v>9437</v>
      </c>
      <c r="L69" s="37">
        <f t="shared" si="5"/>
        <v>2896</v>
      </c>
      <c r="M69" s="39">
        <v>1425</v>
      </c>
      <c r="N69" s="40" t="b">
        <v>1</v>
      </c>
      <c r="O69" s="41">
        <v>-80</v>
      </c>
      <c r="P69" s="42" t="b">
        <f t="shared" si="3"/>
        <v>0</v>
      </c>
    </row>
    <row r="70" spans="1:16" x14ac:dyDescent="0.2">
      <c r="A70" s="13">
        <v>424</v>
      </c>
      <c r="B70" s="14">
        <v>44694.55275787037</v>
      </c>
      <c r="C70" s="15" t="s">
        <v>15</v>
      </c>
      <c r="D70" s="16">
        <v>31547.281950996639</v>
      </c>
      <c r="E70" s="17">
        <v>16564.857042950378</v>
      </c>
      <c r="F70" s="18">
        <v>-334156.18849841977</v>
      </c>
      <c r="G70" s="19">
        <v>32894.583229209253</v>
      </c>
      <c r="H70" s="20">
        <v>14817</v>
      </c>
      <c r="I70" s="21">
        <v>-351248.64952887269</v>
      </c>
      <c r="J70" s="22">
        <f t="shared" si="4"/>
        <v>17234</v>
      </c>
      <c r="K70" s="23">
        <v>16625</v>
      </c>
      <c r="L70" s="22">
        <f t="shared" si="5"/>
        <v>-609</v>
      </c>
      <c r="M70" s="24">
        <v>750</v>
      </c>
      <c r="N70" s="25" t="b">
        <v>1</v>
      </c>
      <c r="O70" s="26">
        <v>-69</v>
      </c>
      <c r="P70" s="27" t="b">
        <f t="shared" si="3"/>
        <v>1</v>
      </c>
    </row>
    <row r="71" spans="1:16" x14ac:dyDescent="0.2">
      <c r="A71" s="28">
        <v>425</v>
      </c>
      <c r="B71" s="29">
        <v>44694.55275787037</v>
      </c>
      <c r="C71" s="30" t="s">
        <v>16</v>
      </c>
      <c r="D71" s="31">
        <v>31547.281950996639</v>
      </c>
      <c r="E71" s="32">
        <v>16564.857042950378</v>
      </c>
      <c r="F71" s="33">
        <v>-334156.18849841977</v>
      </c>
      <c r="G71" s="34">
        <v>30256.334571685118</v>
      </c>
      <c r="H71" s="35">
        <v>15683</v>
      </c>
      <c r="I71" s="36">
        <v>-329141.41202189378</v>
      </c>
      <c r="J71" s="37">
        <f t="shared" si="4"/>
        <v>5253</v>
      </c>
      <c r="K71" s="38">
        <v>5500</v>
      </c>
      <c r="L71" s="37">
        <f t="shared" si="5"/>
        <v>247</v>
      </c>
      <c r="M71" s="39">
        <v>705</v>
      </c>
      <c r="N71" s="40" t="b">
        <v>1</v>
      </c>
      <c r="O71" s="41">
        <v>-57</v>
      </c>
      <c r="P71" s="42" t="b">
        <f t="shared" si="3"/>
        <v>1</v>
      </c>
    </row>
    <row r="72" spans="1:16" x14ac:dyDescent="0.2">
      <c r="A72" s="13">
        <v>426</v>
      </c>
      <c r="B72" s="14">
        <v>44694.554685455245</v>
      </c>
      <c r="C72" s="15" t="s">
        <v>11</v>
      </c>
      <c r="D72" s="16">
        <v>31599.132384053533</v>
      </c>
      <c r="E72" s="17">
        <v>12760.571870066906</v>
      </c>
      <c r="F72" s="18">
        <v>-333886.2679094295</v>
      </c>
      <c r="G72" s="19">
        <v>29805.999043266896</v>
      </c>
      <c r="H72" s="20">
        <v>11187</v>
      </c>
      <c r="I72" s="21">
        <v>-330864.9970057765</v>
      </c>
      <c r="J72" s="22">
        <f t="shared" si="4"/>
        <v>3850</v>
      </c>
      <c r="K72" s="23">
        <v>4937</v>
      </c>
      <c r="L72" s="22">
        <f t="shared" si="5"/>
        <v>1087</v>
      </c>
      <c r="M72" s="24">
        <v>660</v>
      </c>
      <c r="N72" s="25" t="b">
        <v>1</v>
      </c>
      <c r="O72" s="26">
        <v>-56</v>
      </c>
      <c r="P72" s="27" t="b">
        <f t="shared" si="3"/>
        <v>0</v>
      </c>
    </row>
    <row r="73" spans="1:16" x14ac:dyDescent="0.2">
      <c r="A73" s="28">
        <v>427</v>
      </c>
      <c r="B73" s="29">
        <v>44694.554685455245</v>
      </c>
      <c r="C73" s="30" t="s">
        <v>12</v>
      </c>
      <c r="D73" s="31">
        <v>31599.132384053533</v>
      </c>
      <c r="E73" s="32">
        <v>12760.571870066906</v>
      </c>
      <c r="F73" s="33">
        <v>-333886.2679094295</v>
      </c>
      <c r="G73" s="34">
        <v>66962.713641439259</v>
      </c>
      <c r="H73" s="35">
        <v>11187</v>
      </c>
      <c r="I73" s="36">
        <v>-324977.11831615516</v>
      </c>
      <c r="J73" s="37">
        <f t="shared" si="4"/>
        <v>36502</v>
      </c>
      <c r="K73" s="38">
        <v>0</v>
      </c>
      <c r="L73" s="37">
        <f t="shared" si="5"/>
        <v>0</v>
      </c>
      <c r="M73" s="39">
        <v>0</v>
      </c>
      <c r="N73" s="40" t="b">
        <v>0</v>
      </c>
      <c r="O73" s="41">
        <v>-93</v>
      </c>
      <c r="P73" s="42" t="b">
        <f t="shared" si="3"/>
        <v>0</v>
      </c>
    </row>
    <row r="74" spans="1:16" x14ac:dyDescent="0.2">
      <c r="A74" s="13">
        <v>428</v>
      </c>
      <c r="B74" s="14">
        <v>44694.554685455245</v>
      </c>
      <c r="C74" s="15" t="s">
        <v>13</v>
      </c>
      <c r="D74" s="16">
        <v>31599.132384053533</v>
      </c>
      <c r="E74" s="17">
        <v>12760.571870066906</v>
      </c>
      <c r="F74" s="18">
        <v>-333886.2679094295</v>
      </c>
      <c r="G74" s="19">
        <v>32876.488350740532</v>
      </c>
      <c r="H74" s="20">
        <v>12372</v>
      </c>
      <c r="I74" s="21">
        <v>-351732.9374828916</v>
      </c>
      <c r="J74" s="22">
        <f t="shared" si="4"/>
        <v>17897</v>
      </c>
      <c r="K74" s="23">
        <v>17687</v>
      </c>
      <c r="L74" s="22">
        <f t="shared" si="5"/>
        <v>-210</v>
      </c>
      <c r="M74" s="24">
        <v>645</v>
      </c>
      <c r="N74" s="25" t="b">
        <v>1</v>
      </c>
      <c r="O74" s="26">
        <v>-62</v>
      </c>
      <c r="P74" s="27" t="b">
        <f t="shared" si="3"/>
        <v>1</v>
      </c>
    </row>
    <row r="75" spans="1:16" x14ac:dyDescent="0.2">
      <c r="A75" s="28">
        <v>429</v>
      </c>
      <c r="B75" s="29">
        <v>44694.554685455245</v>
      </c>
      <c r="C75" s="30" t="s">
        <v>16</v>
      </c>
      <c r="D75" s="31">
        <v>31599.132384053533</v>
      </c>
      <c r="E75" s="32">
        <v>12760.571870066906</v>
      </c>
      <c r="F75" s="33">
        <v>-333886.2679094295</v>
      </c>
      <c r="G75" s="34">
        <v>30256.334571685118</v>
      </c>
      <c r="H75" s="35">
        <v>15683</v>
      </c>
      <c r="I75" s="36">
        <v>-329141.41202189378</v>
      </c>
      <c r="J75" s="37">
        <f t="shared" si="4"/>
        <v>5732</v>
      </c>
      <c r="K75" s="38">
        <v>0</v>
      </c>
      <c r="L75" s="37">
        <f t="shared" si="5"/>
        <v>0</v>
      </c>
      <c r="M75" s="39">
        <v>0</v>
      </c>
      <c r="N75" s="40" t="b">
        <v>0</v>
      </c>
      <c r="O75" s="41">
        <v>-90</v>
      </c>
      <c r="P75" s="42" t="b">
        <f t="shared" si="3"/>
        <v>0</v>
      </c>
    </row>
    <row r="76" spans="1:16" x14ac:dyDescent="0.2">
      <c r="A76" s="13">
        <v>430</v>
      </c>
      <c r="B76" s="14">
        <v>44694.554685455245</v>
      </c>
      <c r="C76" s="15" t="s">
        <v>11</v>
      </c>
      <c r="D76" s="16">
        <v>31599.132384053533</v>
      </c>
      <c r="E76" s="17">
        <v>12760.571870066906</v>
      </c>
      <c r="F76" s="18">
        <v>-333886.2679094295</v>
      </c>
      <c r="G76" s="19">
        <v>29805.999043266896</v>
      </c>
      <c r="H76" s="20">
        <v>11187</v>
      </c>
      <c r="I76" s="21">
        <v>-330864.9970057765</v>
      </c>
      <c r="J76" s="22">
        <f t="shared" si="4"/>
        <v>3850</v>
      </c>
      <c r="K76" s="23">
        <v>4500</v>
      </c>
      <c r="L76" s="22">
        <f t="shared" si="5"/>
        <v>650</v>
      </c>
      <c r="M76" s="24">
        <v>420</v>
      </c>
      <c r="N76" s="25" t="b">
        <v>1</v>
      </c>
      <c r="O76" s="26">
        <v>-56</v>
      </c>
      <c r="P76" s="27" t="b">
        <f t="shared" si="3"/>
        <v>0</v>
      </c>
    </row>
    <row r="77" spans="1:16" x14ac:dyDescent="0.2">
      <c r="A77" s="28">
        <v>431</v>
      </c>
      <c r="B77" s="29">
        <v>44694.554685455245</v>
      </c>
      <c r="C77" s="30" t="s">
        <v>12</v>
      </c>
      <c r="D77" s="31">
        <v>31599.132384053533</v>
      </c>
      <c r="E77" s="32">
        <v>12760.571870066906</v>
      </c>
      <c r="F77" s="33">
        <v>-333886.2679094295</v>
      </c>
      <c r="G77" s="34">
        <v>66962.713641439259</v>
      </c>
      <c r="H77" s="35">
        <v>11187</v>
      </c>
      <c r="I77" s="36">
        <v>-324977.11831615516</v>
      </c>
      <c r="J77" s="37">
        <f t="shared" si="4"/>
        <v>36502</v>
      </c>
      <c r="K77" s="38">
        <v>0</v>
      </c>
      <c r="L77" s="37">
        <f t="shared" si="5"/>
        <v>0</v>
      </c>
      <c r="M77" s="39">
        <v>0</v>
      </c>
      <c r="N77" s="40" t="b">
        <v>0</v>
      </c>
      <c r="O77" s="41">
        <v>-93</v>
      </c>
      <c r="P77" s="42" t="b">
        <f t="shared" si="3"/>
        <v>0</v>
      </c>
    </row>
    <row r="78" spans="1:16" x14ac:dyDescent="0.2">
      <c r="A78" s="13">
        <v>432</v>
      </c>
      <c r="B78" s="14">
        <v>44694.554685455245</v>
      </c>
      <c r="C78" s="15" t="s">
        <v>13</v>
      </c>
      <c r="D78" s="16">
        <v>31599.132384053533</v>
      </c>
      <c r="E78" s="17">
        <v>12760.571870066906</v>
      </c>
      <c r="F78" s="18">
        <v>-333886.2679094295</v>
      </c>
      <c r="G78" s="19">
        <v>32876.488350740532</v>
      </c>
      <c r="H78" s="20">
        <v>12372</v>
      </c>
      <c r="I78" s="21">
        <v>-351732.9374828916</v>
      </c>
      <c r="J78" s="22">
        <f t="shared" si="4"/>
        <v>17897</v>
      </c>
      <c r="K78" s="23">
        <v>17375</v>
      </c>
      <c r="L78" s="22">
        <f t="shared" si="5"/>
        <v>-522</v>
      </c>
      <c r="M78" s="24">
        <v>570</v>
      </c>
      <c r="N78" s="25" t="b">
        <v>1</v>
      </c>
      <c r="O78" s="26">
        <v>-62</v>
      </c>
      <c r="P78" s="27" t="b">
        <f t="shared" si="3"/>
        <v>1</v>
      </c>
    </row>
    <row r="79" spans="1:16" x14ac:dyDescent="0.2">
      <c r="A79" s="28">
        <v>433</v>
      </c>
      <c r="B79" s="29">
        <v>44694.554685455245</v>
      </c>
      <c r="C79" s="30" t="s">
        <v>16</v>
      </c>
      <c r="D79" s="31">
        <v>31599.132384053533</v>
      </c>
      <c r="E79" s="32">
        <v>12760.571870066906</v>
      </c>
      <c r="F79" s="33">
        <v>-333886.2679094295</v>
      </c>
      <c r="G79" s="34">
        <v>30256.334571685118</v>
      </c>
      <c r="H79" s="35">
        <v>15683</v>
      </c>
      <c r="I79" s="36">
        <v>-329141.41202189378</v>
      </c>
      <c r="J79" s="37">
        <f t="shared" si="4"/>
        <v>5732</v>
      </c>
      <c r="K79" s="38">
        <v>0</v>
      </c>
      <c r="L79" s="37">
        <f t="shared" si="5"/>
        <v>0</v>
      </c>
      <c r="M79" s="39">
        <v>0</v>
      </c>
      <c r="N79" s="40" t="b">
        <v>0</v>
      </c>
      <c r="O79" s="41">
        <v>-90</v>
      </c>
      <c r="P79" s="42" t="b">
        <f t="shared" si="3"/>
        <v>0</v>
      </c>
    </row>
    <row r="80" spans="1:16" x14ac:dyDescent="0.2">
      <c r="A80" s="13">
        <v>434</v>
      </c>
      <c r="B80" s="14">
        <v>44694.554685455245</v>
      </c>
      <c r="C80" s="15" t="s">
        <v>11</v>
      </c>
      <c r="D80" s="16">
        <v>31599.132384053533</v>
      </c>
      <c r="E80" s="17">
        <v>12760.571870066906</v>
      </c>
      <c r="F80" s="18">
        <v>-333886.2679094295</v>
      </c>
      <c r="G80" s="19">
        <v>29805.999043266896</v>
      </c>
      <c r="H80" s="20">
        <v>11187</v>
      </c>
      <c r="I80" s="21">
        <v>-330864.9970057765</v>
      </c>
      <c r="J80" s="22">
        <f t="shared" si="4"/>
        <v>3850</v>
      </c>
      <c r="K80" s="23">
        <v>4000</v>
      </c>
      <c r="L80" s="22">
        <f t="shared" si="5"/>
        <v>150</v>
      </c>
      <c r="M80" s="24">
        <v>660</v>
      </c>
      <c r="N80" s="25" t="b">
        <v>1</v>
      </c>
      <c r="O80" s="26">
        <v>-56</v>
      </c>
      <c r="P80" s="27" t="b">
        <f t="shared" si="3"/>
        <v>1</v>
      </c>
    </row>
    <row r="81" spans="1:16" x14ac:dyDescent="0.2">
      <c r="A81" s="28">
        <v>435</v>
      </c>
      <c r="B81" s="29">
        <v>44694.554685455245</v>
      </c>
      <c r="C81" s="30" t="s">
        <v>12</v>
      </c>
      <c r="D81" s="31">
        <v>31599.132384053533</v>
      </c>
      <c r="E81" s="32">
        <v>12760.571870066906</v>
      </c>
      <c r="F81" s="33">
        <v>-333886.2679094295</v>
      </c>
      <c r="G81" s="34">
        <v>66962.713641439259</v>
      </c>
      <c r="H81" s="35">
        <v>11187</v>
      </c>
      <c r="I81" s="36">
        <v>-324977.11831615516</v>
      </c>
      <c r="J81" s="37">
        <f t="shared" si="4"/>
        <v>36502</v>
      </c>
      <c r="K81" s="38">
        <v>0</v>
      </c>
      <c r="L81" s="37">
        <f t="shared" si="5"/>
        <v>0</v>
      </c>
      <c r="M81" s="39">
        <v>0</v>
      </c>
      <c r="N81" s="40" t="b">
        <v>0</v>
      </c>
      <c r="O81" s="41">
        <v>-93</v>
      </c>
      <c r="P81" s="42" t="b">
        <f t="shared" si="3"/>
        <v>0</v>
      </c>
    </row>
    <row r="82" spans="1:16" x14ac:dyDescent="0.2">
      <c r="A82" s="13">
        <v>436</v>
      </c>
      <c r="B82" s="14">
        <v>44694.554685455245</v>
      </c>
      <c r="C82" s="15" t="s">
        <v>13</v>
      </c>
      <c r="D82" s="16">
        <v>31599.132384053533</v>
      </c>
      <c r="E82" s="17">
        <v>12760.571870066906</v>
      </c>
      <c r="F82" s="18">
        <v>-333886.2679094295</v>
      </c>
      <c r="G82" s="19">
        <v>32876.488350740532</v>
      </c>
      <c r="H82" s="20">
        <v>12372</v>
      </c>
      <c r="I82" s="21">
        <v>-351732.9374828916</v>
      </c>
      <c r="J82" s="22">
        <f t="shared" si="4"/>
        <v>17897</v>
      </c>
      <c r="K82" s="23">
        <v>17812</v>
      </c>
      <c r="L82" s="22">
        <f t="shared" si="5"/>
        <v>-85</v>
      </c>
      <c r="M82" s="24">
        <v>660</v>
      </c>
      <c r="N82" s="25" t="b">
        <v>1</v>
      </c>
      <c r="O82" s="26">
        <v>-62</v>
      </c>
      <c r="P82" s="27" t="b">
        <f t="shared" si="3"/>
        <v>1</v>
      </c>
    </row>
    <row r="83" spans="1:16" x14ac:dyDescent="0.2">
      <c r="A83" s="28">
        <v>437</v>
      </c>
      <c r="B83" s="29">
        <v>44694.554685455245</v>
      </c>
      <c r="C83" s="30" t="s">
        <v>16</v>
      </c>
      <c r="D83" s="31">
        <v>31599.132384053533</v>
      </c>
      <c r="E83" s="32">
        <v>12760.571870066906</v>
      </c>
      <c r="F83" s="33">
        <v>-333886.2679094295</v>
      </c>
      <c r="G83" s="34">
        <v>30256.334571685118</v>
      </c>
      <c r="H83" s="35">
        <v>15683</v>
      </c>
      <c r="I83" s="36">
        <v>-329141.41202189378</v>
      </c>
      <c r="J83" s="37">
        <f t="shared" si="4"/>
        <v>5732</v>
      </c>
      <c r="K83" s="38">
        <v>16500</v>
      </c>
      <c r="L83" s="37">
        <f t="shared" si="5"/>
        <v>10768</v>
      </c>
      <c r="M83" s="39">
        <v>210</v>
      </c>
      <c r="N83" s="40" t="b">
        <v>1</v>
      </c>
      <c r="O83" s="41">
        <v>-90</v>
      </c>
      <c r="P83" s="42" t="b">
        <f t="shared" si="3"/>
        <v>0</v>
      </c>
    </row>
    <row r="84" spans="1:16" x14ac:dyDescent="0.2">
      <c r="A84" s="13">
        <v>438</v>
      </c>
      <c r="B84" s="14">
        <v>44694.554685455245</v>
      </c>
      <c r="C84" s="15" t="s">
        <v>11</v>
      </c>
      <c r="D84" s="16">
        <v>31599.132384053533</v>
      </c>
      <c r="E84" s="17">
        <v>12760.571870066906</v>
      </c>
      <c r="F84" s="18">
        <v>-333886.2679094295</v>
      </c>
      <c r="G84" s="19">
        <v>29805.999043266896</v>
      </c>
      <c r="H84" s="20">
        <v>11187</v>
      </c>
      <c r="I84" s="21">
        <v>-330864.9970057765</v>
      </c>
      <c r="J84" s="22">
        <f t="shared" si="4"/>
        <v>3850</v>
      </c>
      <c r="K84" s="23">
        <v>4187</v>
      </c>
      <c r="L84" s="22">
        <f t="shared" si="5"/>
        <v>337</v>
      </c>
      <c r="M84" s="24">
        <v>585</v>
      </c>
      <c r="N84" s="25" t="b">
        <v>1</v>
      </c>
      <c r="O84" s="26">
        <v>-56</v>
      </c>
      <c r="P84" s="27" t="b">
        <f t="shared" si="3"/>
        <v>1</v>
      </c>
    </row>
    <row r="85" spans="1:16" x14ac:dyDescent="0.2">
      <c r="A85" s="28">
        <v>439</v>
      </c>
      <c r="B85" s="29">
        <v>44694.554685455245</v>
      </c>
      <c r="C85" s="30" t="s">
        <v>12</v>
      </c>
      <c r="D85" s="31">
        <v>31599.132384053533</v>
      </c>
      <c r="E85" s="32">
        <v>12760.571870066906</v>
      </c>
      <c r="F85" s="33">
        <v>-333886.2679094295</v>
      </c>
      <c r="G85" s="34">
        <v>66962.713641439259</v>
      </c>
      <c r="H85" s="35">
        <v>11187</v>
      </c>
      <c r="I85" s="36">
        <v>-324977.11831615516</v>
      </c>
      <c r="J85" s="37">
        <f t="shared" si="4"/>
        <v>36502</v>
      </c>
      <c r="K85" s="38">
        <v>0</v>
      </c>
      <c r="L85" s="37">
        <f t="shared" si="5"/>
        <v>0</v>
      </c>
      <c r="M85" s="39">
        <v>0</v>
      </c>
      <c r="N85" s="40" t="b">
        <v>0</v>
      </c>
      <c r="O85" s="41">
        <v>-93</v>
      </c>
      <c r="P85" s="42" t="b">
        <f t="shared" si="3"/>
        <v>0</v>
      </c>
    </row>
    <row r="86" spans="1:16" x14ac:dyDescent="0.2">
      <c r="A86" s="13">
        <v>440</v>
      </c>
      <c r="B86" s="14">
        <v>44694.554685455245</v>
      </c>
      <c r="C86" s="15" t="s">
        <v>13</v>
      </c>
      <c r="D86" s="16">
        <v>31599.132384053533</v>
      </c>
      <c r="E86" s="17">
        <v>12760.571870066906</v>
      </c>
      <c r="F86" s="18">
        <v>-333886.2679094295</v>
      </c>
      <c r="G86" s="19">
        <v>32876.488350740532</v>
      </c>
      <c r="H86" s="20">
        <v>12372</v>
      </c>
      <c r="I86" s="21">
        <v>-351732.9374828916</v>
      </c>
      <c r="J86" s="22">
        <f t="shared" si="4"/>
        <v>17897</v>
      </c>
      <c r="K86" s="23">
        <v>17812</v>
      </c>
      <c r="L86" s="22">
        <f t="shared" si="5"/>
        <v>-85</v>
      </c>
      <c r="M86" s="24">
        <v>585</v>
      </c>
      <c r="N86" s="25" t="b">
        <v>1</v>
      </c>
      <c r="O86" s="26">
        <v>-62</v>
      </c>
      <c r="P86" s="27" t="b">
        <f t="shared" si="3"/>
        <v>1</v>
      </c>
    </row>
    <row r="87" spans="1:16" x14ac:dyDescent="0.2">
      <c r="A87" s="28">
        <v>441</v>
      </c>
      <c r="B87" s="29">
        <v>44694.554685455245</v>
      </c>
      <c r="C87" s="30" t="s">
        <v>16</v>
      </c>
      <c r="D87" s="31">
        <v>31599.132384053533</v>
      </c>
      <c r="E87" s="32">
        <v>12760.571870066906</v>
      </c>
      <c r="F87" s="33">
        <v>-333886.2679094295</v>
      </c>
      <c r="G87" s="34">
        <v>30256.334571685118</v>
      </c>
      <c r="H87" s="35">
        <v>15683</v>
      </c>
      <c r="I87" s="36">
        <v>-329141.41202189378</v>
      </c>
      <c r="J87" s="37">
        <f t="shared" si="4"/>
        <v>5732</v>
      </c>
      <c r="K87" s="38">
        <v>16312</v>
      </c>
      <c r="L87" s="37">
        <f t="shared" si="5"/>
        <v>10580</v>
      </c>
      <c r="M87" s="39">
        <v>960</v>
      </c>
      <c r="N87" s="40" t="b">
        <v>1</v>
      </c>
      <c r="O87" s="41">
        <v>-90</v>
      </c>
      <c r="P87" s="42" t="b">
        <f t="shared" si="3"/>
        <v>0</v>
      </c>
    </row>
    <row r="88" spans="1:16" x14ac:dyDescent="0.2">
      <c r="A88" s="13">
        <v>442</v>
      </c>
      <c r="B88" s="14">
        <v>44694.554685455245</v>
      </c>
      <c r="C88" s="15" t="s">
        <v>11</v>
      </c>
      <c r="D88" s="16">
        <v>31599.132384053533</v>
      </c>
      <c r="E88" s="17">
        <v>12760.571870066906</v>
      </c>
      <c r="F88" s="18">
        <v>-333886.2679094295</v>
      </c>
      <c r="G88" s="19">
        <v>29805.999043266896</v>
      </c>
      <c r="H88" s="20">
        <v>11187</v>
      </c>
      <c r="I88" s="21">
        <v>-330864.9970057765</v>
      </c>
      <c r="J88" s="22">
        <f t="shared" si="4"/>
        <v>3850</v>
      </c>
      <c r="K88" s="23">
        <v>4312</v>
      </c>
      <c r="L88" s="22">
        <f t="shared" si="5"/>
        <v>462</v>
      </c>
      <c r="M88" s="24">
        <v>525</v>
      </c>
      <c r="N88" s="25" t="b">
        <v>1</v>
      </c>
      <c r="O88" s="26">
        <v>-56</v>
      </c>
      <c r="P88" s="27" t="b">
        <f t="shared" si="3"/>
        <v>1</v>
      </c>
    </row>
    <row r="89" spans="1:16" x14ac:dyDescent="0.2">
      <c r="A89" s="28">
        <v>443</v>
      </c>
      <c r="B89" s="29">
        <v>44694.554685455245</v>
      </c>
      <c r="C89" s="30" t="s">
        <v>12</v>
      </c>
      <c r="D89" s="31">
        <v>31599.132384053533</v>
      </c>
      <c r="E89" s="32">
        <v>12760.571870066906</v>
      </c>
      <c r="F89" s="33">
        <v>-333886.2679094295</v>
      </c>
      <c r="G89" s="34">
        <v>66962.713641439259</v>
      </c>
      <c r="H89" s="35">
        <v>11187</v>
      </c>
      <c r="I89" s="36">
        <v>-324977.11831615516</v>
      </c>
      <c r="J89" s="37">
        <f t="shared" si="4"/>
        <v>36502</v>
      </c>
      <c r="K89" s="38">
        <v>0</v>
      </c>
      <c r="L89" s="37">
        <f t="shared" si="5"/>
        <v>0</v>
      </c>
      <c r="M89" s="39">
        <v>0</v>
      </c>
      <c r="N89" s="40" t="b">
        <v>0</v>
      </c>
      <c r="O89" s="41">
        <v>-93</v>
      </c>
      <c r="P89" s="42" t="b">
        <f t="shared" si="3"/>
        <v>0</v>
      </c>
    </row>
    <row r="90" spans="1:16" x14ac:dyDescent="0.2">
      <c r="A90" s="13">
        <v>444</v>
      </c>
      <c r="B90" s="14">
        <v>44694.554685455245</v>
      </c>
      <c r="C90" s="15" t="s">
        <v>13</v>
      </c>
      <c r="D90" s="16">
        <v>31599.132384053533</v>
      </c>
      <c r="E90" s="17">
        <v>12760.571870066906</v>
      </c>
      <c r="F90" s="18">
        <v>-333886.2679094295</v>
      </c>
      <c r="G90" s="19">
        <v>32876.488350740532</v>
      </c>
      <c r="H90" s="20">
        <v>12372</v>
      </c>
      <c r="I90" s="21">
        <v>-351732.9374828916</v>
      </c>
      <c r="J90" s="22">
        <f t="shared" si="4"/>
        <v>17897</v>
      </c>
      <c r="K90" s="23">
        <v>21250</v>
      </c>
      <c r="L90" s="22">
        <f t="shared" si="5"/>
        <v>3353</v>
      </c>
      <c r="M90" s="24">
        <v>1215</v>
      </c>
      <c r="N90" s="25" t="b">
        <v>1</v>
      </c>
      <c r="O90" s="26">
        <v>-62</v>
      </c>
      <c r="P90" s="27" t="b">
        <f t="shared" si="3"/>
        <v>0</v>
      </c>
    </row>
    <row r="91" spans="1:16" x14ac:dyDescent="0.2">
      <c r="A91" s="28">
        <v>445</v>
      </c>
      <c r="B91" s="29">
        <v>44694.554685455245</v>
      </c>
      <c r="C91" s="30" t="s">
        <v>16</v>
      </c>
      <c r="D91" s="31">
        <v>31599.132384053533</v>
      </c>
      <c r="E91" s="32">
        <v>12760.571870066906</v>
      </c>
      <c r="F91" s="33">
        <v>-333886.2679094295</v>
      </c>
      <c r="G91" s="34">
        <v>30256.334571685118</v>
      </c>
      <c r="H91" s="35">
        <v>15683</v>
      </c>
      <c r="I91" s="36">
        <v>-329141.41202189378</v>
      </c>
      <c r="J91" s="37">
        <f t="shared" si="4"/>
        <v>5732</v>
      </c>
      <c r="K91" s="38">
        <v>17375</v>
      </c>
      <c r="L91" s="37">
        <f t="shared" si="5"/>
        <v>11643</v>
      </c>
      <c r="M91" s="39">
        <v>765</v>
      </c>
      <c r="N91" s="40" t="b">
        <v>1</v>
      </c>
      <c r="O91" s="41">
        <v>-90</v>
      </c>
      <c r="P91" s="42" t="b">
        <f t="shared" si="3"/>
        <v>0</v>
      </c>
    </row>
    <row r="92" spans="1:16" x14ac:dyDescent="0.2">
      <c r="A92" s="13">
        <v>446</v>
      </c>
      <c r="B92" s="14">
        <v>44694.555282793212</v>
      </c>
      <c r="C92" s="15" t="s">
        <v>11</v>
      </c>
      <c r="D92" s="16">
        <v>36396.685951425046</v>
      </c>
      <c r="E92" s="17">
        <v>12878.17015079102</v>
      </c>
      <c r="F92" s="18">
        <v>-328477.2640359386</v>
      </c>
      <c r="G92" s="19">
        <v>29805.999043266896</v>
      </c>
      <c r="H92" s="20">
        <v>11187</v>
      </c>
      <c r="I92" s="21">
        <v>-330864.9970057765</v>
      </c>
      <c r="J92" s="22">
        <f t="shared" si="4"/>
        <v>7211</v>
      </c>
      <c r="K92" s="23">
        <v>7750</v>
      </c>
      <c r="L92" s="22">
        <f t="shared" si="5"/>
        <v>539</v>
      </c>
      <c r="M92" s="24">
        <v>600</v>
      </c>
      <c r="N92" s="25" t="b">
        <v>1</v>
      </c>
      <c r="O92" s="26">
        <v>-56</v>
      </c>
      <c r="P92" s="27" t="b">
        <f t="shared" si="3"/>
        <v>1</v>
      </c>
    </row>
    <row r="93" spans="1:16" x14ac:dyDescent="0.2">
      <c r="A93" s="28">
        <v>447</v>
      </c>
      <c r="B93" s="29">
        <v>44694.555282793212</v>
      </c>
      <c r="C93" s="30" t="s">
        <v>12</v>
      </c>
      <c r="D93" s="31">
        <v>36396.685951425046</v>
      </c>
      <c r="E93" s="32">
        <v>12878.17015079102</v>
      </c>
      <c r="F93" s="33">
        <v>-328477.2640359386</v>
      </c>
      <c r="G93" s="34">
        <v>66962.713641439259</v>
      </c>
      <c r="H93" s="35">
        <v>11187</v>
      </c>
      <c r="I93" s="36">
        <v>-324977.11831615516</v>
      </c>
      <c r="J93" s="37">
        <f t="shared" si="4"/>
        <v>30812</v>
      </c>
      <c r="K93" s="38">
        <v>31187</v>
      </c>
      <c r="L93" s="37">
        <f t="shared" si="5"/>
        <v>375</v>
      </c>
      <c r="M93" s="39">
        <v>1110</v>
      </c>
      <c r="N93" s="40" t="b">
        <v>1</v>
      </c>
      <c r="O93" s="41">
        <v>-74</v>
      </c>
      <c r="P93" s="42" t="b">
        <f t="shared" si="3"/>
        <v>1</v>
      </c>
    </row>
    <row r="94" spans="1:16" x14ac:dyDescent="0.2">
      <c r="A94" s="13">
        <v>448</v>
      </c>
      <c r="B94" s="14">
        <v>44694.555282793212</v>
      </c>
      <c r="C94" s="15" t="s">
        <v>13</v>
      </c>
      <c r="D94" s="16">
        <v>36396.685951425046</v>
      </c>
      <c r="E94" s="17">
        <v>12878.17015079102</v>
      </c>
      <c r="F94" s="18">
        <v>-328477.2640359386</v>
      </c>
      <c r="G94" s="19">
        <v>32876.488350740532</v>
      </c>
      <c r="H94" s="20">
        <v>12372</v>
      </c>
      <c r="I94" s="21">
        <v>-351732.9374828916</v>
      </c>
      <c r="J94" s="22">
        <f t="shared" si="4"/>
        <v>23526</v>
      </c>
      <c r="K94" s="23">
        <v>26250</v>
      </c>
      <c r="L94" s="22">
        <f t="shared" si="5"/>
        <v>2724</v>
      </c>
      <c r="M94" s="24">
        <v>960</v>
      </c>
      <c r="N94" s="25" t="b">
        <v>1</v>
      </c>
      <c r="O94" s="26">
        <v>-80</v>
      </c>
      <c r="P94" s="27" t="b">
        <f t="shared" si="3"/>
        <v>0</v>
      </c>
    </row>
    <row r="95" spans="1:16" x14ac:dyDescent="0.2">
      <c r="A95" s="28">
        <v>449</v>
      </c>
      <c r="B95" s="29">
        <v>44694.555282793212</v>
      </c>
      <c r="C95" s="30" t="s">
        <v>16</v>
      </c>
      <c r="D95" s="31">
        <v>36396.685951425046</v>
      </c>
      <c r="E95" s="32">
        <v>12878.17015079102</v>
      </c>
      <c r="F95" s="33">
        <v>-328477.2640359386</v>
      </c>
      <c r="G95" s="34">
        <v>30256.334571685118</v>
      </c>
      <c r="H95" s="35">
        <v>15683</v>
      </c>
      <c r="I95" s="36">
        <v>-329141.41202189378</v>
      </c>
      <c r="J95" s="37">
        <f t="shared" si="4"/>
        <v>6783</v>
      </c>
      <c r="K95" s="38">
        <v>19187</v>
      </c>
      <c r="L95" s="37">
        <f t="shared" si="5"/>
        <v>12404</v>
      </c>
      <c r="M95" s="39">
        <v>645</v>
      </c>
      <c r="N95" s="40" t="b">
        <v>1</v>
      </c>
      <c r="O95" s="41">
        <v>-85</v>
      </c>
      <c r="P95" s="42" t="b">
        <f t="shared" si="3"/>
        <v>0</v>
      </c>
    </row>
    <row r="96" spans="1:16" x14ac:dyDescent="0.2">
      <c r="A96" s="13">
        <v>450</v>
      </c>
      <c r="B96" s="14">
        <v>44694.555282793212</v>
      </c>
      <c r="C96" s="15" t="s">
        <v>11</v>
      </c>
      <c r="D96" s="16">
        <v>36396.685951425046</v>
      </c>
      <c r="E96" s="17">
        <v>12878.17015079102</v>
      </c>
      <c r="F96" s="18">
        <v>-328477.2640359386</v>
      </c>
      <c r="G96" s="19">
        <v>29805.999043266896</v>
      </c>
      <c r="H96" s="20">
        <v>11187</v>
      </c>
      <c r="I96" s="21">
        <v>-330864.9970057765</v>
      </c>
      <c r="J96" s="22">
        <f t="shared" si="4"/>
        <v>7211</v>
      </c>
      <c r="K96" s="23">
        <v>8062</v>
      </c>
      <c r="L96" s="22">
        <f t="shared" si="5"/>
        <v>851</v>
      </c>
      <c r="M96" s="24">
        <v>765</v>
      </c>
      <c r="N96" s="25" t="b">
        <v>1</v>
      </c>
      <c r="O96" s="26">
        <v>-56</v>
      </c>
      <c r="P96" s="27" t="b">
        <f t="shared" si="3"/>
        <v>0</v>
      </c>
    </row>
    <row r="97" spans="1:16" x14ac:dyDescent="0.2">
      <c r="A97" s="28">
        <v>451</v>
      </c>
      <c r="B97" s="29">
        <v>44694.555282793212</v>
      </c>
      <c r="C97" s="30" t="s">
        <v>12</v>
      </c>
      <c r="D97" s="31">
        <v>36396.685951425046</v>
      </c>
      <c r="E97" s="32">
        <v>12878.17015079102</v>
      </c>
      <c r="F97" s="33">
        <v>-328477.2640359386</v>
      </c>
      <c r="G97" s="34">
        <v>66962.713641439259</v>
      </c>
      <c r="H97" s="35">
        <v>11187</v>
      </c>
      <c r="I97" s="36">
        <v>-324977.11831615516</v>
      </c>
      <c r="J97" s="37">
        <f t="shared" si="4"/>
        <v>30812</v>
      </c>
      <c r="K97" s="38">
        <v>31625</v>
      </c>
      <c r="L97" s="37">
        <f t="shared" si="5"/>
        <v>813</v>
      </c>
      <c r="M97" s="39">
        <v>510</v>
      </c>
      <c r="N97" s="40" t="b">
        <v>1</v>
      </c>
      <c r="O97" s="41">
        <v>-74</v>
      </c>
      <c r="P97" s="42" t="b">
        <f t="shared" si="3"/>
        <v>0</v>
      </c>
    </row>
    <row r="98" spans="1:16" x14ac:dyDescent="0.2">
      <c r="A98" s="13">
        <v>452</v>
      </c>
      <c r="B98" s="14">
        <v>44694.555282793212</v>
      </c>
      <c r="C98" s="15" t="s">
        <v>13</v>
      </c>
      <c r="D98" s="16">
        <v>36396.685951425046</v>
      </c>
      <c r="E98" s="17">
        <v>12878.17015079102</v>
      </c>
      <c r="F98" s="18">
        <v>-328477.2640359386</v>
      </c>
      <c r="G98" s="19">
        <v>32876.488350740532</v>
      </c>
      <c r="H98" s="20">
        <v>12372</v>
      </c>
      <c r="I98" s="21">
        <v>-351732.9374828916</v>
      </c>
      <c r="J98" s="22">
        <f t="shared" si="4"/>
        <v>23526</v>
      </c>
      <c r="K98" s="23">
        <v>26062</v>
      </c>
      <c r="L98" s="22">
        <f t="shared" si="5"/>
        <v>2536</v>
      </c>
      <c r="M98" s="24">
        <v>1125</v>
      </c>
      <c r="N98" s="25" t="b">
        <v>1</v>
      </c>
      <c r="O98" s="26">
        <v>-80</v>
      </c>
      <c r="P98" s="27" t="b">
        <f t="shared" si="3"/>
        <v>0</v>
      </c>
    </row>
    <row r="99" spans="1:16" x14ac:dyDescent="0.2">
      <c r="A99" s="28">
        <v>453</v>
      </c>
      <c r="B99" s="29">
        <v>44694.555282793212</v>
      </c>
      <c r="C99" s="30" t="s">
        <v>16</v>
      </c>
      <c r="D99" s="31">
        <v>36396.685951425046</v>
      </c>
      <c r="E99" s="32">
        <v>12878.17015079102</v>
      </c>
      <c r="F99" s="33">
        <v>-328477.2640359386</v>
      </c>
      <c r="G99" s="34">
        <v>30256.334571685118</v>
      </c>
      <c r="H99" s="35">
        <v>15683</v>
      </c>
      <c r="I99" s="36">
        <v>-329141.41202189378</v>
      </c>
      <c r="J99" s="37">
        <f t="shared" si="4"/>
        <v>6783</v>
      </c>
      <c r="K99" s="38">
        <v>0</v>
      </c>
      <c r="L99" s="37">
        <f t="shared" si="5"/>
        <v>0</v>
      </c>
      <c r="M99" s="39">
        <v>0</v>
      </c>
      <c r="N99" s="40" t="b">
        <v>0</v>
      </c>
      <c r="O99" s="41">
        <v>-85</v>
      </c>
      <c r="P99" s="42" t="b">
        <f t="shared" si="3"/>
        <v>0</v>
      </c>
    </row>
    <row r="100" spans="1:16" x14ac:dyDescent="0.2">
      <c r="A100" s="13">
        <v>454</v>
      </c>
      <c r="B100" s="14">
        <v>44694.555282793212</v>
      </c>
      <c r="C100" s="15" t="s">
        <v>11</v>
      </c>
      <c r="D100" s="16">
        <v>36396.685951425046</v>
      </c>
      <c r="E100" s="17">
        <v>12878.17015079102</v>
      </c>
      <c r="F100" s="18">
        <v>-328477.2640359386</v>
      </c>
      <c r="G100" s="19">
        <v>29805.999043266896</v>
      </c>
      <c r="H100" s="20">
        <v>11187</v>
      </c>
      <c r="I100" s="21">
        <v>-330864.9970057765</v>
      </c>
      <c r="J100" s="22">
        <f t="shared" si="4"/>
        <v>7211</v>
      </c>
      <c r="K100" s="23">
        <v>7750</v>
      </c>
      <c r="L100" s="22">
        <f t="shared" si="5"/>
        <v>539</v>
      </c>
      <c r="M100" s="24">
        <v>720</v>
      </c>
      <c r="N100" s="25" t="b">
        <v>1</v>
      </c>
      <c r="O100" s="26">
        <v>-56</v>
      </c>
      <c r="P100" s="27" t="b">
        <f t="shared" si="3"/>
        <v>1</v>
      </c>
    </row>
    <row r="101" spans="1:16" x14ac:dyDescent="0.2">
      <c r="A101" s="28">
        <v>455</v>
      </c>
      <c r="B101" s="29">
        <v>44694.555282793212</v>
      </c>
      <c r="C101" s="30" t="s">
        <v>12</v>
      </c>
      <c r="D101" s="31">
        <v>36396.685951425046</v>
      </c>
      <c r="E101" s="32">
        <v>12878.17015079102</v>
      </c>
      <c r="F101" s="33">
        <v>-328477.2640359386</v>
      </c>
      <c r="G101" s="34">
        <v>66962.713641439259</v>
      </c>
      <c r="H101" s="35">
        <v>11187</v>
      </c>
      <c r="I101" s="36">
        <v>-324977.11831615516</v>
      </c>
      <c r="J101" s="37">
        <f t="shared" si="4"/>
        <v>30812</v>
      </c>
      <c r="K101" s="38">
        <v>31187</v>
      </c>
      <c r="L101" s="37">
        <f t="shared" si="5"/>
        <v>375</v>
      </c>
      <c r="M101" s="39">
        <v>750</v>
      </c>
      <c r="N101" s="40" t="b">
        <v>1</v>
      </c>
      <c r="O101" s="41">
        <v>-74</v>
      </c>
      <c r="P101" s="42" t="b">
        <f t="shared" si="3"/>
        <v>1</v>
      </c>
    </row>
    <row r="102" spans="1:16" x14ac:dyDescent="0.2">
      <c r="A102" s="13">
        <v>456</v>
      </c>
      <c r="B102" s="14">
        <v>44694.555282793212</v>
      </c>
      <c r="C102" s="15" t="s">
        <v>13</v>
      </c>
      <c r="D102" s="16">
        <v>36396.685951425046</v>
      </c>
      <c r="E102" s="17">
        <v>12878.17015079102</v>
      </c>
      <c r="F102" s="18">
        <v>-328477.2640359386</v>
      </c>
      <c r="G102" s="19">
        <v>32876.488350740532</v>
      </c>
      <c r="H102" s="20">
        <v>12372</v>
      </c>
      <c r="I102" s="21">
        <v>-351732.9374828916</v>
      </c>
      <c r="J102" s="22">
        <f t="shared" si="4"/>
        <v>23526</v>
      </c>
      <c r="K102" s="23">
        <v>26250</v>
      </c>
      <c r="L102" s="22">
        <f t="shared" si="5"/>
        <v>2724</v>
      </c>
      <c r="M102" s="24">
        <v>2565</v>
      </c>
      <c r="N102" s="25" t="b">
        <v>1</v>
      </c>
      <c r="O102" s="26">
        <v>-80</v>
      </c>
      <c r="P102" s="27" t="b">
        <f t="shared" si="3"/>
        <v>0</v>
      </c>
    </row>
    <row r="103" spans="1:16" x14ac:dyDescent="0.2">
      <c r="A103" s="28">
        <v>457</v>
      </c>
      <c r="B103" s="29">
        <v>44694.555282793212</v>
      </c>
      <c r="C103" s="30" t="s">
        <v>16</v>
      </c>
      <c r="D103" s="31">
        <v>36396.685951425046</v>
      </c>
      <c r="E103" s="32">
        <v>12878.17015079102</v>
      </c>
      <c r="F103" s="33">
        <v>-328477.2640359386</v>
      </c>
      <c r="G103" s="34">
        <v>30256.334571685118</v>
      </c>
      <c r="H103" s="35">
        <v>15683</v>
      </c>
      <c r="I103" s="36">
        <v>-329141.41202189378</v>
      </c>
      <c r="J103" s="37">
        <f t="shared" si="4"/>
        <v>6783</v>
      </c>
      <c r="K103" s="38">
        <v>0</v>
      </c>
      <c r="L103" s="37">
        <f t="shared" si="5"/>
        <v>0</v>
      </c>
      <c r="M103" s="39">
        <v>0</v>
      </c>
      <c r="N103" s="40" t="b">
        <v>0</v>
      </c>
      <c r="O103" s="41">
        <v>-85</v>
      </c>
      <c r="P103" s="42" t="b">
        <f t="shared" si="3"/>
        <v>0</v>
      </c>
    </row>
    <row r="104" spans="1:16" x14ac:dyDescent="0.2">
      <c r="A104" s="13">
        <v>458</v>
      </c>
      <c r="B104" s="14">
        <v>44694.555282793212</v>
      </c>
      <c r="C104" s="15" t="s">
        <v>11</v>
      </c>
      <c r="D104" s="16">
        <v>36396.685951425046</v>
      </c>
      <c r="E104" s="17">
        <v>12878.17015079102</v>
      </c>
      <c r="F104" s="18">
        <v>-328477.2640359386</v>
      </c>
      <c r="G104" s="19">
        <v>29805.999043266896</v>
      </c>
      <c r="H104" s="20">
        <v>11187</v>
      </c>
      <c r="I104" s="21">
        <v>-330864.9970057765</v>
      </c>
      <c r="J104" s="22">
        <f t="shared" si="4"/>
        <v>7211</v>
      </c>
      <c r="K104" s="23">
        <v>9562</v>
      </c>
      <c r="L104" s="22">
        <f t="shared" si="5"/>
        <v>2351</v>
      </c>
      <c r="M104" s="24">
        <v>570</v>
      </c>
      <c r="N104" s="25" t="b">
        <v>1</v>
      </c>
      <c r="O104" s="26">
        <v>-56</v>
      </c>
      <c r="P104" s="27" t="b">
        <f t="shared" si="3"/>
        <v>0</v>
      </c>
    </row>
    <row r="105" spans="1:16" x14ac:dyDescent="0.2">
      <c r="A105" s="28">
        <v>459</v>
      </c>
      <c r="B105" s="29">
        <v>44694.555282793212</v>
      </c>
      <c r="C105" s="30" t="s">
        <v>12</v>
      </c>
      <c r="D105" s="31">
        <v>36396.685951425046</v>
      </c>
      <c r="E105" s="32">
        <v>12878.17015079102</v>
      </c>
      <c r="F105" s="33">
        <v>-328477.2640359386</v>
      </c>
      <c r="G105" s="34">
        <v>66962.713641439259</v>
      </c>
      <c r="H105" s="35">
        <v>11187</v>
      </c>
      <c r="I105" s="36">
        <v>-324977.11831615516</v>
      </c>
      <c r="J105" s="37">
        <f t="shared" si="4"/>
        <v>30812</v>
      </c>
      <c r="K105" s="38">
        <v>31500</v>
      </c>
      <c r="L105" s="37">
        <f t="shared" si="5"/>
        <v>688</v>
      </c>
      <c r="M105" s="39">
        <v>720</v>
      </c>
      <c r="N105" s="40" t="b">
        <v>1</v>
      </c>
      <c r="O105" s="41">
        <v>-74</v>
      </c>
      <c r="P105" s="42" t="b">
        <f t="shared" si="3"/>
        <v>1</v>
      </c>
    </row>
    <row r="106" spans="1:16" x14ac:dyDescent="0.2">
      <c r="A106" s="13">
        <v>460</v>
      </c>
      <c r="B106" s="14">
        <v>44694.555282793212</v>
      </c>
      <c r="C106" s="15" t="s">
        <v>13</v>
      </c>
      <c r="D106" s="16">
        <v>36396.685951425046</v>
      </c>
      <c r="E106" s="17">
        <v>12878.17015079102</v>
      </c>
      <c r="F106" s="18">
        <v>-328477.2640359386</v>
      </c>
      <c r="G106" s="19">
        <v>32876.488350740532</v>
      </c>
      <c r="H106" s="20">
        <v>12372</v>
      </c>
      <c r="I106" s="21">
        <v>-351732.9374828916</v>
      </c>
      <c r="J106" s="22">
        <f t="shared" si="4"/>
        <v>23526</v>
      </c>
      <c r="K106" s="23">
        <v>0</v>
      </c>
      <c r="L106" s="22">
        <f t="shared" si="5"/>
        <v>0</v>
      </c>
      <c r="M106" s="24">
        <v>0</v>
      </c>
      <c r="N106" s="25" t="b">
        <v>0</v>
      </c>
      <c r="O106" s="26">
        <v>-80</v>
      </c>
      <c r="P106" s="27" t="b">
        <f t="shared" si="3"/>
        <v>0</v>
      </c>
    </row>
    <row r="107" spans="1:16" x14ac:dyDescent="0.2">
      <c r="A107" s="28">
        <v>461</v>
      </c>
      <c r="B107" s="29">
        <v>44694.555282793212</v>
      </c>
      <c r="C107" s="30" t="s">
        <v>16</v>
      </c>
      <c r="D107" s="31">
        <v>36396.685951425046</v>
      </c>
      <c r="E107" s="32">
        <v>12878.17015079102</v>
      </c>
      <c r="F107" s="33">
        <v>-328477.2640359386</v>
      </c>
      <c r="G107" s="34">
        <v>30256.334571685118</v>
      </c>
      <c r="H107" s="35">
        <v>15683</v>
      </c>
      <c r="I107" s="36">
        <v>-329141.41202189378</v>
      </c>
      <c r="J107" s="37">
        <f t="shared" si="4"/>
        <v>6783</v>
      </c>
      <c r="K107" s="38">
        <v>0</v>
      </c>
      <c r="L107" s="37">
        <f t="shared" si="5"/>
        <v>0</v>
      </c>
      <c r="M107" s="39">
        <v>0</v>
      </c>
      <c r="N107" s="40" t="b">
        <v>0</v>
      </c>
      <c r="O107" s="41">
        <v>-85</v>
      </c>
      <c r="P107" s="42" t="b">
        <f t="shared" si="3"/>
        <v>0</v>
      </c>
    </row>
    <row r="108" spans="1:16" x14ac:dyDescent="0.2">
      <c r="A108" s="13">
        <v>462</v>
      </c>
      <c r="B108" s="14">
        <v>44694.555282793212</v>
      </c>
      <c r="C108" s="15" t="s">
        <v>11</v>
      </c>
      <c r="D108" s="16">
        <v>36396.685951425046</v>
      </c>
      <c r="E108" s="17">
        <v>12878.17015079102</v>
      </c>
      <c r="F108" s="18">
        <v>-328477.2640359386</v>
      </c>
      <c r="G108" s="19">
        <v>29805.999043266896</v>
      </c>
      <c r="H108" s="20">
        <v>11187</v>
      </c>
      <c r="I108" s="21">
        <v>-330864.9970057765</v>
      </c>
      <c r="J108" s="22">
        <f t="shared" si="4"/>
        <v>7211</v>
      </c>
      <c r="K108" s="23">
        <v>7187</v>
      </c>
      <c r="L108" s="22">
        <f t="shared" si="5"/>
        <v>-24</v>
      </c>
      <c r="M108" s="24">
        <v>750</v>
      </c>
      <c r="N108" s="25" t="b">
        <v>1</v>
      </c>
      <c r="O108" s="26">
        <v>-56</v>
      </c>
      <c r="P108" s="27" t="b">
        <f t="shared" si="3"/>
        <v>1</v>
      </c>
    </row>
    <row r="109" spans="1:16" x14ac:dyDescent="0.2">
      <c r="A109" s="28">
        <v>463</v>
      </c>
      <c r="B109" s="29">
        <v>44694.555282793212</v>
      </c>
      <c r="C109" s="30" t="s">
        <v>12</v>
      </c>
      <c r="D109" s="31">
        <v>36396.685951425046</v>
      </c>
      <c r="E109" s="32">
        <v>12878.17015079102</v>
      </c>
      <c r="F109" s="33">
        <v>-328477.2640359386</v>
      </c>
      <c r="G109" s="34">
        <v>66962.713641439259</v>
      </c>
      <c r="H109" s="35">
        <v>11187</v>
      </c>
      <c r="I109" s="36">
        <v>-324977.11831615516</v>
      </c>
      <c r="J109" s="37">
        <f t="shared" si="4"/>
        <v>30812</v>
      </c>
      <c r="K109" s="38">
        <v>30437</v>
      </c>
      <c r="L109" s="37">
        <f t="shared" si="5"/>
        <v>-375</v>
      </c>
      <c r="M109" s="39">
        <v>1470</v>
      </c>
      <c r="N109" s="40" t="b">
        <v>1</v>
      </c>
      <c r="O109" s="41">
        <v>-74</v>
      </c>
      <c r="P109" s="42" t="b">
        <f t="shared" si="3"/>
        <v>1</v>
      </c>
    </row>
    <row r="110" spans="1:16" x14ac:dyDescent="0.2">
      <c r="A110" s="13">
        <v>464</v>
      </c>
      <c r="B110" s="14">
        <v>44694.555282793212</v>
      </c>
      <c r="C110" s="15" t="s">
        <v>13</v>
      </c>
      <c r="D110" s="16">
        <v>36396.685951425046</v>
      </c>
      <c r="E110" s="17">
        <v>12878.17015079102</v>
      </c>
      <c r="F110" s="18">
        <v>-328477.2640359386</v>
      </c>
      <c r="G110" s="19">
        <v>32876.488350740532</v>
      </c>
      <c r="H110" s="20">
        <v>12372</v>
      </c>
      <c r="I110" s="21">
        <v>-351732.9374828916</v>
      </c>
      <c r="J110" s="22">
        <f t="shared" si="4"/>
        <v>23526</v>
      </c>
      <c r="K110" s="23">
        <v>29250</v>
      </c>
      <c r="L110" s="22">
        <f t="shared" si="5"/>
        <v>5724</v>
      </c>
      <c r="M110" s="24">
        <v>1050</v>
      </c>
      <c r="N110" s="25" t="b">
        <v>1</v>
      </c>
      <c r="O110" s="26">
        <v>-80</v>
      </c>
      <c r="P110" s="27" t="b">
        <f t="shared" si="3"/>
        <v>0</v>
      </c>
    </row>
    <row r="111" spans="1:16" x14ac:dyDescent="0.2">
      <c r="A111" s="28">
        <v>465</v>
      </c>
      <c r="B111" s="29">
        <v>44694.555282793212</v>
      </c>
      <c r="C111" s="30" t="s">
        <v>16</v>
      </c>
      <c r="D111" s="31">
        <v>36396.685951425046</v>
      </c>
      <c r="E111" s="32">
        <v>12878.17015079102</v>
      </c>
      <c r="F111" s="33">
        <v>-328477.2640359386</v>
      </c>
      <c r="G111" s="34">
        <v>30256.334571685118</v>
      </c>
      <c r="H111" s="35">
        <v>15683</v>
      </c>
      <c r="I111" s="36">
        <v>-329141.41202189378</v>
      </c>
      <c r="J111" s="37">
        <f t="shared" si="4"/>
        <v>6783</v>
      </c>
      <c r="K111" s="38">
        <v>17812</v>
      </c>
      <c r="L111" s="37">
        <f t="shared" si="5"/>
        <v>11029</v>
      </c>
      <c r="M111" s="39">
        <v>0</v>
      </c>
      <c r="N111" s="40" t="b">
        <v>1</v>
      </c>
      <c r="O111" s="41">
        <v>-85</v>
      </c>
      <c r="P111" s="42" t="b">
        <f t="shared" si="3"/>
        <v>0</v>
      </c>
    </row>
    <row r="112" spans="1:16" x14ac:dyDescent="0.2">
      <c r="A112" s="13">
        <v>466</v>
      </c>
      <c r="B112" s="14">
        <v>44694.555871064811</v>
      </c>
      <c r="C112" s="15" t="s">
        <v>11</v>
      </c>
      <c r="D112" s="16">
        <v>35948.259499086591</v>
      </c>
      <c r="E112" s="17">
        <v>13119.585562522811</v>
      </c>
      <c r="F112" s="18">
        <v>-329760.42311723781</v>
      </c>
      <c r="G112" s="19">
        <v>29805.999043266896</v>
      </c>
      <c r="H112" s="20">
        <v>11187</v>
      </c>
      <c r="I112" s="21">
        <v>-330864.9970057765</v>
      </c>
      <c r="J112" s="22">
        <f t="shared" si="4"/>
        <v>6533</v>
      </c>
      <c r="K112" s="23">
        <v>6562</v>
      </c>
      <c r="L112" s="22">
        <f t="shared" si="5"/>
        <v>29</v>
      </c>
      <c r="M112" s="24">
        <v>720</v>
      </c>
      <c r="N112" s="25" t="b">
        <v>1</v>
      </c>
      <c r="O112" s="26">
        <v>-54</v>
      </c>
      <c r="P112" s="27" t="b">
        <f t="shared" si="3"/>
        <v>1</v>
      </c>
    </row>
    <row r="113" spans="1:16" x14ac:dyDescent="0.2">
      <c r="A113" s="28">
        <v>467</v>
      </c>
      <c r="B113" s="29">
        <v>44694.555871064811</v>
      </c>
      <c r="C113" s="30" t="s">
        <v>13</v>
      </c>
      <c r="D113" s="31">
        <v>35948.259499086591</v>
      </c>
      <c r="E113" s="32">
        <v>13119.585562522811</v>
      </c>
      <c r="F113" s="33">
        <v>-329760.42311723781</v>
      </c>
      <c r="G113" s="34">
        <v>32876.488350740532</v>
      </c>
      <c r="H113" s="35">
        <v>12372</v>
      </c>
      <c r="I113" s="36">
        <v>-351732.9374828916</v>
      </c>
      <c r="J113" s="37">
        <f t="shared" si="4"/>
        <v>22199</v>
      </c>
      <c r="K113" s="38">
        <v>25312</v>
      </c>
      <c r="L113" s="37">
        <f t="shared" si="5"/>
        <v>3113</v>
      </c>
      <c r="M113" s="39">
        <v>1215</v>
      </c>
      <c r="N113" s="40" t="b">
        <v>1</v>
      </c>
      <c r="O113" s="41">
        <v>-76</v>
      </c>
      <c r="P113" s="42" t="b">
        <f t="shared" si="3"/>
        <v>0</v>
      </c>
    </row>
    <row r="114" spans="1:16" x14ac:dyDescent="0.2">
      <c r="A114" s="13">
        <v>468</v>
      </c>
      <c r="B114" s="14">
        <v>44694.555871064811</v>
      </c>
      <c r="C114" s="15" t="s">
        <v>16</v>
      </c>
      <c r="D114" s="16">
        <v>35948.259499086591</v>
      </c>
      <c r="E114" s="17">
        <v>13119.585562522811</v>
      </c>
      <c r="F114" s="18">
        <v>-329760.42311723781</v>
      </c>
      <c r="G114" s="19">
        <v>30256.334571685118</v>
      </c>
      <c r="H114" s="20">
        <v>15683</v>
      </c>
      <c r="I114" s="21">
        <v>-329141.41202189378</v>
      </c>
      <c r="J114" s="22">
        <f t="shared" si="4"/>
        <v>6273</v>
      </c>
      <c r="K114" s="23">
        <v>0</v>
      </c>
      <c r="L114" s="22">
        <f t="shared" si="5"/>
        <v>0</v>
      </c>
      <c r="M114" s="24">
        <v>0</v>
      </c>
      <c r="N114" s="25" t="b">
        <v>0</v>
      </c>
      <c r="O114" s="26">
        <v>-91</v>
      </c>
      <c r="P114" s="27" t="b">
        <f t="shared" si="3"/>
        <v>0</v>
      </c>
    </row>
    <row r="115" spans="1:16" x14ac:dyDescent="0.2">
      <c r="A115" s="28">
        <v>469</v>
      </c>
      <c r="B115" s="29">
        <v>44694.555871064811</v>
      </c>
      <c r="C115" s="30" t="s">
        <v>11</v>
      </c>
      <c r="D115" s="31">
        <v>35948.259499086591</v>
      </c>
      <c r="E115" s="32">
        <v>13119.585562522811</v>
      </c>
      <c r="F115" s="33">
        <v>-329760.42311723781</v>
      </c>
      <c r="G115" s="34">
        <v>29805.999043266896</v>
      </c>
      <c r="H115" s="35">
        <v>11187</v>
      </c>
      <c r="I115" s="36">
        <v>-330864.9970057765</v>
      </c>
      <c r="J115" s="37">
        <f t="shared" si="4"/>
        <v>6533</v>
      </c>
      <c r="K115" s="38">
        <v>6250</v>
      </c>
      <c r="L115" s="37">
        <f t="shared" si="5"/>
        <v>-283</v>
      </c>
      <c r="M115" s="39">
        <v>720</v>
      </c>
      <c r="N115" s="40" t="b">
        <v>1</v>
      </c>
      <c r="O115" s="41">
        <v>-54</v>
      </c>
      <c r="P115" s="42" t="b">
        <f t="shared" si="3"/>
        <v>1</v>
      </c>
    </row>
    <row r="116" spans="1:16" x14ac:dyDescent="0.2">
      <c r="A116" s="13">
        <v>470</v>
      </c>
      <c r="B116" s="14">
        <v>44694.555871064811</v>
      </c>
      <c r="C116" s="15" t="s">
        <v>13</v>
      </c>
      <c r="D116" s="16">
        <v>35948.259499086591</v>
      </c>
      <c r="E116" s="17">
        <v>13119.585562522811</v>
      </c>
      <c r="F116" s="18">
        <v>-329760.42311723781</v>
      </c>
      <c r="G116" s="19">
        <v>32876.488350740532</v>
      </c>
      <c r="H116" s="20">
        <v>12372</v>
      </c>
      <c r="I116" s="21">
        <v>-351732.9374828916</v>
      </c>
      <c r="J116" s="22">
        <f t="shared" si="4"/>
        <v>22199</v>
      </c>
      <c r="K116" s="23">
        <v>27250</v>
      </c>
      <c r="L116" s="22">
        <f t="shared" si="5"/>
        <v>5051</v>
      </c>
      <c r="M116" s="24">
        <v>1185</v>
      </c>
      <c r="N116" s="25" t="b">
        <v>1</v>
      </c>
      <c r="O116" s="26">
        <v>-76</v>
      </c>
      <c r="P116" s="27" t="b">
        <f t="shared" si="3"/>
        <v>0</v>
      </c>
    </row>
    <row r="117" spans="1:16" x14ac:dyDescent="0.2">
      <c r="A117" s="28">
        <v>471</v>
      </c>
      <c r="B117" s="29">
        <v>44694.555871064811</v>
      </c>
      <c r="C117" s="30" t="s">
        <v>16</v>
      </c>
      <c r="D117" s="31">
        <v>35948.259499086591</v>
      </c>
      <c r="E117" s="32">
        <v>13119.585562522811</v>
      </c>
      <c r="F117" s="33">
        <v>-329760.42311723781</v>
      </c>
      <c r="G117" s="34">
        <v>30256.334571685118</v>
      </c>
      <c r="H117" s="35">
        <v>15683</v>
      </c>
      <c r="I117" s="36">
        <v>-329141.41202189378</v>
      </c>
      <c r="J117" s="37">
        <f t="shared" si="4"/>
        <v>6273</v>
      </c>
      <c r="K117" s="38">
        <v>0</v>
      </c>
      <c r="L117" s="37">
        <f t="shared" si="5"/>
        <v>0</v>
      </c>
      <c r="M117" s="39">
        <v>0</v>
      </c>
      <c r="N117" s="40" t="b">
        <v>0</v>
      </c>
      <c r="O117" s="41">
        <v>-91</v>
      </c>
      <c r="P117" s="42" t="b">
        <f t="shared" si="3"/>
        <v>0</v>
      </c>
    </row>
    <row r="118" spans="1:16" x14ac:dyDescent="0.2">
      <c r="A118" s="13">
        <v>472</v>
      </c>
      <c r="B118" s="14">
        <v>44694.555871064811</v>
      </c>
      <c r="C118" s="15" t="s">
        <v>11</v>
      </c>
      <c r="D118" s="16">
        <v>35948.259499086591</v>
      </c>
      <c r="E118" s="17">
        <v>13119.585562522811</v>
      </c>
      <c r="F118" s="18">
        <v>-329760.42311723781</v>
      </c>
      <c r="G118" s="19">
        <v>29805.999043266896</v>
      </c>
      <c r="H118" s="20">
        <v>11187</v>
      </c>
      <c r="I118" s="21">
        <v>-330864.9970057765</v>
      </c>
      <c r="J118" s="22">
        <f t="shared" si="4"/>
        <v>6533</v>
      </c>
      <c r="K118" s="23">
        <v>6437</v>
      </c>
      <c r="L118" s="22">
        <f t="shared" si="5"/>
        <v>-96</v>
      </c>
      <c r="M118" s="24">
        <v>735</v>
      </c>
      <c r="N118" s="25" t="b">
        <v>1</v>
      </c>
      <c r="O118" s="26">
        <v>-54</v>
      </c>
      <c r="P118" s="27" t="b">
        <f t="shared" si="3"/>
        <v>1</v>
      </c>
    </row>
    <row r="119" spans="1:16" x14ac:dyDescent="0.2">
      <c r="A119" s="28">
        <v>473</v>
      </c>
      <c r="B119" s="29">
        <v>44694.555871064811</v>
      </c>
      <c r="C119" s="30" t="s">
        <v>13</v>
      </c>
      <c r="D119" s="31">
        <v>35948.259499086591</v>
      </c>
      <c r="E119" s="32">
        <v>13119.585562522811</v>
      </c>
      <c r="F119" s="33">
        <v>-329760.42311723781</v>
      </c>
      <c r="G119" s="34">
        <v>32876.488350740532</v>
      </c>
      <c r="H119" s="35">
        <v>12372</v>
      </c>
      <c r="I119" s="36">
        <v>-351732.9374828916</v>
      </c>
      <c r="J119" s="37">
        <f t="shared" si="4"/>
        <v>22199</v>
      </c>
      <c r="K119" s="38">
        <v>25625</v>
      </c>
      <c r="L119" s="37">
        <f t="shared" si="5"/>
        <v>3426</v>
      </c>
      <c r="M119" s="39">
        <v>960</v>
      </c>
      <c r="N119" s="40" t="b">
        <v>1</v>
      </c>
      <c r="O119" s="41">
        <v>-76</v>
      </c>
      <c r="P119" s="42" t="b">
        <f t="shared" si="3"/>
        <v>0</v>
      </c>
    </row>
    <row r="120" spans="1:16" x14ac:dyDescent="0.2">
      <c r="A120" s="13">
        <v>474</v>
      </c>
      <c r="B120" s="14">
        <v>44694.555871064811</v>
      </c>
      <c r="C120" s="15" t="s">
        <v>16</v>
      </c>
      <c r="D120" s="16">
        <v>35948.259499086591</v>
      </c>
      <c r="E120" s="17">
        <v>13119.585562522811</v>
      </c>
      <c r="F120" s="18">
        <v>-329760.42311723781</v>
      </c>
      <c r="G120" s="19">
        <v>30256.334571685118</v>
      </c>
      <c r="H120" s="20">
        <v>15683</v>
      </c>
      <c r="I120" s="21">
        <v>-329141.41202189378</v>
      </c>
      <c r="J120" s="22">
        <f t="shared" si="4"/>
        <v>6273</v>
      </c>
      <c r="K120" s="23">
        <v>0</v>
      </c>
      <c r="L120" s="22">
        <f t="shared" si="5"/>
        <v>0</v>
      </c>
      <c r="M120" s="24">
        <v>0</v>
      </c>
      <c r="N120" s="25" t="b">
        <v>0</v>
      </c>
      <c r="O120" s="26">
        <v>-91</v>
      </c>
      <c r="P120" s="27" t="b">
        <f t="shared" si="3"/>
        <v>0</v>
      </c>
    </row>
    <row r="121" spans="1:16" x14ac:dyDescent="0.2">
      <c r="A121" s="28">
        <v>475</v>
      </c>
      <c r="B121" s="29">
        <v>44694.555871064811</v>
      </c>
      <c r="C121" s="30" t="s">
        <v>11</v>
      </c>
      <c r="D121" s="31">
        <v>35948.259499086591</v>
      </c>
      <c r="E121" s="32">
        <v>13119.585562522811</v>
      </c>
      <c r="F121" s="33">
        <v>-329760.42311723781</v>
      </c>
      <c r="G121" s="34">
        <v>29805.999043266896</v>
      </c>
      <c r="H121" s="35">
        <v>11187</v>
      </c>
      <c r="I121" s="36">
        <v>-330864.9970057765</v>
      </c>
      <c r="J121" s="37">
        <f t="shared" si="4"/>
        <v>6533</v>
      </c>
      <c r="K121" s="38">
        <v>6250</v>
      </c>
      <c r="L121" s="37">
        <f t="shared" si="5"/>
        <v>-283</v>
      </c>
      <c r="M121" s="39">
        <v>690</v>
      </c>
      <c r="N121" s="40" t="b">
        <v>1</v>
      </c>
      <c r="O121" s="41">
        <v>-54</v>
      </c>
      <c r="P121" s="42" t="b">
        <f t="shared" si="3"/>
        <v>1</v>
      </c>
    </row>
    <row r="122" spans="1:16" x14ac:dyDescent="0.2">
      <c r="A122" s="13">
        <v>476</v>
      </c>
      <c r="B122" s="14">
        <v>44694.555871064811</v>
      </c>
      <c r="C122" s="15" t="s">
        <v>13</v>
      </c>
      <c r="D122" s="16">
        <v>35948.259499086591</v>
      </c>
      <c r="E122" s="17">
        <v>13119.585562522811</v>
      </c>
      <c r="F122" s="18">
        <v>-329760.42311723781</v>
      </c>
      <c r="G122" s="19">
        <v>32876.488350740532</v>
      </c>
      <c r="H122" s="20">
        <v>12372</v>
      </c>
      <c r="I122" s="21">
        <v>-351732.9374828916</v>
      </c>
      <c r="J122" s="22">
        <f t="shared" si="4"/>
        <v>22199</v>
      </c>
      <c r="K122" s="23">
        <v>25750</v>
      </c>
      <c r="L122" s="22">
        <f t="shared" si="5"/>
        <v>3551</v>
      </c>
      <c r="M122" s="24">
        <v>1065</v>
      </c>
      <c r="N122" s="25" t="b">
        <v>1</v>
      </c>
      <c r="O122" s="26">
        <v>-76</v>
      </c>
      <c r="P122" s="27" t="b">
        <f t="shared" si="3"/>
        <v>0</v>
      </c>
    </row>
    <row r="123" spans="1:16" x14ac:dyDescent="0.2">
      <c r="A123" s="28">
        <v>477</v>
      </c>
      <c r="B123" s="29">
        <v>44694.555871064811</v>
      </c>
      <c r="C123" s="30" t="s">
        <v>16</v>
      </c>
      <c r="D123" s="31">
        <v>35948.259499086591</v>
      </c>
      <c r="E123" s="32">
        <v>13119.585562522811</v>
      </c>
      <c r="F123" s="33">
        <v>-329760.42311723781</v>
      </c>
      <c r="G123" s="34">
        <v>30256.334571685118</v>
      </c>
      <c r="H123" s="35">
        <v>15683</v>
      </c>
      <c r="I123" s="36">
        <v>-329141.41202189378</v>
      </c>
      <c r="J123" s="37">
        <f t="shared" si="4"/>
        <v>6273</v>
      </c>
      <c r="K123" s="38">
        <v>0</v>
      </c>
      <c r="L123" s="37">
        <f t="shared" si="5"/>
        <v>0</v>
      </c>
      <c r="M123" s="39">
        <v>0</v>
      </c>
      <c r="N123" s="40" t="b">
        <v>0</v>
      </c>
      <c r="O123" s="41">
        <v>-91</v>
      </c>
      <c r="P123" s="42" t="b">
        <f t="shared" si="3"/>
        <v>0</v>
      </c>
    </row>
    <row r="124" spans="1:16" x14ac:dyDescent="0.2">
      <c r="A124" s="13">
        <v>478</v>
      </c>
      <c r="B124" s="14">
        <v>44694.555871064811</v>
      </c>
      <c r="C124" s="15" t="s">
        <v>11</v>
      </c>
      <c r="D124" s="16">
        <v>35948.259499086591</v>
      </c>
      <c r="E124" s="17">
        <v>13119.585562522811</v>
      </c>
      <c r="F124" s="18">
        <v>-329760.42311723781</v>
      </c>
      <c r="G124" s="19">
        <v>29805.999043266896</v>
      </c>
      <c r="H124" s="20">
        <v>11187</v>
      </c>
      <c r="I124" s="21">
        <v>-330864.9970057765</v>
      </c>
      <c r="J124" s="22">
        <f t="shared" si="4"/>
        <v>6533</v>
      </c>
      <c r="K124" s="23">
        <v>6437</v>
      </c>
      <c r="L124" s="22">
        <f t="shared" si="5"/>
        <v>-96</v>
      </c>
      <c r="M124" s="24">
        <v>645</v>
      </c>
      <c r="N124" s="25" t="b">
        <v>1</v>
      </c>
      <c r="O124" s="26">
        <v>-54</v>
      </c>
      <c r="P124" s="27" t="b">
        <f t="shared" si="3"/>
        <v>1</v>
      </c>
    </row>
    <row r="125" spans="1:16" x14ac:dyDescent="0.2">
      <c r="A125" s="28">
        <v>479</v>
      </c>
      <c r="B125" s="29">
        <v>44694.555871064811</v>
      </c>
      <c r="C125" s="30" t="s">
        <v>13</v>
      </c>
      <c r="D125" s="31">
        <v>35948.259499086591</v>
      </c>
      <c r="E125" s="32">
        <v>13119.585562522811</v>
      </c>
      <c r="F125" s="33">
        <v>-329760.42311723781</v>
      </c>
      <c r="G125" s="34">
        <v>32876.488350740532</v>
      </c>
      <c r="H125" s="35">
        <v>12372</v>
      </c>
      <c r="I125" s="36">
        <v>-351732.9374828916</v>
      </c>
      <c r="J125" s="37">
        <f t="shared" si="4"/>
        <v>22199</v>
      </c>
      <c r="K125" s="38">
        <v>26250</v>
      </c>
      <c r="L125" s="37">
        <f t="shared" si="5"/>
        <v>4051</v>
      </c>
      <c r="M125" s="39">
        <v>915</v>
      </c>
      <c r="N125" s="40" t="b">
        <v>1</v>
      </c>
      <c r="O125" s="41">
        <v>-76</v>
      </c>
      <c r="P125" s="42" t="b">
        <f t="shared" si="3"/>
        <v>0</v>
      </c>
    </row>
    <row r="126" spans="1:16" x14ac:dyDescent="0.2">
      <c r="A126" s="13">
        <v>480</v>
      </c>
      <c r="B126" s="14">
        <v>44694.555871064811</v>
      </c>
      <c r="C126" s="15" t="s">
        <v>16</v>
      </c>
      <c r="D126" s="16">
        <v>35948.259499086591</v>
      </c>
      <c r="E126" s="17">
        <v>13119.585562522811</v>
      </c>
      <c r="F126" s="18">
        <v>-329760.42311723781</v>
      </c>
      <c r="G126" s="19">
        <v>30256.334571685118</v>
      </c>
      <c r="H126" s="20">
        <v>15683</v>
      </c>
      <c r="I126" s="21">
        <v>-329141.41202189378</v>
      </c>
      <c r="J126" s="22">
        <f t="shared" si="4"/>
        <v>6273</v>
      </c>
      <c r="K126" s="23">
        <v>0</v>
      </c>
      <c r="L126" s="22">
        <f t="shared" si="5"/>
        <v>0</v>
      </c>
      <c r="M126" s="24">
        <v>0</v>
      </c>
      <c r="N126" s="25" t="b">
        <v>0</v>
      </c>
      <c r="O126" s="26">
        <v>-91</v>
      </c>
      <c r="P126" s="27" t="b">
        <f t="shared" si="3"/>
        <v>0</v>
      </c>
    </row>
    <row r="127" spans="1:16" x14ac:dyDescent="0.2">
      <c r="A127" s="28">
        <v>481</v>
      </c>
      <c r="B127" s="29">
        <v>44694.556536689815</v>
      </c>
      <c r="C127" s="30" t="s">
        <v>11</v>
      </c>
      <c r="D127" s="31">
        <v>31303.700188234074</v>
      </c>
      <c r="E127" s="32">
        <v>12799.14484231514</v>
      </c>
      <c r="F127" s="33">
        <v>-343853.26788695157</v>
      </c>
      <c r="G127" s="34">
        <v>29805.999043266896</v>
      </c>
      <c r="H127" s="35">
        <v>11187</v>
      </c>
      <c r="I127" s="36">
        <v>-330864.9970057765</v>
      </c>
      <c r="J127" s="37">
        <f t="shared" si="4"/>
        <v>13173</v>
      </c>
      <c r="K127" s="38">
        <v>17812</v>
      </c>
      <c r="L127" s="37">
        <f t="shared" si="5"/>
        <v>4639</v>
      </c>
      <c r="M127" s="39">
        <v>765</v>
      </c>
      <c r="N127" s="40" t="b">
        <v>1</v>
      </c>
      <c r="O127" s="41">
        <v>-71</v>
      </c>
      <c r="P127" s="42" t="b">
        <f t="shared" si="3"/>
        <v>0</v>
      </c>
    </row>
    <row r="128" spans="1:16" x14ac:dyDescent="0.2">
      <c r="A128" s="13">
        <v>482</v>
      </c>
      <c r="B128" s="14">
        <v>44694.556536689815</v>
      </c>
      <c r="C128" s="15" t="s">
        <v>13</v>
      </c>
      <c r="D128" s="16">
        <v>31303.700188234074</v>
      </c>
      <c r="E128" s="17">
        <v>12799.14484231514</v>
      </c>
      <c r="F128" s="18">
        <v>-343853.26788695157</v>
      </c>
      <c r="G128" s="19">
        <v>32876.488350740532</v>
      </c>
      <c r="H128" s="20">
        <v>12372</v>
      </c>
      <c r="I128" s="21">
        <v>-351732.9374828916</v>
      </c>
      <c r="J128" s="22">
        <f t="shared" si="4"/>
        <v>8046</v>
      </c>
      <c r="K128" s="23">
        <v>11687</v>
      </c>
      <c r="L128" s="22">
        <f t="shared" si="5"/>
        <v>3641</v>
      </c>
      <c r="M128" s="24">
        <v>780</v>
      </c>
      <c r="N128" s="25" t="b">
        <v>1</v>
      </c>
      <c r="O128" s="26">
        <v>-60</v>
      </c>
      <c r="P128" s="27" t="b">
        <f t="shared" si="3"/>
        <v>0</v>
      </c>
    </row>
    <row r="129" spans="1:16" x14ac:dyDescent="0.2">
      <c r="A129" s="28">
        <v>483</v>
      </c>
      <c r="B129" s="29">
        <v>44694.556536689815</v>
      </c>
      <c r="C129" s="30" t="s">
        <v>15</v>
      </c>
      <c r="D129" s="31">
        <v>31303.700188234074</v>
      </c>
      <c r="E129" s="32">
        <v>12799.14484231514</v>
      </c>
      <c r="F129" s="33">
        <v>-343853.26788695157</v>
      </c>
      <c r="G129" s="34">
        <v>32894.583229209253</v>
      </c>
      <c r="H129" s="35">
        <v>14817</v>
      </c>
      <c r="I129" s="36">
        <v>-351248.64952887269</v>
      </c>
      <c r="J129" s="37">
        <f t="shared" si="4"/>
        <v>7829</v>
      </c>
      <c r="K129" s="38">
        <v>0</v>
      </c>
      <c r="L129" s="37">
        <f t="shared" si="5"/>
        <v>0</v>
      </c>
      <c r="M129" s="39">
        <v>0</v>
      </c>
      <c r="N129" s="40" t="b">
        <v>0</v>
      </c>
      <c r="O129" s="41">
        <v>-92</v>
      </c>
      <c r="P129" s="42" t="b">
        <f t="shared" si="3"/>
        <v>0</v>
      </c>
    </row>
    <row r="130" spans="1:16" x14ac:dyDescent="0.2">
      <c r="A130" s="13">
        <v>484</v>
      </c>
      <c r="B130" s="14">
        <v>44694.556536689815</v>
      </c>
      <c r="C130" s="15" t="s">
        <v>11</v>
      </c>
      <c r="D130" s="16">
        <v>31303.700188234074</v>
      </c>
      <c r="E130" s="17">
        <v>12799.14484231514</v>
      </c>
      <c r="F130" s="18">
        <v>-343853.26788695157</v>
      </c>
      <c r="G130" s="19">
        <v>29805.999043266896</v>
      </c>
      <c r="H130" s="20">
        <v>11187</v>
      </c>
      <c r="I130" s="21">
        <v>-330864.9970057765</v>
      </c>
      <c r="J130" s="22">
        <f t="shared" si="4"/>
        <v>13173</v>
      </c>
      <c r="K130" s="23">
        <v>16500</v>
      </c>
      <c r="L130" s="22">
        <f t="shared" si="5"/>
        <v>3327</v>
      </c>
      <c r="M130" s="24">
        <v>690</v>
      </c>
      <c r="N130" s="25" t="b">
        <v>1</v>
      </c>
      <c r="O130" s="26">
        <v>-71</v>
      </c>
      <c r="P130" s="27" t="b">
        <f t="shared" ref="P130:P193" si="6">ABS($L130)-$M130&lt;0</f>
        <v>0</v>
      </c>
    </row>
    <row r="131" spans="1:16" x14ac:dyDescent="0.2">
      <c r="A131" s="28">
        <v>485</v>
      </c>
      <c r="B131" s="29">
        <v>44694.556536689815</v>
      </c>
      <c r="C131" s="30" t="s">
        <v>13</v>
      </c>
      <c r="D131" s="31">
        <v>31303.700188234074</v>
      </c>
      <c r="E131" s="32">
        <v>12799.14484231514</v>
      </c>
      <c r="F131" s="33">
        <v>-343853.26788695157</v>
      </c>
      <c r="G131" s="34">
        <v>32876.488350740532</v>
      </c>
      <c r="H131" s="35">
        <v>12372</v>
      </c>
      <c r="I131" s="36">
        <v>-351732.9374828916</v>
      </c>
      <c r="J131" s="37">
        <f t="shared" ref="J131:J194" si="7">ROUND(SQRT((G131-D131)^2+(H131-E131)^2+(I131-F131)^2),0)</f>
        <v>8046</v>
      </c>
      <c r="K131" s="38">
        <v>12250</v>
      </c>
      <c r="L131" s="37">
        <f t="shared" ref="L131:L194" si="8">ROUND(IF(N131,K131-J131,0),1)</f>
        <v>4204</v>
      </c>
      <c r="M131" s="39">
        <v>495</v>
      </c>
      <c r="N131" s="40" t="b">
        <v>1</v>
      </c>
      <c r="O131" s="41">
        <v>-60</v>
      </c>
      <c r="P131" s="42" t="b">
        <f t="shared" si="6"/>
        <v>0</v>
      </c>
    </row>
    <row r="132" spans="1:16" x14ac:dyDescent="0.2">
      <c r="A132" s="13">
        <v>486</v>
      </c>
      <c r="B132" s="14">
        <v>44694.556536689815</v>
      </c>
      <c r="C132" s="15" t="s">
        <v>15</v>
      </c>
      <c r="D132" s="16">
        <v>31303.700188234074</v>
      </c>
      <c r="E132" s="17">
        <v>12799.14484231514</v>
      </c>
      <c r="F132" s="18">
        <v>-343853.26788695157</v>
      </c>
      <c r="G132" s="19">
        <v>32894.583229209253</v>
      </c>
      <c r="H132" s="20">
        <v>14817</v>
      </c>
      <c r="I132" s="21">
        <v>-351248.64952887269</v>
      </c>
      <c r="J132" s="22">
        <f t="shared" si="7"/>
        <v>7829</v>
      </c>
      <c r="K132" s="23">
        <v>0</v>
      </c>
      <c r="L132" s="22">
        <f t="shared" si="8"/>
        <v>0</v>
      </c>
      <c r="M132" s="24">
        <v>0</v>
      </c>
      <c r="N132" s="25" t="b">
        <v>0</v>
      </c>
      <c r="O132" s="26">
        <v>-92</v>
      </c>
      <c r="P132" s="27" t="b">
        <f t="shared" si="6"/>
        <v>0</v>
      </c>
    </row>
    <row r="133" spans="1:16" x14ac:dyDescent="0.2">
      <c r="A133" s="28">
        <v>487</v>
      </c>
      <c r="B133" s="29">
        <v>44694.556536689815</v>
      </c>
      <c r="C133" s="30" t="s">
        <v>11</v>
      </c>
      <c r="D133" s="31">
        <v>31303.700188234074</v>
      </c>
      <c r="E133" s="32">
        <v>12799.14484231514</v>
      </c>
      <c r="F133" s="33">
        <v>-343853.26788695157</v>
      </c>
      <c r="G133" s="34">
        <v>29805.999043266896</v>
      </c>
      <c r="H133" s="35">
        <v>11187</v>
      </c>
      <c r="I133" s="36">
        <v>-330864.9970057765</v>
      </c>
      <c r="J133" s="37">
        <f t="shared" si="7"/>
        <v>13173</v>
      </c>
      <c r="K133" s="38">
        <v>16625</v>
      </c>
      <c r="L133" s="37">
        <f t="shared" si="8"/>
        <v>3452</v>
      </c>
      <c r="M133" s="39">
        <v>675</v>
      </c>
      <c r="N133" s="40" t="b">
        <v>1</v>
      </c>
      <c r="O133" s="41">
        <v>-71</v>
      </c>
      <c r="P133" s="42" t="b">
        <f t="shared" si="6"/>
        <v>0</v>
      </c>
    </row>
    <row r="134" spans="1:16" x14ac:dyDescent="0.2">
      <c r="A134" s="13">
        <v>488</v>
      </c>
      <c r="B134" s="14">
        <v>44694.556536689815</v>
      </c>
      <c r="C134" s="15" t="s">
        <v>13</v>
      </c>
      <c r="D134" s="16">
        <v>31303.700188234074</v>
      </c>
      <c r="E134" s="17">
        <v>12799.14484231514</v>
      </c>
      <c r="F134" s="18">
        <v>-343853.26788695157</v>
      </c>
      <c r="G134" s="19">
        <v>32876.488350740532</v>
      </c>
      <c r="H134" s="20">
        <v>12372</v>
      </c>
      <c r="I134" s="21">
        <v>-351732.9374828916</v>
      </c>
      <c r="J134" s="22">
        <f t="shared" si="7"/>
        <v>8046</v>
      </c>
      <c r="K134" s="23">
        <v>12125</v>
      </c>
      <c r="L134" s="22">
        <f t="shared" si="8"/>
        <v>4079</v>
      </c>
      <c r="M134" s="24">
        <v>600</v>
      </c>
      <c r="N134" s="25" t="b">
        <v>1</v>
      </c>
      <c r="O134" s="26">
        <v>-60</v>
      </c>
      <c r="P134" s="27" t="b">
        <f t="shared" si="6"/>
        <v>0</v>
      </c>
    </row>
    <row r="135" spans="1:16" x14ac:dyDescent="0.2">
      <c r="A135" s="28">
        <v>489</v>
      </c>
      <c r="B135" s="29">
        <v>44694.556536689815</v>
      </c>
      <c r="C135" s="30" t="s">
        <v>15</v>
      </c>
      <c r="D135" s="31">
        <v>31303.700188234074</v>
      </c>
      <c r="E135" s="32">
        <v>12799.14484231514</v>
      </c>
      <c r="F135" s="33">
        <v>-343853.26788695157</v>
      </c>
      <c r="G135" s="34">
        <v>32894.583229209253</v>
      </c>
      <c r="H135" s="35">
        <v>14817</v>
      </c>
      <c r="I135" s="36">
        <v>-351248.64952887269</v>
      </c>
      <c r="J135" s="37">
        <f t="shared" si="7"/>
        <v>7829</v>
      </c>
      <c r="K135" s="38">
        <v>0</v>
      </c>
      <c r="L135" s="37">
        <f t="shared" si="8"/>
        <v>0</v>
      </c>
      <c r="M135" s="39">
        <v>0</v>
      </c>
      <c r="N135" s="40" t="b">
        <v>0</v>
      </c>
      <c r="O135" s="41">
        <v>-92</v>
      </c>
      <c r="P135" s="42" t="b">
        <f t="shared" si="6"/>
        <v>0</v>
      </c>
    </row>
    <row r="136" spans="1:16" x14ac:dyDescent="0.2">
      <c r="A136" s="13">
        <v>490</v>
      </c>
      <c r="B136" s="14">
        <v>44694.556536689815</v>
      </c>
      <c r="C136" s="15" t="s">
        <v>11</v>
      </c>
      <c r="D136" s="16">
        <v>31303.700188234074</v>
      </c>
      <c r="E136" s="17">
        <v>12799.14484231514</v>
      </c>
      <c r="F136" s="18">
        <v>-343853.26788695157</v>
      </c>
      <c r="G136" s="19">
        <v>29805.999043266896</v>
      </c>
      <c r="H136" s="20">
        <v>11187</v>
      </c>
      <c r="I136" s="21">
        <v>-330864.9970057765</v>
      </c>
      <c r="J136" s="22">
        <f t="shared" si="7"/>
        <v>13173</v>
      </c>
      <c r="K136" s="23">
        <v>15000</v>
      </c>
      <c r="L136" s="22">
        <f t="shared" si="8"/>
        <v>1827</v>
      </c>
      <c r="M136" s="24">
        <v>765</v>
      </c>
      <c r="N136" s="25" t="b">
        <v>1</v>
      </c>
      <c r="O136" s="26">
        <v>-71</v>
      </c>
      <c r="P136" s="27" t="b">
        <f t="shared" si="6"/>
        <v>0</v>
      </c>
    </row>
    <row r="137" spans="1:16" x14ac:dyDescent="0.2">
      <c r="A137" s="28">
        <v>491</v>
      </c>
      <c r="B137" s="29">
        <v>44694.556536689815</v>
      </c>
      <c r="C137" s="30" t="s">
        <v>13</v>
      </c>
      <c r="D137" s="31">
        <v>31303.700188234074</v>
      </c>
      <c r="E137" s="32">
        <v>12799.14484231514</v>
      </c>
      <c r="F137" s="33">
        <v>-343853.26788695157</v>
      </c>
      <c r="G137" s="34">
        <v>32876.488350740532</v>
      </c>
      <c r="H137" s="35">
        <v>12372</v>
      </c>
      <c r="I137" s="36">
        <v>-351732.9374828916</v>
      </c>
      <c r="J137" s="37">
        <f t="shared" si="7"/>
        <v>8046</v>
      </c>
      <c r="K137" s="38">
        <v>12250</v>
      </c>
      <c r="L137" s="37">
        <f t="shared" si="8"/>
        <v>4204</v>
      </c>
      <c r="M137" s="39">
        <v>690</v>
      </c>
      <c r="N137" s="40" t="b">
        <v>1</v>
      </c>
      <c r="O137" s="41">
        <v>-60</v>
      </c>
      <c r="P137" s="42" t="b">
        <f t="shared" si="6"/>
        <v>0</v>
      </c>
    </row>
    <row r="138" spans="1:16" x14ac:dyDescent="0.2">
      <c r="A138" s="13">
        <v>492</v>
      </c>
      <c r="B138" s="14">
        <v>44694.556536689815</v>
      </c>
      <c r="C138" s="15" t="s">
        <v>15</v>
      </c>
      <c r="D138" s="16">
        <v>31303.700188234074</v>
      </c>
      <c r="E138" s="17">
        <v>12799.14484231514</v>
      </c>
      <c r="F138" s="18">
        <v>-343853.26788695157</v>
      </c>
      <c r="G138" s="19">
        <v>32894.583229209253</v>
      </c>
      <c r="H138" s="20">
        <v>14817</v>
      </c>
      <c r="I138" s="21">
        <v>-351248.64952887269</v>
      </c>
      <c r="J138" s="22">
        <f t="shared" si="7"/>
        <v>7829</v>
      </c>
      <c r="K138" s="23">
        <v>0</v>
      </c>
      <c r="L138" s="22">
        <f t="shared" si="8"/>
        <v>0</v>
      </c>
      <c r="M138" s="24">
        <v>0</v>
      </c>
      <c r="N138" s="25" t="b">
        <v>0</v>
      </c>
      <c r="O138" s="26">
        <v>-92</v>
      </c>
      <c r="P138" s="27" t="b">
        <f t="shared" si="6"/>
        <v>0</v>
      </c>
    </row>
    <row r="139" spans="1:16" x14ac:dyDescent="0.2">
      <c r="A139" s="28">
        <v>493</v>
      </c>
      <c r="B139" s="29">
        <v>44694.556536689815</v>
      </c>
      <c r="C139" s="30" t="s">
        <v>11</v>
      </c>
      <c r="D139" s="31">
        <v>31303.700188234074</v>
      </c>
      <c r="E139" s="32">
        <v>12799.14484231514</v>
      </c>
      <c r="F139" s="33">
        <v>-343853.26788695157</v>
      </c>
      <c r="G139" s="34">
        <v>29805.999043266896</v>
      </c>
      <c r="H139" s="35">
        <v>11187</v>
      </c>
      <c r="I139" s="36">
        <v>-330864.9970057765</v>
      </c>
      <c r="J139" s="37">
        <f t="shared" si="7"/>
        <v>13173</v>
      </c>
      <c r="K139" s="38">
        <v>15750</v>
      </c>
      <c r="L139" s="37">
        <f t="shared" si="8"/>
        <v>2577</v>
      </c>
      <c r="M139" s="39">
        <v>675</v>
      </c>
      <c r="N139" s="40" t="b">
        <v>1</v>
      </c>
      <c r="O139" s="41">
        <v>-71</v>
      </c>
      <c r="P139" s="42" t="b">
        <f t="shared" si="6"/>
        <v>0</v>
      </c>
    </row>
    <row r="140" spans="1:16" x14ac:dyDescent="0.2">
      <c r="A140" s="13">
        <v>494</v>
      </c>
      <c r="B140" s="14">
        <v>44694.556536689815</v>
      </c>
      <c r="C140" s="15" t="s">
        <v>13</v>
      </c>
      <c r="D140" s="16">
        <v>31303.700188234074</v>
      </c>
      <c r="E140" s="17">
        <v>12799.14484231514</v>
      </c>
      <c r="F140" s="18">
        <v>-343853.26788695157</v>
      </c>
      <c r="G140" s="19">
        <v>32876.488350740532</v>
      </c>
      <c r="H140" s="20">
        <v>12372</v>
      </c>
      <c r="I140" s="21">
        <v>-351732.9374828916</v>
      </c>
      <c r="J140" s="22">
        <f t="shared" si="7"/>
        <v>8046</v>
      </c>
      <c r="K140" s="23">
        <v>12125</v>
      </c>
      <c r="L140" s="22">
        <f t="shared" si="8"/>
        <v>4079</v>
      </c>
      <c r="M140" s="24">
        <v>570</v>
      </c>
      <c r="N140" s="25" t="b">
        <v>1</v>
      </c>
      <c r="O140" s="26">
        <v>-60</v>
      </c>
      <c r="P140" s="27" t="b">
        <f t="shared" si="6"/>
        <v>0</v>
      </c>
    </row>
    <row r="141" spans="1:16" x14ac:dyDescent="0.2">
      <c r="A141" s="28">
        <v>495</v>
      </c>
      <c r="B141" s="29">
        <v>44694.556536689815</v>
      </c>
      <c r="C141" s="30" t="s">
        <v>15</v>
      </c>
      <c r="D141" s="31">
        <v>31303.700188234074</v>
      </c>
      <c r="E141" s="32">
        <v>12799.14484231514</v>
      </c>
      <c r="F141" s="33">
        <v>-343853.26788695157</v>
      </c>
      <c r="G141" s="34">
        <v>32894.583229209253</v>
      </c>
      <c r="H141" s="35">
        <v>14817</v>
      </c>
      <c r="I141" s="36">
        <v>-351248.64952887269</v>
      </c>
      <c r="J141" s="37">
        <f t="shared" si="7"/>
        <v>7829</v>
      </c>
      <c r="K141" s="38">
        <v>0</v>
      </c>
      <c r="L141" s="37">
        <f t="shared" si="8"/>
        <v>0</v>
      </c>
      <c r="M141" s="39">
        <v>0</v>
      </c>
      <c r="N141" s="40" t="b">
        <v>0</v>
      </c>
      <c r="O141" s="41">
        <v>-92</v>
      </c>
      <c r="P141" s="42" t="b">
        <f t="shared" si="6"/>
        <v>0</v>
      </c>
    </row>
    <row r="142" spans="1:16" x14ac:dyDescent="0.2">
      <c r="A142" s="13">
        <v>496</v>
      </c>
      <c r="B142" s="14">
        <v>44694.557015046295</v>
      </c>
      <c r="C142" s="15" t="s">
        <v>11</v>
      </c>
      <c r="D142" s="16">
        <v>46703.529311569699</v>
      </c>
      <c r="E142" s="17">
        <v>12925.766787914095</v>
      </c>
      <c r="F142" s="18">
        <v>-325395.22361204249</v>
      </c>
      <c r="G142" s="19">
        <v>29805.999043266896</v>
      </c>
      <c r="H142" s="20">
        <v>11187</v>
      </c>
      <c r="I142" s="21">
        <v>-330864.9970057765</v>
      </c>
      <c r="J142" s="22">
        <f t="shared" si="7"/>
        <v>17846</v>
      </c>
      <c r="K142" s="23">
        <v>17687</v>
      </c>
      <c r="L142" s="22">
        <f t="shared" si="8"/>
        <v>-159</v>
      </c>
      <c r="M142" s="24">
        <v>465</v>
      </c>
      <c r="N142" s="25" t="b">
        <v>1</v>
      </c>
      <c r="O142" s="26">
        <v>-67</v>
      </c>
      <c r="P142" s="27" t="b">
        <f t="shared" si="6"/>
        <v>1</v>
      </c>
    </row>
    <row r="143" spans="1:16" x14ac:dyDescent="0.2">
      <c r="A143" s="28">
        <v>497</v>
      </c>
      <c r="B143" s="29">
        <v>44694.557015046295</v>
      </c>
      <c r="C143" s="30" t="s">
        <v>14</v>
      </c>
      <c r="D143" s="31">
        <v>46703.529311569699</v>
      </c>
      <c r="E143" s="32">
        <v>12925.766787914095</v>
      </c>
      <c r="F143" s="33">
        <v>-325395.22361204249</v>
      </c>
      <c r="G143" s="34">
        <v>61149.891241886027</v>
      </c>
      <c r="H143" s="35">
        <v>14817</v>
      </c>
      <c r="I143" s="36">
        <v>-325464.20177916501</v>
      </c>
      <c r="J143" s="37">
        <f t="shared" si="7"/>
        <v>14570</v>
      </c>
      <c r="K143" s="38">
        <v>0</v>
      </c>
      <c r="L143" s="37">
        <f t="shared" si="8"/>
        <v>0</v>
      </c>
      <c r="M143" s="39">
        <v>0</v>
      </c>
      <c r="N143" s="40" t="b">
        <v>0</v>
      </c>
      <c r="O143" s="41">
        <v>-91</v>
      </c>
      <c r="P143" s="42" t="b">
        <f t="shared" si="6"/>
        <v>0</v>
      </c>
    </row>
    <row r="144" spans="1:16" x14ac:dyDescent="0.2">
      <c r="A144" s="13">
        <v>498</v>
      </c>
      <c r="B144" s="14">
        <v>44694.557015046295</v>
      </c>
      <c r="C144" s="15" t="s">
        <v>12</v>
      </c>
      <c r="D144" s="16">
        <v>46703.529311569699</v>
      </c>
      <c r="E144" s="17">
        <v>12925.766787914095</v>
      </c>
      <c r="F144" s="18">
        <v>-325395.22361204249</v>
      </c>
      <c r="G144" s="19">
        <v>66962.713641439259</v>
      </c>
      <c r="H144" s="20">
        <v>11187</v>
      </c>
      <c r="I144" s="21">
        <v>-324977.11831615516</v>
      </c>
      <c r="J144" s="22">
        <f t="shared" si="7"/>
        <v>20338</v>
      </c>
      <c r="K144" s="23">
        <v>21437</v>
      </c>
      <c r="L144" s="22">
        <f t="shared" si="8"/>
        <v>1099</v>
      </c>
      <c r="M144" s="24">
        <v>285</v>
      </c>
      <c r="N144" s="25" t="b">
        <v>1</v>
      </c>
      <c r="O144" s="26">
        <v>-63</v>
      </c>
      <c r="P144" s="27" t="b">
        <f t="shared" si="6"/>
        <v>0</v>
      </c>
    </row>
    <row r="145" spans="1:16" x14ac:dyDescent="0.2">
      <c r="A145" s="28">
        <v>499</v>
      </c>
      <c r="B145" s="29">
        <v>44694.557015046295</v>
      </c>
      <c r="C145" s="30" t="s">
        <v>13</v>
      </c>
      <c r="D145" s="31">
        <v>46703.529311569699</v>
      </c>
      <c r="E145" s="32">
        <v>12925.766787914095</v>
      </c>
      <c r="F145" s="33">
        <v>-325395.22361204249</v>
      </c>
      <c r="G145" s="34">
        <v>32876.488350740532</v>
      </c>
      <c r="H145" s="35">
        <v>12372</v>
      </c>
      <c r="I145" s="36">
        <v>-351732.9374828916</v>
      </c>
      <c r="J145" s="37">
        <f t="shared" si="7"/>
        <v>29752</v>
      </c>
      <c r="K145" s="38">
        <v>0</v>
      </c>
      <c r="L145" s="37">
        <f t="shared" si="8"/>
        <v>0</v>
      </c>
      <c r="M145" s="39">
        <v>0</v>
      </c>
      <c r="N145" s="40" t="b">
        <v>0</v>
      </c>
      <c r="O145" s="41">
        <v>-91</v>
      </c>
      <c r="P145" s="42" t="b">
        <f t="shared" si="6"/>
        <v>0</v>
      </c>
    </row>
    <row r="146" spans="1:16" x14ac:dyDescent="0.2">
      <c r="A146" s="13">
        <v>500</v>
      </c>
      <c r="B146" s="14">
        <v>44694.557015046295</v>
      </c>
      <c r="C146" s="15" t="s">
        <v>11</v>
      </c>
      <c r="D146" s="16">
        <v>46703.529311569699</v>
      </c>
      <c r="E146" s="17">
        <v>12925.766787914095</v>
      </c>
      <c r="F146" s="18">
        <v>-325395.22361204249</v>
      </c>
      <c r="G146" s="19">
        <v>29805.999043266896</v>
      </c>
      <c r="H146" s="20">
        <v>11187</v>
      </c>
      <c r="I146" s="21">
        <v>-330864.9970057765</v>
      </c>
      <c r="J146" s="22">
        <f t="shared" si="7"/>
        <v>17846</v>
      </c>
      <c r="K146" s="23">
        <v>17687</v>
      </c>
      <c r="L146" s="22">
        <f t="shared" si="8"/>
        <v>-159</v>
      </c>
      <c r="M146" s="24">
        <v>675</v>
      </c>
      <c r="N146" s="25" t="b">
        <v>1</v>
      </c>
      <c r="O146" s="26">
        <v>-67</v>
      </c>
      <c r="P146" s="27" t="b">
        <f t="shared" si="6"/>
        <v>1</v>
      </c>
    </row>
    <row r="147" spans="1:16" x14ac:dyDescent="0.2">
      <c r="A147" s="28">
        <v>501</v>
      </c>
      <c r="B147" s="29">
        <v>44694.557015046295</v>
      </c>
      <c r="C147" s="30" t="s">
        <v>14</v>
      </c>
      <c r="D147" s="31">
        <v>46703.529311569699</v>
      </c>
      <c r="E147" s="32">
        <v>12925.766787914095</v>
      </c>
      <c r="F147" s="33">
        <v>-325395.22361204249</v>
      </c>
      <c r="G147" s="34">
        <v>61149.891241886027</v>
      </c>
      <c r="H147" s="35">
        <v>14817</v>
      </c>
      <c r="I147" s="36">
        <v>-325464.20177916501</v>
      </c>
      <c r="J147" s="37">
        <f t="shared" si="7"/>
        <v>14570</v>
      </c>
      <c r="K147" s="38">
        <v>0</v>
      </c>
      <c r="L147" s="37">
        <f t="shared" si="8"/>
        <v>0</v>
      </c>
      <c r="M147" s="39">
        <v>0</v>
      </c>
      <c r="N147" s="40" t="b">
        <v>0</v>
      </c>
      <c r="O147" s="41">
        <v>-91</v>
      </c>
      <c r="P147" s="42" t="b">
        <f t="shared" si="6"/>
        <v>0</v>
      </c>
    </row>
    <row r="148" spans="1:16" x14ac:dyDescent="0.2">
      <c r="A148" s="13">
        <v>502</v>
      </c>
      <c r="B148" s="14">
        <v>44694.557015046295</v>
      </c>
      <c r="C148" s="15" t="s">
        <v>12</v>
      </c>
      <c r="D148" s="16">
        <v>46703.529311569699</v>
      </c>
      <c r="E148" s="17">
        <v>12925.766787914095</v>
      </c>
      <c r="F148" s="18">
        <v>-325395.22361204249</v>
      </c>
      <c r="G148" s="19">
        <v>66962.713641439259</v>
      </c>
      <c r="H148" s="20">
        <v>11187</v>
      </c>
      <c r="I148" s="21">
        <v>-324977.11831615516</v>
      </c>
      <c r="J148" s="22">
        <f t="shared" si="7"/>
        <v>20338</v>
      </c>
      <c r="K148" s="23">
        <v>21250</v>
      </c>
      <c r="L148" s="22">
        <f t="shared" si="8"/>
        <v>912</v>
      </c>
      <c r="M148" s="24">
        <v>705</v>
      </c>
      <c r="N148" s="25" t="b">
        <v>1</v>
      </c>
      <c r="O148" s="26">
        <v>-63</v>
      </c>
      <c r="P148" s="27" t="b">
        <f t="shared" si="6"/>
        <v>0</v>
      </c>
    </row>
    <row r="149" spans="1:16" x14ac:dyDescent="0.2">
      <c r="A149" s="28">
        <v>503</v>
      </c>
      <c r="B149" s="29">
        <v>44694.557015046295</v>
      </c>
      <c r="C149" s="30" t="s">
        <v>13</v>
      </c>
      <c r="D149" s="31">
        <v>46703.529311569699</v>
      </c>
      <c r="E149" s="32">
        <v>12925.766787914095</v>
      </c>
      <c r="F149" s="33">
        <v>-325395.22361204249</v>
      </c>
      <c r="G149" s="34">
        <v>32876.488350740532</v>
      </c>
      <c r="H149" s="35">
        <v>12372</v>
      </c>
      <c r="I149" s="36">
        <v>-351732.9374828916</v>
      </c>
      <c r="J149" s="37">
        <f t="shared" si="7"/>
        <v>29752</v>
      </c>
      <c r="K149" s="38">
        <v>0</v>
      </c>
      <c r="L149" s="37">
        <f t="shared" si="8"/>
        <v>0</v>
      </c>
      <c r="M149" s="39">
        <v>0</v>
      </c>
      <c r="N149" s="40" t="b">
        <v>0</v>
      </c>
      <c r="O149" s="41">
        <v>-91</v>
      </c>
      <c r="P149" s="42" t="b">
        <f t="shared" si="6"/>
        <v>0</v>
      </c>
    </row>
    <row r="150" spans="1:16" x14ac:dyDescent="0.2">
      <c r="A150" s="13">
        <v>504</v>
      </c>
      <c r="B150" s="14">
        <v>44694.557015046295</v>
      </c>
      <c r="C150" s="15" t="s">
        <v>11</v>
      </c>
      <c r="D150" s="16">
        <v>46703.529311569699</v>
      </c>
      <c r="E150" s="17">
        <v>12925.766787914095</v>
      </c>
      <c r="F150" s="18">
        <v>-325395.22361204249</v>
      </c>
      <c r="G150" s="19">
        <v>29805.999043266896</v>
      </c>
      <c r="H150" s="20">
        <v>11187</v>
      </c>
      <c r="I150" s="21">
        <v>-330864.9970057765</v>
      </c>
      <c r="J150" s="22">
        <f t="shared" si="7"/>
        <v>17846</v>
      </c>
      <c r="K150" s="23">
        <v>18562</v>
      </c>
      <c r="L150" s="22">
        <f t="shared" si="8"/>
        <v>716</v>
      </c>
      <c r="M150" s="24">
        <v>480</v>
      </c>
      <c r="N150" s="25" t="b">
        <v>1</v>
      </c>
      <c r="O150" s="26">
        <v>-67</v>
      </c>
      <c r="P150" s="27" t="b">
        <f t="shared" si="6"/>
        <v>0</v>
      </c>
    </row>
    <row r="151" spans="1:16" x14ac:dyDescent="0.2">
      <c r="A151" s="28">
        <v>505</v>
      </c>
      <c r="B151" s="29">
        <v>44694.557015046295</v>
      </c>
      <c r="C151" s="30" t="s">
        <v>14</v>
      </c>
      <c r="D151" s="31">
        <v>46703.529311569699</v>
      </c>
      <c r="E151" s="32">
        <v>12925.766787914095</v>
      </c>
      <c r="F151" s="33">
        <v>-325395.22361204249</v>
      </c>
      <c r="G151" s="34">
        <v>61149.891241886027</v>
      </c>
      <c r="H151" s="35">
        <v>14817</v>
      </c>
      <c r="I151" s="36">
        <v>-325464.20177916501</v>
      </c>
      <c r="J151" s="37">
        <f t="shared" si="7"/>
        <v>14570</v>
      </c>
      <c r="K151" s="38">
        <v>0</v>
      </c>
      <c r="L151" s="37">
        <f t="shared" si="8"/>
        <v>0</v>
      </c>
      <c r="M151" s="39">
        <v>0</v>
      </c>
      <c r="N151" s="40" t="b">
        <v>0</v>
      </c>
      <c r="O151" s="41">
        <v>-91</v>
      </c>
      <c r="P151" s="42" t="b">
        <f t="shared" si="6"/>
        <v>0</v>
      </c>
    </row>
    <row r="152" spans="1:16" x14ac:dyDescent="0.2">
      <c r="A152" s="13">
        <v>506</v>
      </c>
      <c r="B152" s="14">
        <v>44694.557015046295</v>
      </c>
      <c r="C152" s="15" t="s">
        <v>12</v>
      </c>
      <c r="D152" s="16">
        <v>46703.529311569699</v>
      </c>
      <c r="E152" s="17">
        <v>12925.766787914095</v>
      </c>
      <c r="F152" s="18">
        <v>-325395.22361204249</v>
      </c>
      <c r="G152" s="19">
        <v>66962.713641439259</v>
      </c>
      <c r="H152" s="20">
        <v>11187</v>
      </c>
      <c r="I152" s="21">
        <v>-324977.11831615516</v>
      </c>
      <c r="J152" s="22">
        <f t="shared" si="7"/>
        <v>20338</v>
      </c>
      <c r="K152" s="23">
        <v>21250</v>
      </c>
      <c r="L152" s="22">
        <f t="shared" si="8"/>
        <v>912</v>
      </c>
      <c r="M152" s="24">
        <v>660</v>
      </c>
      <c r="N152" s="25" t="b">
        <v>1</v>
      </c>
      <c r="O152" s="26">
        <v>-63</v>
      </c>
      <c r="P152" s="27" t="b">
        <f t="shared" si="6"/>
        <v>0</v>
      </c>
    </row>
    <row r="153" spans="1:16" x14ac:dyDescent="0.2">
      <c r="A153" s="28">
        <v>507</v>
      </c>
      <c r="B153" s="29">
        <v>44694.557015046295</v>
      </c>
      <c r="C153" s="30" t="s">
        <v>13</v>
      </c>
      <c r="D153" s="31">
        <v>46703.529311569699</v>
      </c>
      <c r="E153" s="32">
        <v>12925.766787914095</v>
      </c>
      <c r="F153" s="33">
        <v>-325395.22361204249</v>
      </c>
      <c r="G153" s="34">
        <v>32876.488350740532</v>
      </c>
      <c r="H153" s="35">
        <v>12372</v>
      </c>
      <c r="I153" s="36">
        <v>-351732.9374828916</v>
      </c>
      <c r="J153" s="37">
        <f t="shared" si="7"/>
        <v>29752</v>
      </c>
      <c r="K153" s="38">
        <v>0</v>
      </c>
      <c r="L153" s="37">
        <f t="shared" si="8"/>
        <v>0</v>
      </c>
      <c r="M153" s="39">
        <v>0</v>
      </c>
      <c r="N153" s="40" t="b">
        <v>0</v>
      </c>
      <c r="O153" s="41">
        <v>-91</v>
      </c>
      <c r="P153" s="42" t="b">
        <f t="shared" si="6"/>
        <v>0</v>
      </c>
    </row>
    <row r="154" spans="1:16" x14ac:dyDescent="0.2">
      <c r="A154" s="13">
        <v>508</v>
      </c>
      <c r="B154" s="14">
        <v>44694.557015046295</v>
      </c>
      <c r="C154" s="15" t="s">
        <v>11</v>
      </c>
      <c r="D154" s="16">
        <v>46703.529311569699</v>
      </c>
      <c r="E154" s="17">
        <v>12925.766787914095</v>
      </c>
      <c r="F154" s="18">
        <v>-325395.22361204249</v>
      </c>
      <c r="G154" s="19">
        <v>29805.999043266896</v>
      </c>
      <c r="H154" s="20">
        <v>11187</v>
      </c>
      <c r="I154" s="21">
        <v>-330864.9970057765</v>
      </c>
      <c r="J154" s="22">
        <f t="shared" si="7"/>
        <v>17846</v>
      </c>
      <c r="K154" s="23">
        <v>18250</v>
      </c>
      <c r="L154" s="22">
        <f t="shared" si="8"/>
        <v>404</v>
      </c>
      <c r="M154" s="24">
        <v>675</v>
      </c>
      <c r="N154" s="25" t="b">
        <v>1</v>
      </c>
      <c r="O154" s="26">
        <v>-67</v>
      </c>
      <c r="P154" s="27" t="b">
        <f t="shared" si="6"/>
        <v>1</v>
      </c>
    </row>
    <row r="155" spans="1:16" x14ac:dyDescent="0.2">
      <c r="A155" s="28">
        <v>509</v>
      </c>
      <c r="B155" s="29">
        <v>44694.557015046295</v>
      </c>
      <c r="C155" s="30" t="s">
        <v>14</v>
      </c>
      <c r="D155" s="31">
        <v>46703.529311569699</v>
      </c>
      <c r="E155" s="32">
        <v>12925.766787914095</v>
      </c>
      <c r="F155" s="33">
        <v>-325395.22361204249</v>
      </c>
      <c r="G155" s="34">
        <v>61149.891241886027</v>
      </c>
      <c r="H155" s="35">
        <v>14817</v>
      </c>
      <c r="I155" s="36">
        <v>-325464.20177916501</v>
      </c>
      <c r="J155" s="37">
        <f t="shared" si="7"/>
        <v>14570</v>
      </c>
      <c r="K155" s="38">
        <v>0</v>
      </c>
      <c r="L155" s="37">
        <f t="shared" si="8"/>
        <v>0</v>
      </c>
      <c r="M155" s="39">
        <v>0</v>
      </c>
      <c r="N155" s="40" t="b">
        <v>0</v>
      </c>
      <c r="O155" s="41">
        <v>-91</v>
      </c>
      <c r="P155" s="42" t="b">
        <f t="shared" si="6"/>
        <v>0</v>
      </c>
    </row>
    <row r="156" spans="1:16" x14ac:dyDescent="0.2">
      <c r="A156" s="13">
        <v>510</v>
      </c>
      <c r="B156" s="14">
        <v>44694.557015046295</v>
      </c>
      <c r="C156" s="15" t="s">
        <v>12</v>
      </c>
      <c r="D156" s="16">
        <v>46703.529311569699</v>
      </c>
      <c r="E156" s="17">
        <v>12925.766787914095</v>
      </c>
      <c r="F156" s="18">
        <v>-325395.22361204249</v>
      </c>
      <c r="G156" s="19">
        <v>66962.713641439259</v>
      </c>
      <c r="H156" s="20">
        <v>11187</v>
      </c>
      <c r="I156" s="21">
        <v>-324977.11831615516</v>
      </c>
      <c r="J156" s="22">
        <f t="shared" si="7"/>
        <v>20338</v>
      </c>
      <c r="K156" s="23">
        <v>21562</v>
      </c>
      <c r="L156" s="22">
        <f t="shared" si="8"/>
        <v>1224</v>
      </c>
      <c r="M156" s="24">
        <v>630</v>
      </c>
      <c r="N156" s="25" t="b">
        <v>1</v>
      </c>
      <c r="O156" s="26">
        <v>-63</v>
      </c>
      <c r="P156" s="27" t="b">
        <f t="shared" si="6"/>
        <v>0</v>
      </c>
    </row>
    <row r="157" spans="1:16" x14ac:dyDescent="0.2">
      <c r="A157" s="28">
        <v>511</v>
      </c>
      <c r="B157" s="29">
        <v>44694.557015046295</v>
      </c>
      <c r="C157" s="30" t="s">
        <v>13</v>
      </c>
      <c r="D157" s="31">
        <v>46703.529311569699</v>
      </c>
      <c r="E157" s="32">
        <v>12925.766787914095</v>
      </c>
      <c r="F157" s="33">
        <v>-325395.22361204249</v>
      </c>
      <c r="G157" s="34">
        <v>32876.488350740532</v>
      </c>
      <c r="H157" s="35">
        <v>12372</v>
      </c>
      <c r="I157" s="36">
        <v>-351732.9374828916</v>
      </c>
      <c r="J157" s="37">
        <f t="shared" si="7"/>
        <v>29752</v>
      </c>
      <c r="K157" s="38">
        <v>0</v>
      </c>
      <c r="L157" s="37">
        <f t="shared" si="8"/>
        <v>0</v>
      </c>
      <c r="M157" s="39">
        <v>0</v>
      </c>
      <c r="N157" s="40" t="b">
        <v>0</v>
      </c>
      <c r="O157" s="41">
        <v>-91</v>
      </c>
      <c r="P157" s="42" t="b">
        <f t="shared" si="6"/>
        <v>0</v>
      </c>
    </row>
    <row r="158" spans="1:16" x14ac:dyDescent="0.2">
      <c r="A158" s="13">
        <v>512</v>
      </c>
      <c r="B158" s="14">
        <v>44694.557015046295</v>
      </c>
      <c r="C158" s="15" t="s">
        <v>11</v>
      </c>
      <c r="D158" s="16">
        <v>46703.529311569699</v>
      </c>
      <c r="E158" s="17">
        <v>12925.766787914095</v>
      </c>
      <c r="F158" s="18">
        <v>-325395.22361204249</v>
      </c>
      <c r="G158" s="19">
        <v>29805.999043266896</v>
      </c>
      <c r="H158" s="20">
        <v>11187</v>
      </c>
      <c r="I158" s="21">
        <v>-330864.9970057765</v>
      </c>
      <c r="J158" s="22">
        <f t="shared" si="7"/>
        <v>17846</v>
      </c>
      <c r="K158" s="23">
        <v>18562</v>
      </c>
      <c r="L158" s="22">
        <f t="shared" si="8"/>
        <v>716</v>
      </c>
      <c r="M158" s="24">
        <v>810</v>
      </c>
      <c r="N158" s="25" t="b">
        <v>1</v>
      </c>
      <c r="O158" s="26">
        <v>-67</v>
      </c>
      <c r="P158" s="27" t="b">
        <f t="shared" si="6"/>
        <v>1</v>
      </c>
    </row>
    <row r="159" spans="1:16" x14ac:dyDescent="0.2">
      <c r="A159" s="28">
        <v>513</v>
      </c>
      <c r="B159" s="29">
        <v>44694.557015046295</v>
      </c>
      <c r="C159" s="30" t="s">
        <v>14</v>
      </c>
      <c r="D159" s="31">
        <v>46703.529311569699</v>
      </c>
      <c r="E159" s="32">
        <v>12925.766787914095</v>
      </c>
      <c r="F159" s="33">
        <v>-325395.22361204249</v>
      </c>
      <c r="G159" s="34">
        <v>61149.891241886027</v>
      </c>
      <c r="H159" s="35">
        <v>14817</v>
      </c>
      <c r="I159" s="36">
        <v>-325464.20177916501</v>
      </c>
      <c r="J159" s="37">
        <f t="shared" si="7"/>
        <v>14570</v>
      </c>
      <c r="K159" s="38">
        <v>0</v>
      </c>
      <c r="L159" s="37">
        <f t="shared" si="8"/>
        <v>0</v>
      </c>
      <c r="M159" s="39">
        <v>0</v>
      </c>
      <c r="N159" s="40" t="b">
        <v>0</v>
      </c>
      <c r="O159" s="41">
        <v>-91</v>
      </c>
      <c r="P159" s="42" t="b">
        <f t="shared" si="6"/>
        <v>0</v>
      </c>
    </row>
    <row r="160" spans="1:16" x14ac:dyDescent="0.2">
      <c r="A160" s="13">
        <v>514</v>
      </c>
      <c r="B160" s="14">
        <v>44694.557015046295</v>
      </c>
      <c r="C160" s="15" t="s">
        <v>12</v>
      </c>
      <c r="D160" s="16">
        <v>46703.529311569699</v>
      </c>
      <c r="E160" s="17">
        <v>12925.766787914095</v>
      </c>
      <c r="F160" s="18">
        <v>-325395.22361204249</v>
      </c>
      <c r="G160" s="19">
        <v>66962.713641439259</v>
      </c>
      <c r="H160" s="20">
        <v>11187</v>
      </c>
      <c r="I160" s="21">
        <v>-324977.11831615516</v>
      </c>
      <c r="J160" s="22">
        <f t="shared" si="7"/>
        <v>20338</v>
      </c>
      <c r="K160" s="23">
        <v>21250</v>
      </c>
      <c r="L160" s="22">
        <f t="shared" si="8"/>
        <v>912</v>
      </c>
      <c r="M160" s="24">
        <v>540</v>
      </c>
      <c r="N160" s="25" t="b">
        <v>1</v>
      </c>
      <c r="O160" s="26">
        <v>-63</v>
      </c>
      <c r="P160" s="27" t="b">
        <f t="shared" si="6"/>
        <v>0</v>
      </c>
    </row>
    <row r="161" spans="1:16" x14ac:dyDescent="0.2">
      <c r="A161" s="28">
        <v>515</v>
      </c>
      <c r="B161" s="29">
        <v>44694.557015046295</v>
      </c>
      <c r="C161" s="30" t="s">
        <v>13</v>
      </c>
      <c r="D161" s="31">
        <v>46703.529311569699</v>
      </c>
      <c r="E161" s="32">
        <v>12925.766787914095</v>
      </c>
      <c r="F161" s="33">
        <v>-325395.22361204249</v>
      </c>
      <c r="G161" s="34">
        <v>32876.488350740532</v>
      </c>
      <c r="H161" s="35">
        <v>12372</v>
      </c>
      <c r="I161" s="36">
        <v>-351732.9374828916</v>
      </c>
      <c r="J161" s="37">
        <f t="shared" si="7"/>
        <v>29752</v>
      </c>
      <c r="K161" s="38">
        <v>0</v>
      </c>
      <c r="L161" s="37">
        <f t="shared" si="8"/>
        <v>0</v>
      </c>
      <c r="M161" s="39">
        <v>0</v>
      </c>
      <c r="N161" s="40" t="b">
        <v>0</v>
      </c>
      <c r="O161" s="41">
        <v>-91</v>
      </c>
      <c r="P161" s="42" t="b">
        <f t="shared" si="6"/>
        <v>0</v>
      </c>
    </row>
    <row r="162" spans="1:16" x14ac:dyDescent="0.2">
      <c r="A162" s="13">
        <v>516</v>
      </c>
      <c r="B162" s="14">
        <v>44694.557527391968</v>
      </c>
      <c r="C162" s="15" t="s">
        <v>11</v>
      </c>
      <c r="D162" s="16">
        <v>65957.009898902616</v>
      </c>
      <c r="E162" s="17">
        <v>12845.081628191876</v>
      </c>
      <c r="F162" s="18">
        <v>-324070.88978232618</v>
      </c>
      <c r="G162" s="19">
        <v>29805.999043266896</v>
      </c>
      <c r="H162" s="20">
        <v>11187</v>
      </c>
      <c r="I162" s="21">
        <v>-330864.9970057765</v>
      </c>
      <c r="J162" s="22">
        <f t="shared" si="7"/>
        <v>36821</v>
      </c>
      <c r="K162" s="23">
        <v>0</v>
      </c>
      <c r="L162" s="22">
        <f t="shared" si="8"/>
        <v>0</v>
      </c>
      <c r="M162" s="24">
        <v>0</v>
      </c>
      <c r="N162" s="25" t="b">
        <v>0</v>
      </c>
      <c r="O162" s="26">
        <v>-78</v>
      </c>
      <c r="P162" s="27" t="b">
        <f t="shared" si="6"/>
        <v>0</v>
      </c>
    </row>
    <row r="163" spans="1:16" x14ac:dyDescent="0.2">
      <c r="A163" s="28">
        <v>517</v>
      </c>
      <c r="B163" s="29">
        <v>44694.557527391968</v>
      </c>
      <c r="C163" s="30" t="s">
        <v>14</v>
      </c>
      <c r="D163" s="31">
        <v>65957.009898902616</v>
      </c>
      <c r="E163" s="32">
        <v>12845.081628191876</v>
      </c>
      <c r="F163" s="33">
        <v>-324070.88978232618</v>
      </c>
      <c r="G163" s="34">
        <v>61149.891241886027</v>
      </c>
      <c r="H163" s="35">
        <v>14817</v>
      </c>
      <c r="I163" s="36">
        <v>-325464.20177916501</v>
      </c>
      <c r="J163" s="37">
        <f t="shared" si="7"/>
        <v>5379</v>
      </c>
      <c r="K163" s="38">
        <v>0</v>
      </c>
      <c r="L163" s="37">
        <f t="shared" si="8"/>
        <v>0</v>
      </c>
      <c r="M163" s="39">
        <v>0</v>
      </c>
      <c r="N163" s="40" t="b">
        <v>0</v>
      </c>
      <c r="O163" s="41">
        <v>-86</v>
      </c>
      <c r="P163" s="42" t="b">
        <f t="shared" si="6"/>
        <v>0</v>
      </c>
    </row>
    <row r="164" spans="1:16" x14ac:dyDescent="0.2">
      <c r="A164" s="13">
        <v>518</v>
      </c>
      <c r="B164" s="14">
        <v>44694.557527391968</v>
      </c>
      <c r="C164" s="15" t="s">
        <v>12</v>
      </c>
      <c r="D164" s="16">
        <v>65957.009898902616</v>
      </c>
      <c r="E164" s="17">
        <v>12845.081628191876</v>
      </c>
      <c r="F164" s="18">
        <v>-324070.88978232618</v>
      </c>
      <c r="G164" s="19">
        <v>66962.713641439259</v>
      </c>
      <c r="H164" s="20">
        <v>11187</v>
      </c>
      <c r="I164" s="21">
        <v>-324977.11831615516</v>
      </c>
      <c r="J164" s="22">
        <f t="shared" si="7"/>
        <v>2141</v>
      </c>
      <c r="K164" s="23">
        <v>1625</v>
      </c>
      <c r="L164" s="22">
        <f t="shared" si="8"/>
        <v>-516</v>
      </c>
      <c r="M164" s="24">
        <v>750</v>
      </c>
      <c r="N164" s="25" t="b">
        <v>1</v>
      </c>
      <c r="O164" s="26">
        <v>-41</v>
      </c>
      <c r="P164" s="27" t="b">
        <f t="shared" si="6"/>
        <v>1</v>
      </c>
    </row>
    <row r="165" spans="1:16" x14ac:dyDescent="0.2">
      <c r="A165" s="28">
        <v>519</v>
      </c>
      <c r="B165" s="29">
        <v>44694.557527391968</v>
      </c>
      <c r="C165" s="30" t="s">
        <v>11</v>
      </c>
      <c r="D165" s="31">
        <v>65957.009898902616</v>
      </c>
      <c r="E165" s="32">
        <v>12845.081628191876</v>
      </c>
      <c r="F165" s="33">
        <v>-324070.88978232618</v>
      </c>
      <c r="G165" s="34">
        <v>29805.999043266896</v>
      </c>
      <c r="H165" s="35">
        <v>11187</v>
      </c>
      <c r="I165" s="36">
        <v>-330864.9970057765</v>
      </c>
      <c r="J165" s="37">
        <f t="shared" si="7"/>
        <v>36821</v>
      </c>
      <c r="K165" s="38">
        <v>37187</v>
      </c>
      <c r="L165" s="37">
        <f t="shared" si="8"/>
        <v>366</v>
      </c>
      <c r="M165" s="39">
        <v>705</v>
      </c>
      <c r="N165" s="40" t="b">
        <v>1</v>
      </c>
      <c r="O165" s="41">
        <v>-78</v>
      </c>
      <c r="P165" s="42" t="b">
        <f t="shared" si="6"/>
        <v>1</v>
      </c>
    </row>
    <row r="166" spans="1:16" x14ac:dyDescent="0.2">
      <c r="A166" s="13">
        <v>520</v>
      </c>
      <c r="B166" s="14">
        <v>44694.557527391968</v>
      </c>
      <c r="C166" s="15" t="s">
        <v>14</v>
      </c>
      <c r="D166" s="16">
        <v>65957.009898902616</v>
      </c>
      <c r="E166" s="17">
        <v>12845.081628191876</v>
      </c>
      <c r="F166" s="18">
        <v>-324070.88978232618</v>
      </c>
      <c r="G166" s="19">
        <v>61149.891241886027</v>
      </c>
      <c r="H166" s="20">
        <v>14817</v>
      </c>
      <c r="I166" s="21">
        <v>-325464.20177916501</v>
      </c>
      <c r="J166" s="22">
        <f t="shared" si="7"/>
        <v>5379</v>
      </c>
      <c r="K166" s="23">
        <v>0</v>
      </c>
      <c r="L166" s="22">
        <f t="shared" si="8"/>
        <v>0</v>
      </c>
      <c r="M166" s="24">
        <v>0</v>
      </c>
      <c r="N166" s="25" t="b">
        <v>0</v>
      </c>
      <c r="O166" s="26">
        <v>-86</v>
      </c>
      <c r="P166" s="27" t="b">
        <f t="shared" si="6"/>
        <v>0</v>
      </c>
    </row>
    <row r="167" spans="1:16" x14ac:dyDescent="0.2">
      <c r="A167" s="28">
        <v>521</v>
      </c>
      <c r="B167" s="29">
        <v>44694.557527391968</v>
      </c>
      <c r="C167" s="30" t="s">
        <v>12</v>
      </c>
      <c r="D167" s="31">
        <v>65957.009898902616</v>
      </c>
      <c r="E167" s="32">
        <v>12845.081628191876</v>
      </c>
      <c r="F167" s="33">
        <v>-324070.88978232618</v>
      </c>
      <c r="G167" s="34">
        <v>66962.713641439259</v>
      </c>
      <c r="H167" s="35">
        <v>11187</v>
      </c>
      <c r="I167" s="36">
        <v>-324977.11831615516</v>
      </c>
      <c r="J167" s="37">
        <f t="shared" si="7"/>
        <v>2141</v>
      </c>
      <c r="K167" s="38">
        <v>1187</v>
      </c>
      <c r="L167" s="37">
        <f t="shared" si="8"/>
        <v>-954</v>
      </c>
      <c r="M167" s="39">
        <v>675</v>
      </c>
      <c r="N167" s="40" t="b">
        <v>1</v>
      </c>
      <c r="O167" s="41">
        <v>-41</v>
      </c>
      <c r="P167" s="42" t="b">
        <f t="shared" si="6"/>
        <v>0</v>
      </c>
    </row>
    <row r="168" spans="1:16" x14ac:dyDescent="0.2">
      <c r="A168" s="13">
        <v>522</v>
      </c>
      <c r="B168" s="14">
        <v>44694.557527391968</v>
      </c>
      <c r="C168" s="15" t="s">
        <v>11</v>
      </c>
      <c r="D168" s="16">
        <v>65957.009898902616</v>
      </c>
      <c r="E168" s="17">
        <v>12845.081628191876</v>
      </c>
      <c r="F168" s="18">
        <v>-324070.88978232618</v>
      </c>
      <c r="G168" s="19">
        <v>29805.999043266896</v>
      </c>
      <c r="H168" s="20">
        <v>11187</v>
      </c>
      <c r="I168" s="21">
        <v>-330864.9970057765</v>
      </c>
      <c r="J168" s="22">
        <f t="shared" si="7"/>
        <v>36821</v>
      </c>
      <c r="K168" s="23">
        <v>37312</v>
      </c>
      <c r="L168" s="22">
        <f t="shared" si="8"/>
        <v>491</v>
      </c>
      <c r="M168" s="24">
        <v>645</v>
      </c>
      <c r="N168" s="25" t="b">
        <v>1</v>
      </c>
      <c r="O168" s="26">
        <v>-78</v>
      </c>
      <c r="P168" s="27" t="b">
        <f t="shared" si="6"/>
        <v>1</v>
      </c>
    </row>
    <row r="169" spans="1:16" x14ac:dyDescent="0.2">
      <c r="A169" s="28">
        <v>523</v>
      </c>
      <c r="B169" s="29">
        <v>44694.557527391968</v>
      </c>
      <c r="C169" s="30" t="s">
        <v>14</v>
      </c>
      <c r="D169" s="31">
        <v>65957.009898902616</v>
      </c>
      <c r="E169" s="32">
        <v>12845.081628191876</v>
      </c>
      <c r="F169" s="33">
        <v>-324070.88978232618</v>
      </c>
      <c r="G169" s="34">
        <v>61149.891241886027</v>
      </c>
      <c r="H169" s="35">
        <v>14817</v>
      </c>
      <c r="I169" s="36">
        <v>-325464.20177916501</v>
      </c>
      <c r="J169" s="37">
        <f t="shared" si="7"/>
        <v>5379</v>
      </c>
      <c r="K169" s="38">
        <v>0</v>
      </c>
      <c r="L169" s="37">
        <f t="shared" si="8"/>
        <v>0</v>
      </c>
      <c r="M169" s="39">
        <v>0</v>
      </c>
      <c r="N169" s="40" t="b">
        <v>0</v>
      </c>
      <c r="O169" s="41">
        <v>-86</v>
      </c>
      <c r="P169" s="42" t="b">
        <f t="shared" si="6"/>
        <v>0</v>
      </c>
    </row>
    <row r="170" spans="1:16" x14ac:dyDescent="0.2">
      <c r="A170" s="13">
        <v>524</v>
      </c>
      <c r="B170" s="14">
        <v>44694.557527391968</v>
      </c>
      <c r="C170" s="15" t="s">
        <v>12</v>
      </c>
      <c r="D170" s="16">
        <v>65957.009898902616</v>
      </c>
      <c r="E170" s="17">
        <v>12845.081628191876</v>
      </c>
      <c r="F170" s="18">
        <v>-324070.88978232618</v>
      </c>
      <c r="G170" s="19">
        <v>66962.713641439259</v>
      </c>
      <c r="H170" s="20">
        <v>11187</v>
      </c>
      <c r="I170" s="21">
        <v>-324977.11831615516</v>
      </c>
      <c r="J170" s="22">
        <f t="shared" si="7"/>
        <v>2141</v>
      </c>
      <c r="K170" s="23">
        <v>1500</v>
      </c>
      <c r="L170" s="22">
        <f t="shared" si="8"/>
        <v>-641</v>
      </c>
      <c r="M170" s="24">
        <v>750</v>
      </c>
      <c r="N170" s="25" t="b">
        <v>1</v>
      </c>
      <c r="O170" s="26">
        <v>-41</v>
      </c>
      <c r="P170" s="27" t="b">
        <f t="shared" si="6"/>
        <v>1</v>
      </c>
    </row>
    <row r="171" spans="1:16" x14ac:dyDescent="0.2">
      <c r="A171" s="28">
        <v>525</v>
      </c>
      <c r="B171" s="29">
        <v>44694.557527391968</v>
      </c>
      <c r="C171" s="30" t="s">
        <v>11</v>
      </c>
      <c r="D171" s="31">
        <v>65957.009898902616</v>
      </c>
      <c r="E171" s="32">
        <v>12845.081628191876</v>
      </c>
      <c r="F171" s="33">
        <v>-324070.88978232618</v>
      </c>
      <c r="G171" s="34">
        <v>29805.999043266896</v>
      </c>
      <c r="H171" s="35">
        <v>11187</v>
      </c>
      <c r="I171" s="36">
        <v>-330864.9970057765</v>
      </c>
      <c r="J171" s="37">
        <f t="shared" si="7"/>
        <v>36821</v>
      </c>
      <c r="K171" s="38">
        <v>38062</v>
      </c>
      <c r="L171" s="37">
        <f t="shared" si="8"/>
        <v>1241</v>
      </c>
      <c r="M171" s="39">
        <v>615</v>
      </c>
      <c r="N171" s="40" t="b">
        <v>1</v>
      </c>
      <c r="O171" s="41">
        <v>-78</v>
      </c>
      <c r="P171" s="42" t="b">
        <f t="shared" si="6"/>
        <v>0</v>
      </c>
    </row>
    <row r="172" spans="1:16" x14ac:dyDescent="0.2">
      <c r="A172" s="13">
        <v>526</v>
      </c>
      <c r="B172" s="14">
        <v>44694.557527391968</v>
      </c>
      <c r="C172" s="15" t="s">
        <v>14</v>
      </c>
      <c r="D172" s="16">
        <v>65957.009898902616</v>
      </c>
      <c r="E172" s="17">
        <v>12845.081628191876</v>
      </c>
      <c r="F172" s="18">
        <v>-324070.88978232618</v>
      </c>
      <c r="G172" s="19">
        <v>61149.891241886027</v>
      </c>
      <c r="H172" s="20">
        <v>14817</v>
      </c>
      <c r="I172" s="21">
        <v>-325464.20177916501</v>
      </c>
      <c r="J172" s="22">
        <f t="shared" si="7"/>
        <v>5379</v>
      </c>
      <c r="K172" s="23">
        <v>0</v>
      </c>
      <c r="L172" s="22">
        <f t="shared" si="8"/>
        <v>0</v>
      </c>
      <c r="M172" s="24">
        <v>0</v>
      </c>
      <c r="N172" s="25" t="b">
        <v>0</v>
      </c>
      <c r="O172" s="26">
        <v>-86</v>
      </c>
      <c r="P172" s="27" t="b">
        <f t="shared" si="6"/>
        <v>0</v>
      </c>
    </row>
    <row r="173" spans="1:16" x14ac:dyDescent="0.2">
      <c r="A173" s="28">
        <v>527</v>
      </c>
      <c r="B173" s="29">
        <v>44694.557527391968</v>
      </c>
      <c r="C173" s="30" t="s">
        <v>12</v>
      </c>
      <c r="D173" s="31">
        <v>65957.009898902616</v>
      </c>
      <c r="E173" s="32">
        <v>12845.081628191876</v>
      </c>
      <c r="F173" s="33">
        <v>-324070.88978232618</v>
      </c>
      <c r="G173" s="34">
        <v>66962.713641439259</v>
      </c>
      <c r="H173" s="35">
        <v>11187</v>
      </c>
      <c r="I173" s="36">
        <v>-324977.11831615516</v>
      </c>
      <c r="J173" s="37">
        <f t="shared" si="7"/>
        <v>2141</v>
      </c>
      <c r="K173" s="38">
        <v>1187</v>
      </c>
      <c r="L173" s="37">
        <f t="shared" si="8"/>
        <v>-954</v>
      </c>
      <c r="M173" s="39">
        <v>585</v>
      </c>
      <c r="N173" s="40" t="b">
        <v>1</v>
      </c>
      <c r="O173" s="41">
        <v>-41</v>
      </c>
      <c r="P173" s="42" t="b">
        <f t="shared" si="6"/>
        <v>0</v>
      </c>
    </row>
    <row r="174" spans="1:16" x14ac:dyDescent="0.2">
      <c r="A174" s="13">
        <v>528</v>
      </c>
      <c r="B174" s="14">
        <v>44694.557527391968</v>
      </c>
      <c r="C174" s="15" t="s">
        <v>11</v>
      </c>
      <c r="D174" s="16">
        <v>65957.009898902616</v>
      </c>
      <c r="E174" s="17">
        <v>12845.081628191876</v>
      </c>
      <c r="F174" s="18">
        <v>-324070.88978232618</v>
      </c>
      <c r="G174" s="19">
        <v>29805.999043266896</v>
      </c>
      <c r="H174" s="20">
        <v>11187</v>
      </c>
      <c r="I174" s="21">
        <v>-330864.9970057765</v>
      </c>
      <c r="J174" s="22">
        <f t="shared" si="7"/>
        <v>36821</v>
      </c>
      <c r="K174" s="23">
        <v>37500</v>
      </c>
      <c r="L174" s="22">
        <f t="shared" si="8"/>
        <v>679</v>
      </c>
      <c r="M174" s="24">
        <v>690</v>
      </c>
      <c r="N174" s="25" t="b">
        <v>1</v>
      </c>
      <c r="O174" s="26">
        <v>-78</v>
      </c>
      <c r="P174" s="27" t="b">
        <f t="shared" si="6"/>
        <v>1</v>
      </c>
    </row>
    <row r="175" spans="1:16" x14ac:dyDescent="0.2">
      <c r="A175" s="28">
        <v>529</v>
      </c>
      <c r="B175" s="29">
        <v>44694.557527391968</v>
      </c>
      <c r="C175" s="30" t="s">
        <v>14</v>
      </c>
      <c r="D175" s="31">
        <v>65957.009898902616</v>
      </c>
      <c r="E175" s="32">
        <v>12845.081628191876</v>
      </c>
      <c r="F175" s="33">
        <v>-324070.88978232618</v>
      </c>
      <c r="G175" s="34">
        <v>61149.891241886027</v>
      </c>
      <c r="H175" s="35">
        <v>14817</v>
      </c>
      <c r="I175" s="36">
        <v>-325464.20177916501</v>
      </c>
      <c r="J175" s="37">
        <f t="shared" si="7"/>
        <v>5379</v>
      </c>
      <c r="K175" s="38">
        <v>0</v>
      </c>
      <c r="L175" s="37">
        <f t="shared" si="8"/>
        <v>0</v>
      </c>
      <c r="M175" s="39">
        <v>0</v>
      </c>
      <c r="N175" s="40" t="b">
        <v>0</v>
      </c>
      <c r="O175" s="41">
        <v>-86</v>
      </c>
      <c r="P175" s="42" t="b">
        <f t="shared" si="6"/>
        <v>0</v>
      </c>
    </row>
    <row r="176" spans="1:16" x14ac:dyDescent="0.2">
      <c r="A176" s="13">
        <v>530</v>
      </c>
      <c r="B176" s="14">
        <v>44694.557527391968</v>
      </c>
      <c r="C176" s="15" t="s">
        <v>12</v>
      </c>
      <c r="D176" s="16">
        <v>65957.009898902616</v>
      </c>
      <c r="E176" s="17">
        <v>12845.081628191876</v>
      </c>
      <c r="F176" s="18">
        <v>-324070.88978232618</v>
      </c>
      <c r="G176" s="19">
        <v>66962.713641439259</v>
      </c>
      <c r="H176" s="20">
        <v>11187</v>
      </c>
      <c r="I176" s="21">
        <v>-324977.11831615516</v>
      </c>
      <c r="J176" s="22">
        <f t="shared" si="7"/>
        <v>2141</v>
      </c>
      <c r="K176" s="23">
        <v>875</v>
      </c>
      <c r="L176" s="22">
        <f t="shared" si="8"/>
        <v>-1266</v>
      </c>
      <c r="M176" s="24">
        <v>615</v>
      </c>
      <c r="N176" s="25" t="b">
        <v>1</v>
      </c>
      <c r="O176" s="26">
        <v>-41</v>
      </c>
      <c r="P176" s="27" t="b">
        <f t="shared" si="6"/>
        <v>0</v>
      </c>
    </row>
    <row r="177" spans="1:16" x14ac:dyDescent="0.2">
      <c r="A177" s="28">
        <v>531</v>
      </c>
      <c r="B177" s="29">
        <v>44694.558560532409</v>
      </c>
      <c r="C177" s="30" t="s">
        <v>14</v>
      </c>
      <c r="D177" s="31">
        <v>66248.192238270276</v>
      </c>
      <c r="E177" s="32">
        <v>16138.579059489146</v>
      </c>
      <c r="F177" s="33">
        <v>-324328.46816682437</v>
      </c>
      <c r="G177" s="34">
        <v>61149.891241886027</v>
      </c>
      <c r="H177" s="35">
        <v>14817</v>
      </c>
      <c r="I177" s="36">
        <v>-325464.20177916501</v>
      </c>
      <c r="J177" s="37">
        <f t="shared" si="7"/>
        <v>5388</v>
      </c>
      <c r="K177" s="38">
        <v>4937</v>
      </c>
      <c r="L177" s="37">
        <f t="shared" si="8"/>
        <v>-451</v>
      </c>
      <c r="M177" s="39">
        <v>600</v>
      </c>
      <c r="N177" s="40" t="b">
        <v>1</v>
      </c>
      <c r="O177" s="41">
        <v>-50</v>
      </c>
      <c r="P177" s="42" t="b">
        <f t="shared" si="6"/>
        <v>1</v>
      </c>
    </row>
    <row r="178" spans="1:16" x14ac:dyDescent="0.2">
      <c r="A178" s="13">
        <v>532</v>
      </c>
      <c r="B178" s="14">
        <v>44694.558560532409</v>
      </c>
      <c r="C178" s="15" t="s">
        <v>12</v>
      </c>
      <c r="D178" s="16">
        <v>66248.192238270276</v>
      </c>
      <c r="E178" s="17">
        <v>16138.579059489146</v>
      </c>
      <c r="F178" s="18">
        <v>-324328.46816682437</v>
      </c>
      <c r="G178" s="19">
        <v>66962.713641439259</v>
      </c>
      <c r="H178" s="20">
        <v>11187</v>
      </c>
      <c r="I178" s="21">
        <v>-324977.11831615516</v>
      </c>
      <c r="J178" s="22">
        <f t="shared" si="7"/>
        <v>5045</v>
      </c>
      <c r="K178" s="23">
        <v>6125</v>
      </c>
      <c r="L178" s="22">
        <f t="shared" si="8"/>
        <v>1080</v>
      </c>
      <c r="M178" s="24">
        <v>570</v>
      </c>
      <c r="N178" s="25" t="b">
        <v>1</v>
      </c>
      <c r="O178" s="26">
        <v>-65</v>
      </c>
      <c r="P178" s="27" t="b">
        <f t="shared" si="6"/>
        <v>0</v>
      </c>
    </row>
    <row r="179" spans="1:16" x14ac:dyDescent="0.2">
      <c r="A179" s="28">
        <v>533</v>
      </c>
      <c r="B179" s="29">
        <v>44694.558560532409</v>
      </c>
      <c r="C179" s="30" t="s">
        <v>16</v>
      </c>
      <c r="D179" s="31">
        <v>66248.192238270276</v>
      </c>
      <c r="E179" s="32">
        <v>16138.579059489146</v>
      </c>
      <c r="F179" s="33">
        <v>-324328.46816682437</v>
      </c>
      <c r="G179" s="34">
        <v>30256.334571685118</v>
      </c>
      <c r="H179" s="35">
        <v>15683</v>
      </c>
      <c r="I179" s="36">
        <v>-329141.41202189378</v>
      </c>
      <c r="J179" s="37">
        <f t="shared" si="7"/>
        <v>36315</v>
      </c>
      <c r="K179" s="38">
        <v>37187</v>
      </c>
      <c r="L179" s="37">
        <f t="shared" si="8"/>
        <v>872</v>
      </c>
      <c r="M179" s="39">
        <v>0</v>
      </c>
      <c r="N179" s="40" t="b">
        <v>1</v>
      </c>
      <c r="O179" s="41">
        <v>-80</v>
      </c>
      <c r="P179" s="42" t="b">
        <f t="shared" si="6"/>
        <v>0</v>
      </c>
    </row>
    <row r="180" spans="1:16" x14ac:dyDescent="0.2">
      <c r="A180" s="13">
        <v>534</v>
      </c>
      <c r="B180" s="14">
        <v>44694.558560532409</v>
      </c>
      <c r="C180" s="15" t="s">
        <v>14</v>
      </c>
      <c r="D180" s="16">
        <v>66248.192238270276</v>
      </c>
      <c r="E180" s="17">
        <v>16138.579059489146</v>
      </c>
      <c r="F180" s="18">
        <v>-324328.46816682437</v>
      </c>
      <c r="G180" s="19">
        <v>61149.891241886027</v>
      </c>
      <c r="H180" s="20">
        <v>14817</v>
      </c>
      <c r="I180" s="21">
        <v>-325464.20177916501</v>
      </c>
      <c r="J180" s="22">
        <f t="shared" si="7"/>
        <v>5388</v>
      </c>
      <c r="K180" s="23">
        <v>5500</v>
      </c>
      <c r="L180" s="22">
        <f t="shared" si="8"/>
        <v>112</v>
      </c>
      <c r="M180" s="24">
        <v>555</v>
      </c>
      <c r="N180" s="25" t="b">
        <v>1</v>
      </c>
      <c r="O180" s="26">
        <v>-50</v>
      </c>
      <c r="P180" s="27" t="b">
        <f t="shared" si="6"/>
        <v>1</v>
      </c>
    </row>
    <row r="181" spans="1:16" x14ac:dyDescent="0.2">
      <c r="A181" s="28">
        <v>535</v>
      </c>
      <c r="B181" s="29">
        <v>44694.558560532409</v>
      </c>
      <c r="C181" s="30" t="s">
        <v>12</v>
      </c>
      <c r="D181" s="31">
        <v>66248.192238270276</v>
      </c>
      <c r="E181" s="32">
        <v>16138.579059489146</v>
      </c>
      <c r="F181" s="33">
        <v>-324328.46816682437</v>
      </c>
      <c r="G181" s="34">
        <v>66962.713641439259</v>
      </c>
      <c r="H181" s="35">
        <v>11187</v>
      </c>
      <c r="I181" s="36">
        <v>-324977.11831615516</v>
      </c>
      <c r="J181" s="37">
        <f t="shared" si="7"/>
        <v>5045</v>
      </c>
      <c r="K181" s="38">
        <v>5687</v>
      </c>
      <c r="L181" s="37">
        <f t="shared" si="8"/>
        <v>642</v>
      </c>
      <c r="M181" s="39">
        <v>675</v>
      </c>
      <c r="N181" s="40" t="b">
        <v>1</v>
      </c>
      <c r="O181" s="41">
        <v>-65</v>
      </c>
      <c r="P181" s="42" t="b">
        <f t="shared" si="6"/>
        <v>1</v>
      </c>
    </row>
    <row r="182" spans="1:16" x14ac:dyDescent="0.2">
      <c r="A182" s="13">
        <v>536</v>
      </c>
      <c r="B182" s="14">
        <v>44694.558560532409</v>
      </c>
      <c r="C182" s="15" t="s">
        <v>16</v>
      </c>
      <c r="D182" s="16">
        <v>66248.192238270276</v>
      </c>
      <c r="E182" s="17">
        <v>16138.579059489146</v>
      </c>
      <c r="F182" s="18">
        <v>-324328.46816682437</v>
      </c>
      <c r="G182" s="19">
        <v>30256.334571685118</v>
      </c>
      <c r="H182" s="20">
        <v>15683</v>
      </c>
      <c r="I182" s="21">
        <v>-329141.41202189378</v>
      </c>
      <c r="J182" s="22">
        <f t="shared" si="7"/>
        <v>36315</v>
      </c>
      <c r="K182" s="23">
        <v>0</v>
      </c>
      <c r="L182" s="22">
        <f t="shared" si="8"/>
        <v>0</v>
      </c>
      <c r="M182" s="24">
        <v>0</v>
      </c>
      <c r="N182" s="25" t="b">
        <v>0</v>
      </c>
      <c r="O182" s="26">
        <v>-80</v>
      </c>
      <c r="P182" s="27" t="b">
        <f t="shared" si="6"/>
        <v>0</v>
      </c>
    </row>
    <row r="183" spans="1:16" x14ac:dyDescent="0.2">
      <c r="A183" s="28">
        <v>537</v>
      </c>
      <c r="B183" s="29">
        <v>44694.558560532409</v>
      </c>
      <c r="C183" s="30" t="s">
        <v>14</v>
      </c>
      <c r="D183" s="31">
        <v>66248.192238270276</v>
      </c>
      <c r="E183" s="32">
        <v>16138.579059489146</v>
      </c>
      <c r="F183" s="33">
        <v>-324328.46816682437</v>
      </c>
      <c r="G183" s="34">
        <v>61149.891241886027</v>
      </c>
      <c r="H183" s="35">
        <v>14817</v>
      </c>
      <c r="I183" s="36">
        <v>-325464.20177916501</v>
      </c>
      <c r="J183" s="37">
        <f t="shared" si="7"/>
        <v>5388</v>
      </c>
      <c r="K183" s="38">
        <v>5375</v>
      </c>
      <c r="L183" s="37">
        <f t="shared" si="8"/>
        <v>-13</v>
      </c>
      <c r="M183" s="39">
        <v>585</v>
      </c>
      <c r="N183" s="40" t="b">
        <v>1</v>
      </c>
      <c r="O183" s="41">
        <v>-50</v>
      </c>
      <c r="P183" s="42" t="b">
        <f t="shared" si="6"/>
        <v>1</v>
      </c>
    </row>
    <row r="184" spans="1:16" x14ac:dyDescent="0.2">
      <c r="A184" s="13">
        <v>538</v>
      </c>
      <c r="B184" s="14">
        <v>44694.558560532409</v>
      </c>
      <c r="C184" s="15" t="s">
        <v>12</v>
      </c>
      <c r="D184" s="16">
        <v>66248.192238270276</v>
      </c>
      <c r="E184" s="17">
        <v>16138.579059489146</v>
      </c>
      <c r="F184" s="18">
        <v>-324328.46816682437</v>
      </c>
      <c r="G184" s="19">
        <v>66962.713641439259</v>
      </c>
      <c r="H184" s="20">
        <v>11187</v>
      </c>
      <c r="I184" s="21">
        <v>-324977.11831615516</v>
      </c>
      <c r="J184" s="22">
        <f t="shared" si="7"/>
        <v>5045</v>
      </c>
      <c r="K184" s="23">
        <v>5500</v>
      </c>
      <c r="L184" s="22">
        <f t="shared" si="8"/>
        <v>455</v>
      </c>
      <c r="M184" s="24">
        <v>750</v>
      </c>
      <c r="N184" s="25" t="b">
        <v>1</v>
      </c>
      <c r="O184" s="26">
        <v>-65</v>
      </c>
      <c r="P184" s="27" t="b">
        <f t="shared" si="6"/>
        <v>1</v>
      </c>
    </row>
    <row r="185" spans="1:16" x14ac:dyDescent="0.2">
      <c r="A185" s="28">
        <v>539</v>
      </c>
      <c r="B185" s="29">
        <v>44694.558560532409</v>
      </c>
      <c r="C185" s="30" t="s">
        <v>16</v>
      </c>
      <c r="D185" s="31">
        <v>66248.192238270276</v>
      </c>
      <c r="E185" s="32">
        <v>16138.579059489146</v>
      </c>
      <c r="F185" s="33">
        <v>-324328.46816682437</v>
      </c>
      <c r="G185" s="34">
        <v>30256.334571685118</v>
      </c>
      <c r="H185" s="35">
        <v>15683</v>
      </c>
      <c r="I185" s="36">
        <v>-329141.41202189378</v>
      </c>
      <c r="J185" s="37">
        <f t="shared" si="7"/>
        <v>36315</v>
      </c>
      <c r="K185" s="38">
        <v>0</v>
      </c>
      <c r="L185" s="37">
        <f t="shared" si="8"/>
        <v>0</v>
      </c>
      <c r="M185" s="39">
        <v>0</v>
      </c>
      <c r="N185" s="40" t="b">
        <v>0</v>
      </c>
      <c r="O185" s="41">
        <v>-80</v>
      </c>
      <c r="P185" s="42" t="b">
        <f t="shared" si="6"/>
        <v>0</v>
      </c>
    </row>
    <row r="186" spans="1:16" x14ac:dyDescent="0.2">
      <c r="A186" s="13">
        <v>540</v>
      </c>
      <c r="B186" s="14">
        <v>44694.558560532409</v>
      </c>
      <c r="C186" s="15" t="s">
        <v>14</v>
      </c>
      <c r="D186" s="16">
        <v>66248.192238270276</v>
      </c>
      <c r="E186" s="17">
        <v>16138.579059489146</v>
      </c>
      <c r="F186" s="18">
        <v>-324328.46816682437</v>
      </c>
      <c r="G186" s="19">
        <v>61149.891241886027</v>
      </c>
      <c r="H186" s="20">
        <v>14817</v>
      </c>
      <c r="I186" s="21">
        <v>-325464.20177916501</v>
      </c>
      <c r="J186" s="22">
        <f t="shared" si="7"/>
        <v>5388</v>
      </c>
      <c r="K186" s="23">
        <v>5500</v>
      </c>
      <c r="L186" s="22">
        <f t="shared" si="8"/>
        <v>112</v>
      </c>
      <c r="M186" s="24">
        <v>540</v>
      </c>
      <c r="N186" s="25" t="b">
        <v>1</v>
      </c>
      <c r="O186" s="26">
        <v>-50</v>
      </c>
      <c r="P186" s="27" t="b">
        <f t="shared" si="6"/>
        <v>1</v>
      </c>
    </row>
    <row r="187" spans="1:16" x14ac:dyDescent="0.2">
      <c r="A187" s="28">
        <v>541</v>
      </c>
      <c r="B187" s="29">
        <v>44694.558560532409</v>
      </c>
      <c r="C187" s="30" t="s">
        <v>12</v>
      </c>
      <c r="D187" s="31">
        <v>66248.192238270276</v>
      </c>
      <c r="E187" s="32">
        <v>16138.579059489146</v>
      </c>
      <c r="F187" s="33">
        <v>-324328.46816682437</v>
      </c>
      <c r="G187" s="34">
        <v>66962.713641439259</v>
      </c>
      <c r="H187" s="35">
        <v>11187</v>
      </c>
      <c r="I187" s="36">
        <v>-324977.11831615516</v>
      </c>
      <c r="J187" s="37">
        <f t="shared" si="7"/>
        <v>5045</v>
      </c>
      <c r="K187" s="38">
        <v>5375</v>
      </c>
      <c r="L187" s="37">
        <f t="shared" si="8"/>
        <v>330</v>
      </c>
      <c r="M187" s="39">
        <v>705</v>
      </c>
      <c r="N187" s="40" t="b">
        <v>1</v>
      </c>
      <c r="O187" s="41">
        <v>-65</v>
      </c>
      <c r="P187" s="42" t="b">
        <f t="shared" si="6"/>
        <v>1</v>
      </c>
    </row>
    <row r="188" spans="1:16" x14ac:dyDescent="0.2">
      <c r="A188" s="13">
        <v>542</v>
      </c>
      <c r="B188" s="14">
        <v>44694.558560532409</v>
      </c>
      <c r="C188" s="15" t="s">
        <v>16</v>
      </c>
      <c r="D188" s="16">
        <v>66248.192238270276</v>
      </c>
      <c r="E188" s="17">
        <v>16138.579059489146</v>
      </c>
      <c r="F188" s="18">
        <v>-324328.46816682437</v>
      </c>
      <c r="G188" s="19">
        <v>30256.334571685118</v>
      </c>
      <c r="H188" s="20">
        <v>15683</v>
      </c>
      <c r="I188" s="21">
        <v>-329141.41202189378</v>
      </c>
      <c r="J188" s="22">
        <f t="shared" si="7"/>
        <v>36315</v>
      </c>
      <c r="K188" s="23">
        <v>0</v>
      </c>
      <c r="L188" s="22">
        <f t="shared" si="8"/>
        <v>0</v>
      </c>
      <c r="M188" s="24">
        <v>0</v>
      </c>
      <c r="N188" s="25" t="b">
        <v>0</v>
      </c>
      <c r="O188" s="26">
        <v>-80</v>
      </c>
      <c r="P188" s="27" t="b">
        <f t="shared" si="6"/>
        <v>0</v>
      </c>
    </row>
    <row r="189" spans="1:16" x14ac:dyDescent="0.2">
      <c r="A189" s="28">
        <v>543</v>
      </c>
      <c r="B189" s="29">
        <v>44694.558560532409</v>
      </c>
      <c r="C189" s="30" t="s">
        <v>14</v>
      </c>
      <c r="D189" s="31">
        <v>66248.192238270276</v>
      </c>
      <c r="E189" s="32">
        <v>16138.579059489146</v>
      </c>
      <c r="F189" s="33">
        <v>-324328.46816682437</v>
      </c>
      <c r="G189" s="34">
        <v>61149.891241886027</v>
      </c>
      <c r="H189" s="35">
        <v>14817</v>
      </c>
      <c r="I189" s="36">
        <v>-325464.20177916501</v>
      </c>
      <c r="J189" s="37">
        <f t="shared" si="7"/>
        <v>5388</v>
      </c>
      <c r="K189" s="38">
        <v>4937</v>
      </c>
      <c r="L189" s="37">
        <f t="shared" si="8"/>
        <v>-451</v>
      </c>
      <c r="M189" s="39">
        <v>495</v>
      </c>
      <c r="N189" s="40" t="b">
        <v>1</v>
      </c>
      <c r="O189" s="41">
        <v>-50</v>
      </c>
      <c r="P189" s="42" t="b">
        <f t="shared" si="6"/>
        <v>1</v>
      </c>
    </row>
    <row r="190" spans="1:16" x14ac:dyDescent="0.2">
      <c r="A190" s="13">
        <v>544</v>
      </c>
      <c r="B190" s="14">
        <v>44694.558560532409</v>
      </c>
      <c r="C190" s="15" t="s">
        <v>12</v>
      </c>
      <c r="D190" s="16">
        <v>66248.192238270276</v>
      </c>
      <c r="E190" s="17">
        <v>16138.579059489146</v>
      </c>
      <c r="F190" s="18">
        <v>-324328.46816682437</v>
      </c>
      <c r="G190" s="19">
        <v>66962.713641439259</v>
      </c>
      <c r="H190" s="20">
        <v>11187</v>
      </c>
      <c r="I190" s="21">
        <v>-324977.11831615516</v>
      </c>
      <c r="J190" s="22">
        <f t="shared" si="7"/>
        <v>5045</v>
      </c>
      <c r="K190" s="23">
        <v>5687</v>
      </c>
      <c r="L190" s="22">
        <f t="shared" si="8"/>
        <v>642</v>
      </c>
      <c r="M190" s="24">
        <v>735</v>
      </c>
      <c r="N190" s="25" t="b">
        <v>1</v>
      </c>
      <c r="O190" s="26">
        <v>-65</v>
      </c>
      <c r="P190" s="27" t="b">
        <f t="shared" si="6"/>
        <v>1</v>
      </c>
    </row>
    <row r="191" spans="1:16" x14ac:dyDescent="0.2">
      <c r="A191" s="28">
        <v>545</v>
      </c>
      <c r="B191" s="29">
        <v>44694.558560532409</v>
      </c>
      <c r="C191" s="30" t="s">
        <v>16</v>
      </c>
      <c r="D191" s="31">
        <v>66248.192238270276</v>
      </c>
      <c r="E191" s="32">
        <v>16138.579059489146</v>
      </c>
      <c r="F191" s="33">
        <v>-324328.46816682437</v>
      </c>
      <c r="G191" s="34">
        <v>30256.334571685118</v>
      </c>
      <c r="H191" s="35">
        <v>15683</v>
      </c>
      <c r="I191" s="36">
        <v>-329141.41202189378</v>
      </c>
      <c r="J191" s="37">
        <f t="shared" si="7"/>
        <v>36315</v>
      </c>
      <c r="K191" s="38">
        <v>0</v>
      </c>
      <c r="L191" s="37">
        <f t="shared" si="8"/>
        <v>0</v>
      </c>
      <c r="M191" s="39">
        <v>0</v>
      </c>
      <c r="N191" s="40" t="b">
        <v>0</v>
      </c>
      <c r="O191" s="41">
        <v>-80</v>
      </c>
      <c r="P191" s="42" t="b">
        <f t="shared" si="6"/>
        <v>0</v>
      </c>
    </row>
    <row r="192" spans="1:16" x14ac:dyDescent="0.2">
      <c r="A192" s="13">
        <v>546</v>
      </c>
      <c r="B192" s="14">
        <v>44694.559461689816</v>
      </c>
      <c r="C192" s="15" t="s">
        <v>11</v>
      </c>
      <c r="D192" s="16">
        <v>50561.280777489883</v>
      </c>
      <c r="E192" s="17">
        <v>16273.57233052932</v>
      </c>
      <c r="F192" s="18">
        <v>-324530.72662474669</v>
      </c>
      <c r="G192" s="19">
        <v>29805.999043266896</v>
      </c>
      <c r="H192" s="20">
        <v>11187</v>
      </c>
      <c r="I192" s="21">
        <v>-330864.9970057765</v>
      </c>
      <c r="J192" s="22">
        <f t="shared" si="7"/>
        <v>22289</v>
      </c>
      <c r="K192" s="23">
        <v>0</v>
      </c>
      <c r="L192" s="22">
        <f t="shared" si="8"/>
        <v>0</v>
      </c>
      <c r="M192" s="24">
        <v>0</v>
      </c>
      <c r="N192" s="25" t="b">
        <v>0</v>
      </c>
      <c r="O192" s="26">
        <v>-91</v>
      </c>
      <c r="P192" s="27" t="b">
        <f t="shared" si="6"/>
        <v>0</v>
      </c>
    </row>
    <row r="193" spans="1:16" x14ac:dyDescent="0.2">
      <c r="A193" s="28">
        <v>547</v>
      </c>
      <c r="B193" s="29">
        <v>44694.559461689816</v>
      </c>
      <c r="C193" s="30" t="s">
        <v>14</v>
      </c>
      <c r="D193" s="31">
        <v>50561.280777489883</v>
      </c>
      <c r="E193" s="32">
        <v>16273.57233052932</v>
      </c>
      <c r="F193" s="33">
        <v>-324530.72662474669</v>
      </c>
      <c r="G193" s="34">
        <v>61149.891241886027</v>
      </c>
      <c r="H193" s="35">
        <v>14817</v>
      </c>
      <c r="I193" s="36">
        <v>-325464.20177916501</v>
      </c>
      <c r="J193" s="37">
        <f t="shared" si="7"/>
        <v>10729</v>
      </c>
      <c r="K193" s="38">
        <v>12437</v>
      </c>
      <c r="L193" s="37">
        <f t="shared" si="8"/>
        <v>1708</v>
      </c>
      <c r="M193" s="39">
        <v>675</v>
      </c>
      <c r="N193" s="40" t="b">
        <v>1</v>
      </c>
      <c r="O193" s="41">
        <v>-67</v>
      </c>
      <c r="P193" s="42" t="b">
        <f t="shared" si="6"/>
        <v>0</v>
      </c>
    </row>
    <row r="194" spans="1:16" x14ac:dyDescent="0.2">
      <c r="A194" s="13">
        <v>548</v>
      </c>
      <c r="B194" s="14">
        <v>44694.559461689816</v>
      </c>
      <c r="C194" s="15" t="s">
        <v>12</v>
      </c>
      <c r="D194" s="16">
        <v>50561.280777489883</v>
      </c>
      <c r="E194" s="17">
        <v>16273.57233052932</v>
      </c>
      <c r="F194" s="18">
        <v>-324530.72662474669</v>
      </c>
      <c r="G194" s="19">
        <v>66962.713641439259</v>
      </c>
      <c r="H194" s="20">
        <v>11187</v>
      </c>
      <c r="I194" s="21">
        <v>-324977.11831615516</v>
      </c>
      <c r="J194" s="22">
        <f t="shared" si="7"/>
        <v>17178</v>
      </c>
      <c r="K194" s="23">
        <v>0</v>
      </c>
      <c r="L194" s="22">
        <f t="shared" si="8"/>
        <v>0</v>
      </c>
      <c r="M194" s="24">
        <v>0</v>
      </c>
      <c r="N194" s="25" t="b">
        <v>0</v>
      </c>
      <c r="O194" s="26">
        <v>-92</v>
      </c>
      <c r="P194" s="27" t="b">
        <f t="shared" ref="P194:P231" si="9">ABS($L194)-$M194&lt;0</f>
        <v>0</v>
      </c>
    </row>
    <row r="195" spans="1:16" x14ac:dyDescent="0.2">
      <c r="A195" s="28">
        <v>549</v>
      </c>
      <c r="B195" s="29">
        <v>44694.559461689816</v>
      </c>
      <c r="C195" s="30" t="s">
        <v>15</v>
      </c>
      <c r="D195" s="31">
        <v>50561.280777489883</v>
      </c>
      <c r="E195" s="32">
        <v>16273.57233052932</v>
      </c>
      <c r="F195" s="33">
        <v>-324530.72662474669</v>
      </c>
      <c r="G195" s="34">
        <v>32894.583229209253</v>
      </c>
      <c r="H195" s="35">
        <v>14817</v>
      </c>
      <c r="I195" s="36">
        <v>-351248.64952887269</v>
      </c>
      <c r="J195" s="37">
        <f t="shared" ref="J195:J231" si="10">ROUND(SQRT((G195-D195)^2+(H195-E195)^2+(I195-F195)^2),0)</f>
        <v>32064</v>
      </c>
      <c r="K195" s="38">
        <v>0</v>
      </c>
      <c r="L195" s="37">
        <f t="shared" ref="L195:L231" si="11">ROUND(IF(N195,K195-J195,0),1)</f>
        <v>0</v>
      </c>
      <c r="M195" s="39">
        <v>0</v>
      </c>
      <c r="N195" s="40" t="b">
        <v>0</v>
      </c>
      <c r="O195" s="41">
        <v>-89</v>
      </c>
      <c r="P195" s="42" t="b">
        <f t="shared" si="9"/>
        <v>0</v>
      </c>
    </row>
    <row r="196" spans="1:16" x14ac:dyDescent="0.2">
      <c r="A196" s="13">
        <v>550</v>
      </c>
      <c r="B196" s="14">
        <v>44694.559461689816</v>
      </c>
      <c r="C196" s="15" t="s">
        <v>16</v>
      </c>
      <c r="D196" s="16">
        <v>50561.280777489883</v>
      </c>
      <c r="E196" s="17">
        <v>16273.57233052932</v>
      </c>
      <c r="F196" s="18">
        <v>-324530.72662474669</v>
      </c>
      <c r="G196" s="19">
        <v>30256.334571685118</v>
      </c>
      <c r="H196" s="20">
        <v>15683</v>
      </c>
      <c r="I196" s="21">
        <v>-329141.41202189378</v>
      </c>
      <c r="J196" s="22">
        <f t="shared" si="10"/>
        <v>20830</v>
      </c>
      <c r="K196" s="23">
        <v>26687</v>
      </c>
      <c r="L196" s="22">
        <f t="shared" si="11"/>
        <v>5857</v>
      </c>
      <c r="M196" s="24">
        <v>3210</v>
      </c>
      <c r="N196" s="25" t="b">
        <v>1</v>
      </c>
      <c r="O196" s="26">
        <v>-75</v>
      </c>
      <c r="P196" s="27" t="b">
        <f t="shared" si="9"/>
        <v>0</v>
      </c>
    </row>
    <row r="197" spans="1:16" x14ac:dyDescent="0.2">
      <c r="A197" s="28">
        <v>551</v>
      </c>
      <c r="B197" s="29">
        <v>44694.559461689816</v>
      </c>
      <c r="C197" s="30" t="s">
        <v>11</v>
      </c>
      <c r="D197" s="31">
        <v>50561.280777489883</v>
      </c>
      <c r="E197" s="32">
        <v>16273.57233052932</v>
      </c>
      <c r="F197" s="33">
        <v>-324530.72662474669</v>
      </c>
      <c r="G197" s="34">
        <v>29805.999043266896</v>
      </c>
      <c r="H197" s="35">
        <v>11187</v>
      </c>
      <c r="I197" s="36">
        <v>-330864.9970057765</v>
      </c>
      <c r="J197" s="37">
        <f t="shared" si="10"/>
        <v>22289</v>
      </c>
      <c r="K197" s="38">
        <v>0</v>
      </c>
      <c r="L197" s="37">
        <f t="shared" si="11"/>
        <v>0</v>
      </c>
      <c r="M197" s="39">
        <v>0</v>
      </c>
      <c r="N197" s="40" t="b">
        <v>0</v>
      </c>
      <c r="O197" s="41">
        <v>-91</v>
      </c>
      <c r="P197" s="42" t="b">
        <f t="shared" si="9"/>
        <v>0</v>
      </c>
    </row>
    <row r="198" spans="1:16" x14ac:dyDescent="0.2">
      <c r="A198" s="13">
        <v>552</v>
      </c>
      <c r="B198" s="14">
        <v>44694.559461689816</v>
      </c>
      <c r="C198" s="15" t="s">
        <v>14</v>
      </c>
      <c r="D198" s="16">
        <v>50561.280777489883</v>
      </c>
      <c r="E198" s="17">
        <v>16273.57233052932</v>
      </c>
      <c r="F198" s="18">
        <v>-324530.72662474669</v>
      </c>
      <c r="G198" s="19">
        <v>61149.891241886027</v>
      </c>
      <c r="H198" s="20">
        <v>14817</v>
      </c>
      <c r="I198" s="21">
        <v>-325464.20177916501</v>
      </c>
      <c r="J198" s="22">
        <f t="shared" si="10"/>
        <v>10729</v>
      </c>
      <c r="K198" s="23">
        <v>11687</v>
      </c>
      <c r="L198" s="22">
        <f t="shared" si="11"/>
        <v>958</v>
      </c>
      <c r="M198" s="24">
        <v>615</v>
      </c>
      <c r="N198" s="25" t="b">
        <v>1</v>
      </c>
      <c r="O198" s="26">
        <v>-67</v>
      </c>
      <c r="P198" s="27" t="b">
        <f t="shared" si="9"/>
        <v>0</v>
      </c>
    </row>
    <row r="199" spans="1:16" x14ac:dyDescent="0.2">
      <c r="A199" s="28">
        <v>553</v>
      </c>
      <c r="B199" s="29">
        <v>44694.559461689816</v>
      </c>
      <c r="C199" s="30" t="s">
        <v>12</v>
      </c>
      <c r="D199" s="31">
        <v>50561.280777489883</v>
      </c>
      <c r="E199" s="32">
        <v>16273.57233052932</v>
      </c>
      <c r="F199" s="33">
        <v>-324530.72662474669</v>
      </c>
      <c r="G199" s="34">
        <v>66962.713641439259</v>
      </c>
      <c r="H199" s="35">
        <v>11187</v>
      </c>
      <c r="I199" s="36">
        <v>-324977.11831615516</v>
      </c>
      <c r="J199" s="37">
        <f t="shared" si="10"/>
        <v>17178</v>
      </c>
      <c r="K199" s="38">
        <v>0</v>
      </c>
      <c r="L199" s="37">
        <f t="shared" si="11"/>
        <v>0</v>
      </c>
      <c r="M199" s="39">
        <v>0</v>
      </c>
      <c r="N199" s="40" t="b">
        <v>0</v>
      </c>
      <c r="O199" s="41">
        <v>-92</v>
      </c>
      <c r="P199" s="42" t="b">
        <f t="shared" si="9"/>
        <v>0</v>
      </c>
    </row>
    <row r="200" spans="1:16" x14ac:dyDescent="0.2">
      <c r="A200" s="13">
        <v>554</v>
      </c>
      <c r="B200" s="14">
        <v>44694.559461689816</v>
      </c>
      <c r="C200" s="15" t="s">
        <v>15</v>
      </c>
      <c r="D200" s="16">
        <v>50561.280777489883</v>
      </c>
      <c r="E200" s="17">
        <v>16273.57233052932</v>
      </c>
      <c r="F200" s="18">
        <v>-324530.72662474669</v>
      </c>
      <c r="G200" s="19">
        <v>32894.583229209253</v>
      </c>
      <c r="H200" s="20">
        <v>14817</v>
      </c>
      <c r="I200" s="21">
        <v>-351248.64952887269</v>
      </c>
      <c r="J200" s="22">
        <f t="shared" si="10"/>
        <v>32064</v>
      </c>
      <c r="K200" s="23">
        <v>0</v>
      </c>
      <c r="L200" s="22">
        <f t="shared" si="11"/>
        <v>0</v>
      </c>
      <c r="M200" s="24">
        <v>0</v>
      </c>
      <c r="N200" s="25" t="b">
        <v>0</v>
      </c>
      <c r="O200" s="26">
        <v>-89</v>
      </c>
      <c r="P200" s="27" t="b">
        <f t="shared" si="9"/>
        <v>0</v>
      </c>
    </row>
    <row r="201" spans="1:16" x14ac:dyDescent="0.2">
      <c r="A201" s="28">
        <v>555</v>
      </c>
      <c r="B201" s="29">
        <v>44694.559461689816</v>
      </c>
      <c r="C201" s="30" t="s">
        <v>16</v>
      </c>
      <c r="D201" s="31">
        <v>50561.280777489883</v>
      </c>
      <c r="E201" s="32">
        <v>16273.57233052932</v>
      </c>
      <c r="F201" s="33">
        <v>-324530.72662474669</v>
      </c>
      <c r="G201" s="34">
        <v>30256.334571685118</v>
      </c>
      <c r="H201" s="35">
        <v>15683</v>
      </c>
      <c r="I201" s="36">
        <v>-329141.41202189378</v>
      </c>
      <c r="J201" s="37">
        <f t="shared" si="10"/>
        <v>20830</v>
      </c>
      <c r="K201" s="38">
        <v>29250</v>
      </c>
      <c r="L201" s="37">
        <f t="shared" si="11"/>
        <v>8420</v>
      </c>
      <c r="M201" s="39">
        <v>2310</v>
      </c>
      <c r="N201" s="40" t="b">
        <v>1</v>
      </c>
      <c r="O201" s="41">
        <v>-75</v>
      </c>
      <c r="P201" s="42" t="b">
        <f t="shared" si="9"/>
        <v>0</v>
      </c>
    </row>
    <row r="202" spans="1:16" x14ac:dyDescent="0.2">
      <c r="A202" s="13">
        <v>556</v>
      </c>
      <c r="B202" s="14">
        <v>44694.559461689816</v>
      </c>
      <c r="C202" s="15" t="s">
        <v>11</v>
      </c>
      <c r="D202" s="16">
        <v>50561.280777489883</v>
      </c>
      <c r="E202" s="17">
        <v>16273.57233052932</v>
      </c>
      <c r="F202" s="18">
        <v>-324530.72662474669</v>
      </c>
      <c r="G202" s="19">
        <v>29805.999043266896</v>
      </c>
      <c r="H202" s="20">
        <v>11187</v>
      </c>
      <c r="I202" s="21">
        <v>-330864.9970057765</v>
      </c>
      <c r="J202" s="22">
        <f t="shared" si="10"/>
        <v>22289</v>
      </c>
      <c r="K202" s="23">
        <v>0</v>
      </c>
      <c r="L202" s="22">
        <f t="shared" si="11"/>
        <v>0</v>
      </c>
      <c r="M202" s="24">
        <v>0</v>
      </c>
      <c r="N202" s="25" t="b">
        <v>0</v>
      </c>
      <c r="O202" s="26">
        <v>-91</v>
      </c>
      <c r="P202" s="27" t="b">
        <f t="shared" si="9"/>
        <v>0</v>
      </c>
    </row>
    <row r="203" spans="1:16" x14ac:dyDescent="0.2">
      <c r="A203" s="28">
        <v>557</v>
      </c>
      <c r="B203" s="29">
        <v>44694.559461689816</v>
      </c>
      <c r="C203" s="30" t="s">
        <v>14</v>
      </c>
      <c r="D203" s="31">
        <v>50561.280777489883</v>
      </c>
      <c r="E203" s="32">
        <v>16273.57233052932</v>
      </c>
      <c r="F203" s="33">
        <v>-324530.72662474669</v>
      </c>
      <c r="G203" s="34">
        <v>61149.891241886027</v>
      </c>
      <c r="H203" s="35">
        <v>14817</v>
      </c>
      <c r="I203" s="36">
        <v>-325464.20177916501</v>
      </c>
      <c r="J203" s="37">
        <f t="shared" si="10"/>
        <v>10729</v>
      </c>
      <c r="K203" s="38">
        <v>10750</v>
      </c>
      <c r="L203" s="37">
        <f t="shared" si="11"/>
        <v>21</v>
      </c>
      <c r="M203" s="39">
        <v>495</v>
      </c>
      <c r="N203" s="40" t="b">
        <v>1</v>
      </c>
      <c r="O203" s="41">
        <v>-67</v>
      </c>
      <c r="P203" s="42" t="b">
        <f t="shared" si="9"/>
        <v>1</v>
      </c>
    </row>
    <row r="204" spans="1:16" x14ac:dyDescent="0.2">
      <c r="A204" s="13">
        <v>558</v>
      </c>
      <c r="B204" s="14">
        <v>44694.559461689816</v>
      </c>
      <c r="C204" s="15" t="s">
        <v>12</v>
      </c>
      <c r="D204" s="16">
        <v>50561.280777489883</v>
      </c>
      <c r="E204" s="17">
        <v>16273.57233052932</v>
      </c>
      <c r="F204" s="18">
        <v>-324530.72662474669</v>
      </c>
      <c r="G204" s="19">
        <v>66962.713641439259</v>
      </c>
      <c r="H204" s="20">
        <v>11187</v>
      </c>
      <c r="I204" s="21">
        <v>-324977.11831615516</v>
      </c>
      <c r="J204" s="22">
        <f t="shared" si="10"/>
        <v>17178</v>
      </c>
      <c r="K204" s="23">
        <v>0</v>
      </c>
      <c r="L204" s="22">
        <f t="shared" si="11"/>
        <v>0</v>
      </c>
      <c r="M204" s="24">
        <v>0</v>
      </c>
      <c r="N204" s="25" t="b">
        <v>0</v>
      </c>
      <c r="O204" s="26">
        <v>-92</v>
      </c>
      <c r="P204" s="27" t="b">
        <f t="shared" si="9"/>
        <v>0</v>
      </c>
    </row>
    <row r="205" spans="1:16" x14ac:dyDescent="0.2">
      <c r="A205" s="28">
        <v>559</v>
      </c>
      <c r="B205" s="29">
        <v>44694.559461689816</v>
      </c>
      <c r="C205" s="30" t="s">
        <v>15</v>
      </c>
      <c r="D205" s="31">
        <v>50561.280777489883</v>
      </c>
      <c r="E205" s="32">
        <v>16273.57233052932</v>
      </c>
      <c r="F205" s="33">
        <v>-324530.72662474669</v>
      </c>
      <c r="G205" s="34">
        <v>32894.583229209253</v>
      </c>
      <c r="H205" s="35">
        <v>14817</v>
      </c>
      <c r="I205" s="36">
        <v>-351248.64952887269</v>
      </c>
      <c r="J205" s="37">
        <f t="shared" si="10"/>
        <v>32064</v>
      </c>
      <c r="K205" s="38">
        <v>0</v>
      </c>
      <c r="L205" s="37">
        <f t="shared" si="11"/>
        <v>0</v>
      </c>
      <c r="M205" s="39">
        <v>0</v>
      </c>
      <c r="N205" s="40" t="b">
        <v>0</v>
      </c>
      <c r="O205" s="41">
        <v>-89</v>
      </c>
      <c r="P205" s="42" t="b">
        <f t="shared" si="9"/>
        <v>0</v>
      </c>
    </row>
    <row r="206" spans="1:16" x14ac:dyDescent="0.2">
      <c r="A206" s="13">
        <v>560</v>
      </c>
      <c r="B206" s="14">
        <v>44694.559461689816</v>
      </c>
      <c r="C206" s="15" t="s">
        <v>16</v>
      </c>
      <c r="D206" s="16">
        <v>50561.280777489883</v>
      </c>
      <c r="E206" s="17">
        <v>16273.57233052932</v>
      </c>
      <c r="F206" s="18">
        <v>-324530.72662474669</v>
      </c>
      <c r="G206" s="19">
        <v>30256.334571685118</v>
      </c>
      <c r="H206" s="20">
        <v>15683</v>
      </c>
      <c r="I206" s="21">
        <v>-329141.41202189378</v>
      </c>
      <c r="J206" s="22">
        <f t="shared" si="10"/>
        <v>20830</v>
      </c>
      <c r="K206" s="23">
        <v>24000</v>
      </c>
      <c r="L206" s="22">
        <f t="shared" si="11"/>
        <v>3170</v>
      </c>
      <c r="M206" s="24">
        <v>1215</v>
      </c>
      <c r="N206" s="25" t="b">
        <v>1</v>
      </c>
      <c r="O206" s="26">
        <v>-75</v>
      </c>
      <c r="P206" s="27" t="b">
        <f t="shared" si="9"/>
        <v>0</v>
      </c>
    </row>
    <row r="207" spans="1:16" x14ac:dyDescent="0.2">
      <c r="A207" s="28">
        <v>561</v>
      </c>
      <c r="B207" s="29">
        <v>44694.559461689816</v>
      </c>
      <c r="C207" s="30" t="s">
        <v>11</v>
      </c>
      <c r="D207" s="31">
        <v>50561.280777489883</v>
      </c>
      <c r="E207" s="32">
        <v>16273.57233052932</v>
      </c>
      <c r="F207" s="33">
        <v>-324530.72662474669</v>
      </c>
      <c r="G207" s="34">
        <v>29805.999043266896</v>
      </c>
      <c r="H207" s="35">
        <v>11187</v>
      </c>
      <c r="I207" s="36">
        <v>-330864.9970057765</v>
      </c>
      <c r="J207" s="37">
        <f t="shared" si="10"/>
        <v>22289</v>
      </c>
      <c r="K207" s="38">
        <v>0</v>
      </c>
      <c r="L207" s="37">
        <f t="shared" si="11"/>
        <v>0</v>
      </c>
      <c r="M207" s="39">
        <v>0</v>
      </c>
      <c r="N207" s="40" t="b">
        <v>0</v>
      </c>
      <c r="O207" s="41">
        <v>-91</v>
      </c>
      <c r="P207" s="42" t="b">
        <f t="shared" si="9"/>
        <v>0</v>
      </c>
    </row>
    <row r="208" spans="1:16" x14ac:dyDescent="0.2">
      <c r="A208" s="13">
        <v>562</v>
      </c>
      <c r="B208" s="14">
        <v>44694.559461689816</v>
      </c>
      <c r="C208" s="15" t="s">
        <v>14</v>
      </c>
      <c r="D208" s="16">
        <v>50561.280777489883</v>
      </c>
      <c r="E208" s="17">
        <v>16273.57233052932</v>
      </c>
      <c r="F208" s="18">
        <v>-324530.72662474669</v>
      </c>
      <c r="G208" s="19">
        <v>61149.891241886027</v>
      </c>
      <c r="H208" s="20">
        <v>14817</v>
      </c>
      <c r="I208" s="21">
        <v>-325464.20177916501</v>
      </c>
      <c r="J208" s="22">
        <f t="shared" si="10"/>
        <v>10729</v>
      </c>
      <c r="K208" s="23">
        <v>10750</v>
      </c>
      <c r="L208" s="22">
        <f t="shared" si="11"/>
        <v>21</v>
      </c>
      <c r="M208" s="24">
        <v>555</v>
      </c>
      <c r="N208" s="25" t="b">
        <v>1</v>
      </c>
      <c r="O208" s="26">
        <v>-67</v>
      </c>
      <c r="P208" s="27" t="b">
        <f t="shared" si="9"/>
        <v>1</v>
      </c>
    </row>
    <row r="209" spans="1:16" x14ac:dyDescent="0.2">
      <c r="A209" s="28">
        <v>563</v>
      </c>
      <c r="B209" s="29">
        <v>44694.559461689816</v>
      </c>
      <c r="C209" s="30" t="s">
        <v>12</v>
      </c>
      <c r="D209" s="31">
        <v>50561.280777489883</v>
      </c>
      <c r="E209" s="32">
        <v>16273.57233052932</v>
      </c>
      <c r="F209" s="33">
        <v>-324530.72662474669</v>
      </c>
      <c r="G209" s="34">
        <v>66962.713641439259</v>
      </c>
      <c r="H209" s="35">
        <v>11187</v>
      </c>
      <c r="I209" s="36">
        <v>-324977.11831615516</v>
      </c>
      <c r="J209" s="37">
        <f t="shared" si="10"/>
        <v>17178</v>
      </c>
      <c r="K209" s="38">
        <v>0</v>
      </c>
      <c r="L209" s="37">
        <f t="shared" si="11"/>
        <v>0</v>
      </c>
      <c r="M209" s="39">
        <v>0</v>
      </c>
      <c r="N209" s="40" t="b">
        <v>0</v>
      </c>
      <c r="O209" s="41">
        <v>-92</v>
      </c>
      <c r="P209" s="42" t="b">
        <f t="shared" si="9"/>
        <v>0</v>
      </c>
    </row>
    <row r="210" spans="1:16" x14ac:dyDescent="0.2">
      <c r="A210" s="13">
        <v>564</v>
      </c>
      <c r="B210" s="14">
        <v>44694.559461689816</v>
      </c>
      <c r="C210" s="15" t="s">
        <v>15</v>
      </c>
      <c r="D210" s="16">
        <v>50561.280777489883</v>
      </c>
      <c r="E210" s="17">
        <v>16273.57233052932</v>
      </c>
      <c r="F210" s="18">
        <v>-324530.72662474669</v>
      </c>
      <c r="G210" s="19">
        <v>32894.583229209253</v>
      </c>
      <c r="H210" s="20">
        <v>14817</v>
      </c>
      <c r="I210" s="21">
        <v>-351248.64952887269</v>
      </c>
      <c r="J210" s="22">
        <f t="shared" si="10"/>
        <v>32064</v>
      </c>
      <c r="K210" s="23">
        <v>0</v>
      </c>
      <c r="L210" s="22">
        <f t="shared" si="11"/>
        <v>0</v>
      </c>
      <c r="M210" s="24">
        <v>0</v>
      </c>
      <c r="N210" s="25" t="b">
        <v>0</v>
      </c>
      <c r="O210" s="26">
        <v>-89</v>
      </c>
      <c r="P210" s="27" t="b">
        <f t="shared" si="9"/>
        <v>0</v>
      </c>
    </row>
    <row r="211" spans="1:16" x14ac:dyDescent="0.2">
      <c r="A211" s="28">
        <v>565</v>
      </c>
      <c r="B211" s="29">
        <v>44694.559461689816</v>
      </c>
      <c r="C211" s="30" t="s">
        <v>16</v>
      </c>
      <c r="D211" s="31">
        <v>50561.280777489883</v>
      </c>
      <c r="E211" s="32">
        <v>16273.57233052932</v>
      </c>
      <c r="F211" s="33">
        <v>-324530.72662474669</v>
      </c>
      <c r="G211" s="34">
        <v>30256.334571685118</v>
      </c>
      <c r="H211" s="35">
        <v>15683</v>
      </c>
      <c r="I211" s="36">
        <v>-329141.41202189378</v>
      </c>
      <c r="J211" s="37">
        <f t="shared" si="10"/>
        <v>20830</v>
      </c>
      <c r="K211" s="38">
        <v>26812</v>
      </c>
      <c r="L211" s="37">
        <f t="shared" si="11"/>
        <v>5982</v>
      </c>
      <c r="M211" s="39">
        <v>2160</v>
      </c>
      <c r="N211" s="40" t="b">
        <v>1</v>
      </c>
      <c r="O211" s="41">
        <v>-75</v>
      </c>
      <c r="P211" s="42" t="b">
        <f t="shared" si="9"/>
        <v>0</v>
      </c>
    </row>
    <row r="212" spans="1:16" x14ac:dyDescent="0.2">
      <c r="A212" s="13">
        <v>566</v>
      </c>
      <c r="B212" s="14">
        <v>44694.559461689816</v>
      </c>
      <c r="C212" s="15" t="s">
        <v>11</v>
      </c>
      <c r="D212" s="16">
        <v>50561.280777489883</v>
      </c>
      <c r="E212" s="17">
        <v>16273.57233052932</v>
      </c>
      <c r="F212" s="18">
        <v>-324530.72662474669</v>
      </c>
      <c r="G212" s="19">
        <v>29805.999043266896</v>
      </c>
      <c r="H212" s="20">
        <v>11187</v>
      </c>
      <c r="I212" s="21">
        <v>-330864.9970057765</v>
      </c>
      <c r="J212" s="22">
        <f t="shared" si="10"/>
        <v>22289</v>
      </c>
      <c r="K212" s="23">
        <v>0</v>
      </c>
      <c r="L212" s="22">
        <f t="shared" si="11"/>
        <v>0</v>
      </c>
      <c r="M212" s="24">
        <v>0</v>
      </c>
      <c r="N212" s="25" t="b">
        <v>0</v>
      </c>
      <c r="O212" s="26">
        <v>-91</v>
      </c>
      <c r="P212" s="27" t="b">
        <f t="shared" si="9"/>
        <v>0</v>
      </c>
    </row>
    <row r="213" spans="1:16" x14ac:dyDescent="0.2">
      <c r="A213" s="28">
        <v>567</v>
      </c>
      <c r="B213" s="29">
        <v>44694.559461689816</v>
      </c>
      <c r="C213" s="30" t="s">
        <v>14</v>
      </c>
      <c r="D213" s="31">
        <v>50561.280777489883</v>
      </c>
      <c r="E213" s="32">
        <v>16273.57233052932</v>
      </c>
      <c r="F213" s="33">
        <v>-324530.72662474669</v>
      </c>
      <c r="G213" s="34">
        <v>61149.891241886027</v>
      </c>
      <c r="H213" s="35">
        <v>14817</v>
      </c>
      <c r="I213" s="36">
        <v>-325464.20177916501</v>
      </c>
      <c r="J213" s="37">
        <f t="shared" si="10"/>
        <v>10729</v>
      </c>
      <c r="K213" s="38">
        <v>11500</v>
      </c>
      <c r="L213" s="37">
        <f t="shared" si="11"/>
        <v>771</v>
      </c>
      <c r="M213" s="39">
        <v>585</v>
      </c>
      <c r="N213" s="40" t="b">
        <v>1</v>
      </c>
      <c r="O213" s="41">
        <v>-67</v>
      </c>
      <c r="P213" s="42" t="b">
        <f t="shared" si="9"/>
        <v>0</v>
      </c>
    </row>
    <row r="214" spans="1:16" x14ac:dyDescent="0.2">
      <c r="A214" s="13">
        <v>568</v>
      </c>
      <c r="B214" s="14">
        <v>44694.559461689816</v>
      </c>
      <c r="C214" s="15" t="s">
        <v>12</v>
      </c>
      <c r="D214" s="16">
        <v>50561.280777489883</v>
      </c>
      <c r="E214" s="17">
        <v>16273.57233052932</v>
      </c>
      <c r="F214" s="18">
        <v>-324530.72662474669</v>
      </c>
      <c r="G214" s="19">
        <v>66962.713641439259</v>
      </c>
      <c r="H214" s="20">
        <v>11187</v>
      </c>
      <c r="I214" s="21">
        <v>-324977.11831615516</v>
      </c>
      <c r="J214" s="22">
        <f t="shared" si="10"/>
        <v>17178</v>
      </c>
      <c r="K214" s="23">
        <v>0</v>
      </c>
      <c r="L214" s="22">
        <f t="shared" si="11"/>
        <v>0</v>
      </c>
      <c r="M214" s="24">
        <v>0</v>
      </c>
      <c r="N214" s="25" t="b">
        <v>0</v>
      </c>
      <c r="O214" s="26">
        <v>-92</v>
      </c>
      <c r="P214" s="27" t="b">
        <f t="shared" si="9"/>
        <v>0</v>
      </c>
    </row>
    <row r="215" spans="1:16" x14ac:dyDescent="0.2">
      <c r="A215" s="28">
        <v>569</v>
      </c>
      <c r="B215" s="29">
        <v>44694.559461689816</v>
      </c>
      <c r="C215" s="30" t="s">
        <v>15</v>
      </c>
      <c r="D215" s="31">
        <v>50561.280777489883</v>
      </c>
      <c r="E215" s="32">
        <v>16273.57233052932</v>
      </c>
      <c r="F215" s="33">
        <v>-324530.72662474669</v>
      </c>
      <c r="G215" s="34">
        <v>32894.583229209253</v>
      </c>
      <c r="H215" s="35">
        <v>14817</v>
      </c>
      <c r="I215" s="36">
        <v>-351248.64952887269</v>
      </c>
      <c r="J215" s="37">
        <f t="shared" si="10"/>
        <v>32064</v>
      </c>
      <c r="K215" s="38">
        <v>0</v>
      </c>
      <c r="L215" s="37">
        <f t="shared" si="11"/>
        <v>0</v>
      </c>
      <c r="M215" s="39">
        <v>0</v>
      </c>
      <c r="N215" s="40" t="b">
        <v>0</v>
      </c>
      <c r="O215" s="41">
        <v>-89</v>
      </c>
      <c r="P215" s="42" t="b">
        <f t="shared" si="9"/>
        <v>0</v>
      </c>
    </row>
    <row r="216" spans="1:16" x14ac:dyDescent="0.2">
      <c r="A216" s="13">
        <v>570</v>
      </c>
      <c r="B216" s="14">
        <v>44694.559461689816</v>
      </c>
      <c r="C216" s="15" t="s">
        <v>16</v>
      </c>
      <c r="D216" s="16">
        <v>50561.280777489883</v>
      </c>
      <c r="E216" s="17">
        <v>16273.57233052932</v>
      </c>
      <c r="F216" s="18">
        <v>-324530.72662474669</v>
      </c>
      <c r="G216" s="19">
        <v>30256.334571685118</v>
      </c>
      <c r="H216" s="20">
        <v>15683</v>
      </c>
      <c r="I216" s="21">
        <v>-329141.41202189378</v>
      </c>
      <c r="J216" s="22">
        <f t="shared" si="10"/>
        <v>20830</v>
      </c>
      <c r="K216" s="23">
        <v>29687</v>
      </c>
      <c r="L216" s="22">
        <f t="shared" si="11"/>
        <v>8857</v>
      </c>
      <c r="M216" s="24">
        <v>1545</v>
      </c>
      <c r="N216" s="25" t="b">
        <v>1</v>
      </c>
      <c r="O216" s="26">
        <v>-75</v>
      </c>
      <c r="P216" s="27" t="b">
        <f t="shared" si="9"/>
        <v>0</v>
      </c>
    </row>
    <row r="217" spans="1:16" x14ac:dyDescent="0.2">
      <c r="A217" s="28">
        <v>571</v>
      </c>
      <c r="B217" s="29">
        <v>44694.560654475303</v>
      </c>
      <c r="C217" s="30" t="s">
        <v>11</v>
      </c>
      <c r="D217" s="31">
        <v>30464.270885351474</v>
      </c>
      <c r="E217" s="32">
        <v>16526.151920052791</v>
      </c>
      <c r="F217" s="33">
        <v>-340050.55275622092</v>
      </c>
      <c r="G217" s="34">
        <v>29805.999043266896</v>
      </c>
      <c r="H217" s="35">
        <v>11187</v>
      </c>
      <c r="I217" s="36">
        <v>-330864.9970057765</v>
      </c>
      <c r="J217" s="37">
        <f t="shared" si="10"/>
        <v>10645</v>
      </c>
      <c r="K217" s="38">
        <v>0</v>
      </c>
      <c r="L217" s="37">
        <f t="shared" si="11"/>
        <v>0</v>
      </c>
      <c r="M217" s="39">
        <v>0</v>
      </c>
      <c r="N217" s="40" t="b">
        <v>0</v>
      </c>
      <c r="O217" s="41">
        <v>-90</v>
      </c>
      <c r="P217" s="42" t="b">
        <f t="shared" si="9"/>
        <v>0</v>
      </c>
    </row>
    <row r="218" spans="1:16" x14ac:dyDescent="0.2">
      <c r="A218" s="13">
        <v>572</v>
      </c>
      <c r="B218" s="14">
        <v>44694.560654475303</v>
      </c>
      <c r="C218" s="15" t="s">
        <v>15</v>
      </c>
      <c r="D218" s="16">
        <v>30464.270885351474</v>
      </c>
      <c r="E218" s="17">
        <v>16526.151920052791</v>
      </c>
      <c r="F218" s="18">
        <v>-340050.55275622092</v>
      </c>
      <c r="G218" s="19">
        <v>32894.583229209253</v>
      </c>
      <c r="H218" s="20">
        <v>14817</v>
      </c>
      <c r="I218" s="21">
        <v>-351248.64952887269</v>
      </c>
      <c r="J218" s="22">
        <f t="shared" si="10"/>
        <v>11586</v>
      </c>
      <c r="K218" s="23">
        <v>14062</v>
      </c>
      <c r="L218" s="22">
        <f t="shared" si="11"/>
        <v>2476</v>
      </c>
      <c r="M218" s="24">
        <v>675</v>
      </c>
      <c r="N218" s="25" t="b">
        <v>1</v>
      </c>
      <c r="O218" s="26">
        <v>-70</v>
      </c>
      <c r="P218" s="27" t="b">
        <f t="shared" si="9"/>
        <v>0</v>
      </c>
    </row>
    <row r="219" spans="1:16" x14ac:dyDescent="0.2">
      <c r="A219" s="28">
        <v>573</v>
      </c>
      <c r="B219" s="29">
        <v>44694.560654475303</v>
      </c>
      <c r="C219" s="30" t="s">
        <v>16</v>
      </c>
      <c r="D219" s="31">
        <v>30464.270885351474</v>
      </c>
      <c r="E219" s="32">
        <v>16526.151920052791</v>
      </c>
      <c r="F219" s="33">
        <v>-340050.55275622092</v>
      </c>
      <c r="G219" s="34">
        <v>30256.334571685118</v>
      </c>
      <c r="H219" s="35">
        <v>15683</v>
      </c>
      <c r="I219" s="36">
        <v>-329141.41202189378</v>
      </c>
      <c r="J219" s="37">
        <f t="shared" si="10"/>
        <v>10944</v>
      </c>
      <c r="K219" s="38">
        <v>11062</v>
      </c>
      <c r="L219" s="37">
        <f t="shared" si="11"/>
        <v>118</v>
      </c>
      <c r="M219" s="39">
        <v>660</v>
      </c>
      <c r="N219" s="40" t="b">
        <v>1</v>
      </c>
      <c r="O219" s="41">
        <v>-62</v>
      </c>
      <c r="P219" s="42" t="b">
        <f t="shared" si="9"/>
        <v>1</v>
      </c>
    </row>
    <row r="220" spans="1:16" x14ac:dyDescent="0.2">
      <c r="A220" s="13">
        <v>574</v>
      </c>
      <c r="B220" s="14">
        <v>44694.560654475303</v>
      </c>
      <c r="C220" s="15" t="s">
        <v>11</v>
      </c>
      <c r="D220" s="16">
        <v>30464.270885351474</v>
      </c>
      <c r="E220" s="17">
        <v>16526.151920052791</v>
      </c>
      <c r="F220" s="18">
        <v>-340050.55275622092</v>
      </c>
      <c r="G220" s="19">
        <v>29805.999043266896</v>
      </c>
      <c r="H220" s="20">
        <v>11187</v>
      </c>
      <c r="I220" s="21">
        <v>-330864.9970057765</v>
      </c>
      <c r="J220" s="22">
        <f t="shared" si="10"/>
        <v>10645</v>
      </c>
      <c r="K220" s="23">
        <v>0</v>
      </c>
      <c r="L220" s="22">
        <f t="shared" si="11"/>
        <v>0</v>
      </c>
      <c r="M220" s="24">
        <v>0</v>
      </c>
      <c r="N220" s="25" t="b">
        <v>0</v>
      </c>
      <c r="O220" s="26">
        <v>-90</v>
      </c>
      <c r="P220" s="27" t="b">
        <f t="shared" si="9"/>
        <v>0</v>
      </c>
    </row>
    <row r="221" spans="1:16" x14ac:dyDescent="0.2">
      <c r="A221" s="28">
        <v>575</v>
      </c>
      <c r="B221" s="29">
        <v>44694.560654475303</v>
      </c>
      <c r="C221" s="30" t="s">
        <v>15</v>
      </c>
      <c r="D221" s="31">
        <v>30464.270885351474</v>
      </c>
      <c r="E221" s="32">
        <v>16526.151920052791</v>
      </c>
      <c r="F221" s="33">
        <v>-340050.55275622092</v>
      </c>
      <c r="G221" s="34">
        <v>32894.583229209253</v>
      </c>
      <c r="H221" s="35">
        <v>14817</v>
      </c>
      <c r="I221" s="36">
        <v>-351248.64952887269</v>
      </c>
      <c r="J221" s="37">
        <f t="shared" si="10"/>
        <v>11586</v>
      </c>
      <c r="K221" s="38">
        <v>14062</v>
      </c>
      <c r="L221" s="37">
        <f t="shared" si="11"/>
        <v>2476</v>
      </c>
      <c r="M221" s="39">
        <v>720</v>
      </c>
      <c r="N221" s="40" t="b">
        <v>1</v>
      </c>
      <c r="O221" s="41">
        <v>-70</v>
      </c>
      <c r="P221" s="42" t="b">
        <f t="shared" si="9"/>
        <v>0</v>
      </c>
    </row>
    <row r="222" spans="1:16" x14ac:dyDescent="0.2">
      <c r="A222" s="13">
        <v>576</v>
      </c>
      <c r="B222" s="14">
        <v>44694.560654475303</v>
      </c>
      <c r="C222" s="15" t="s">
        <v>16</v>
      </c>
      <c r="D222" s="16">
        <v>30464.270885351474</v>
      </c>
      <c r="E222" s="17">
        <v>16526.151920052791</v>
      </c>
      <c r="F222" s="18">
        <v>-340050.55275622092</v>
      </c>
      <c r="G222" s="19">
        <v>30256.334571685118</v>
      </c>
      <c r="H222" s="20">
        <v>15683</v>
      </c>
      <c r="I222" s="21">
        <v>-329141.41202189378</v>
      </c>
      <c r="J222" s="22">
        <f t="shared" si="10"/>
        <v>10944</v>
      </c>
      <c r="K222" s="23">
        <v>11687</v>
      </c>
      <c r="L222" s="22">
        <f t="shared" si="11"/>
        <v>743</v>
      </c>
      <c r="M222" s="24">
        <v>540</v>
      </c>
      <c r="N222" s="25" t="b">
        <v>1</v>
      </c>
      <c r="O222" s="26">
        <v>-62</v>
      </c>
      <c r="P222" s="27" t="b">
        <f t="shared" si="9"/>
        <v>0</v>
      </c>
    </row>
    <row r="223" spans="1:16" x14ac:dyDescent="0.2">
      <c r="A223" s="28">
        <v>577</v>
      </c>
      <c r="B223" s="29">
        <v>44694.560654475303</v>
      </c>
      <c r="C223" s="30" t="s">
        <v>11</v>
      </c>
      <c r="D223" s="31">
        <v>30464.270885351474</v>
      </c>
      <c r="E223" s="32">
        <v>16526.151920052791</v>
      </c>
      <c r="F223" s="33">
        <v>-340050.55275622092</v>
      </c>
      <c r="G223" s="34">
        <v>29805.999043266896</v>
      </c>
      <c r="H223" s="35">
        <v>11187</v>
      </c>
      <c r="I223" s="36">
        <v>-330864.9970057765</v>
      </c>
      <c r="J223" s="37">
        <f t="shared" si="10"/>
        <v>10645</v>
      </c>
      <c r="K223" s="38">
        <v>0</v>
      </c>
      <c r="L223" s="37">
        <f t="shared" si="11"/>
        <v>0</v>
      </c>
      <c r="M223" s="39">
        <v>0</v>
      </c>
      <c r="N223" s="40" t="b">
        <v>0</v>
      </c>
      <c r="O223" s="41">
        <v>-90</v>
      </c>
      <c r="P223" s="42" t="b">
        <f t="shared" si="9"/>
        <v>0</v>
      </c>
    </row>
    <row r="224" spans="1:16" x14ac:dyDescent="0.2">
      <c r="A224" s="13">
        <v>578</v>
      </c>
      <c r="B224" s="14">
        <v>44694.560654475303</v>
      </c>
      <c r="C224" s="15" t="s">
        <v>15</v>
      </c>
      <c r="D224" s="16">
        <v>30464.270885351474</v>
      </c>
      <c r="E224" s="17">
        <v>16526.151920052791</v>
      </c>
      <c r="F224" s="18">
        <v>-340050.55275622092</v>
      </c>
      <c r="G224" s="19">
        <v>32894.583229209253</v>
      </c>
      <c r="H224" s="20">
        <v>14817</v>
      </c>
      <c r="I224" s="21">
        <v>-351248.64952887269</v>
      </c>
      <c r="J224" s="22">
        <f t="shared" si="10"/>
        <v>11586</v>
      </c>
      <c r="K224" s="23">
        <v>14812</v>
      </c>
      <c r="L224" s="22">
        <f t="shared" si="11"/>
        <v>3226</v>
      </c>
      <c r="M224" s="24">
        <v>1440</v>
      </c>
      <c r="N224" s="25" t="b">
        <v>1</v>
      </c>
      <c r="O224" s="26">
        <v>-70</v>
      </c>
      <c r="P224" s="27" t="b">
        <f t="shared" si="9"/>
        <v>0</v>
      </c>
    </row>
    <row r="225" spans="1:16" x14ac:dyDescent="0.2">
      <c r="A225" s="28">
        <v>579</v>
      </c>
      <c r="B225" s="29">
        <v>44694.560654475303</v>
      </c>
      <c r="C225" s="30" t="s">
        <v>16</v>
      </c>
      <c r="D225" s="31">
        <v>30464.270885351474</v>
      </c>
      <c r="E225" s="32">
        <v>16526.151920052791</v>
      </c>
      <c r="F225" s="33">
        <v>-340050.55275622092</v>
      </c>
      <c r="G225" s="34">
        <v>30256.334571685118</v>
      </c>
      <c r="H225" s="35">
        <v>15683</v>
      </c>
      <c r="I225" s="36">
        <v>-329141.41202189378</v>
      </c>
      <c r="J225" s="37">
        <f t="shared" si="10"/>
        <v>10944</v>
      </c>
      <c r="K225" s="38">
        <v>11500</v>
      </c>
      <c r="L225" s="37">
        <f t="shared" si="11"/>
        <v>556</v>
      </c>
      <c r="M225" s="39">
        <v>630</v>
      </c>
      <c r="N225" s="40" t="b">
        <v>1</v>
      </c>
      <c r="O225" s="41">
        <v>-62</v>
      </c>
      <c r="P225" s="42" t="b">
        <f t="shared" si="9"/>
        <v>1</v>
      </c>
    </row>
    <row r="226" spans="1:16" x14ac:dyDescent="0.2">
      <c r="A226" s="13">
        <v>580</v>
      </c>
      <c r="B226" s="14">
        <v>44694.560654475303</v>
      </c>
      <c r="C226" s="15" t="s">
        <v>11</v>
      </c>
      <c r="D226" s="16">
        <v>30464.270885351474</v>
      </c>
      <c r="E226" s="17">
        <v>16526.151920052791</v>
      </c>
      <c r="F226" s="18">
        <v>-340050.55275622092</v>
      </c>
      <c r="G226" s="19">
        <v>29805.999043266896</v>
      </c>
      <c r="H226" s="20">
        <v>11187</v>
      </c>
      <c r="I226" s="21">
        <v>-330864.9970057765</v>
      </c>
      <c r="J226" s="22">
        <f t="shared" si="10"/>
        <v>10645</v>
      </c>
      <c r="K226" s="23">
        <v>0</v>
      </c>
      <c r="L226" s="22">
        <f t="shared" si="11"/>
        <v>0</v>
      </c>
      <c r="M226" s="24">
        <v>0</v>
      </c>
      <c r="N226" s="25" t="b">
        <v>0</v>
      </c>
      <c r="O226" s="26">
        <v>-90</v>
      </c>
      <c r="P226" s="27" t="b">
        <f t="shared" si="9"/>
        <v>0</v>
      </c>
    </row>
    <row r="227" spans="1:16" x14ac:dyDescent="0.2">
      <c r="A227" s="28">
        <v>581</v>
      </c>
      <c r="B227" s="29">
        <v>44694.560654475303</v>
      </c>
      <c r="C227" s="30" t="s">
        <v>15</v>
      </c>
      <c r="D227" s="31">
        <v>30464.270885351474</v>
      </c>
      <c r="E227" s="32">
        <v>16526.151920052791</v>
      </c>
      <c r="F227" s="33">
        <v>-340050.55275622092</v>
      </c>
      <c r="G227" s="34">
        <v>32894.583229209253</v>
      </c>
      <c r="H227" s="35">
        <v>14817</v>
      </c>
      <c r="I227" s="36">
        <v>-351248.64952887269</v>
      </c>
      <c r="J227" s="37">
        <f t="shared" si="10"/>
        <v>11586</v>
      </c>
      <c r="K227" s="38">
        <v>13187</v>
      </c>
      <c r="L227" s="37">
        <f t="shared" si="11"/>
        <v>1601</v>
      </c>
      <c r="M227" s="39">
        <v>930</v>
      </c>
      <c r="N227" s="40" t="b">
        <v>1</v>
      </c>
      <c r="O227" s="41">
        <v>-70</v>
      </c>
      <c r="P227" s="42" t="b">
        <f t="shared" si="9"/>
        <v>0</v>
      </c>
    </row>
    <row r="228" spans="1:16" x14ac:dyDescent="0.2">
      <c r="A228" s="13">
        <v>582</v>
      </c>
      <c r="B228" s="14">
        <v>44694.560654475303</v>
      </c>
      <c r="C228" s="15" t="s">
        <v>16</v>
      </c>
      <c r="D228" s="16">
        <v>30464.270885351474</v>
      </c>
      <c r="E228" s="17">
        <v>16526.151920052791</v>
      </c>
      <c r="F228" s="18">
        <v>-340050.55275622092</v>
      </c>
      <c r="G228" s="19">
        <v>30256.334571685118</v>
      </c>
      <c r="H228" s="20">
        <v>15683</v>
      </c>
      <c r="I228" s="21">
        <v>-329141.41202189378</v>
      </c>
      <c r="J228" s="22">
        <f t="shared" si="10"/>
        <v>10944</v>
      </c>
      <c r="K228" s="23">
        <v>11062</v>
      </c>
      <c r="L228" s="22">
        <f t="shared" si="11"/>
        <v>118</v>
      </c>
      <c r="M228" s="24">
        <v>510</v>
      </c>
      <c r="N228" s="25" t="b">
        <v>1</v>
      </c>
      <c r="O228" s="26">
        <v>-62</v>
      </c>
      <c r="P228" s="27" t="b">
        <f t="shared" si="9"/>
        <v>1</v>
      </c>
    </row>
    <row r="229" spans="1:16" x14ac:dyDescent="0.2">
      <c r="A229" s="28">
        <v>583</v>
      </c>
      <c r="B229" s="29">
        <v>44694.560654475303</v>
      </c>
      <c r="C229" s="30" t="s">
        <v>11</v>
      </c>
      <c r="D229" s="31">
        <v>30464.270885351474</v>
      </c>
      <c r="E229" s="32">
        <v>16526.151920052791</v>
      </c>
      <c r="F229" s="33">
        <v>-340050.55275622092</v>
      </c>
      <c r="G229" s="34">
        <v>29805.999043266896</v>
      </c>
      <c r="H229" s="35">
        <v>11187</v>
      </c>
      <c r="I229" s="36">
        <v>-330864.9970057765</v>
      </c>
      <c r="J229" s="37">
        <f t="shared" si="10"/>
        <v>10645</v>
      </c>
      <c r="K229" s="38">
        <v>0</v>
      </c>
      <c r="L229" s="37">
        <f t="shared" si="11"/>
        <v>0</v>
      </c>
      <c r="M229" s="39">
        <v>0</v>
      </c>
      <c r="N229" s="40" t="b">
        <v>0</v>
      </c>
      <c r="O229" s="41">
        <v>-90</v>
      </c>
      <c r="P229" s="42" t="b">
        <f t="shared" si="9"/>
        <v>0</v>
      </c>
    </row>
    <row r="230" spans="1:16" x14ac:dyDescent="0.2">
      <c r="A230" s="13">
        <v>584</v>
      </c>
      <c r="B230" s="14">
        <v>44694.560654475303</v>
      </c>
      <c r="C230" s="15" t="s">
        <v>15</v>
      </c>
      <c r="D230" s="16">
        <v>30464.270885351474</v>
      </c>
      <c r="E230" s="17">
        <v>16526.151920052791</v>
      </c>
      <c r="F230" s="18">
        <v>-340050.55275622092</v>
      </c>
      <c r="G230" s="19">
        <v>32894.583229209253</v>
      </c>
      <c r="H230" s="20">
        <v>14817</v>
      </c>
      <c r="I230" s="21">
        <v>-351248.64952887269</v>
      </c>
      <c r="J230" s="22">
        <f t="shared" si="10"/>
        <v>11586</v>
      </c>
      <c r="K230" s="23">
        <v>12875</v>
      </c>
      <c r="L230" s="22">
        <f t="shared" si="11"/>
        <v>1289</v>
      </c>
      <c r="M230" s="24">
        <v>855</v>
      </c>
      <c r="N230" s="25" t="b">
        <v>1</v>
      </c>
      <c r="O230" s="26">
        <v>-70</v>
      </c>
      <c r="P230" s="27" t="b">
        <f t="shared" si="9"/>
        <v>0</v>
      </c>
    </row>
    <row r="231" spans="1:16" x14ac:dyDescent="0.2">
      <c r="A231" s="28">
        <v>585</v>
      </c>
      <c r="B231" s="29">
        <v>44694.560654475303</v>
      </c>
      <c r="C231" s="30" t="s">
        <v>16</v>
      </c>
      <c r="D231" s="31">
        <v>30464.270885351474</v>
      </c>
      <c r="E231" s="32">
        <v>16526.151920052791</v>
      </c>
      <c r="F231" s="33">
        <v>-340050.55275622092</v>
      </c>
      <c r="G231" s="34">
        <v>30256.334571685118</v>
      </c>
      <c r="H231" s="35">
        <v>15683</v>
      </c>
      <c r="I231" s="36">
        <v>-329141.41202189378</v>
      </c>
      <c r="J231" s="37">
        <f t="shared" si="10"/>
        <v>10944</v>
      </c>
      <c r="K231" s="38">
        <v>11812</v>
      </c>
      <c r="L231" s="37">
        <f t="shared" si="11"/>
        <v>868</v>
      </c>
      <c r="M231" s="39">
        <v>570</v>
      </c>
      <c r="N231" s="40" t="b">
        <v>1</v>
      </c>
      <c r="O231" s="41">
        <v>-62</v>
      </c>
      <c r="P231" s="42" t="b">
        <f t="shared" si="9"/>
        <v>0</v>
      </c>
    </row>
  </sheetData>
  <phoneticPr fontId="4" type="noConversion"/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30DB-CAED-45E0-8832-8AB7268EC91D}">
  <dimension ref="A1:AB71"/>
  <sheetViews>
    <sheetView tabSelected="1" workbookViewId="0">
      <selection activeCell="J26" sqref="J26"/>
    </sheetView>
  </sheetViews>
  <sheetFormatPr defaultRowHeight="12.75" x14ac:dyDescent="0.2"/>
  <cols>
    <col min="2" max="2" width="10.28515625" customWidth="1"/>
    <col min="3" max="3" width="23.5703125" customWidth="1"/>
    <col min="4" max="4" width="12.28515625" customWidth="1"/>
    <col min="5" max="5" width="12.140625" customWidth="1"/>
    <col min="6" max="6" width="12" customWidth="1"/>
    <col min="10" max="10" width="17.140625" customWidth="1"/>
    <col min="11" max="11" width="15.28515625" customWidth="1"/>
    <col min="12" max="12" width="19.140625" customWidth="1"/>
    <col min="13" max="13" width="15.85546875" customWidth="1"/>
    <col min="14" max="14" width="20.5703125" customWidth="1"/>
    <col min="15" max="15" width="10.42578125" customWidth="1"/>
    <col min="17" max="17" width="12.28515625" customWidth="1"/>
    <col min="18" max="18" width="18.85546875" customWidth="1"/>
    <col min="19" max="19" width="12.5703125" customWidth="1"/>
    <col min="21" max="21" width="20.140625" customWidth="1"/>
    <col min="24" max="24" width="12.7109375" customWidth="1"/>
    <col min="25" max="26" width="12" customWidth="1"/>
    <col min="27" max="27" width="13.140625" customWidth="1"/>
    <col min="28" max="28" width="13.5703125" customWidth="1"/>
  </cols>
  <sheetData>
    <row r="1" spans="1:28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28</v>
      </c>
      <c r="K1" t="s">
        <v>35</v>
      </c>
      <c r="L1" t="s">
        <v>29</v>
      </c>
      <c r="M1" t="s">
        <v>30</v>
      </c>
      <c r="N1" t="s">
        <v>5</v>
      </c>
      <c r="O1" t="s">
        <v>6</v>
      </c>
      <c r="P1" t="s">
        <v>7</v>
      </c>
      <c r="Q1" t="s">
        <v>31</v>
      </c>
      <c r="R1" t="s">
        <v>32</v>
      </c>
      <c r="S1" t="s">
        <v>33</v>
      </c>
      <c r="U1" t="s">
        <v>36</v>
      </c>
    </row>
    <row r="2" spans="1:28" x14ac:dyDescent="0.2">
      <c r="A2">
        <v>358</v>
      </c>
      <c r="B2">
        <v>44694.531214467592</v>
      </c>
      <c r="C2" t="s">
        <v>13</v>
      </c>
      <c r="D2">
        <v>36599.543522651598</v>
      </c>
      <c r="E2">
        <v>12703.39323370403</v>
      </c>
      <c r="F2">
        <v>-327858.87498218042</v>
      </c>
      <c r="G2">
        <v>32876.488350740532</v>
      </c>
      <c r="H2">
        <v>12372</v>
      </c>
      <c r="I2">
        <v>-351732.9374828916</v>
      </c>
      <c r="J2" cm="1">
        <f t="array" ref="J2">ROUND(SQRT(SUM((G2:I2-D2:F2)^2)),0)</f>
        <v>24165</v>
      </c>
      <c r="K2">
        <f>1000*10^(($R2-$P2)/(10*$D$62))</f>
        <v>19386.234560678095</v>
      </c>
      <c r="L2">
        <v>25750</v>
      </c>
      <c r="M2">
        <f t="shared" ref="M2:M7" si="0">ROUND(IF(O2,L2-J2,0),1)</f>
        <v>1585</v>
      </c>
      <c r="N2">
        <v>765</v>
      </c>
      <c r="O2" t="b">
        <v>1</v>
      </c>
      <c r="P2">
        <v>-73</v>
      </c>
      <c r="Q2" t="b">
        <f t="shared" ref="Q2:Q7" si="1">ABS($M2)-N2&lt;0</f>
        <v>0</v>
      </c>
      <c r="R2">
        <v>-42</v>
      </c>
      <c r="S2">
        <f>-(P2-R2)/(10*LOG10(J2/1000))</f>
        <v>2.2412012615916064</v>
      </c>
      <c r="U2">
        <f t="shared" ref="U2:U7" si="2">ABS(K2-J2)</f>
        <v>4778.7654393219054</v>
      </c>
    </row>
    <row r="3" spans="1:28" x14ac:dyDescent="0.2">
      <c r="A3">
        <v>428</v>
      </c>
      <c r="B3">
        <v>44694.554685455245</v>
      </c>
      <c r="C3" t="s">
        <v>13</v>
      </c>
      <c r="D3">
        <v>31599.132384053533</v>
      </c>
      <c r="E3">
        <v>12760.571870066906</v>
      </c>
      <c r="F3">
        <v>-333886.2679094295</v>
      </c>
      <c r="G3">
        <v>32876.488350740532</v>
      </c>
      <c r="H3">
        <v>12372</v>
      </c>
      <c r="I3">
        <v>-351732.9374828916</v>
      </c>
      <c r="J3" cm="1">
        <f t="array" ref="J3">ROUND(SQRT(SUM((G3:I3-D3:F3)^2)),0)</f>
        <v>17897</v>
      </c>
      <c r="K3">
        <f t="shared" ref="K3:K7" si="3">1000*10^(($R3-$P3)/(10*$D$62))</f>
        <v>6770.8149419470628</v>
      </c>
      <c r="L3">
        <v>17687</v>
      </c>
      <c r="M3">
        <f t="shared" si="0"/>
        <v>-210</v>
      </c>
      <c r="N3">
        <v>645</v>
      </c>
      <c r="O3" t="b">
        <v>1</v>
      </c>
      <c r="P3">
        <v>-62</v>
      </c>
      <c r="Q3" t="b">
        <f t="shared" si="1"/>
        <v>1</v>
      </c>
      <c r="R3">
        <v>-42</v>
      </c>
      <c r="S3">
        <f t="shared" ref="S3:S52" si="4">-(P3-R3)/(10*LOG10(J3/1000))</f>
        <v>1.5964491929096054</v>
      </c>
      <c r="U3">
        <f t="shared" si="2"/>
        <v>11126.185058052937</v>
      </c>
      <c r="X3" t="s">
        <v>37</v>
      </c>
      <c r="Y3" t="s">
        <v>38</v>
      </c>
      <c r="Z3" t="s">
        <v>39</v>
      </c>
      <c r="AA3" t="s">
        <v>40</v>
      </c>
    </row>
    <row r="4" spans="1:28" x14ac:dyDescent="0.2">
      <c r="A4">
        <v>448</v>
      </c>
      <c r="B4">
        <v>44694.555282793212</v>
      </c>
      <c r="C4" t="s">
        <v>13</v>
      </c>
      <c r="D4">
        <v>36396.685951425046</v>
      </c>
      <c r="E4">
        <v>12878.17015079102</v>
      </c>
      <c r="F4">
        <v>-328477.2640359386</v>
      </c>
      <c r="G4">
        <v>32876.488350740532</v>
      </c>
      <c r="H4">
        <v>12372</v>
      </c>
      <c r="I4">
        <v>-351732.9374828916</v>
      </c>
      <c r="J4" cm="1">
        <f t="array" ref="J4">ROUND(SQRT(SUM((G4:I4-D4:F4)^2)),0)</f>
        <v>23526</v>
      </c>
      <c r="K4">
        <f t="shared" si="3"/>
        <v>37863.24167439231</v>
      </c>
      <c r="L4">
        <v>26250</v>
      </c>
      <c r="M4">
        <f t="shared" si="0"/>
        <v>2724</v>
      </c>
      <c r="N4">
        <v>960</v>
      </c>
      <c r="O4" t="b">
        <v>1</v>
      </c>
      <c r="P4">
        <v>-80</v>
      </c>
      <c r="Q4" t="b">
        <f t="shared" si="1"/>
        <v>0</v>
      </c>
      <c r="R4">
        <v>-42</v>
      </c>
      <c r="S4">
        <f t="shared" si="4"/>
        <v>2.7705918737155955</v>
      </c>
      <c r="U4">
        <f t="shared" si="2"/>
        <v>14337.24167439231</v>
      </c>
      <c r="X4">
        <f>ROUND(AVERAGE($U$2:$U$52),0)</f>
        <v>38259</v>
      </c>
      <c r="Y4">
        <f>ROUND(MEDIAN($U$2:$U$52),0)</f>
        <v>7953</v>
      </c>
      <c r="Z4">
        <f>ROUND(MIN($U$2:$U$52),0)</f>
        <v>432</v>
      </c>
      <c r="AA4">
        <f>ROUND(MAX($U$2:$U$52),0)</f>
        <v>136604</v>
      </c>
    </row>
    <row r="5" spans="1:28" x14ac:dyDescent="0.2">
      <c r="A5">
        <v>467</v>
      </c>
      <c r="B5">
        <v>44694.555871064811</v>
      </c>
      <c r="C5" t="s">
        <v>13</v>
      </c>
      <c r="D5">
        <v>35948.259499086591</v>
      </c>
      <c r="E5">
        <v>13119.585562522811</v>
      </c>
      <c r="F5">
        <v>-329760.42311723781</v>
      </c>
      <c r="G5">
        <v>32876.488350740532</v>
      </c>
      <c r="H5">
        <v>12372</v>
      </c>
      <c r="I5">
        <v>-351732.9374828916</v>
      </c>
      <c r="J5" cm="1">
        <f t="array" ref="J5">ROUND(SQRT(SUM((G5:I5-D5:F5)^2)),0)</f>
        <v>22199</v>
      </c>
      <c r="K5">
        <f t="shared" si="3"/>
        <v>25827.930238510504</v>
      </c>
      <c r="L5">
        <v>25312</v>
      </c>
      <c r="M5">
        <f t="shared" si="0"/>
        <v>3113</v>
      </c>
      <c r="N5">
        <v>1215</v>
      </c>
      <c r="O5" t="b">
        <v>1</v>
      </c>
      <c r="P5">
        <v>-76</v>
      </c>
      <c r="Q5" t="b">
        <f t="shared" si="1"/>
        <v>0</v>
      </c>
      <c r="R5">
        <v>-42</v>
      </c>
      <c r="S5">
        <f t="shared" si="4"/>
        <v>2.5253774226555494</v>
      </c>
      <c r="U5">
        <f t="shared" si="2"/>
        <v>3628.9302385105038</v>
      </c>
    </row>
    <row r="6" spans="1:28" x14ac:dyDescent="0.2">
      <c r="A6">
        <v>482</v>
      </c>
      <c r="B6">
        <v>44694.556536689815</v>
      </c>
      <c r="C6" t="s">
        <v>13</v>
      </c>
      <c r="D6">
        <v>31303.700188234074</v>
      </c>
      <c r="E6">
        <v>12799.14484231514</v>
      </c>
      <c r="F6">
        <v>-343853.26788695157</v>
      </c>
      <c r="G6">
        <v>32876.488350740532</v>
      </c>
      <c r="H6">
        <v>12372</v>
      </c>
      <c r="I6">
        <v>-351732.9374828916</v>
      </c>
      <c r="J6" cm="1">
        <f t="array" ref="J6">ROUND(SQRT(SUM((G6:I6-D6:F6)^2)),0)</f>
        <v>8046</v>
      </c>
      <c r="K6">
        <f t="shared" si="3"/>
        <v>5592.1247293023907</v>
      </c>
      <c r="L6">
        <v>11687</v>
      </c>
      <c r="M6">
        <f t="shared" si="0"/>
        <v>3641</v>
      </c>
      <c r="N6">
        <v>780</v>
      </c>
      <c r="O6" t="b">
        <v>1</v>
      </c>
      <c r="P6">
        <v>-60</v>
      </c>
      <c r="Q6" t="b">
        <f t="shared" si="1"/>
        <v>0</v>
      </c>
      <c r="R6">
        <v>-42</v>
      </c>
      <c r="S6">
        <f t="shared" si="4"/>
        <v>1.9876763443069374</v>
      </c>
      <c r="U6">
        <f t="shared" si="2"/>
        <v>2453.8752706976093</v>
      </c>
      <c r="X6" t="s">
        <v>42</v>
      </c>
      <c r="Y6" t="s">
        <v>43</v>
      </c>
      <c r="Z6" t="s">
        <v>41</v>
      </c>
      <c r="AA6" t="s">
        <v>44</v>
      </c>
      <c r="AB6" t="s">
        <v>45</v>
      </c>
    </row>
    <row r="7" spans="1:28" x14ac:dyDescent="0.2">
      <c r="A7">
        <v>499</v>
      </c>
      <c r="B7">
        <v>44694.557015046295</v>
      </c>
      <c r="C7" t="s">
        <v>13</v>
      </c>
      <c r="D7">
        <v>46703.529311569699</v>
      </c>
      <c r="E7">
        <v>12925.766787914095</v>
      </c>
      <c r="F7">
        <v>-325395.22361204249</v>
      </c>
      <c r="G7">
        <v>32876.488350740532</v>
      </c>
      <c r="H7">
        <v>12372</v>
      </c>
      <c r="I7">
        <v>-351732.9374828916</v>
      </c>
      <c r="J7" cm="1">
        <f t="array" ref="J7">ROUND(SQRT(SUM((G7:I7-D7:F7)^2)),0)</f>
        <v>29752</v>
      </c>
      <c r="K7">
        <f t="shared" si="3"/>
        <v>108410.24169482473</v>
      </c>
      <c r="L7">
        <v>0</v>
      </c>
      <c r="M7">
        <f t="shared" si="0"/>
        <v>0</v>
      </c>
      <c r="N7">
        <v>0</v>
      </c>
      <c r="O7" t="b">
        <v>0</v>
      </c>
      <c r="P7">
        <v>-91</v>
      </c>
      <c r="Q7" t="b">
        <f t="shared" si="1"/>
        <v>0</v>
      </c>
      <c r="R7">
        <v>-42</v>
      </c>
      <c r="S7">
        <f t="shared" si="4"/>
        <v>3.3253791951668688</v>
      </c>
      <c r="U7">
        <f t="shared" si="2"/>
        <v>78658.241694824726</v>
      </c>
      <c r="X7" s="45">
        <f>COUNTIFS($U$2:$U$75, "&gt;0",$U$2:$U$75,"&lt;1000")/COUNTIF($U$2:$U$75,"&gt;0")</f>
        <v>6.5217391304347824E-2</v>
      </c>
      <c r="Y7" s="45">
        <f>COUNTIFS($U$2:$U$75, "&gt;0",$U$2:$U$75,"&lt;2000")/COUNTIF($U$2:$U$75,"&gt;0")</f>
        <v>0.17391304347826086</v>
      </c>
      <c r="Z7" s="45">
        <f>COUNTIFS($U$2:$U$75, "&gt;0",$U$2:$U$75,"&lt;3000")/COUNTIF($U$2:$U$75,"&gt;0")</f>
        <v>0.2391304347826087</v>
      </c>
      <c r="AA7" s="45">
        <f>COUNTIFS($U$2:$U$75, "&gt;0",$U$2:$U$75,"&lt;5000")/COUNTIF($U$2:$U$75,"&gt;0")</f>
        <v>0.39130434782608697</v>
      </c>
      <c r="AB7" s="45">
        <f>COUNTIFS($U$2:$U$75, "&gt;0",$U$2:$U$75,"&lt;10000")/COUNTIF($U$2:$U$75,"&gt;0")</f>
        <v>0.52173913043478259</v>
      </c>
    </row>
    <row r="9" spans="1:28" x14ac:dyDescent="0.2">
      <c r="A9">
        <v>373</v>
      </c>
      <c r="B9">
        <v>44694.550908564815</v>
      </c>
      <c r="C9" t="s">
        <v>15</v>
      </c>
      <c r="D9">
        <v>19438.975255460475</v>
      </c>
      <c r="E9">
        <v>16348.214193457841</v>
      </c>
      <c r="F9">
        <v>-324658.97225469648</v>
      </c>
      <c r="G9">
        <v>32894.583229209253</v>
      </c>
      <c r="H9">
        <v>14817</v>
      </c>
      <c r="I9">
        <v>-351248.64952887269</v>
      </c>
      <c r="J9" cm="1">
        <f t="array" ref="J9">ROUND(SQRT(SUM((G9:I9-D9:F9)^2)),0)</f>
        <v>29840</v>
      </c>
      <c r="K9">
        <f t="shared" ref="K9:K14" si="5">1000*10^(($R9-$P9)/(10*$D$62))</f>
        <v>89537.758554798493</v>
      </c>
      <c r="L9">
        <v>0</v>
      </c>
      <c r="M9">
        <f t="shared" ref="M9:M14" si="6">ROUND(IF(O9,L9-J9,0),1)</f>
        <v>0</v>
      </c>
      <c r="N9">
        <v>0</v>
      </c>
      <c r="O9" t="b">
        <v>0</v>
      </c>
      <c r="P9">
        <v>-87</v>
      </c>
      <c r="Q9" t="b">
        <f t="shared" ref="Q9:Q14" si="7">ABS($M9)-N9&lt;0</f>
        <v>0</v>
      </c>
      <c r="R9">
        <v>-40</v>
      </c>
      <c r="S9">
        <f t="shared" si="4"/>
        <v>3.1868753487490853</v>
      </c>
      <c r="U9">
        <f t="shared" ref="U9:U14" si="8">ABS(K9-J9)</f>
        <v>59697.758554798493</v>
      </c>
    </row>
    <row r="10" spans="1:28" x14ac:dyDescent="0.2">
      <c r="A10">
        <v>393</v>
      </c>
      <c r="B10">
        <v>44694.551965779319</v>
      </c>
      <c r="C10" t="s">
        <v>15</v>
      </c>
      <c r="D10">
        <v>35813.892616498677</v>
      </c>
      <c r="E10">
        <v>16354.243780769601</v>
      </c>
      <c r="F10">
        <v>-330319.37047241267</v>
      </c>
      <c r="G10">
        <v>32894.583229209253</v>
      </c>
      <c r="H10">
        <v>14817</v>
      </c>
      <c r="I10">
        <v>-351248.64952887269</v>
      </c>
      <c r="J10" cm="1">
        <f t="array" ref="J10">ROUND(SQRT(SUM((G10:I10-D10:F10)^2)),0)</f>
        <v>21188</v>
      </c>
      <c r="K10">
        <f t="shared" si="5"/>
        <v>55506.773359479026</v>
      </c>
      <c r="L10">
        <v>26812</v>
      </c>
      <c r="M10">
        <f t="shared" si="6"/>
        <v>5624</v>
      </c>
      <c r="N10">
        <v>1980</v>
      </c>
      <c r="O10" t="b">
        <v>1</v>
      </c>
      <c r="P10">
        <v>-82</v>
      </c>
      <c r="Q10" t="b">
        <f t="shared" si="7"/>
        <v>0</v>
      </c>
      <c r="R10">
        <v>-40</v>
      </c>
      <c r="S10">
        <f t="shared" si="4"/>
        <v>3.1672059311092493</v>
      </c>
      <c r="U10">
        <f t="shared" si="8"/>
        <v>34318.773359479026</v>
      </c>
    </row>
    <row r="11" spans="1:28" x14ac:dyDescent="0.2">
      <c r="A11">
        <v>412</v>
      </c>
      <c r="B11">
        <v>44694.55275787037</v>
      </c>
      <c r="C11" t="s">
        <v>15</v>
      </c>
      <c r="D11">
        <v>31547.281950996639</v>
      </c>
      <c r="E11">
        <v>16564.857042950378</v>
      </c>
      <c r="F11">
        <v>-334156.18849841977</v>
      </c>
      <c r="G11">
        <v>32894.583229209253</v>
      </c>
      <c r="H11">
        <v>14817</v>
      </c>
      <c r="I11">
        <v>-351248.64952887269</v>
      </c>
      <c r="J11" cm="1">
        <f t="array" ref="J11">ROUND(SQRT(SUM((G11:I11-D11:F11)^2)),0)</f>
        <v>17234</v>
      </c>
      <c r="K11">
        <f t="shared" si="5"/>
        <v>16011.402264621549</v>
      </c>
      <c r="L11">
        <v>17250</v>
      </c>
      <c r="M11">
        <f t="shared" si="6"/>
        <v>16</v>
      </c>
      <c r="N11">
        <v>780</v>
      </c>
      <c r="O11" t="b">
        <v>1</v>
      </c>
      <c r="P11">
        <v>-69</v>
      </c>
      <c r="Q11" t="b">
        <f t="shared" si="7"/>
        <v>1</v>
      </c>
      <c r="R11">
        <v>-40</v>
      </c>
      <c r="S11">
        <f t="shared" si="4"/>
        <v>2.345545640408615</v>
      </c>
      <c r="U11">
        <f t="shared" si="8"/>
        <v>1222.597735378451</v>
      </c>
    </row>
    <row r="12" spans="1:28" x14ac:dyDescent="0.2">
      <c r="A12">
        <v>483</v>
      </c>
      <c r="B12">
        <v>44694.556536689815</v>
      </c>
      <c r="C12" t="s">
        <v>15</v>
      </c>
      <c r="D12">
        <v>31303.700188234074</v>
      </c>
      <c r="E12">
        <v>12799.14484231514</v>
      </c>
      <c r="F12">
        <v>-343853.26788695157</v>
      </c>
      <c r="G12">
        <v>32894.583229209253</v>
      </c>
      <c r="H12">
        <v>14817</v>
      </c>
      <c r="I12">
        <v>-351248.64952887269</v>
      </c>
      <c r="J12" cm="1">
        <f t="array" ref="J12">ROUND(SQRT(SUM((G12:I12-D12:F12)^2)),0)</f>
        <v>7829</v>
      </c>
      <c r="K12">
        <f t="shared" si="5"/>
        <v>144433.00739347163</v>
      </c>
      <c r="L12">
        <v>0</v>
      </c>
      <c r="M12">
        <f t="shared" si="6"/>
        <v>0</v>
      </c>
      <c r="N12">
        <v>0</v>
      </c>
      <c r="O12" t="b">
        <v>0</v>
      </c>
      <c r="P12">
        <v>-92</v>
      </c>
      <c r="Q12" t="b">
        <f t="shared" si="7"/>
        <v>0</v>
      </c>
      <c r="R12">
        <v>-40</v>
      </c>
      <c r="S12">
        <f t="shared" si="4"/>
        <v>5.8184663578546232</v>
      </c>
      <c r="U12">
        <f t="shared" si="8"/>
        <v>136604.00739347163</v>
      </c>
    </row>
    <row r="13" spans="1:28" x14ac:dyDescent="0.2">
      <c r="A13">
        <v>549</v>
      </c>
      <c r="B13">
        <v>44694.559461689816</v>
      </c>
      <c r="C13" t="s">
        <v>15</v>
      </c>
      <c r="D13">
        <v>50561.280777489883</v>
      </c>
      <c r="E13">
        <v>16273.57233052932</v>
      </c>
      <c r="F13">
        <v>-324530.72662474669</v>
      </c>
      <c r="G13">
        <v>32894.583229209253</v>
      </c>
      <c r="H13">
        <v>14817</v>
      </c>
      <c r="I13">
        <v>-351248.64952887269</v>
      </c>
      <c r="J13" cm="1">
        <f t="array" ref="J13">ROUND(SQRT(SUM((G13:I13-D13:F13)^2)),0)</f>
        <v>32064</v>
      </c>
      <c r="K13">
        <f t="shared" si="5"/>
        <v>108410.24169482473</v>
      </c>
      <c r="L13">
        <v>0</v>
      </c>
      <c r="M13">
        <f t="shared" si="6"/>
        <v>0</v>
      </c>
      <c r="N13">
        <v>0</v>
      </c>
      <c r="O13" t="b">
        <v>0</v>
      </c>
      <c r="P13">
        <v>-89</v>
      </c>
      <c r="Q13" t="b">
        <f t="shared" si="7"/>
        <v>0</v>
      </c>
      <c r="R13">
        <v>-40</v>
      </c>
      <c r="S13">
        <f t="shared" si="4"/>
        <v>3.2536138190702242</v>
      </c>
      <c r="U13">
        <f t="shared" si="8"/>
        <v>76346.241694824726</v>
      </c>
    </row>
    <row r="14" spans="1:28" x14ac:dyDescent="0.2">
      <c r="A14">
        <v>572</v>
      </c>
      <c r="B14">
        <v>44694.560654475303</v>
      </c>
      <c r="C14" t="s">
        <v>15</v>
      </c>
      <c r="D14">
        <v>30464.270885351474</v>
      </c>
      <c r="E14">
        <v>16526.151920052791</v>
      </c>
      <c r="F14">
        <v>-340050.55275622092</v>
      </c>
      <c r="G14">
        <v>32894.583229209253</v>
      </c>
      <c r="H14">
        <v>14817</v>
      </c>
      <c r="I14">
        <v>-351248.64952887269</v>
      </c>
      <c r="J14" cm="1">
        <f t="array" ref="J14">ROUND(SQRT(SUM((G14:I14-D14:F14)^2)),0)</f>
        <v>11586</v>
      </c>
      <c r="K14">
        <f t="shared" si="5"/>
        <v>17618.195138757146</v>
      </c>
      <c r="L14">
        <v>14062</v>
      </c>
      <c r="M14">
        <f t="shared" si="6"/>
        <v>2476</v>
      </c>
      <c r="N14">
        <v>675</v>
      </c>
      <c r="O14" t="b">
        <v>1</v>
      </c>
      <c r="P14">
        <v>-70</v>
      </c>
      <c r="Q14" t="b">
        <f t="shared" si="7"/>
        <v>0</v>
      </c>
      <c r="R14">
        <v>-40</v>
      </c>
      <c r="S14">
        <f t="shared" si="4"/>
        <v>2.8197250409606198</v>
      </c>
      <c r="U14">
        <f t="shared" si="8"/>
        <v>6032.1951387571462</v>
      </c>
    </row>
    <row r="16" spans="1:28" x14ac:dyDescent="0.2">
      <c r="A16">
        <v>374</v>
      </c>
      <c r="B16">
        <v>44694.550908564815</v>
      </c>
      <c r="C16" t="s">
        <v>16</v>
      </c>
      <c r="D16">
        <v>19438.975255460475</v>
      </c>
      <c r="E16">
        <v>16348.214193457841</v>
      </c>
      <c r="F16">
        <v>-324658.97225469648</v>
      </c>
      <c r="G16">
        <v>30256.334571685118</v>
      </c>
      <c r="H16">
        <v>15683</v>
      </c>
      <c r="I16">
        <v>-329141.41202189378</v>
      </c>
      <c r="J16" cm="1">
        <f t="array" ref="J16">ROUND(SQRT(SUM((G16:I16-D16:F16)^2)),0)</f>
        <v>11728</v>
      </c>
      <c r="K16">
        <f t="shared" ref="K16:K24" si="9">1000*10^(($R16-$P16)/(10*$D$62))</f>
        <v>9925.8825663574626</v>
      </c>
      <c r="L16">
        <v>12750</v>
      </c>
      <c r="M16">
        <f t="shared" ref="M16:M24" si="10">ROUND(IF(O16,L16-J16,0),1)</f>
        <v>1022</v>
      </c>
      <c r="N16">
        <v>675</v>
      </c>
      <c r="O16" t="b">
        <v>1</v>
      </c>
      <c r="P16">
        <v>-65</v>
      </c>
      <c r="Q16" t="b">
        <f t="shared" ref="Q16:Q24" si="11">ABS($M16)-N16&lt;0</f>
        <v>0</v>
      </c>
      <c r="R16">
        <v>-41</v>
      </c>
      <c r="S16">
        <f t="shared" si="4"/>
        <v>2.2446186167274864</v>
      </c>
      <c r="U16">
        <f t="shared" ref="U16:U24" si="12">ABS(K16-J16)</f>
        <v>1802.1174336425374</v>
      </c>
    </row>
    <row r="17" spans="1:21" x14ac:dyDescent="0.2">
      <c r="A17">
        <v>394</v>
      </c>
      <c r="B17">
        <v>44694.551965779319</v>
      </c>
      <c r="C17" t="s">
        <v>16</v>
      </c>
      <c r="D17">
        <v>35813.892616498677</v>
      </c>
      <c r="E17">
        <v>16354.243780769601</v>
      </c>
      <c r="F17">
        <v>-330319.37047241267</v>
      </c>
      <c r="G17">
        <v>30256.334571685118</v>
      </c>
      <c r="H17">
        <v>15683</v>
      </c>
      <c r="I17">
        <v>-329141.41202189378</v>
      </c>
      <c r="J17" cm="1">
        <f t="array" ref="J17">ROUND(SQRT(SUM((G17:I17-D17:F17)^2)),0)</f>
        <v>5721</v>
      </c>
      <c r="K17">
        <f t="shared" si="9"/>
        <v>6153.3114397365198</v>
      </c>
      <c r="L17">
        <v>6562</v>
      </c>
      <c r="M17">
        <f t="shared" si="10"/>
        <v>841</v>
      </c>
      <c r="N17">
        <v>585</v>
      </c>
      <c r="O17" t="b">
        <v>1</v>
      </c>
      <c r="P17">
        <v>-60</v>
      </c>
      <c r="Q17" t="b">
        <f t="shared" si="11"/>
        <v>0</v>
      </c>
      <c r="R17">
        <v>-41</v>
      </c>
      <c r="S17">
        <f t="shared" si="4"/>
        <v>2.5083437157038917</v>
      </c>
      <c r="U17">
        <f t="shared" si="12"/>
        <v>432.31143973651979</v>
      </c>
    </row>
    <row r="18" spans="1:21" x14ac:dyDescent="0.2">
      <c r="A18">
        <v>413</v>
      </c>
      <c r="B18">
        <v>44694.55275787037</v>
      </c>
      <c r="C18" t="s">
        <v>16</v>
      </c>
      <c r="D18">
        <v>31547.281950996639</v>
      </c>
      <c r="E18">
        <v>16564.857042950378</v>
      </c>
      <c r="F18">
        <v>-334156.18849841977</v>
      </c>
      <c r="G18">
        <v>30256.334571685118</v>
      </c>
      <c r="H18">
        <v>15683</v>
      </c>
      <c r="I18">
        <v>-329141.41202189378</v>
      </c>
      <c r="J18" cm="1">
        <f t="array" ref="J18">ROUND(SQRT(SUM((G18:I18-D18:F18)^2)),0)</f>
        <v>5253</v>
      </c>
      <c r="K18">
        <f t="shared" si="9"/>
        <v>4618.6255651941628</v>
      </c>
      <c r="L18">
        <v>5687</v>
      </c>
      <c r="M18">
        <f t="shared" si="10"/>
        <v>434</v>
      </c>
      <c r="N18">
        <v>555</v>
      </c>
      <c r="O18" t="b">
        <v>1</v>
      </c>
      <c r="P18">
        <v>-57</v>
      </c>
      <c r="Q18" t="b">
        <f t="shared" si="11"/>
        <v>1</v>
      </c>
      <c r="R18">
        <v>-41</v>
      </c>
      <c r="S18">
        <f t="shared" si="4"/>
        <v>2.2209655234195589</v>
      </c>
      <c r="U18">
        <f t="shared" si="12"/>
        <v>634.37443480583715</v>
      </c>
    </row>
    <row r="19" spans="1:21" x14ac:dyDescent="0.2">
      <c r="A19">
        <v>429</v>
      </c>
      <c r="B19">
        <v>44694.554685455245</v>
      </c>
      <c r="C19" t="s">
        <v>16</v>
      </c>
      <c r="D19">
        <v>31599.132384053533</v>
      </c>
      <c r="E19">
        <v>12760.571870066906</v>
      </c>
      <c r="F19">
        <v>-333886.2679094295</v>
      </c>
      <c r="G19">
        <v>30256.334571685118</v>
      </c>
      <c r="H19">
        <v>15683</v>
      </c>
      <c r="I19">
        <v>-329141.41202189378</v>
      </c>
      <c r="J19" cm="1">
        <f t="array" ref="J19">ROUND(SQRT(SUM((G19:I19-D19:F19)^2)),0)</f>
        <v>5732</v>
      </c>
      <c r="K19">
        <f t="shared" si="9"/>
        <v>108410.24169482473</v>
      </c>
      <c r="L19">
        <v>0</v>
      </c>
      <c r="M19">
        <f t="shared" si="10"/>
        <v>0</v>
      </c>
      <c r="N19">
        <v>0</v>
      </c>
      <c r="O19" t="b">
        <v>0</v>
      </c>
      <c r="P19">
        <v>-90</v>
      </c>
      <c r="Q19" t="b">
        <f t="shared" si="11"/>
        <v>0</v>
      </c>
      <c r="R19">
        <v>-41</v>
      </c>
      <c r="S19">
        <f t="shared" si="4"/>
        <v>6.4617698208017558</v>
      </c>
      <c r="U19">
        <f t="shared" si="12"/>
        <v>102678.24169482473</v>
      </c>
    </row>
    <row r="20" spans="1:21" x14ac:dyDescent="0.2">
      <c r="A20">
        <v>449</v>
      </c>
      <c r="B20">
        <v>44694.555282793212</v>
      </c>
      <c r="C20" t="s">
        <v>16</v>
      </c>
      <c r="D20">
        <v>36396.685951425046</v>
      </c>
      <c r="E20">
        <v>12878.17015079102</v>
      </c>
      <c r="F20">
        <v>-328477.2640359386</v>
      </c>
      <c r="G20">
        <v>30256.334571685118</v>
      </c>
      <c r="H20">
        <v>15683</v>
      </c>
      <c r="I20">
        <v>-329141.41202189378</v>
      </c>
      <c r="J20" cm="1">
        <f t="array" ref="J20">ROUND(SQRT(SUM((G20:I20-D20:F20)^2)),0)</f>
        <v>6783</v>
      </c>
      <c r="K20">
        <f t="shared" si="9"/>
        <v>67206.313992305004</v>
      </c>
      <c r="L20">
        <v>19187</v>
      </c>
      <c r="M20">
        <f t="shared" si="10"/>
        <v>12404</v>
      </c>
      <c r="N20">
        <v>645</v>
      </c>
      <c r="O20" t="b">
        <v>1</v>
      </c>
      <c r="P20">
        <v>-85</v>
      </c>
      <c r="Q20" t="b">
        <f t="shared" si="11"/>
        <v>0</v>
      </c>
      <c r="R20">
        <v>-41</v>
      </c>
      <c r="S20">
        <f t="shared" si="4"/>
        <v>5.2921392122380331</v>
      </c>
      <c r="U20">
        <f t="shared" si="12"/>
        <v>60423.313992305004</v>
      </c>
    </row>
    <row r="21" spans="1:21" x14ac:dyDescent="0.2">
      <c r="A21">
        <v>468</v>
      </c>
      <c r="B21">
        <v>44694.555871064811</v>
      </c>
      <c r="C21" t="s">
        <v>16</v>
      </c>
      <c r="D21">
        <v>35948.259499086591</v>
      </c>
      <c r="E21">
        <v>13119.585562522811</v>
      </c>
      <c r="F21">
        <v>-329760.42311723781</v>
      </c>
      <c r="G21">
        <v>30256.334571685118</v>
      </c>
      <c r="H21">
        <v>15683</v>
      </c>
      <c r="I21">
        <v>-329141.41202189378</v>
      </c>
      <c r="J21" cm="1">
        <f t="array" ref="J21">ROUND(SQRT(SUM((G21:I21-D21:F21)^2)),0)</f>
        <v>6273</v>
      </c>
      <c r="K21">
        <f t="shared" si="9"/>
        <v>119289.53889563594</v>
      </c>
      <c r="L21">
        <v>0</v>
      </c>
      <c r="M21">
        <f t="shared" si="10"/>
        <v>0</v>
      </c>
      <c r="N21">
        <v>0</v>
      </c>
      <c r="O21" t="b">
        <v>0</v>
      </c>
      <c r="P21">
        <v>-91</v>
      </c>
      <c r="Q21" t="b">
        <f t="shared" si="11"/>
        <v>0</v>
      </c>
      <c r="R21">
        <v>-41</v>
      </c>
      <c r="S21">
        <f t="shared" si="4"/>
        <v>6.2697867609670874</v>
      </c>
      <c r="U21">
        <f t="shared" si="12"/>
        <v>113016.53889563594</v>
      </c>
    </row>
    <row r="22" spans="1:21" x14ac:dyDescent="0.2">
      <c r="A22">
        <v>533</v>
      </c>
      <c r="B22">
        <v>44694.558560532409</v>
      </c>
      <c r="C22" t="s">
        <v>16</v>
      </c>
      <c r="D22">
        <v>66248.192238270276</v>
      </c>
      <c r="E22">
        <v>16138.579059489146</v>
      </c>
      <c r="F22">
        <v>-324328.46816682437</v>
      </c>
      <c r="G22">
        <v>30256.334571685118</v>
      </c>
      <c r="H22">
        <v>15683</v>
      </c>
      <c r="I22">
        <v>-329141.41202189378</v>
      </c>
      <c r="J22" cm="1">
        <f t="array" ref="J22">ROUND(SQRT(SUM((G22:I22-D22:F22)^2)),0)</f>
        <v>36315</v>
      </c>
      <c r="K22">
        <f t="shared" si="9"/>
        <v>41662.933038621799</v>
      </c>
      <c r="L22">
        <v>37187</v>
      </c>
      <c r="M22">
        <f t="shared" si="10"/>
        <v>872</v>
      </c>
      <c r="N22">
        <v>0</v>
      </c>
      <c r="O22" t="b">
        <v>1</v>
      </c>
      <c r="P22">
        <v>-80</v>
      </c>
      <c r="Q22" t="b">
        <f t="shared" si="11"/>
        <v>0</v>
      </c>
      <c r="R22">
        <v>-41</v>
      </c>
      <c r="S22">
        <f t="shared" si="4"/>
        <v>2.4998621093729141</v>
      </c>
      <c r="U22">
        <f t="shared" si="12"/>
        <v>5347.9330386217989</v>
      </c>
    </row>
    <row r="23" spans="1:21" x14ac:dyDescent="0.2">
      <c r="A23">
        <v>550</v>
      </c>
      <c r="B23">
        <v>44694.559461689816</v>
      </c>
      <c r="C23" t="s">
        <v>16</v>
      </c>
      <c r="D23">
        <v>50561.280777489883</v>
      </c>
      <c r="E23">
        <v>16273.57233052932</v>
      </c>
      <c r="F23">
        <v>-324530.72662474669</v>
      </c>
      <c r="G23">
        <v>30256.334571685118</v>
      </c>
      <c r="H23">
        <v>15683</v>
      </c>
      <c r="I23">
        <v>-329141.41202189378</v>
      </c>
      <c r="J23" cm="1">
        <f t="array" ref="J23">ROUND(SQRT(SUM((G23:I23-D23:F23)^2)),0)</f>
        <v>20830</v>
      </c>
      <c r="K23">
        <f t="shared" si="9"/>
        <v>25827.930238510504</v>
      </c>
      <c r="L23">
        <v>26687</v>
      </c>
      <c r="M23">
        <f t="shared" si="10"/>
        <v>5857</v>
      </c>
      <c r="N23">
        <v>3210</v>
      </c>
      <c r="O23" t="b">
        <v>1</v>
      </c>
      <c r="P23">
        <v>-75</v>
      </c>
      <c r="Q23" t="b">
        <f t="shared" si="11"/>
        <v>0</v>
      </c>
      <c r="R23">
        <v>-41</v>
      </c>
      <c r="S23">
        <f t="shared" si="4"/>
        <v>2.5783177868238267</v>
      </c>
      <c r="U23">
        <f t="shared" si="12"/>
        <v>4997.9302385105038</v>
      </c>
    </row>
    <row r="24" spans="1:21" x14ac:dyDescent="0.2">
      <c r="A24">
        <v>573</v>
      </c>
      <c r="B24">
        <v>44694.560654475303</v>
      </c>
      <c r="C24" t="s">
        <v>16</v>
      </c>
      <c r="D24">
        <v>30464.270885351474</v>
      </c>
      <c r="E24">
        <v>16526.151920052791</v>
      </c>
      <c r="F24">
        <v>-340050.55275622092</v>
      </c>
      <c r="G24">
        <v>30256.334571685118</v>
      </c>
      <c r="H24">
        <v>15683</v>
      </c>
      <c r="I24">
        <v>-329141.41202189378</v>
      </c>
      <c r="J24" cm="1">
        <f t="array" ref="J24">ROUND(SQRT(SUM((G24:I24-D24:F24)^2)),0)</f>
        <v>10944</v>
      </c>
      <c r="K24">
        <f t="shared" si="9"/>
        <v>7450.2867971292908</v>
      </c>
      <c r="L24">
        <v>11062</v>
      </c>
      <c r="M24">
        <f t="shared" si="10"/>
        <v>118</v>
      </c>
      <c r="N24">
        <v>660</v>
      </c>
      <c r="O24" t="b">
        <v>1</v>
      </c>
      <c r="P24">
        <v>-62</v>
      </c>
      <c r="Q24" t="b">
        <f t="shared" si="11"/>
        <v>1</v>
      </c>
      <c r="R24">
        <v>-41</v>
      </c>
      <c r="S24">
        <f t="shared" si="4"/>
        <v>2.0208317258002677</v>
      </c>
      <c r="U24">
        <f t="shared" si="12"/>
        <v>3493.7132028707092</v>
      </c>
    </row>
    <row r="26" spans="1:21" x14ac:dyDescent="0.2">
      <c r="A26">
        <v>356</v>
      </c>
      <c r="B26">
        <v>44694.531214467592</v>
      </c>
      <c r="C26" t="s">
        <v>11</v>
      </c>
      <c r="D26">
        <v>36599.543522651598</v>
      </c>
      <c r="E26">
        <v>12703.39323370403</v>
      </c>
      <c r="F26">
        <v>-327858.87498218042</v>
      </c>
      <c r="G26">
        <v>29805.999043266896</v>
      </c>
      <c r="H26">
        <v>11187</v>
      </c>
      <c r="I26">
        <v>-330864.9970057765</v>
      </c>
      <c r="J26" cm="1">
        <f t="array" ref="J26">ROUND(SQRT(SUM((G26:I26-D26:F26)^2)),0)</f>
        <v>7582</v>
      </c>
      <c r="K26">
        <f t="shared" ref="K26:K37" si="13">1000*10^(($R26-$P26)/(10*$D$62))</f>
        <v>2364.7673731896739</v>
      </c>
      <c r="L26">
        <v>7000</v>
      </c>
      <c r="M26">
        <f t="shared" ref="M26:M37" si="14">ROUND(IF(O26,L26-J26,0),1)</f>
        <v>-582</v>
      </c>
      <c r="N26">
        <v>675</v>
      </c>
      <c r="O26" t="b">
        <v>1</v>
      </c>
      <c r="P26">
        <v>-49</v>
      </c>
      <c r="Q26" t="b">
        <f t="shared" ref="Q26:Q37" si="15">ABS($M26)-N26&lt;0</f>
        <v>1</v>
      </c>
      <c r="R26">
        <v>-40</v>
      </c>
      <c r="S26">
        <f t="shared" si="4"/>
        <v>1.0229786231197699</v>
      </c>
      <c r="U26">
        <f t="shared" ref="U26:U37" si="16">ABS(K26-J26)</f>
        <v>5217.2326268103261</v>
      </c>
    </row>
    <row r="27" spans="1:21" x14ac:dyDescent="0.2">
      <c r="A27">
        <v>371</v>
      </c>
      <c r="B27">
        <v>44694.550908564815</v>
      </c>
      <c r="C27" t="s">
        <v>11</v>
      </c>
      <c r="D27">
        <v>19438.975255460475</v>
      </c>
      <c r="E27">
        <v>16348.214193457841</v>
      </c>
      <c r="F27">
        <v>-324658.97225469648</v>
      </c>
      <c r="G27">
        <v>29805.999043266896</v>
      </c>
      <c r="H27">
        <v>11187</v>
      </c>
      <c r="I27">
        <v>-330864.9970057765</v>
      </c>
      <c r="J27" cm="1">
        <f t="array" ref="J27">ROUND(SQRT(SUM((G27:I27-D27:F27)^2)),0)</f>
        <v>13139</v>
      </c>
      <c r="K27">
        <f t="shared" si="13"/>
        <v>119289.53889563594</v>
      </c>
      <c r="L27">
        <v>0</v>
      </c>
      <c r="M27">
        <f t="shared" si="14"/>
        <v>0</v>
      </c>
      <c r="N27">
        <v>0</v>
      </c>
      <c r="O27" t="b">
        <v>0</v>
      </c>
      <c r="P27">
        <v>-90</v>
      </c>
      <c r="Q27" t="b">
        <f t="shared" si="15"/>
        <v>0</v>
      </c>
      <c r="R27">
        <v>-40</v>
      </c>
      <c r="S27">
        <f t="shared" si="4"/>
        <v>4.4700236576170633</v>
      </c>
      <c r="U27">
        <f t="shared" si="16"/>
        <v>106150.53889563594</v>
      </c>
    </row>
    <row r="28" spans="1:21" x14ac:dyDescent="0.2">
      <c r="A28">
        <v>391</v>
      </c>
      <c r="B28">
        <v>44694.551965779319</v>
      </c>
      <c r="C28" t="s">
        <v>11</v>
      </c>
      <c r="D28">
        <v>35813.892616498677</v>
      </c>
      <c r="E28">
        <v>16354.243780769601</v>
      </c>
      <c r="F28">
        <v>-330319.37047241267</v>
      </c>
      <c r="G28">
        <v>29805.999043266896</v>
      </c>
      <c r="H28">
        <v>11187</v>
      </c>
      <c r="I28">
        <v>-330864.9970057765</v>
      </c>
      <c r="J28" cm="1">
        <f t="array" ref="J28">ROUND(SQRT(SUM((G28:I28-D28:F28)^2)),0)</f>
        <v>7943</v>
      </c>
      <c r="K28">
        <f t="shared" si="13"/>
        <v>108410.24169482473</v>
      </c>
      <c r="L28">
        <v>0</v>
      </c>
      <c r="M28">
        <f t="shared" si="14"/>
        <v>0</v>
      </c>
      <c r="N28">
        <v>0</v>
      </c>
      <c r="O28" t="b">
        <v>0</v>
      </c>
      <c r="P28">
        <v>-89</v>
      </c>
      <c r="Q28" t="b">
        <f t="shared" si="15"/>
        <v>0</v>
      </c>
      <c r="R28">
        <v>-40</v>
      </c>
      <c r="S28">
        <f t="shared" si="4"/>
        <v>5.4445378330932082</v>
      </c>
      <c r="U28">
        <f t="shared" si="16"/>
        <v>100467.24169482473</v>
      </c>
    </row>
    <row r="29" spans="1:21" x14ac:dyDescent="0.2">
      <c r="A29">
        <v>411</v>
      </c>
      <c r="B29">
        <v>44694.55275787037</v>
      </c>
      <c r="C29" t="s">
        <v>11</v>
      </c>
      <c r="D29">
        <v>31547.281950996639</v>
      </c>
      <c r="E29">
        <v>16564.857042950378</v>
      </c>
      <c r="F29">
        <v>-334156.18849841977</v>
      </c>
      <c r="G29">
        <v>29805.999043266896</v>
      </c>
      <c r="H29">
        <v>11187</v>
      </c>
      <c r="I29">
        <v>-330864.9970057765</v>
      </c>
      <c r="J29" cm="1">
        <f t="array" ref="J29">ROUND(SQRT(SUM((G29:I29-D29:F29)^2)),0)</f>
        <v>6541</v>
      </c>
      <c r="K29">
        <f t="shared" si="13"/>
        <v>45843.934978093617</v>
      </c>
      <c r="L29">
        <v>0</v>
      </c>
      <c r="M29">
        <f t="shared" si="14"/>
        <v>0</v>
      </c>
      <c r="N29">
        <v>0</v>
      </c>
      <c r="O29" t="b">
        <v>0</v>
      </c>
      <c r="P29">
        <v>-80</v>
      </c>
      <c r="Q29" t="b">
        <f t="shared" si="15"/>
        <v>0</v>
      </c>
      <c r="R29">
        <v>-40</v>
      </c>
      <c r="S29">
        <f t="shared" si="4"/>
        <v>4.9040994216128784</v>
      </c>
      <c r="U29">
        <f t="shared" si="16"/>
        <v>39302.934978093617</v>
      </c>
    </row>
    <row r="30" spans="1:21" x14ac:dyDescent="0.2">
      <c r="A30">
        <v>426</v>
      </c>
      <c r="B30">
        <v>44694.554685455245</v>
      </c>
      <c r="C30" t="s">
        <v>11</v>
      </c>
      <c r="D30">
        <v>31599.132384053533</v>
      </c>
      <c r="E30">
        <v>12760.571870066906</v>
      </c>
      <c r="F30">
        <v>-333886.2679094295</v>
      </c>
      <c r="G30">
        <v>29805.999043266896</v>
      </c>
      <c r="H30">
        <v>11187</v>
      </c>
      <c r="I30">
        <v>-330864.9970057765</v>
      </c>
      <c r="J30" cm="1">
        <f t="array" ref="J30">ROUND(SQRT(SUM((G30:I30-D30:F30)^2)),0)</f>
        <v>3850</v>
      </c>
      <c r="K30">
        <f t="shared" si="13"/>
        <v>4618.6255651941628</v>
      </c>
      <c r="L30">
        <v>4937</v>
      </c>
      <c r="M30">
        <f t="shared" si="14"/>
        <v>1087</v>
      </c>
      <c r="N30">
        <v>660</v>
      </c>
      <c r="O30" t="b">
        <v>1</v>
      </c>
      <c r="P30">
        <v>-56</v>
      </c>
      <c r="Q30" t="b">
        <f t="shared" si="15"/>
        <v>0</v>
      </c>
      <c r="R30">
        <v>-40</v>
      </c>
      <c r="S30">
        <f t="shared" si="4"/>
        <v>2.732890387615261</v>
      </c>
      <c r="U30">
        <f t="shared" si="16"/>
        <v>768.62556519416285</v>
      </c>
    </row>
    <row r="31" spans="1:21" x14ac:dyDescent="0.2">
      <c r="A31">
        <v>446</v>
      </c>
      <c r="B31">
        <v>44694.555282793212</v>
      </c>
      <c r="C31" t="s">
        <v>11</v>
      </c>
      <c r="D31">
        <v>36396.685951425046</v>
      </c>
      <c r="E31">
        <v>12878.17015079102</v>
      </c>
      <c r="F31">
        <v>-328477.2640359386</v>
      </c>
      <c r="G31">
        <v>29805.999043266896</v>
      </c>
      <c r="H31">
        <v>11187</v>
      </c>
      <c r="I31">
        <v>-330864.9970057765</v>
      </c>
      <c r="J31" cm="1">
        <f t="array" ref="J31">ROUND(SQRT(SUM((G31:I31-D31:F31)^2)),0)</f>
        <v>7211</v>
      </c>
      <c r="K31">
        <f t="shared" si="13"/>
        <v>4618.6255651941628</v>
      </c>
      <c r="L31">
        <v>7750</v>
      </c>
      <c r="M31">
        <f t="shared" si="14"/>
        <v>539</v>
      </c>
      <c r="N31">
        <v>600</v>
      </c>
      <c r="O31" t="b">
        <v>1</v>
      </c>
      <c r="P31">
        <v>-56</v>
      </c>
      <c r="Q31" t="b">
        <f t="shared" si="15"/>
        <v>1</v>
      </c>
      <c r="R31">
        <v>-40</v>
      </c>
      <c r="S31">
        <f t="shared" si="4"/>
        <v>1.8648116549306384</v>
      </c>
      <c r="U31">
        <f t="shared" si="16"/>
        <v>2592.3744348058372</v>
      </c>
    </row>
    <row r="32" spans="1:21" x14ac:dyDescent="0.2">
      <c r="A32">
        <v>466</v>
      </c>
      <c r="B32">
        <v>44694.555871064811</v>
      </c>
      <c r="C32" t="s">
        <v>11</v>
      </c>
      <c r="D32">
        <v>35948.259499086591</v>
      </c>
      <c r="E32">
        <v>13119.585562522811</v>
      </c>
      <c r="F32">
        <v>-329760.42311723781</v>
      </c>
      <c r="G32">
        <v>29805.999043266896</v>
      </c>
      <c r="H32">
        <v>11187</v>
      </c>
      <c r="I32">
        <v>-330864.9970057765</v>
      </c>
      <c r="J32" cm="1">
        <f t="array" ref="J32">ROUND(SQRT(SUM((G32:I32-D32:F32)^2)),0)</f>
        <v>6533</v>
      </c>
      <c r="K32">
        <f t="shared" si="13"/>
        <v>3814.5969813027041</v>
      </c>
      <c r="L32">
        <v>6562</v>
      </c>
      <c r="M32">
        <f t="shared" si="14"/>
        <v>29</v>
      </c>
      <c r="N32">
        <v>720</v>
      </c>
      <c r="O32" t="b">
        <v>1</v>
      </c>
      <c r="P32">
        <v>-54</v>
      </c>
      <c r="Q32" t="b">
        <f t="shared" si="15"/>
        <v>1</v>
      </c>
      <c r="R32">
        <v>-40</v>
      </c>
      <c r="S32">
        <f t="shared" si="4"/>
        <v>1.7175539919955294</v>
      </c>
      <c r="U32">
        <f t="shared" si="16"/>
        <v>2718.4030186972959</v>
      </c>
    </row>
    <row r="33" spans="1:28" x14ac:dyDescent="0.2">
      <c r="A33">
        <v>481</v>
      </c>
      <c r="B33">
        <v>44694.556536689815</v>
      </c>
      <c r="C33" t="s">
        <v>11</v>
      </c>
      <c r="D33">
        <v>31303.700188234074</v>
      </c>
      <c r="E33">
        <v>12799.14484231514</v>
      </c>
      <c r="F33">
        <v>-343853.26788695157</v>
      </c>
      <c r="G33">
        <v>29805.999043266896</v>
      </c>
      <c r="H33">
        <v>11187</v>
      </c>
      <c r="I33">
        <v>-330864.9970057765</v>
      </c>
      <c r="J33" cm="1">
        <f t="array" ref="J33">ROUND(SQRT(SUM((G33:I33-D33:F33)^2)),0)</f>
        <v>13173</v>
      </c>
      <c r="K33">
        <f t="shared" si="13"/>
        <v>19386.234560678095</v>
      </c>
      <c r="L33">
        <v>17812</v>
      </c>
      <c r="M33">
        <f t="shared" si="14"/>
        <v>4639</v>
      </c>
      <c r="N33">
        <v>765</v>
      </c>
      <c r="O33" t="b">
        <v>1</v>
      </c>
      <c r="P33">
        <v>-71</v>
      </c>
      <c r="Q33" t="b">
        <f t="shared" si="15"/>
        <v>0</v>
      </c>
      <c r="R33">
        <v>-40</v>
      </c>
      <c r="S33">
        <f t="shared" si="4"/>
        <v>2.7686365837063183</v>
      </c>
      <c r="U33">
        <f t="shared" si="16"/>
        <v>6213.2345606780946</v>
      </c>
    </row>
    <row r="34" spans="1:28" x14ac:dyDescent="0.2">
      <c r="A34">
        <v>496</v>
      </c>
      <c r="B34">
        <v>44694.557015046295</v>
      </c>
      <c r="C34" t="s">
        <v>11</v>
      </c>
      <c r="D34">
        <v>46703.529311569699</v>
      </c>
      <c r="E34">
        <v>12925.766787914095</v>
      </c>
      <c r="F34">
        <v>-325395.22361204249</v>
      </c>
      <c r="G34">
        <v>29805.999043266896</v>
      </c>
      <c r="H34">
        <v>11187</v>
      </c>
      <c r="I34">
        <v>-330864.9970057765</v>
      </c>
      <c r="J34" cm="1">
        <f t="array" ref="J34">ROUND(SQRT(SUM((G34:I34-D34:F34)^2)),0)</f>
        <v>17846</v>
      </c>
      <c r="K34">
        <f t="shared" si="13"/>
        <v>13224.07410666143</v>
      </c>
      <c r="L34">
        <v>17687</v>
      </c>
      <c r="M34">
        <f t="shared" si="14"/>
        <v>-159</v>
      </c>
      <c r="N34">
        <v>465</v>
      </c>
      <c r="O34" t="b">
        <v>1</v>
      </c>
      <c r="P34">
        <v>-67</v>
      </c>
      <c r="Q34" t="b">
        <f t="shared" si="15"/>
        <v>1</v>
      </c>
      <c r="R34">
        <v>-40</v>
      </c>
      <c r="S34">
        <f t="shared" si="4"/>
        <v>2.1573406226563305</v>
      </c>
      <c r="U34">
        <f t="shared" si="16"/>
        <v>4621.9258933385699</v>
      </c>
    </row>
    <row r="35" spans="1:28" x14ac:dyDescent="0.2">
      <c r="A35">
        <v>516</v>
      </c>
      <c r="B35">
        <v>44694.557527391968</v>
      </c>
      <c r="C35" t="s">
        <v>11</v>
      </c>
      <c r="D35">
        <v>65957.009898902616</v>
      </c>
      <c r="E35">
        <v>12845.081628191876</v>
      </c>
      <c r="F35">
        <v>-324070.88978232618</v>
      </c>
      <c r="G35">
        <v>29805.999043266896</v>
      </c>
      <c r="H35">
        <v>11187</v>
      </c>
      <c r="I35">
        <v>-330864.9970057765</v>
      </c>
      <c r="J35" cm="1">
        <f t="array" ref="J35">ROUND(SQRT(SUM((G35:I35-D35:F35)^2)),0)</f>
        <v>36821</v>
      </c>
      <c r="K35">
        <f t="shared" si="13"/>
        <v>37863.24167439231</v>
      </c>
      <c r="L35">
        <v>0</v>
      </c>
      <c r="M35">
        <f t="shared" si="14"/>
        <v>0</v>
      </c>
      <c r="N35">
        <v>0</v>
      </c>
      <c r="O35" t="b">
        <v>0</v>
      </c>
      <c r="P35">
        <v>-78</v>
      </c>
      <c r="Q35" t="b">
        <f t="shared" si="15"/>
        <v>0</v>
      </c>
      <c r="R35">
        <v>-40</v>
      </c>
      <c r="S35">
        <f t="shared" si="4"/>
        <v>2.4264164018886252</v>
      </c>
      <c r="U35">
        <f t="shared" si="16"/>
        <v>1042.2416743923095</v>
      </c>
    </row>
    <row r="36" spans="1:28" x14ac:dyDescent="0.2">
      <c r="A36">
        <v>546</v>
      </c>
      <c r="B36">
        <v>44694.559461689816</v>
      </c>
      <c r="C36" t="s">
        <v>11</v>
      </c>
      <c r="D36">
        <v>50561.280777489883</v>
      </c>
      <c r="E36">
        <v>16273.57233052932</v>
      </c>
      <c r="F36">
        <v>-324530.72662474669</v>
      </c>
      <c r="G36">
        <v>29805.999043266896</v>
      </c>
      <c r="H36">
        <v>11187</v>
      </c>
      <c r="I36">
        <v>-330864.9970057765</v>
      </c>
      <c r="J36" cm="1">
        <f t="array" ref="J36">ROUND(SQRT(SUM((G36:I36-D36:F36)^2)),0)</f>
        <v>22289</v>
      </c>
      <c r="K36">
        <f t="shared" si="13"/>
        <v>131260.60663152987</v>
      </c>
      <c r="L36">
        <v>0</v>
      </c>
      <c r="M36">
        <f t="shared" si="14"/>
        <v>0</v>
      </c>
      <c r="N36">
        <v>0</v>
      </c>
      <c r="O36" t="b">
        <v>0</v>
      </c>
      <c r="P36">
        <v>-91</v>
      </c>
      <c r="Q36" t="b">
        <f t="shared" si="15"/>
        <v>0</v>
      </c>
      <c r="R36">
        <v>-40</v>
      </c>
      <c r="S36">
        <f t="shared" si="4"/>
        <v>3.7831285669587271</v>
      </c>
      <c r="U36">
        <f t="shared" si="16"/>
        <v>108971.60663152987</v>
      </c>
    </row>
    <row r="37" spans="1:28" x14ac:dyDescent="0.2">
      <c r="A37">
        <v>571</v>
      </c>
      <c r="B37">
        <v>44694.560654475303</v>
      </c>
      <c r="C37" t="s">
        <v>11</v>
      </c>
      <c r="D37">
        <v>30464.270885351474</v>
      </c>
      <c r="E37">
        <v>16526.151920052791</v>
      </c>
      <c r="F37">
        <v>-340050.55275622092</v>
      </c>
      <c r="G37">
        <v>29805.999043266896</v>
      </c>
      <c r="H37">
        <v>11187</v>
      </c>
      <c r="I37">
        <v>-330864.9970057765</v>
      </c>
      <c r="J37" cm="1">
        <f t="array" ref="J37">ROUND(SQRT(SUM((G37:I37-D37:F37)^2)),0)</f>
        <v>10645</v>
      </c>
      <c r="K37">
        <f t="shared" si="13"/>
        <v>119289.53889563594</v>
      </c>
      <c r="L37">
        <v>0</v>
      </c>
      <c r="M37">
        <f t="shared" si="14"/>
        <v>0</v>
      </c>
      <c r="N37">
        <v>0</v>
      </c>
      <c r="O37" t="b">
        <v>0</v>
      </c>
      <c r="P37">
        <v>-90</v>
      </c>
      <c r="Q37" t="b">
        <f t="shared" si="15"/>
        <v>0</v>
      </c>
      <c r="R37">
        <v>-40</v>
      </c>
      <c r="S37">
        <f t="shared" si="4"/>
        <v>4.8678587337762025</v>
      </c>
      <c r="U37">
        <f t="shared" si="16"/>
        <v>108644.53889563594</v>
      </c>
    </row>
    <row r="39" spans="1:28" x14ac:dyDescent="0.2">
      <c r="A39">
        <v>372</v>
      </c>
      <c r="B39">
        <v>44694.550908564815</v>
      </c>
      <c r="C39" t="s">
        <v>14</v>
      </c>
      <c r="D39">
        <v>19438.975255460475</v>
      </c>
      <c r="E39">
        <v>16348.214193457841</v>
      </c>
      <c r="F39">
        <v>-324658.97225469648</v>
      </c>
      <c r="G39">
        <v>61149.891241886027</v>
      </c>
      <c r="H39">
        <v>14817</v>
      </c>
      <c r="I39">
        <v>-325464.20177916501</v>
      </c>
      <c r="J39" cm="1">
        <f t="array" ref="J39">ROUND(SQRT(SUM((G39:I39-D39:F39)^2)),0)</f>
        <v>41747</v>
      </c>
      <c r="K39">
        <f t="shared" ref="K39:K44" si="17">1000*10^(($R39-$P39)/(10*$D$62))</f>
        <v>108410.24169482473</v>
      </c>
      <c r="L39">
        <v>0</v>
      </c>
      <c r="M39">
        <f t="shared" ref="M39:M44" si="18">ROUND(IF(O39,L39-J39,0),1)</f>
        <v>0</v>
      </c>
      <c r="N39">
        <v>0</v>
      </c>
      <c r="O39" t="b">
        <v>0</v>
      </c>
      <c r="P39">
        <v>-90</v>
      </c>
      <c r="Q39" t="b">
        <f t="shared" ref="Q39:Q44" si="19">ABS($M39)-N39&lt;0</f>
        <v>0</v>
      </c>
      <c r="R39">
        <v>-41</v>
      </c>
      <c r="S39">
        <f t="shared" si="4"/>
        <v>3.0235243673741721</v>
      </c>
      <c r="U39">
        <f t="shared" ref="U39:U44" si="20">ABS(K39-J39)</f>
        <v>66663.241694824726</v>
      </c>
      <c r="AB39">
        <v>0</v>
      </c>
    </row>
    <row r="40" spans="1:28" x14ac:dyDescent="0.2">
      <c r="A40">
        <v>392</v>
      </c>
      <c r="B40">
        <v>44694.551965779319</v>
      </c>
      <c r="C40" t="s">
        <v>14</v>
      </c>
      <c r="D40">
        <v>35813.892616498677</v>
      </c>
      <c r="E40">
        <v>16354.243780769601</v>
      </c>
      <c r="F40">
        <v>-330319.37047241267</v>
      </c>
      <c r="G40">
        <v>61149.891241886027</v>
      </c>
      <c r="H40">
        <v>14817</v>
      </c>
      <c r="I40">
        <v>-325464.20177916501</v>
      </c>
      <c r="J40" cm="1">
        <f t="array" ref="J40">ROUND(SQRT(SUM((G40:I40-D40:F40)^2)),0)</f>
        <v>25843</v>
      </c>
      <c r="K40">
        <f t="shared" si="17"/>
        <v>34410.085069249879</v>
      </c>
      <c r="L40">
        <v>26500</v>
      </c>
      <c r="M40">
        <f t="shared" si="18"/>
        <v>657</v>
      </c>
      <c r="N40">
        <v>675</v>
      </c>
      <c r="O40" t="b">
        <v>1</v>
      </c>
      <c r="P40">
        <v>-78</v>
      </c>
      <c r="Q40" t="b">
        <f t="shared" si="19"/>
        <v>1</v>
      </c>
      <c r="R40">
        <v>-41</v>
      </c>
      <c r="S40">
        <f t="shared" si="4"/>
        <v>2.6197603483834668</v>
      </c>
      <c r="U40">
        <f t="shared" si="20"/>
        <v>8567.0850692498789</v>
      </c>
    </row>
    <row r="41" spans="1:28" x14ac:dyDescent="0.2">
      <c r="A41">
        <v>497</v>
      </c>
      <c r="B41">
        <v>44694.557015046295</v>
      </c>
      <c r="C41" t="s">
        <v>14</v>
      </c>
      <c r="D41">
        <v>46703.529311569699</v>
      </c>
      <c r="E41">
        <v>12925.766787914095</v>
      </c>
      <c r="F41">
        <v>-325395.22361204249</v>
      </c>
      <c r="G41">
        <v>61149.891241886027</v>
      </c>
      <c r="H41">
        <v>14817</v>
      </c>
      <c r="I41">
        <v>-325464.20177916501</v>
      </c>
      <c r="J41" cm="1">
        <f t="array" ref="J41">ROUND(SQRT(SUM((G41:I41-D41:F41)^2)),0)</f>
        <v>14570</v>
      </c>
      <c r="K41">
        <f t="shared" si="17"/>
        <v>119289.53889563594</v>
      </c>
      <c r="L41">
        <v>0</v>
      </c>
      <c r="M41">
        <f t="shared" si="18"/>
        <v>0</v>
      </c>
      <c r="N41">
        <v>0</v>
      </c>
      <c r="O41" t="b">
        <v>0</v>
      </c>
      <c r="P41">
        <v>-91</v>
      </c>
      <c r="Q41" t="b">
        <f t="shared" si="19"/>
        <v>0</v>
      </c>
      <c r="R41">
        <v>-41</v>
      </c>
      <c r="S41">
        <f t="shared" si="4"/>
        <v>4.2975279994851716</v>
      </c>
      <c r="U41">
        <f t="shared" si="20"/>
        <v>104719.53889563594</v>
      </c>
    </row>
    <row r="42" spans="1:28" x14ac:dyDescent="0.2">
      <c r="A42">
        <v>517</v>
      </c>
      <c r="B42">
        <v>44694.557527391968</v>
      </c>
      <c r="C42" t="s">
        <v>14</v>
      </c>
      <c r="D42">
        <v>65957.009898902616</v>
      </c>
      <c r="E42">
        <v>12845.081628191876</v>
      </c>
      <c r="F42">
        <v>-324070.88978232618</v>
      </c>
      <c r="G42">
        <v>61149.891241886027</v>
      </c>
      <c r="H42">
        <v>14817</v>
      </c>
      <c r="I42">
        <v>-325464.20177916501</v>
      </c>
      <c r="J42" cm="1">
        <f t="array" ref="J42">ROUND(SQRT(SUM((G42:I42-D42:F42)^2)),0)</f>
        <v>5379</v>
      </c>
      <c r="K42">
        <f t="shared" si="17"/>
        <v>73950.671833988818</v>
      </c>
      <c r="L42">
        <v>0</v>
      </c>
      <c r="M42">
        <f t="shared" si="18"/>
        <v>0</v>
      </c>
      <c r="N42">
        <v>0</v>
      </c>
      <c r="O42" t="b">
        <v>0</v>
      </c>
      <c r="P42">
        <v>-86</v>
      </c>
      <c r="Q42" t="b">
        <f t="shared" si="19"/>
        <v>0</v>
      </c>
      <c r="R42">
        <v>-41</v>
      </c>
      <c r="S42">
        <f t="shared" si="4"/>
        <v>6.1584651561435129</v>
      </c>
      <c r="U42">
        <f t="shared" si="20"/>
        <v>68571.671833988818</v>
      </c>
    </row>
    <row r="43" spans="1:28" x14ac:dyDescent="0.2">
      <c r="A43">
        <v>531</v>
      </c>
      <c r="B43">
        <v>44694.558560532409</v>
      </c>
      <c r="C43" t="s">
        <v>14</v>
      </c>
      <c r="D43">
        <v>66248.192238270276</v>
      </c>
      <c r="E43">
        <v>16138.579059489146</v>
      </c>
      <c r="F43">
        <v>-324328.46816682437</v>
      </c>
      <c r="G43">
        <v>61149.891241886027</v>
      </c>
      <c r="H43">
        <v>14817</v>
      </c>
      <c r="I43">
        <v>-325464.20177916501</v>
      </c>
      <c r="J43" cm="1">
        <f t="array" ref="J43">ROUND(SQRT(SUM((G43:I43-D43:F43)^2)),0)</f>
        <v>5388</v>
      </c>
      <c r="K43">
        <f t="shared" si="17"/>
        <v>2364.7673731896739</v>
      </c>
      <c r="L43">
        <v>4937</v>
      </c>
      <c r="M43">
        <f t="shared" si="18"/>
        <v>-451</v>
      </c>
      <c r="N43">
        <v>600</v>
      </c>
      <c r="O43" t="b">
        <v>1</v>
      </c>
      <c r="P43">
        <v>-50</v>
      </c>
      <c r="Q43" t="b">
        <f t="shared" si="19"/>
        <v>1</v>
      </c>
      <c r="R43">
        <v>-41</v>
      </c>
      <c r="S43">
        <f t="shared" si="4"/>
        <v>1.2304704060024878</v>
      </c>
      <c r="U43">
        <f t="shared" si="20"/>
        <v>3023.2326268103261</v>
      </c>
    </row>
    <row r="44" spans="1:28" x14ac:dyDescent="0.2">
      <c r="A44">
        <v>547</v>
      </c>
      <c r="B44">
        <v>44694.559461689816</v>
      </c>
      <c r="C44" t="s">
        <v>14</v>
      </c>
      <c r="D44">
        <v>50561.280777489883</v>
      </c>
      <c r="E44">
        <v>16273.57233052932</v>
      </c>
      <c r="F44">
        <v>-324530.72662474669</v>
      </c>
      <c r="G44">
        <v>61149.891241886027</v>
      </c>
      <c r="H44">
        <v>14817</v>
      </c>
      <c r="I44">
        <v>-325464.20177916501</v>
      </c>
      <c r="J44" cm="1">
        <f t="array" ref="J44">ROUND(SQRT(SUM((G44:I44-D44:F44)^2)),0)</f>
        <v>10729</v>
      </c>
      <c r="K44">
        <f t="shared" si="17"/>
        <v>12018.028432046232</v>
      </c>
      <c r="L44">
        <v>12437</v>
      </c>
      <c r="M44">
        <f t="shared" si="18"/>
        <v>1708</v>
      </c>
      <c r="N44">
        <v>675</v>
      </c>
      <c r="O44" t="b">
        <v>1</v>
      </c>
      <c r="P44">
        <v>-67</v>
      </c>
      <c r="Q44" t="b">
        <f t="shared" si="19"/>
        <v>0</v>
      </c>
      <c r="R44">
        <v>-41</v>
      </c>
      <c r="S44">
        <f t="shared" si="4"/>
        <v>2.5229020183749289</v>
      </c>
      <c r="U44">
        <f t="shared" si="20"/>
        <v>1289.0284320462324</v>
      </c>
    </row>
    <row r="46" spans="1:28" x14ac:dyDescent="0.2">
      <c r="A46">
        <v>357</v>
      </c>
      <c r="B46">
        <v>44694.531214467592</v>
      </c>
      <c r="C46" t="s">
        <v>12</v>
      </c>
      <c r="D46">
        <v>36599.543522651598</v>
      </c>
      <c r="E46">
        <v>12703.39323370403</v>
      </c>
      <c r="F46">
        <v>-327858.87498218042</v>
      </c>
      <c r="G46">
        <v>66962.713641439259</v>
      </c>
      <c r="H46">
        <v>11187</v>
      </c>
      <c r="I46">
        <v>-324977.11831615516</v>
      </c>
      <c r="J46" cm="1">
        <f t="array" ref="J46">ROUND(SQRT(SUM((G46:I46-D46:F46)^2)),0)</f>
        <v>30537</v>
      </c>
      <c r="K46">
        <f t="shared" ref="K46:K52" si="21">1000*10^(($R46-$P46)/(10*$D$62))</f>
        <v>81371.846480443273</v>
      </c>
      <c r="L46">
        <v>28937</v>
      </c>
      <c r="M46">
        <f t="shared" ref="M46:M52" si="22">ROUND(IF(O46,L46-J46,0),1)</f>
        <v>-1600</v>
      </c>
      <c r="N46">
        <v>0</v>
      </c>
      <c r="O46" t="b">
        <v>1</v>
      </c>
      <c r="P46">
        <v>-87</v>
      </c>
      <c r="Q46" t="b">
        <f t="shared" ref="Q46:Q52" si="23">ABS($M46)-N46&lt;0</f>
        <v>0</v>
      </c>
      <c r="R46">
        <v>-41</v>
      </c>
      <c r="S46">
        <f t="shared" si="4"/>
        <v>3.0980053262634346</v>
      </c>
      <c r="U46">
        <f t="shared" ref="U46:U52" si="24">ABS(K46-J46)</f>
        <v>50834.846480443273</v>
      </c>
    </row>
    <row r="47" spans="1:28" x14ac:dyDescent="0.2">
      <c r="A47">
        <v>427</v>
      </c>
      <c r="B47">
        <v>44694.554685455245</v>
      </c>
      <c r="C47" t="s">
        <v>12</v>
      </c>
      <c r="D47">
        <v>31599.132384053533</v>
      </c>
      <c r="E47">
        <v>12760.571870066906</v>
      </c>
      <c r="F47">
        <v>-333886.2679094295</v>
      </c>
      <c r="G47">
        <v>66962.713641439259</v>
      </c>
      <c r="H47">
        <v>11187</v>
      </c>
      <c r="I47">
        <v>-324977.11831615516</v>
      </c>
      <c r="J47" cm="1">
        <f t="array" ref="J47">ROUND(SQRT(SUM((G47:I47-D47:F47)^2)),0)</f>
        <v>36502</v>
      </c>
      <c r="K47">
        <f t="shared" si="21"/>
        <v>144433.00739347163</v>
      </c>
      <c r="L47">
        <v>0</v>
      </c>
      <c r="M47">
        <f t="shared" si="22"/>
        <v>0</v>
      </c>
      <c r="N47">
        <v>0</v>
      </c>
      <c r="O47" t="b">
        <v>0</v>
      </c>
      <c r="P47">
        <v>-93</v>
      </c>
      <c r="Q47" t="b">
        <f t="shared" si="23"/>
        <v>0</v>
      </c>
      <c r="R47">
        <v>-41</v>
      </c>
      <c r="S47">
        <f t="shared" si="4"/>
        <v>3.3283905437341383</v>
      </c>
      <c r="U47">
        <f t="shared" si="24"/>
        <v>107931.00739347163</v>
      </c>
    </row>
    <row r="48" spans="1:28" x14ac:dyDescent="0.2">
      <c r="A48">
        <v>447</v>
      </c>
      <c r="B48">
        <v>44694.555282793212</v>
      </c>
      <c r="C48" t="s">
        <v>12</v>
      </c>
      <c r="D48">
        <v>36396.685951425046</v>
      </c>
      <c r="E48">
        <v>12878.17015079102</v>
      </c>
      <c r="F48">
        <v>-328477.2640359386</v>
      </c>
      <c r="G48">
        <v>66962.713641439259</v>
      </c>
      <c r="H48">
        <v>11187</v>
      </c>
      <c r="I48">
        <v>-324977.11831615516</v>
      </c>
      <c r="J48" cm="1">
        <f t="array" ref="J48">ROUND(SQRT(SUM((G48:I48-D48:F48)^2)),0)</f>
        <v>30812</v>
      </c>
      <c r="K48">
        <f t="shared" si="21"/>
        <v>23472.403243034314</v>
      </c>
      <c r="L48">
        <v>31187</v>
      </c>
      <c r="M48">
        <f t="shared" si="22"/>
        <v>375</v>
      </c>
      <c r="N48">
        <v>1110</v>
      </c>
      <c r="O48" t="b">
        <v>1</v>
      </c>
      <c r="P48">
        <v>-74</v>
      </c>
      <c r="Q48" t="b">
        <f t="shared" si="23"/>
        <v>1</v>
      </c>
      <c r="R48">
        <v>-41</v>
      </c>
      <c r="S48">
        <f t="shared" si="4"/>
        <v>2.2166695185333705</v>
      </c>
      <c r="U48">
        <f t="shared" si="24"/>
        <v>7339.5967569656859</v>
      </c>
    </row>
    <row r="49" spans="1:21" x14ac:dyDescent="0.2">
      <c r="A49">
        <v>498</v>
      </c>
      <c r="B49">
        <v>44694.557015046295</v>
      </c>
      <c r="C49" t="s">
        <v>12</v>
      </c>
      <c r="D49">
        <v>46703.529311569699</v>
      </c>
      <c r="E49">
        <v>12925.766787914095</v>
      </c>
      <c r="F49">
        <v>-325395.22361204249</v>
      </c>
      <c r="G49">
        <v>66962.713641439259</v>
      </c>
      <c r="H49">
        <v>11187</v>
      </c>
      <c r="I49">
        <v>-324977.11831615516</v>
      </c>
      <c r="J49" cm="1">
        <f t="array" ref="J49">ROUND(SQRT(SUM((G49:I49-D49:F49)^2)),0)</f>
        <v>20338</v>
      </c>
      <c r="K49">
        <f t="shared" si="21"/>
        <v>8197.9457178188841</v>
      </c>
      <c r="L49">
        <v>21437</v>
      </c>
      <c r="M49">
        <f t="shared" si="22"/>
        <v>1099</v>
      </c>
      <c r="N49">
        <v>285</v>
      </c>
      <c r="O49" t="b">
        <v>1</v>
      </c>
      <c r="P49">
        <v>-63</v>
      </c>
      <c r="Q49" t="b">
        <f t="shared" si="23"/>
        <v>0</v>
      </c>
      <c r="R49">
        <v>-41</v>
      </c>
      <c r="S49">
        <f t="shared" si="4"/>
        <v>1.6815609102624784</v>
      </c>
      <c r="U49">
        <f t="shared" si="24"/>
        <v>12140.054282181116</v>
      </c>
    </row>
    <row r="50" spans="1:21" x14ac:dyDescent="0.2">
      <c r="A50">
        <v>518</v>
      </c>
      <c r="B50">
        <v>44694.557527391968</v>
      </c>
      <c r="C50" t="s">
        <v>12</v>
      </c>
      <c r="D50">
        <v>65957.009898902616</v>
      </c>
      <c r="E50">
        <v>12845.081628191876</v>
      </c>
      <c r="F50">
        <v>-324070.88978232618</v>
      </c>
      <c r="G50">
        <v>66962.713641439259</v>
      </c>
      <c r="H50">
        <v>11187</v>
      </c>
      <c r="I50">
        <v>-324977.11831615516</v>
      </c>
      <c r="J50" cm="1">
        <f t="array" ref="J50">ROUND(SQRT(SUM((G50:I50-D50:F50)^2)),0)</f>
        <v>2141</v>
      </c>
      <c r="K50">
        <f t="shared" si="21"/>
        <v>1000</v>
      </c>
      <c r="L50">
        <v>1625</v>
      </c>
      <c r="M50">
        <f t="shared" si="22"/>
        <v>-516</v>
      </c>
      <c r="N50">
        <v>750</v>
      </c>
      <c r="O50" t="b">
        <v>1</v>
      </c>
      <c r="P50">
        <v>-41</v>
      </c>
      <c r="Q50" t="b">
        <f t="shared" si="23"/>
        <v>1</v>
      </c>
      <c r="R50">
        <v>-41</v>
      </c>
      <c r="S50">
        <f t="shared" si="4"/>
        <v>0</v>
      </c>
      <c r="U50">
        <f t="shared" si="24"/>
        <v>1141</v>
      </c>
    </row>
    <row r="51" spans="1:21" x14ac:dyDescent="0.2">
      <c r="A51">
        <v>532</v>
      </c>
      <c r="B51">
        <v>44694.558560532409</v>
      </c>
      <c r="C51" t="s">
        <v>12</v>
      </c>
      <c r="D51">
        <v>66248.192238270276</v>
      </c>
      <c r="E51">
        <v>16138.579059489146</v>
      </c>
      <c r="F51">
        <v>-324328.46816682437</v>
      </c>
      <c r="G51">
        <v>66962.713641439259</v>
      </c>
      <c r="H51">
        <v>11187</v>
      </c>
      <c r="I51">
        <v>-324977.11831615516</v>
      </c>
      <c r="J51" cm="1">
        <f t="array" ref="J51">ROUND(SQRT(SUM((G51:I51-D51:F51)^2)),0)</f>
        <v>5045</v>
      </c>
      <c r="K51">
        <f t="shared" si="21"/>
        <v>9925.8825663574626</v>
      </c>
      <c r="L51">
        <v>6125</v>
      </c>
      <c r="M51">
        <f t="shared" si="22"/>
        <v>1080</v>
      </c>
      <c r="N51">
        <v>570</v>
      </c>
      <c r="O51" t="b">
        <v>1</v>
      </c>
      <c r="P51">
        <v>-65</v>
      </c>
      <c r="Q51" t="b">
        <f t="shared" si="23"/>
        <v>0</v>
      </c>
      <c r="R51">
        <v>-41</v>
      </c>
      <c r="S51">
        <f t="shared" si="4"/>
        <v>3.4146145789269693</v>
      </c>
      <c r="U51">
        <f t="shared" si="24"/>
        <v>4880.8825663574626</v>
      </c>
    </row>
    <row r="52" spans="1:21" x14ac:dyDescent="0.2">
      <c r="A52">
        <v>548</v>
      </c>
      <c r="B52">
        <v>44694.559461689816</v>
      </c>
      <c r="C52" t="s">
        <v>12</v>
      </c>
      <c r="D52">
        <v>50561.280777489883</v>
      </c>
      <c r="E52">
        <v>16273.57233052932</v>
      </c>
      <c r="F52">
        <v>-324530.72662474669</v>
      </c>
      <c r="G52">
        <v>66962.713641439259</v>
      </c>
      <c r="H52">
        <v>11187</v>
      </c>
      <c r="I52">
        <v>-324977.11831615516</v>
      </c>
      <c r="J52" cm="1">
        <f t="array" ref="J52">ROUND(SQRT(SUM((G52:I52-D52:F52)^2)),0)</f>
        <v>17178</v>
      </c>
      <c r="K52">
        <f t="shared" si="21"/>
        <v>131260.60663152987</v>
      </c>
      <c r="L52">
        <v>0</v>
      </c>
      <c r="M52">
        <f t="shared" si="22"/>
        <v>0</v>
      </c>
      <c r="N52">
        <v>0</v>
      </c>
      <c r="O52" t="b">
        <v>0</v>
      </c>
      <c r="P52">
        <v>-92</v>
      </c>
      <c r="Q52" t="b">
        <f t="shared" si="23"/>
        <v>0</v>
      </c>
      <c r="R52">
        <v>-41</v>
      </c>
      <c r="S52">
        <f t="shared" si="4"/>
        <v>4.1296462825052034</v>
      </c>
      <c r="U52">
        <f t="shared" si="24"/>
        <v>114082.60663152987</v>
      </c>
    </row>
    <row r="61" spans="1:21" x14ac:dyDescent="0.2">
      <c r="C61" t="s">
        <v>34</v>
      </c>
      <c r="D61" t="s">
        <v>49</v>
      </c>
      <c r="E61" t="s">
        <v>46</v>
      </c>
      <c r="F61" t="s">
        <v>47</v>
      </c>
      <c r="G61" t="s">
        <v>48</v>
      </c>
    </row>
    <row r="62" spans="1:21" x14ac:dyDescent="0.2">
      <c r="C62" t="s">
        <v>13</v>
      </c>
      <c r="D62">
        <f>AVERAGE($S$2:$S$7)</f>
        <v>2.4077792150576935</v>
      </c>
      <c r="E62">
        <f>ROUND(MEDIAN($S$2:$S$7),3)</f>
        <v>2.383</v>
      </c>
      <c r="F62">
        <f>ROUND(MIN($S$2:$S$7),3)</f>
        <v>1.5960000000000001</v>
      </c>
      <c r="G62">
        <f>ROUND(MAX($S$2:$S$7),3)</f>
        <v>3.3250000000000002</v>
      </c>
      <c r="I62" s="46"/>
    </row>
    <row r="63" spans="1:21" x14ac:dyDescent="0.2">
      <c r="C63" t="s">
        <v>15</v>
      </c>
      <c r="D63">
        <f>AVERAGE($S$9:$S$14)</f>
        <v>3.4319053563587363</v>
      </c>
      <c r="E63">
        <f>ROUND(MEDIAN($S$9:$S$14),3)</f>
        <v>3.177</v>
      </c>
      <c r="F63">
        <f>ROUND(MIN($S$9:$S$14),3)</f>
        <v>2.3460000000000001</v>
      </c>
      <c r="G63">
        <f>ROUND(MAX($S$9:$S$14),3)</f>
        <v>5.8179999999999996</v>
      </c>
      <c r="I63" s="46"/>
    </row>
    <row r="64" spans="1:21" x14ac:dyDescent="0.2">
      <c r="C64" t="s">
        <v>16</v>
      </c>
      <c r="D64">
        <f>AVERAGE($S$16:$S$24)</f>
        <v>3.5662928079838689</v>
      </c>
      <c r="E64">
        <f>ROUND(MEDIAN($S$16:$S$24),3)</f>
        <v>2.508</v>
      </c>
      <c r="F64">
        <f>ROUND(MIN($S$16:$S$24),3)</f>
        <v>2.0209999999999999</v>
      </c>
      <c r="G64">
        <f>ROUND(MAX($S$16:$S$24),3)</f>
        <v>6.4619999999999997</v>
      </c>
      <c r="I64" s="46"/>
    </row>
    <row r="65" spans="3:19" x14ac:dyDescent="0.2">
      <c r="C65" t="s">
        <v>11</v>
      </c>
      <c r="D65">
        <f>AVERAGE($S$26:$S$37)</f>
        <v>3.1800230399142131</v>
      </c>
      <c r="E65">
        <f>ROUND(MEDIAN($S$26:$S$37),3)</f>
        <v>2.7509999999999999</v>
      </c>
      <c r="F65">
        <f>ROUND(MIN($S$26:$S$37),3)</f>
        <v>1.0229999999999999</v>
      </c>
      <c r="G65">
        <f>ROUND(MAX($S$26:$S$37),3)</f>
        <v>5.4450000000000003</v>
      </c>
      <c r="I65" s="46"/>
    </row>
    <row r="66" spans="3:19" x14ac:dyDescent="0.2">
      <c r="C66" t="s">
        <v>14</v>
      </c>
      <c r="D66">
        <f>AVERAGE($S$39:$S$44)</f>
        <v>3.3087750492939567</v>
      </c>
      <c r="E66">
        <f>ROUND(MEDIAN($S$39:$S$44),3)</f>
        <v>2.8220000000000001</v>
      </c>
      <c r="F66">
        <f>ROUND(MIN($S$39:$S$44),3)</f>
        <v>1.23</v>
      </c>
      <c r="G66">
        <f>ROUND(MAX($S$39:$S$44),3)</f>
        <v>6.1580000000000004</v>
      </c>
      <c r="I66" s="46"/>
    </row>
    <row r="67" spans="3:19" x14ac:dyDescent="0.2">
      <c r="C67" t="s">
        <v>12</v>
      </c>
      <c r="D67">
        <f>AVERAGE($S$46:$S$52)</f>
        <v>2.5526981657465133</v>
      </c>
      <c r="E67">
        <f>ROUND(MEDIAN($S$46:$S$52),3)</f>
        <v>3.0979999999999999</v>
      </c>
      <c r="F67">
        <f>ROUND(MIN($S$46:$S$52),3)</f>
        <v>0</v>
      </c>
      <c r="G67">
        <f>ROUND(MAX($S$46:$S$52),3)</f>
        <v>4.13</v>
      </c>
      <c r="I67" s="46"/>
    </row>
    <row r="71" spans="3:19" x14ac:dyDescent="0.2">
      <c r="K71" s="46"/>
      <c r="O71" s="46"/>
      <c r="P71" s="46"/>
      <c r="Q71" s="46"/>
      <c r="R71" s="46"/>
      <c r="S71" s="4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6F531-B64B-452D-8A88-0E8520284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Export</vt:lpstr>
      <vt:lpstr>n estimate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Tory andersen</cp:lastModifiedBy>
  <dcterms:created xsi:type="dcterms:W3CDTF">2022-06-04T17:43:27Z</dcterms:created>
  <dcterms:modified xsi:type="dcterms:W3CDTF">2022-06-15T10:49:56Z</dcterms:modified>
  <cp:category/>
</cp:coreProperties>
</file>