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mo\Desktop\Calibration Archive\42FIT4011\"/>
    </mc:Choice>
  </mc:AlternateContent>
  <xr:revisionPtr revIDLastSave="0" documentId="8_{B312BAA2-596A-41B1-B860-D2F08F939117}" xr6:coauthVersionLast="47" xr6:coauthVersionMax="47" xr10:uidLastSave="{00000000-0000-0000-0000-000000000000}"/>
  <bookViews>
    <workbookView xWindow="28680" yWindow="-120" windowWidth="29040" windowHeight="15840" xr2:uid="{4087F750-E918-4109-94E4-F4D399AEACC1}"/>
  </bookViews>
  <sheets>
    <sheet name="Deviation test 42FIT401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K22" i="3"/>
  <c r="L22" i="3"/>
  <c r="M22" i="3"/>
  <c r="P22" i="3"/>
  <c r="P59" i="3" s="1"/>
  <c r="P24" i="3"/>
  <c r="K29" i="3"/>
  <c r="L29" i="3"/>
  <c r="P35" i="3" s="1"/>
  <c r="M29" i="3"/>
  <c r="M32" i="3" s="1"/>
  <c r="K30" i="3"/>
  <c r="L30" i="3"/>
  <c r="M30" i="3"/>
  <c r="K31" i="3"/>
  <c r="M31" i="3"/>
  <c r="K32" i="3"/>
  <c r="P29" i="3" s="1"/>
  <c r="L32" i="3"/>
  <c r="K38" i="3"/>
  <c r="L38" i="3"/>
  <c r="M38" i="3"/>
  <c r="K39" i="3"/>
  <c r="C46" i="3"/>
  <c r="K24" i="3" s="1"/>
  <c r="D46" i="3"/>
  <c r="K25" i="3" s="1"/>
  <c r="C47" i="3"/>
  <c r="D47" i="3"/>
  <c r="D48" i="3"/>
  <c r="K40" i="3" s="1"/>
  <c r="C54" i="3"/>
  <c r="D54" i="3"/>
  <c r="P58" i="3"/>
  <c r="K59" i="3"/>
  <c r="L59" i="3"/>
  <c r="P60" i="3"/>
  <c r="L61" i="3"/>
  <c r="L63" i="3" s="1"/>
  <c r="P61" i="3"/>
  <c r="K66" i="3"/>
  <c r="K68" i="3" s="1"/>
  <c r="L66" i="3"/>
  <c r="L68" i="3" s="1"/>
  <c r="K67" i="3"/>
  <c r="L67" i="3"/>
  <c r="K75" i="3"/>
  <c r="K76" i="3"/>
  <c r="C117" i="3"/>
  <c r="L24" i="3" s="1"/>
  <c r="D117" i="3"/>
  <c r="L25" i="3" s="1"/>
  <c r="C118" i="3"/>
  <c r="D118" i="3"/>
  <c r="L39" i="3" s="1"/>
  <c r="D119" i="3"/>
  <c r="L40" i="3" s="1"/>
  <c r="C125" i="3"/>
  <c r="D125" i="3"/>
  <c r="C128" i="3"/>
  <c r="L34" i="3" s="1"/>
  <c r="L35" i="3" s="1"/>
  <c r="L36" i="3" s="1"/>
  <c r="P32" i="3" s="1"/>
  <c r="C186" i="3"/>
  <c r="M24" i="3" s="1"/>
  <c r="D186" i="3"/>
  <c r="M25" i="3" s="1"/>
  <c r="C187" i="3"/>
  <c r="D187" i="3"/>
  <c r="M39" i="3" s="1"/>
  <c r="D188" i="3"/>
  <c r="M40" i="3" s="1"/>
  <c r="C194" i="3"/>
  <c r="C197" i="3"/>
  <c r="M34" i="3" s="1"/>
  <c r="M35" i="3" s="1"/>
  <c r="M36" i="3" s="1"/>
  <c r="C271" i="3"/>
  <c r="K61" i="3" s="1"/>
  <c r="D271" i="3"/>
  <c r="K62" i="3" s="1"/>
  <c r="C272" i="3"/>
  <c r="D272" i="3"/>
  <c r="D273" i="3"/>
  <c r="K77" i="3" s="1"/>
  <c r="C279" i="3"/>
  <c r="D279" i="3"/>
  <c r="C282" i="3"/>
  <c r="K71" i="3" s="1"/>
  <c r="K72" i="3" s="1"/>
  <c r="K73" i="3" s="1"/>
  <c r="C352" i="3"/>
  <c r="D352" i="3"/>
  <c r="L62" i="3" s="1"/>
  <c r="C353" i="3"/>
  <c r="L75" i="3" s="1"/>
  <c r="D353" i="3"/>
  <c r="L76" i="3" s="1"/>
  <c r="D354" i="3"/>
  <c r="D360" i="3" s="1"/>
  <c r="C360" i="3"/>
  <c r="C363" i="3"/>
  <c r="L71" i="3" s="1"/>
  <c r="M27" i="3" l="1"/>
  <c r="M26" i="3"/>
  <c r="L27" i="3"/>
  <c r="L26" i="3"/>
  <c r="L72" i="3"/>
  <c r="L73" i="3" s="1"/>
  <c r="P68" i="3" s="1"/>
  <c r="K63" i="3"/>
  <c r="P70" i="3"/>
  <c r="K64" i="3"/>
  <c r="P34" i="3"/>
  <c r="P36" i="3" s="1"/>
  <c r="P37" i="3" s="1"/>
  <c r="L44" i="3" s="1"/>
  <c r="K47" i="3" s="1"/>
  <c r="K26" i="3"/>
  <c r="K27" i="3"/>
  <c r="P28" i="3" s="1"/>
  <c r="P30" i="3" s="1"/>
  <c r="L31" i="3"/>
  <c r="P71" i="3"/>
  <c r="P72" i="3" s="1"/>
  <c r="P73" i="3" s="1"/>
  <c r="L64" i="3"/>
  <c r="L77" i="3"/>
  <c r="L69" i="3"/>
  <c r="D194" i="3"/>
  <c r="K69" i="3"/>
  <c r="P65" i="3" s="1"/>
  <c r="P64" i="3" l="1"/>
  <c r="P66" i="3" s="1"/>
</calcChain>
</file>

<file path=xl/sharedStrings.xml><?xml version="1.0" encoding="utf-8"?>
<sst xmlns="http://schemas.openxmlformats.org/spreadsheetml/2006/main" count="390" uniqueCount="114">
  <si>
    <t>N/A</t>
  </si>
  <si>
    <t>Volume delivered from Flowglass [L]</t>
  </si>
  <si>
    <t>Results Flowglass</t>
  </si>
  <si>
    <t>Totalizer [L]</t>
  </si>
  <si>
    <t>Totalizer [kg]</t>
  </si>
  <si>
    <t>Extern flowmeter</t>
  </si>
  <si>
    <t>42FITXXXX</t>
  </si>
  <si>
    <t>Results</t>
  </si>
  <si>
    <t>Note: The totalizer is manually checked on both flowmeters at approximately minute 10.</t>
  </si>
  <si>
    <t>Average Density [kg/m3]</t>
  </si>
  <si>
    <t>Average Temperature [℃]</t>
  </si>
  <si>
    <t>Average Mass flow [kg/hr]</t>
  </si>
  <si>
    <t>Temp Extern flowmeter [℃]</t>
  </si>
  <si>
    <t>Temp 42FITXXXX [℃]</t>
  </si>
  <si>
    <t>Density Extern flowmeter [kg/m3]</t>
  </si>
  <si>
    <t>Notes [Faults found]</t>
  </si>
  <si>
    <t>Flow glass [ml]</t>
  </si>
  <si>
    <t>Extern flowmeter [kg/hr]</t>
  </si>
  <si>
    <t>42FITXXXX [kg/hr]</t>
  </si>
  <si>
    <t>5. Reset the totalizer before each test</t>
  </si>
  <si>
    <t>Filter time locally for both [sec]</t>
  </si>
  <si>
    <t>4. Use same filter settings for External and Internal flow meter.</t>
  </si>
  <si>
    <t>Manual</t>
  </si>
  <si>
    <t>Regulator [Man/Auto]</t>
  </si>
  <si>
    <t>3. Use the Flow Glass as tank if possible.</t>
  </si>
  <si>
    <t>Setpoint stroke length [%]</t>
  </si>
  <si>
    <t>2. Start the flow comparrison and note every 1 minute the actual kg/hr flow from the Flow Meters.</t>
  </si>
  <si>
    <t>Key settings</t>
  </si>
  <si>
    <t>1. Firstly warm up the system and stabilize the system with the regulator in manual.</t>
  </si>
  <si>
    <t>Last tested</t>
  </si>
  <si>
    <t>Chemical name</t>
  </si>
  <si>
    <t>Flowtransmitter</t>
  </si>
  <si>
    <t>Date</t>
  </si>
  <si>
    <t>Note:</t>
  </si>
  <si>
    <t>Accuracy test:</t>
  </si>
  <si>
    <t>Ext. Flow - Density [kg/m3]</t>
  </si>
  <si>
    <t>Total Deviation Ratio Meas/Actual</t>
  </si>
  <si>
    <t>Ext. Flow - Temperature [℃]</t>
  </si>
  <si>
    <t>Combined result of FlowMeas and TotalizerMeas [%]</t>
  </si>
  <si>
    <t xml:space="preserve"> TotalizerMeas / TotalizerActual [%]</t>
  </si>
  <si>
    <t>FlowMeas / FlowActual [%]</t>
  </si>
  <si>
    <t>Totalizer Deviation [%]</t>
  </si>
  <si>
    <t>Totalizer Deviation [kg]</t>
  </si>
  <si>
    <t>Total Deviation Meas/Actual [%]</t>
  </si>
  <si>
    <t>Ext. Flow - TotalizerActual [kg]</t>
  </si>
  <si>
    <t>Average Totalizer Deviation [%]</t>
  </si>
  <si>
    <t>Average Mass Flow Deviation [%]</t>
  </si>
  <si>
    <t>Total Result from all tests</t>
  </si>
  <si>
    <t>Mass Flow Deviation [%]</t>
  </si>
  <si>
    <t>Zero calibrated External Flowtransmitter</t>
  </si>
  <si>
    <t>Mass Flow Deviation [kg/hr]</t>
  </si>
  <si>
    <t>Coriolis Sensor Fabric New</t>
  </si>
  <si>
    <t>Ext. Flow - FlowActual [kg/hr]</t>
  </si>
  <si>
    <r>
      <t>Last Calibration Date</t>
    </r>
    <r>
      <rPr>
        <sz val="11"/>
        <color theme="1"/>
        <rFont val="Aptos Narrow"/>
        <family val="2"/>
        <scheme val="minor"/>
      </rPr>
      <t xml:space="preserve">: </t>
    </r>
  </si>
  <si>
    <r>
      <t>Flow Measurement Range</t>
    </r>
    <r>
      <rPr>
        <sz val="11"/>
        <color theme="1"/>
        <rFont val="Aptos Narrow"/>
        <family val="2"/>
        <scheme val="minor"/>
      </rPr>
      <t xml:space="preserve">: </t>
    </r>
  </si>
  <si>
    <r>
      <t>Flow Transmitter</t>
    </r>
    <r>
      <rPr>
        <sz val="11"/>
        <color theme="1"/>
        <rFont val="Aptos Narrow"/>
        <family val="2"/>
        <scheme val="minor"/>
      </rPr>
      <t xml:space="preserve">: </t>
    </r>
  </si>
  <si>
    <t>Setpoint Pump Stroke Length [%]</t>
  </si>
  <si>
    <r>
      <t>Date of Test</t>
    </r>
    <r>
      <rPr>
        <sz val="11"/>
        <color theme="1"/>
        <rFont val="Aptos Narrow"/>
        <family val="2"/>
        <scheme val="minor"/>
      </rPr>
      <t xml:space="preserve">: </t>
    </r>
  </si>
  <si>
    <t>Test [2]</t>
  </si>
  <si>
    <t>Test [1]</t>
  </si>
  <si>
    <t>Average values for Deviation Test [x]</t>
  </si>
  <si>
    <t>BEFORE ADJUSTMENTS</t>
  </si>
  <si>
    <t>Density SAS</t>
  </si>
  <si>
    <t>Injectionpoint</t>
  </si>
  <si>
    <t>Chemical</t>
  </si>
  <si>
    <t>Tank ID</t>
  </si>
  <si>
    <t>Flowmeter</t>
  </si>
  <si>
    <t>Time [minute]</t>
  </si>
  <si>
    <t>42FIT4011 Flow-glass/Totalizer Deviation [%]</t>
  </si>
  <si>
    <t>Flow-glass Mass injected [kg]</t>
  </si>
  <si>
    <t>Flow-glass Volume injected [L]</t>
  </si>
  <si>
    <t>42FIT4011 - Temperature [℃]</t>
  </si>
  <si>
    <t>Ext. Flow - Totalizer [kg]</t>
  </si>
  <si>
    <t>42FIT4011 - Totalizer [kg]</t>
  </si>
  <si>
    <t>Ext. Flow - Mass Flow [kg/hr]</t>
  </si>
  <si>
    <t>42FIT4011 - Mass Flow [kg/hr]</t>
  </si>
  <si>
    <t>Demulsifier</t>
  </si>
  <si>
    <t>42FIT4011</t>
  </si>
  <si>
    <t>Damping for Ext. Fit: 10 secs --&gt; 20 secs</t>
  </si>
  <si>
    <t>Filter Frequency tau: 10 --&gt; 20 secs</t>
  </si>
  <si>
    <t>Damping samples: 50 --&gt; 65 samples</t>
  </si>
  <si>
    <t>Filter Display tau: 10 --&gt; 60 secs</t>
  </si>
  <si>
    <t>Damping for 42FIT: 5 secs --&gt; 60 secs</t>
  </si>
  <si>
    <t>Results of adjusments</t>
  </si>
  <si>
    <t>Zero Calibrated 42FIT4011</t>
  </si>
  <si>
    <t>Flow-glass / TotalizerActual [%]</t>
  </si>
  <si>
    <t>Test [4]</t>
  </si>
  <si>
    <t>Test [3]</t>
  </si>
  <si>
    <t>AFTER ADJUSTMENTS:</t>
  </si>
  <si>
    <t>Off</t>
  </si>
  <si>
    <t>On</t>
  </si>
  <si>
    <t>Density Measurement</t>
  </si>
  <si>
    <t>Filter Frequency tau [sec]</t>
  </si>
  <si>
    <t>Damping Samles [Samples]</t>
  </si>
  <si>
    <t>Damping filter for Local Display [sec]</t>
  </si>
  <si>
    <t>Damping tau Analog Out [sec]</t>
  </si>
  <si>
    <t>After</t>
  </si>
  <si>
    <t>Before</t>
  </si>
  <si>
    <t>Other Settings</t>
  </si>
  <si>
    <t>Fine adjustments for FCF [kg/s2]</t>
  </si>
  <si>
    <t>Flow Calibration Factor [kg/s2]</t>
  </si>
  <si>
    <t>Calculated</t>
  </si>
  <si>
    <t>Settings</t>
  </si>
  <si>
    <t>Flow-glass/TotalizerActual Deviation [%]</t>
  </si>
  <si>
    <t>Flow-glass / TotalizerActual Accuracy [%]</t>
  </si>
  <si>
    <t>42FIT4011 - TotalizerMeas [kg]</t>
  </si>
  <si>
    <t>42FIT4011 - FlowMeas [kg/hr]</t>
  </si>
  <si>
    <t>0 - 5,00 kg/hr</t>
  </si>
  <si>
    <t>42FIT4011 [kg/hr]</t>
  </si>
  <si>
    <t>2. Step Separator Gjøa</t>
  </si>
  <si>
    <t>42TB006</t>
  </si>
  <si>
    <t>42FT4011</t>
  </si>
  <si>
    <r>
      <t>Range 20 mA [</t>
    </r>
    <r>
      <rPr>
        <sz val="11"/>
        <rFont val="Calibri"/>
        <family val="2"/>
      </rPr>
      <t>kg/t</t>
    </r>
    <r>
      <rPr>
        <sz val="11"/>
        <color rgb="FF000000"/>
        <rFont val="Calibri"/>
        <family val="2"/>
      </rPr>
      <t>]</t>
    </r>
  </si>
  <si>
    <t>Range 4 mA [kg/t]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</si>
</sst>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7" formatCode="0.0000"/>
    <numFmt numFmtId="168" formatCode="0.0000000"/>
    <numFmt numFmtId="169" formatCode="0.0"/>
  </numFmts>
  <fonts count="1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rgb="FF000000"/>
      <name val="Calibri"/>
      <family val="2"/>
    </font>
    <font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2" fontId="2" fillId="2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2" fillId="2" borderId="1" xfId="0" applyFont="1" applyFill="1" applyBorder="1"/>
    <xf numFmtId="0" fontId="0" fillId="0" borderId="2" xfId="0" applyBorder="1"/>
    <xf numFmtId="167" fontId="10" fillId="0" borderId="0" xfId="0" applyNumberFormat="1" applyFont="1" applyAlignment="1">
      <alignment horizontal="center"/>
    </xf>
    <xf numFmtId="0" fontId="2" fillId="2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3" fillId="7" borderId="4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2" fontId="12" fillId="0" borderId="9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2" fontId="13" fillId="8" borderId="3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7" fontId="10" fillId="6" borderId="1" xfId="0" applyNumberFormat="1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7" fontId="2" fillId="2" borderId="10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0" fillId="5" borderId="0" xfId="0" applyFill="1"/>
    <xf numFmtId="2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2" xfId="0" applyFont="1" applyBorder="1"/>
    <xf numFmtId="0" fontId="10" fillId="5" borderId="1" xfId="0" applyFont="1" applyFill="1" applyBorder="1"/>
    <xf numFmtId="0" fontId="10" fillId="0" borderId="1" xfId="0" applyFont="1" applyBorder="1"/>
    <xf numFmtId="168" fontId="0" fillId="0" borderId="0" xfId="0" applyNumberFormat="1" applyAlignment="1">
      <alignment horizontal="center"/>
    </xf>
    <xf numFmtId="0" fontId="14" fillId="9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" fillId="0" borderId="0" xfId="0" applyFont="1"/>
    <xf numFmtId="2" fontId="1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0" xfId="0" applyFont="1" applyFill="1"/>
    <xf numFmtId="2" fontId="0" fillId="0" borderId="0" xfId="0" applyNumberFormat="1"/>
    <xf numFmtId="14" fontId="0" fillId="0" borderId="0" xfId="0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18A8-04DE-4206-A629-92B9D4EE800F}">
  <dimension ref="B4:V370"/>
  <sheetViews>
    <sheetView tabSelected="1" zoomScale="85" zoomScaleNormal="85" workbookViewId="0">
      <selection activeCell="F39" sqref="F39"/>
    </sheetView>
  </sheetViews>
  <sheetFormatPr baseColWidth="10" defaultColWidth="8.7109375" defaultRowHeight="14.45" customHeight="1" x14ac:dyDescent="0.25"/>
  <cols>
    <col min="1" max="1" width="4.140625" customWidth="1"/>
    <col min="2" max="2" width="36.5703125" customWidth="1"/>
    <col min="3" max="3" width="30" bestFit="1" customWidth="1"/>
    <col min="4" max="4" width="25" customWidth="1"/>
    <col min="5" max="5" width="35.28515625" customWidth="1"/>
    <col min="6" max="6" width="32.28515625" bestFit="1" customWidth="1"/>
    <col min="7" max="7" width="21.7109375" bestFit="1" customWidth="1"/>
    <col min="8" max="8" width="25.140625" bestFit="1" customWidth="1"/>
    <col min="9" max="9" width="18.28515625" bestFit="1" customWidth="1"/>
    <col min="10" max="10" width="42.42578125" customWidth="1"/>
    <col min="11" max="13" width="10.7109375" customWidth="1"/>
    <col min="14" max="14" width="8.85546875" customWidth="1"/>
    <col min="15" max="15" width="48.7109375" bestFit="1" customWidth="1"/>
    <col min="16" max="16" width="12.7109375" bestFit="1" customWidth="1"/>
    <col min="18" max="18" width="53.28515625" customWidth="1"/>
    <col min="19" max="19" width="11.7109375" bestFit="1" customWidth="1"/>
    <col min="20" max="20" width="8.7109375" customWidth="1"/>
    <col min="21" max="21" width="46" bestFit="1" customWidth="1"/>
    <col min="22" max="22" width="12.140625" bestFit="1" customWidth="1"/>
  </cols>
  <sheetData>
    <row r="4" spans="2:21" ht="14.45" customHeight="1" x14ac:dyDescent="0.25">
      <c r="M4" s="35"/>
      <c r="N4" s="35"/>
      <c r="O4" s="35"/>
      <c r="P4" s="35"/>
      <c r="T4" s="35"/>
      <c r="U4" s="35"/>
    </row>
    <row r="5" spans="2:21" ht="14.45" customHeight="1" x14ac:dyDescent="0.25">
      <c r="B5" s="78" t="s">
        <v>66</v>
      </c>
      <c r="C5" s="33" t="s">
        <v>65</v>
      </c>
      <c r="D5" s="103" t="s">
        <v>64</v>
      </c>
      <c r="E5" s="103" t="s">
        <v>63</v>
      </c>
      <c r="F5" s="78" t="s">
        <v>113</v>
      </c>
      <c r="G5" s="78" t="s">
        <v>112</v>
      </c>
      <c r="H5" s="78" t="s">
        <v>62</v>
      </c>
      <c r="T5" s="4"/>
      <c r="U5" s="4"/>
    </row>
    <row r="6" spans="2:21" ht="14.45" customHeight="1" x14ac:dyDescent="0.25">
      <c r="B6" s="77" t="s">
        <v>111</v>
      </c>
      <c r="C6" s="33" t="s">
        <v>110</v>
      </c>
      <c r="D6" s="76" t="s">
        <v>76</v>
      </c>
      <c r="E6" s="76" t="s">
        <v>109</v>
      </c>
      <c r="F6" s="75">
        <v>0</v>
      </c>
      <c r="G6" s="74">
        <v>5</v>
      </c>
      <c r="H6" s="28">
        <v>0.91</v>
      </c>
      <c r="T6" s="35"/>
      <c r="U6" s="35"/>
    </row>
    <row r="7" spans="2:21" ht="14.45" customHeight="1" x14ac:dyDescent="0.25">
      <c r="T7" s="35"/>
      <c r="U7" s="102"/>
    </row>
    <row r="8" spans="2:21" ht="14.45" customHeight="1" x14ac:dyDescent="0.25">
      <c r="T8" s="35"/>
      <c r="U8" s="35"/>
    </row>
    <row r="9" spans="2:21" ht="14.45" customHeight="1" x14ac:dyDescent="0.35">
      <c r="B9" s="18" t="s">
        <v>34</v>
      </c>
      <c r="C9" s="45">
        <v>1</v>
      </c>
      <c r="D9" s="17" t="s">
        <v>33</v>
      </c>
      <c r="M9" s="4"/>
      <c r="N9" s="4"/>
      <c r="O9" s="4"/>
      <c r="P9" s="4"/>
    </row>
    <row r="10" spans="2:21" ht="14.45" customHeight="1" x14ac:dyDescent="0.3">
      <c r="B10" s="16" t="s">
        <v>32</v>
      </c>
      <c r="C10" s="15">
        <v>45346</v>
      </c>
      <c r="M10" s="4"/>
      <c r="N10" s="4"/>
      <c r="O10" s="4"/>
      <c r="P10" s="4"/>
    </row>
    <row r="11" spans="2:21" ht="14.45" customHeight="1" x14ac:dyDescent="0.25">
      <c r="B11" s="14" t="s">
        <v>31</v>
      </c>
      <c r="C11" s="11" t="s">
        <v>77</v>
      </c>
    </row>
    <row r="12" spans="2:21" ht="14.45" customHeight="1" x14ac:dyDescent="0.25">
      <c r="B12" s="11" t="s">
        <v>30</v>
      </c>
      <c r="C12" s="11" t="s">
        <v>76</v>
      </c>
    </row>
    <row r="13" spans="2:21" ht="14.45" customHeight="1" x14ac:dyDescent="0.25">
      <c r="B13" s="11" t="s">
        <v>29</v>
      </c>
      <c r="C13" s="12">
        <v>43730</v>
      </c>
    </row>
    <row r="15" spans="2:21" ht="14.45" customHeight="1" x14ac:dyDescent="0.25">
      <c r="E15" t="s">
        <v>28</v>
      </c>
      <c r="K15" s="36"/>
      <c r="M15" s="36"/>
      <c r="N15" s="36"/>
      <c r="O15" s="35"/>
    </row>
    <row r="16" spans="2:21" ht="14.45" customHeight="1" x14ac:dyDescent="0.25">
      <c r="B16" s="44" t="s">
        <v>27</v>
      </c>
      <c r="C16" s="26"/>
      <c r="E16" t="s">
        <v>26</v>
      </c>
      <c r="K16" s="36"/>
      <c r="M16" s="36"/>
      <c r="N16" s="36"/>
      <c r="O16" s="35"/>
      <c r="P16" s="34"/>
    </row>
    <row r="17" spans="2:22" ht="14.45" customHeight="1" x14ac:dyDescent="0.25">
      <c r="B17" s="41" t="s">
        <v>25</v>
      </c>
      <c r="C17" s="101">
        <v>20</v>
      </c>
      <c r="E17" t="s">
        <v>24</v>
      </c>
      <c r="K17" s="36"/>
      <c r="M17" s="36"/>
      <c r="N17" s="36"/>
      <c r="O17" s="35"/>
      <c r="P17" s="34"/>
    </row>
    <row r="18" spans="2:22" ht="14.45" customHeight="1" x14ac:dyDescent="0.25">
      <c r="B18" s="41" t="s">
        <v>23</v>
      </c>
      <c r="C18" s="29" t="s">
        <v>22</v>
      </c>
      <c r="E18" t="s">
        <v>21</v>
      </c>
    </row>
    <row r="19" spans="2:22" ht="14.45" customHeight="1" x14ac:dyDescent="0.25">
      <c r="B19" s="41" t="s">
        <v>20</v>
      </c>
      <c r="C19" s="29">
        <v>10</v>
      </c>
      <c r="E19" t="s">
        <v>19</v>
      </c>
      <c r="K19" s="36"/>
      <c r="M19" s="36"/>
      <c r="N19" s="36"/>
      <c r="O19" s="35"/>
      <c r="P19" s="34"/>
    </row>
    <row r="20" spans="2:22" ht="14.45" customHeight="1" x14ac:dyDescent="0.25">
      <c r="J20" s="73" t="s">
        <v>61</v>
      </c>
      <c r="M20" s="36"/>
      <c r="N20" s="36"/>
      <c r="O20" s="35"/>
      <c r="P20" s="34"/>
    </row>
    <row r="21" spans="2:22" ht="14.45" customHeight="1" x14ac:dyDescent="0.25">
      <c r="B21" s="37" t="s">
        <v>67</v>
      </c>
      <c r="C21" s="37" t="s">
        <v>108</v>
      </c>
      <c r="D21" s="37" t="s">
        <v>17</v>
      </c>
      <c r="E21" s="37" t="s">
        <v>16</v>
      </c>
      <c r="F21" s="40" t="s">
        <v>15</v>
      </c>
      <c r="J21" s="72" t="s">
        <v>60</v>
      </c>
      <c r="K21" s="71" t="s">
        <v>59</v>
      </c>
      <c r="L21" s="70" t="s">
        <v>58</v>
      </c>
      <c r="M21" s="70" t="s">
        <v>87</v>
      </c>
      <c r="O21" s="66" t="s">
        <v>57</v>
      </c>
      <c r="P21" s="65">
        <f>C10</f>
        <v>45346</v>
      </c>
      <c r="R21" s="4"/>
      <c r="S21" s="100"/>
      <c r="V21" s="4"/>
    </row>
    <row r="22" spans="2:22" ht="14.45" customHeight="1" x14ac:dyDescent="0.25">
      <c r="B22" s="29">
        <v>1</v>
      </c>
      <c r="C22" s="28">
        <v>0.92610000000000003</v>
      </c>
      <c r="D22" s="28">
        <v>0.50129999999999997</v>
      </c>
      <c r="E22" s="29" t="s">
        <v>0</v>
      </c>
      <c r="F22" s="38"/>
      <c r="J22" s="69" t="s">
        <v>56</v>
      </c>
      <c r="K22" s="68">
        <f>C17</f>
        <v>20</v>
      </c>
      <c r="L22" s="68">
        <f>C88</f>
        <v>50</v>
      </c>
      <c r="M22" s="68">
        <f>C157</f>
        <v>60</v>
      </c>
      <c r="O22" s="66" t="s">
        <v>55</v>
      </c>
      <c r="P22" s="29" t="str">
        <f>C11</f>
        <v>42FIT4011</v>
      </c>
      <c r="R22" s="4"/>
      <c r="S22" s="4"/>
      <c r="V22" s="10"/>
    </row>
    <row r="23" spans="2:22" ht="14.45" customHeight="1" x14ac:dyDescent="0.25">
      <c r="B23" s="29">
        <v>2</v>
      </c>
      <c r="C23" s="28">
        <v>0.91200000000000003</v>
      </c>
      <c r="D23" s="28">
        <v>0.49880000000000002</v>
      </c>
      <c r="E23" s="29" t="s">
        <v>0</v>
      </c>
      <c r="F23" s="38"/>
      <c r="J23" s="48"/>
      <c r="K23" s="67"/>
      <c r="L23" s="67"/>
      <c r="M23" s="67"/>
      <c r="O23" s="66" t="s">
        <v>54</v>
      </c>
      <c r="P23" s="29" t="s">
        <v>107</v>
      </c>
      <c r="R23" s="4"/>
      <c r="S23" s="100"/>
      <c r="V23" s="92"/>
    </row>
    <row r="24" spans="2:22" ht="14.45" customHeight="1" x14ac:dyDescent="0.25">
      <c r="B24" s="29">
        <v>3</v>
      </c>
      <c r="C24" s="28">
        <v>1.1819999999999999</v>
      </c>
      <c r="D24" s="28">
        <v>0.50090000000000001</v>
      </c>
      <c r="E24" s="29" t="s">
        <v>0</v>
      </c>
      <c r="F24" s="38" t="s">
        <v>49</v>
      </c>
      <c r="J24" s="48" t="s">
        <v>106</v>
      </c>
      <c r="K24" s="62">
        <f>C46</f>
        <v>0.94793999999999978</v>
      </c>
      <c r="L24" s="62">
        <f>C117</f>
        <v>4.7678500000000001</v>
      </c>
      <c r="M24" s="62">
        <f>C186</f>
        <v>6.2084899999999994</v>
      </c>
      <c r="O24" s="66" t="s">
        <v>53</v>
      </c>
      <c r="P24" s="65">
        <f>C13</f>
        <v>43730</v>
      </c>
      <c r="R24" s="4"/>
      <c r="S24" s="99"/>
      <c r="V24" s="10"/>
    </row>
    <row r="25" spans="2:22" ht="14.45" customHeight="1" x14ac:dyDescent="0.25">
      <c r="B25" s="29">
        <v>4</v>
      </c>
      <c r="C25" s="28">
        <v>1.0416000000000001</v>
      </c>
      <c r="D25" s="28">
        <v>0.501</v>
      </c>
      <c r="E25" s="29" t="s">
        <v>0</v>
      </c>
      <c r="F25" s="38"/>
      <c r="J25" s="48" t="s">
        <v>52</v>
      </c>
      <c r="K25" s="62">
        <f>D46</f>
        <v>0.49890899999999999</v>
      </c>
      <c r="L25" s="62">
        <f>D117</f>
        <v>2.4266600000000005</v>
      </c>
      <c r="M25" s="62">
        <f>D186</f>
        <v>3.1336499999999998</v>
      </c>
      <c r="O25" s="31" t="s">
        <v>51</v>
      </c>
      <c r="P25" s="65">
        <v>42464</v>
      </c>
      <c r="R25" s="4"/>
      <c r="S25" s="99"/>
      <c r="V25" s="10"/>
    </row>
    <row r="26" spans="2:22" ht="14.45" customHeight="1" thickBot="1" x14ac:dyDescent="0.3">
      <c r="B26" s="29">
        <v>5</v>
      </c>
      <c r="C26" s="28">
        <v>0.9002</v>
      </c>
      <c r="D26" s="28">
        <v>0.50149999999999995</v>
      </c>
      <c r="E26" s="29" t="s">
        <v>0</v>
      </c>
      <c r="F26" s="38"/>
      <c r="J26" s="58" t="s">
        <v>50</v>
      </c>
      <c r="K26" s="59">
        <f>(K24-K25)</f>
        <v>0.44903099999999979</v>
      </c>
      <c r="L26" s="59">
        <f>(L24-L25)</f>
        <v>2.3411899999999997</v>
      </c>
      <c r="M26" s="59">
        <f>(M24-M25)</f>
        <v>3.0748399999999996</v>
      </c>
      <c r="R26" s="4"/>
      <c r="S26" s="99"/>
      <c r="V26" s="92"/>
    </row>
    <row r="27" spans="2:22" ht="14.45" customHeight="1" thickBot="1" x14ac:dyDescent="0.3">
      <c r="B27" s="29">
        <v>6</v>
      </c>
      <c r="C27" s="28">
        <v>0.77249999999999996</v>
      </c>
      <c r="D27" s="28">
        <v>0.49789</v>
      </c>
      <c r="E27" s="29" t="s">
        <v>0</v>
      </c>
      <c r="F27" s="38"/>
      <c r="J27" s="64" t="s">
        <v>48</v>
      </c>
      <c r="K27" s="56">
        <f>(K24/K25*100) -100</f>
        <v>90.002585641870525</v>
      </c>
      <c r="L27" s="56">
        <f>(L24/L25*100) -100</f>
        <v>96.477874939216832</v>
      </c>
      <c r="M27" s="56">
        <f>(M24/M25*100) -100</f>
        <v>98.123274775421635</v>
      </c>
      <c r="O27" s="44" t="s">
        <v>47</v>
      </c>
      <c r="P27" s="48"/>
      <c r="R27" s="46"/>
      <c r="S27" s="92"/>
      <c r="V27" s="10"/>
    </row>
    <row r="28" spans="2:22" ht="14.45" customHeight="1" x14ac:dyDescent="0.25">
      <c r="B28" s="29">
        <v>7</v>
      </c>
      <c r="C28" s="28">
        <v>0.87090000000000001</v>
      </c>
      <c r="D28" s="28">
        <v>0.50119999999999998</v>
      </c>
      <c r="E28" s="29" t="s">
        <v>0</v>
      </c>
      <c r="F28" s="38"/>
      <c r="J28" s="55"/>
      <c r="K28" s="54"/>
      <c r="L28" s="54"/>
      <c r="M28" s="54"/>
      <c r="O28" s="31" t="s">
        <v>46</v>
      </c>
      <c r="P28" s="63">
        <f>(K27+L27+M27)/3</f>
        <v>94.867911785502997</v>
      </c>
      <c r="R28" s="4"/>
      <c r="S28" s="5"/>
      <c r="V28" s="7"/>
    </row>
    <row r="29" spans="2:22" ht="14.45" customHeight="1" x14ac:dyDescent="0.25">
      <c r="B29" s="29">
        <v>8</v>
      </c>
      <c r="C29" s="28">
        <v>1.1514</v>
      </c>
      <c r="D29" s="28">
        <v>0.49769999999999998</v>
      </c>
      <c r="E29" s="29" t="s">
        <v>0</v>
      </c>
      <c r="F29" s="38"/>
      <c r="J29" s="48" t="s">
        <v>105</v>
      </c>
      <c r="K29" s="62">
        <f>C53</f>
        <v>0.16209999999999999</v>
      </c>
      <c r="L29" s="62">
        <f>C124</f>
        <v>0.80220000000000002</v>
      </c>
      <c r="M29" s="62">
        <f>C193</f>
        <v>1.0589999999999999</v>
      </c>
      <c r="O29" s="31" t="s">
        <v>45</v>
      </c>
      <c r="P29" s="63">
        <f>(K32+L32+M32)/3</f>
        <v>95.487246751029559</v>
      </c>
      <c r="S29" s="99"/>
      <c r="V29" s="7"/>
    </row>
    <row r="30" spans="2:22" ht="14.45" customHeight="1" x14ac:dyDescent="0.25">
      <c r="B30" s="29">
        <v>9</v>
      </c>
      <c r="C30" s="28">
        <v>0.84350000000000003</v>
      </c>
      <c r="D30" s="28">
        <v>0.49659999999999999</v>
      </c>
      <c r="E30" s="29" t="s">
        <v>0</v>
      </c>
      <c r="F30" s="38"/>
      <c r="J30" s="48" t="s">
        <v>44</v>
      </c>
      <c r="K30" s="62">
        <f>D53</f>
        <v>8.5900000000000004E-2</v>
      </c>
      <c r="L30" s="62">
        <f>D124</f>
        <v>0.40450000000000003</v>
      </c>
      <c r="M30" s="62">
        <f>D193</f>
        <v>0.53100000000000003</v>
      </c>
      <c r="O30" s="61" t="s">
        <v>43</v>
      </c>
      <c r="P30" s="60">
        <f>(P28+P29)/2</f>
        <v>95.177579268266271</v>
      </c>
      <c r="V30" s="7"/>
    </row>
    <row r="31" spans="2:22" ht="14.45" customHeight="1" thickBot="1" x14ac:dyDescent="0.3">
      <c r="B31" s="29">
        <v>10</v>
      </c>
      <c r="C31" s="28">
        <v>0.87919999999999998</v>
      </c>
      <c r="D31" s="28">
        <v>0.49220000000000003</v>
      </c>
      <c r="E31" s="29" t="s">
        <v>0</v>
      </c>
      <c r="F31" s="38"/>
      <c r="J31" s="58" t="s">
        <v>42</v>
      </c>
      <c r="K31" s="59">
        <f>(K29-K30)</f>
        <v>7.619999999999999E-2</v>
      </c>
      <c r="L31" s="59">
        <f>(L29-L30)</f>
        <v>0.3977</v>
      </c>
      <c r="M31" s="59">
        <f>(M29-M30)</f>
        <v>0.52799999999999991</v>
      </c>
      <c r="O31" s="26"/>
      <c r="P31" s="33"/>
      <c r="V31" s="7"/>
    </row>
    <row r="32" spans="2:22" ht="14.45" customHeight="1" thickBot="1" x14ac:dyDescent="0.3">
      <c r="J32" s="57" t="s">
        <v>41</v>
      </c>
      <c r="K32" s="56">
        <f>(K29/K30*100) -100</f>
        <v>88.70779976717111</v>
      </c>
      <c r="L32" s="56">
        <f>(L29/L30*100) -100</f>
        <v>98.318912237330039</v>
      </c>
      <c r="M32" s="56">
        <f>(M29/M30*100) -100</f>
        <v>99.435028248587543</v>
      </c>
      <c r="O32" s="31" t="s">
        <v>104</v>
      </c>
      <c r="P32" s="95">
        <f>(L36+M36)/2 +100</f>
        <v>99.95489770216885</v>
      </c>
    </row>
    <row r="33" spans="2:22" ht="14.45" customHeight="1" x14ac:dyDescent="0.25">
      <c r="B33" s="37" t="s">
        <v>67</v>
      </c>
      <c r="C33" s="37" t="s">
        <v>14</v>
      </c>
      <c r="D33" s="37" t="s">
        <v>13</v>
      </c>
      <c r="E33" s="37" t="s">
        <v>12</v>
      </c>
      <c r="J33" s="55"/>
      <c r="K33" s="54"/>
      <c r="L33" s="54"/>
      <c r="M33" s="54"/>
      <c r="O33" s="26"/>
      <c r="P33" s="33"/>
      <c r="R33" s="4"/>
      <c r="S33" s="5"/>
    </row>
    <row r="34" spans="2:22" ht="14.45" customHeight="1" x14ac:dyDescent="0.25">
      <c r="B34" s="29">
        <v>1</v>
      </c>
      <c r="C34" s="29">
        <v>918</v>
      </c>
      <c r="D34" s="29">
        <v>11.1</v>
      </c>
      <c r="E34" s="29">
        <v>17.8</v>
      </c>
      <c r="J34" s="48" t="s">
        <v>70</v>
      </c>
      <c r="K34" s="24" t="s">
        <v>0</v>
      </c>
      <c r="L34" s="24">
        <f>C128</f>
        <v>0.44</v>
      </c>
      <c r="M34" s="24">
        <f>C197</f>
        <v>0.57999999999999996</v>
      </c>
      <c r="O34" s="31" t="s">
        <v>40</v>
      </c>
      <c r="P34" s="95">
        <f>((((K24/K25)) *100) + (((L24/L25)) *100) + (((M24/M25)) *100)) /3</f>
        <v>194.867911785503</v>
      </c>
      <c r="S34" s="99"/>
      <c r="V34" s="98"/>
    </row>
    <row r="35" spans="2:22" ht="14.45" customHeight="1" thickBot="1" x14ac:dyDescent="0.3">
      <c r="B35" s="29">
        <v>2</v>
      </c>
      <c r="C35" s="29"/>
      <c r="D35" s="29"/>
      <c r="E35" s="29"/>
      <c r="J35" s="48" t="s">
        <v>69</v>
      </c>
      <c r="K35" s="24" t="s">
        <v>0</v>
      </c>
      <c r="L35" s="24">
        <f>L34*(L40/1000)</f>
        <v>0.40348000000000001</v>
      </c>
      <c r="M35" s="24">
        <f>M34*(M40/1000)</f>
        <v>0.53186</v>
      </c>
      <c r="O35" s="31" t="s">
        <v>39</v>
      </c>
      <c r="P35" s="95">
        <f>((((K29/K30)) *100) + (((L29/L30)) *100) + (((M29/M30)) *100)) /3</f>
        <v>195.48724675102957</v>
      </c>
      <c r="R35" s="4"/>
      <c r="S35" s="5"/>
      <c r="U35" s="42"/>
      <c r="V35" s="4"/>
    </row>
    <row r="36" spans="2:22" ht="14.45" customHeight="1" thickBot="1" x14ac:dyDescent="0.3">
      <c r="B36" s="29">
        <v>3</v>
      </c>
      <c r="C36" s="29">
        <v>918</v>
      </c>
      <c r="D36" s="29">
        <v>11</v>
      </c>
      <c r="E36" s="29">
        <v>17.8</v>
      </c>
      <c r="J36" s="57" t="s">
        <v>103</v>
      </c>
      <c r="K36" s="56" t="s">
        <v>0</v>
      </c>
      <c r="L36" s="56">
        <f>((L35*60/10)/(L30*60/10)) *100 -100</f>
        <v>-0.25216316440051401</v>
      </c>
      <c r="M36" s="56">
        <f>((M35*60/10)/(M30*60/10)) *100 -100</f>
        <v>0.16195856873821413</v>
      </c>
      <c r="O36" s="52" t="s">
        <v>38</v>
      </c>
      <c r="P36" s="51">
        <f>(P35+P34)/2</f>
        <v>195.1775792682663</v>
      </c>
      <c r="R36" s="4"/>
      <c r="S36" s="5"/>
      <c r="U36" s="42"/>
      <c r="V36" s="4"/>
    </row>
    <row r="37" spans="2:22" ht="14.45" customHeight="1" thickBot="1" x14ac:dyDescent="0.3">
      <c r="B37" s="29">
        <v>4</v>
      </c>
      <c r="C37" s="29"/>
      <c r="D37" s="29"/>
      <c r="E37" s="29"/>
      <c r="J37" s="26"/>
      <c r="K37" s="33"/>
      <c r="L37" s="33"/>
      <c r="M37" s="33"/>
      <c r="O37" s="50" t="s">
        <v>36</v>
      </c>
      <c r="P37" s="49">
        <f>P36/100</f>
        <v>1.9517757926826631</v>
      </c>
      <c r="R37" s="4"/>
      <c r="S37" s="5"/>
      <c r="U37" s="42"/>
      <c r="V37" s="98"/>
    </row>
    <row r="38" spans="2:22" ht="14.45" customHeight="1" x14ac:dyDescent="0.25">
      <c r="B38" s="29">
        <v>5</v>
      </c>
      <c r="C38" s="29">
        <v>918</v>
      </c>
      <c r="D38" s="29">
        <v>10.9</v>
      </c>
      <c r="E38" s="29">
        <v>17.899999999999999</v>
      </c>
      <c r="J38" s="48" t="s">
        <v>71</v>
      </c>
      <c r="K38" s="53">
        <f>C47</f>
        <v>10.919999999999998</v>
      </c>
      <c r="L38" s="67">
        <f>C118</f>
        <v>13.66</v>
      </c>
      <c r="M38" s="53">
        <f>C187</f>
        <v>14.440000000000001</v>
      </c>
      <c r="R38" s="4"/>
      <c r="S38" s="5"/>
    </row>
    <row r="39" spans="2:22" ht="14.45" customHeight="1" x14ac:dyDescent="0.25">
      <c r="B39" s="29">
        <v>6</v>
      </c>
      <c r="C39" s="29"/>
      <c r="D39" s="29"/>
      <c r="E39" s="29"/>
      <c r="J39" s="48" t="s">
        <v>37</v>
      </c>
      <c r="K39" s="47">
        <f>D47</f>
        <v>17.860000000000003</v>
      </c>
      <c r="L39" s="68">
        <f>D118</f>
        <v>16.740000000000002</v>
      </c>
      <c r="M39" s="47">
        <f>D187</f>
        <v>16.5</v>
      </c>
      <c r="S39" s="5"/>
    </row>
    <row r="40" spans="2:22" ht="14.45" customHeight="1" x14ac:dyDescent="0.25">
      <c r="B40" s="29">
        <v>7</v>
      </c>
      <c r="C40" s="29">
        <v>918</v>
      </c>
      <c r="D40" s="29">
        <v>10.8</v>
      </c>
      <c r="E40" s="29">
        <v>17.899999999999999</v>
      </c>
      <c r="J40" s="48" t="s">
        <v>35</v>
      </c>
      <c r="K40" s="47">
        <f>D48</f>
        <v>918</v>
      </c>
      <c r="L40" s="47">
        <f>D119</f>
        <v>917</v>
      </c>
      <c r="M40" s="47">
        <f>D188</f>
        <v>917</v>
      </c>
      <c r="S40" s="92"/>
    </row>
    <row r="41" spans="2:22" ht="14.45" customHeight="1" x14ac:dyDescent="0.25">
      <c r="B41" s="29">
        <v>8</v>
      </c>
      <c r="C41" s="29"/>
      <c r="D41" s="29"/>
      <c r="E41" s="29"/>
    </row>
    <row r="42" spans="2:22" ht="14.45" customHeight="1" x14ac:dyDescent="0.25">
      <c r="B42" s="29">
        <v>9</v>
      </c>
      <c r="C42" s="29">
        <v>918</v>
      </c>
      <c r="D42" s="29">
        <v>10.8</v>
      </c>
      <c r="E42" s="29">
        <v>17.899999999999999</v>
      </c>
    </row>
    <row r="43" spans="2:22" ht="14.45" customHeight="1" x14ac:dyDescent="0.25">
      <c r="B43" s="29">
        <v>10</v>
      </c>
      <c r="C43" s="33"/>
      <c r="D43" s="33"/>
      <c r="E43" s="33"/>
      <c r="J43" s="31" t="s">
        <v>102</v>
      </c>
      <c r="K43" s="31" t="s">
        <v>97</v>
      </c>
      <c r="L43" s="31" t="s">
        <v>101</v>
      </c>
    </row>
    <row r="44" spans="2:22" ht="14.45" customHeight="1" x14ac:dyDescent="0.25">
      <c r="J44" s="48" t="s">
        <v>100</v>
      </c>
      <c r="K44" s="29">
        <v>284.66410000000002</v>
      </c>
      <c r="L44" s="28">
        <f>K44/P37</f>
        <v>145.84877067705452</v>
      </c>
    </row>
    <row r="45" spans="2:22" ht="14.45" customHeight="1" x14ac:dyDescent="0.25">
      <c r="B45" s="31" t="s">
        <v>7</v>
      </c>
      <c r="C45" s="31" t="s">
        <v>6</v>
      </c>
      <c r="D45" s="31" t="s">
        <v>5</v>
      </c>
      <c r="J45" s="4"/>
      <c r="K45" s="4"/>
      <c r="L45" s="4"/>
    </row>
    <row r="46" spans="2:22" ht="14.45" customHeight="1" x14ac:dyDescent="0.25">
      <c r="B46" s="29" t="s">
        <v>11</v>
      </c>
      <c r="C46" s="32">
        <f>SUM(C22:C31)/10</f>
        <v>0.94793999999999978</v>
      </c>
      <c r="D46" s="32">
        <f>SUM(D22:D31)/10</f>
        <v>0.49890899999999999</v>
      </c>
      <c r="J46" s="48"/>
      <c r="K46" s="48" t="s">
        <v>97</v>
      </c>
      <c r="L46" s="48" t="s">
        <v>96</v>
      </c>
    </row>
    <row r="47" spans="2:22" ht="14.45" customHeight="1" x14ac:dyDescent="0.25">
      <c r="B47" s="29" t="s">
        <v>10</v>
      </c>
      <c r="C47" s="30">
        <f>SUM(D34:D43)/5</f>
        <v>10.919999999999998</v>
      </c>
      <c r="D47" s="30">
        <f>SUM(E34:E43)/5</f>
        <v>17.860000000000003</v>
      </c>
      <c r="J47" s="48" t="s">
        <v>99</v>
      </c>
      <c r="K47" s="28">
        <f>L44</f>
        <v>145.84877067705452</v>
      </c>
      <c r="L47" s="28">
        <v>141</v>
      </c>
    </row>
    <row r="48" spans="2:22" ht="14.45" customHeight="1" x14ac:dyDescent="0.25">
      <c r="B48" s="29" t="s">
        <v>9</v>
      </c>
      <c r="C48" s="30" t="s">
        <v>0</v>
      </c>
      <c r="D48" s="30">
        <f>SUM(C34:C43)/5</f>
        <v>918</v>
      </c>
      <c r="F48" s="4"/>
    </row>
    <row r="49" spans="2:21" ht="14.45" customHeight="1" x14ac:dyDescent="0.25">
      <c r="J49" s="31" t="s">
        <v>98</v>
      </c>
      <c r="K49" s="31" t="s">
        <v>97</v>
      </c>
      <c r="L49" s="31" t="s">
        <v>96</v>
      </c>
    </row>
    <row r="50" spans="2:21" ht="14.45" customHeight="1" x14ac:dyDescent="0.25">
      <c r="B50" s="2"/>
      <c r="D50" s="4"/>
      <c r="J50" s="48" t="s">
        <v>95</v>
      </c>
      <c r="K50" s="29">
        <v>0</v>
      </c>
      <c r="L50" s="29">
        <v>10</v>
      </c>
    </row>
    <row r="51" spans="2:21" ht="14.45" customHeight="1" x14ac:dyDescent="0.25">
      <c r="B51" s="8" t="s">
        <v>8</v>
      </c>
      <c r="G51" s="5"/>
      <c r="J51" s="48" t="s">
        <v>94</v>
      </c>
      <c r="K51" s="29">
        <v>0</v>
      </c>
      <c r="L51" s="29">
        <v>10</v>
      </c>
      <c r="U51" s="97"/>
    </row>
    <row r="52" spans="2:21" ht="14.45" customHeight="1" x14ac:dyDescent="0.25">
      <c r="B52" s="31" t="s">
        <v>7</v>
      </c>
      <c r="C52" s="31" t="s">
        <v>6</v>
      </c>
      <c r="D52" s="31" t="s">
        <v>5</v>
      </c>
      <c r="F52" s="6"/>
      <c r="G52" s="6"/>
      <c r="J52" s="48" t="s">
        <v>93</v>
      </c>
      <c r="K52" s="29">
        <v>50</v>
      </c>
      <c r="L52" s="29">
        <v>65</v>
      </c>
    </row>
    <row r="53" spans="2:21" ht="14.45" customHeight="1" x14ac:dyDescent="0.25">
      <c r="B53" s="29" t="s">
        <v>4</v>
      </c>
      <c r="C53" s="43">
        <v>0.16209999999999999</v>
      </c>
      <c r="D53" s="43">
        <v>8.5900000000000004E-2</v>
      </c>
      <c r="J53" s="48" t="s">
        <v>92</v>
      </c>
      <c r="K53" s="29">
        <v>0</v>
      </c>
      <c r="L53" s="29">
        <v>10</v>
      </c>
    </row>
    <row r="54" spans="2:21" ht="14.45" customHeight="1" x14ac:dyDescent="0.25">
      <c r="B54" s="29" t="s">
        <v>3</v>
      </c>
      <c r="C54" s="28">
        <f>C53/H$6</f>
        <v>0.17813186813186813</v>
      </c>
      <c r="D54" s="28">
        <f>D53/(D48/1000)</f>
        <v>9.3572984749455343E-2</v>
      </c>
      <c r="J54" s="48" t="s">
        <v>91</v>
      </c>
      <c r="K54" s="29" t="s">
        <v>90</v>
      </c>
      <c r="L54" s="29" t="s">
        <v>89</v>
      </c>
    </row>
    <row r="56" spans="2:21" ht="14.45" customHeight="1" x14ac:dyDescent="0.25">
      <c r="B56" s="27" t="s">
        <v>2</v>
      </c>
      <c r="C56" s="26"/>
      <c r="F56" s="6"/>
      <c r="G56" s="4"/>
    </row>
    <row r="57" spans="2:21" ht="14.45" customHeight="1" x14ac:dyDescent="0.25">
      <c r="B57" s="25" t="s">
        <v>1</v>
      </c>
      <c r="C57" s="24" t="s">
        <v>0</v>
      </c>
      <c r="J57" s="96" t="s">
        <v>88</v>
      </c>
    </row>
    <row r="58" spans="2:21" ht="14.45" customHeight="1" x14ac:dyDescent="0.25">
      <c r="B58" s="4"/>
      <c r="C58" s="5"/>
      <c r="J58" s="72" t="s">
        <v>60</v>
      </c>
      <c r="K58" s="71" t="s">
        <v>87</v>
      </c>
      <c r="L58" s="70" t="s">
        <v>86</v>
      </c>
      <c r="O58" s="66" t="s">
        <v>57</v>
      </c>
      <c r="P58" s="65">
        <f>P21</f>
        <v>45346</v>
      </c>
    </row>
    <row r="59" spans="2:21" ht="14.45" customHeight="1" x14ac:dyDescent="0.25">
      <c r="B59" s="4"/>
      <c r="C59" s="4"/>
      <c r="J59" s="69" t="s">
        <v>56</v>
      </c>
      <c r="K59" s="68">
        <f>C232</f>
        <v>50</v>
      </c>
      <c r="L59" s="68">
        <f>C313</f>
        <v>20</v>
      </c>
      <c r="O59" s="66" t="s">
        <v>55</v>
      </c>
      <c r="P59" s="29" t="str">
        <f>P22</f>
        <v>42FIT4011</v>
      </c>
    </row>
    <row r="60" spans="2:21" ht="14.45" customHeight="1" x14ac:dyDescent="0.25">
      <c r="B60" s="2"/>
      <c r="C60" s="21"/>
      <c r="J60" s="48"/>
      <c r="K60" s="67"/>
      <c r="L60" s="67"/>
      <c r="O60" s="66" t="s">
        <v>54</v>
      </c>
      <c r="P60" s="29" t="str">
        <f>P23</f>
        <v>0 - 5,00 kg/hr</v>
      </c>
      <c r="R60" s="4"/>
      <c r="S60" s="5"/>
    </row>
    <row r="61" spans="2:21" ht="14.45" customHeight="1" x14ac:dyDescent="0.25">
      <c r="B61" s="6"/>
      <c r="C61" s="5"/>
      <c r="D61" s="5"/>
      <c r="J61" s="48" t="s">
        <v>75</v>
      </c>
      <c r="K61" s="62">
        <f>C271</f>
        <v>2.4438399999999989</v>
      </c>
      <c r="L61" s="62">
        <f>C352</f>
        <v>0.50029500000000005</v>
      </c>
      <c r="O61" s="66" t="s">
        <v>53</v>
      </c>
      <c r="P61" s="65">
        <f>P24</f>
        <v>43730</v>
      </c>
      <c r="R61" s="4"/>
      <c r="S61" s="10"/>
    </row>
    <row r="62" spans="2:21" ht="14.45" customHeight="1" x14ac:dyDescent="0.25">
      <c r="B62" s="6"/>
      <c r="C62" s="3"/>
      <c r="D62" s="3"/>
      <c r="J62" s="48" t="s">
        <v>74</v>
      </c>
      <c r="K62" s="62">
        <f>D271</f>
        <v>2.4419799999999996</v>
      </c>
      <c r="L62" s="62">
        <f>D352</f>
        <v>0.50096999999999992</v>
      </c>
      <c r="O62" s="5"/>
      <c r="P62" s="4"/>
    </row>
    <row r="63" spans="2:21" ht="14.45" customHeight="1" thickBot="1" x14ac:dyDescent="0.3">
      <c r="B63" s="6"/>
      <c r="C63" s="5"/>
      <c r="D63" s="5"/>
      <c r="J63" s="58" t="s">
        <v>50</v>
      </c>
      <c r="K63" s="59">
        <f>(K61-K62)</f>
        <v>1.8599999999993067E-3</v>
      </c>
      <c r="L63" s="59">
        <f>(L61-L62)</f>
        <v>-6.7499999999987015E-4</v>
      </c>
      <c r="O63" s="44" t="s">
        <v>47</v>
      </c>
      <c r="P63" s="48"/>
      <c r="R63" s="2"/>
      <c r="S63" s="92"/>
    </row>
    <row r="64" spans="2:21" ht="14.45" customHeight="1" thickBot="1" x14ac:dyDescent="0.3">
      <c r="B64" s="2"/>
      <c r="C64" s="7"/>
      <c r="D64" s="7"/>
      <c r="J64" s="64" t="s">
        <v>48</v>
      </c>
      <c r="K64" s="56">
        <f>(K61/K62*100) -100</f>
        <v>7.6167699981127157E-2</v>
      </c>
      <c r="L64" s="56">
        <f>(L61/L62*100) -100</f>
        <v>-0.13473860710219299</v>
      </c>
      <c r="O64" s="31" t="s">
        <v>46</v>
      </c>
      <c r="P64" s="63">
        <f>(K64+L64)/2</f>
        <v>-2.9285453560532915E-2</v>
      </c>
    </row>
    <row r="65" spans="2:16" ht="14.45" customHeight="1" x14ac:dyDescent="0.25">
      <c r="J65" s="55"/>
      <c r="K65" s="54"/>
      <c r="L65" s="54"/>
      <c r="O65" s="31" t="s">
        <v>45</v>
      </c>
      <c r="P65" s="63">
        <f>(K69+L69)/2</f>
        <v>9.4981080455191602E-2</v>
      </c>
    </row>
    <row r="66" spans="2:16" ht="14.45" customHeight="1" x14ac:dyDescent="0.25">
      <c r="B66" s="7"/>
      <c r="J66" s="48" t="s">
        <v>73</v>
      </c>
      <c r="K66" s="62">
        <f>C278</f>
        <v>0.41</v>
      </c>
      <c r="L66" s="62">
        <f>C359</f>
        <v>8.4301000000000001E-2</v>
      </c>
      <c r="O66" s="61" t="s">
        <v>43</v>
      </c>
      <c r="P66" s="60">
        <f>(P64+P65)/2</f>
        <v>3.2847813447329344E-2</v>
      </c>
    </row>
    <row r="67" spans="2:16" ht="14.45" customHeight="1" x14ac:dyDescent="0.25">
      <c r="B67" s="6"/>
      <c r="C67" s="5"/>
      <c r="J67" s="48" t="s">
        <v>72</v>
      </c>
      <c r="K67" s="62">
        <f>D278</f>
        <v>0.40899999999999997</v>
      </c>
      <c r="L67" s="62">
        <f>D359</f>
        <v>8.4347000000000005E-2</v>
      </c>
      <c r="O67" s="26"/>
      <c r="P67" s="33"/>
    </row>
    <row r="68" spans="2:16" ht="14.45" customHeight="1" thickBot="1" x14ac:dyDescent="0.3">
      <c r="B68" s="4"/>
      <c r="C68" s="5"/>
      <c r="J68" s="58" t="s">
        <v>42</v>
      </c>
      <c r="K68" s="59">
        <f>(K66-K67)</f>
        <v>1.0000000000000009E-3</v>
      </c>
      <c r="L68" s="59">
        <f>(L66-L67)</f>
        <v>-4.6000000000004371E-5</v>
      </c>
      <c r="O68" s="31" t="s">
        <v>85</v>
      </c>
      <c r="P68" s="95">
        <f>(K73+L73)/2 +100</f>
        <v>98.783789041444621</v>
      </c>
    </row>
    <row r="69" spans="2:16" ht="14.45" customHeight="1" thickBot="1" x14ac:dyDescent="0.3">
      <c r="B69" s="4"/>
      <c r="C69" s="4"/>
      <c r="J69" s="57" t="s">
        <v>41</v>
      </c>
      <c r="K69" s="56">
        <f>(K66/K67*100) -100</f>
        <v>0.24449877750612359</v>
      </c>
      <c r="L69" s="56">
        <f>(L66/L67*100) -100</f>
        <v>-5.4536616595740384E-2</v>
      </c>
      <c r="O69" s="26"/>
      <c r="P69" s="33"/>
    </row>
    <row r="70" spans="2:16" ht="14.45" customHeight="1" x14ac:dyDescent="0.25">
      <c r="B70" s="2"/>
      <c r="C70" s="21"/>
      <c r="J70" s="55"/>
      <c r="K70" s="54"/>
      <c r="L70" s="54"/>
      <c r="O70" s="31" t="s">
        <v>40</v>
      </c>
      <c r="P70" s="95">
        <f>((((K61/K62)) *100) + (((L61/L62)) *100)) /2</f>
        <v>99.970714546439467</v>
      </c>
    </row>
    <row r="71" spans="2:16" ht="14.45" customHeight="1" thickBot="1" x14ac:dyDescent="0.3">
      <c r="J71" s="48" t="s">
        <v>70</v>
      </c>
      <c r="K71" s="24">
        <f>C282</f>
        <v>0.44</v>
      </c>
      <c r="L71" s="24">
        <f>C363</f>
        <v>0.09</v>
      </c>
      <c r="O71" s="31" t="s">
        <v>39</v>
      </c>
      <c r="P71" s="95">
        <f>((((K66/K67)) *100) + (((L66/L67)) *100)) /2</f>
        <v>100.0949810804552</v>
      </c>
    </row>
    <row r="72" spans="2:16" ht="14.45" customHeight="1" thickBot="1" x14ac:dyDescent="0.3">
      <c r="J72" s="48" t="s">
        <v>69</v>
      </c>
      <c r="K72" s="24">
        <f>K71*(K77/1000)</f>
        <v>0.40568000000000004</v>
      </c>
      <c r="L72" s="24">
        <f>L71*(L77/1000)</f>
        <v>8.2979999999999998E-2</v>
      </c>
      <c r="O72" s="52" t="s">
        <v>38</v>
      </c>
      <c r="P72" s="51">
        <f>(P71+P70)/2</f>
        <v>100.03284781344733</v>
      </c>
    </row>
    <row r="73" spans="2:16" ht="14.45" customHeight="1" thickBot="1" x14ac:dyDescent="0.3">
      <c r="J73" s="57" t="s">
        <v>68</v>
      </c>
      <c r="K73" s="56">
        <f>((K72*60/10)/(K67*60/10)) *100 -100</f>
        <v>-0.81173594132026494</v>
      </c>
      <c r="L73" s="56">
        <f>((L72*60/10)/(L67*60/10)) *100 -100</f>
        <v>-1.6206859757904937</v>
      </c>
      <c r="O73" s="50" t="s">
        <v>36</v>
      </c>
      <c r="P73" s="49">
        <f>P72/100</f>
        <v>1.0003284781344732</v>
      </c>
    </row>
    <row r="74" spans="2:16" ht="14.45" customHeight="1" x14ac:dyDescent="0.25">
      <c r="J74" s="26"/>
      <c r="K74" s="33"/>
      <c r="L74" s="33"/>
    </row>
    <row r="75" spans="2:16" ht="14.45" customHeight="1" x14ac:dyDescent="0.25">
      <c r="J75" s="48" t="s">
        <v>71</v>
      </c>
      <c r="K75" s="53">
        <f>C272</f>
        <v>13.14</v>
      </c>
      <c r="L75" s="53">
        <f>C353</f>
        <v>13.14</v>
      </c>
    </row>
    <row r="76" spans="2:16" ht="14.45" customHeight="1" x14ac:dyDescent="0.25">
      <c r="J76" s="48" t="s">
        <v>37</v>
      </c>
      <c r="K76" s="47">
        <f>D272</f>
        <v>13.7</v>
      </c>
      <c r="L76" s="47">
        <f>D353</f>
        <v>13.8</v>
      </c>
    </row>
    <row r="77" spans="2:16" ht="14.45" customHeight="1" x14ac:dyDescent="0.25">
      <c r="J77" s="48" t="s">
        <v>35</v>
      </c>
      <c r="K77" s="47">
        <f>D273</f>
        <v>922</v>
      </c>
      <c r="L77" s="47">
        <f>D354</f>
        <v>922</v>
      </c>
      <c r="M77" s="92"/>
    </row>
    <row r="79" spans="2:16" ht="14.45" customHeight="1" thickBot="1" x14ac:dyDescent="0.3"/>
    <row r="80" spans="2:16" ht="14.45" customHeight="1" x14ac:dyDescent="0.35">
      <c r="B80" s="90" t="s">
        <v>34</v>
      </c>
      <c r="C80" s="89">
        <v>2</v>
      </c>
      <c r="D80" s="17" t="s">
        <v>33</v>
      </c>
    </row>
    <row r="81" spans="2:16" ht="14.45" customHeight="1" x14ac:dyDescent="0.3">
      <c r="B81" s="88" t="s">
        <v>32</v>
      </c>
      <c r="C81" s="87">
        <v>45346</v>
      </c>
    </row>
    <row r="82" spans="2:16" ht="14.45" customHeight="1" x14ac:dyDescent="0.25">
      <c r="B82" s="86" t="s">
        <v>31</v>
      </c>
      <c r="C82" s="84" t="s">
        <v>77</v>
      </c>
    </row>
    <row r="83" spans="2:16" ht="14.45" customHeight="1" x14ac:dyDescent="0.25">
      <c r="B83" s="85" t="s">
        <v>30</v>
      </c>
      <c r="C83" s="84" t="s">
        <v>76</v>
      </c>
    </row>
    <row r="84" spans="2:16" ht="14.45" customHeight="1" thickBot="1" x14ac:dyDescent="0.3">
      <c r="B84" s="83" t="s">
        <v>29</v>
      </c>
      <c r="C84" s="82">
        <v>43730</v>
      </c>
      <c r="J84" s="2"/>
    </row>
    <row r="86" spans="2:16" ht="14.45" customHeight="1" x14ac:dyDescent="0.25">
      <c r="E86" t="s">
        <v>28</v>
      </c>
      <c r="M86" s="36"/>
      <c r="N86" s="36"/>
      <c r="O86" s="35"/>
    </row>
    <row r="87" spans="2:16" ht="14.45" customHeight="1" x14ac:dyDescent="0.25">
      <c r="B87" s="44" t="s">
        <v>27</v>
      </c>
      <c r="C87" s="26"/>
      <c r="E87" t="s">
        <v>26</v>
      </c>
      <c r="M87" s="36"/>
      <c r="N87" s="36"/>
      <c r="O87" s="35"/>
      <c r="P87" s="34"/>
    </row>
    <row r="88" spans="2:16" ht="14.45" customHeight="1" x14ac:dyDescent="0.25">
      <c r="B88" s="41" t="s">
        <v>25</v>
      </c>
      <c r="C88" s="81">
        <v>50</v>
      </c>
      <c r="E88" t="s">
        <v>24</v>
      </c>
      <c r="P88" s="34"/>
    </row>
    <row r="89" spans="2:16" ht="14.45" customHeight="1" x14ac:dyDescent="0.25">
      <c r="B89" s="41" t="s">
        <v>23</v>
      </c>
      <c r="C89" s="29" t="s">
        <v>22</v>
      </c>
      <c r="E89" t="s">
        <v>21</v>
      </c>
    </row>
    <row r="90" spans="2:16" ht="14.45" customHeight="1" x14ac:dyDescent="0.25">
      <c r="B90" s="41" t="s">
        <v>20</v>
      </c>
      <c r="C90" s="29">
        <v>15</v>
      </c>
      <c r="E90" t="s">
        <v>19</v>
      </c>
      <c r="P90" s="34"/>
    </row>
    <row r="91" spans="2:16" ht="14.45" customHeight="1" thickBot="1" x14ac:dyDescent="0.3">
      <c r="P91" s="34"/>
    </row>
    <row r="92" spans="2:16" ht="14.45" customHeight="1" thickBot="1" x14ac:dyDescent="0.3">
      <c r="B92" s="37" t="s">
        <v>67</v>
      </c>
      <c r="C92" s="37" t="s">
        <v>18</v>
      </c>
      <c r="D92" s="37" t="s">
        <v>17</v>
      </c>
      <c r="E92" s="37" t="s">
        <v>16</v>
      </c>
      <c r="F92" s="40" t="s">
        <v>15</v>
      </c>
      <c r="J92" s="80" t="s">
        <v>60</v>
      </c>
      <c r="P92" s="34"/>
    </row>
    <row r="93" spans="2:16" ht="14.45" customHeight="1" x14ac:dyDescent="0.25">
      <c r="B93" s="29">
        <v>1</v>
      </c>
      <c r="C93" s="28">
        <v>4.5980999999999996</v>
      </c>
      <c r="D93" s="28">
        <v>2.4529000000000001</v>
      </c>
      <c r="E93" s="29">
        <v>2200</v>
      </c>
      <c r="F93" s="33" t="s">
        <v>84</v>
      </c>
      <c r="J93" s="48" t="s">
        <v>56</v>
      </c>
      <c r="P93" s="34"/>
    </row>
    <row r="94" spans="2:16" ht="14.45" customHeight="1" x14ac:dyDescent="0.25">
      <c r="B94" s="29">
        <v>2</v>
      </c>
      <c r="C94" s="28">
        <v>4.6527000000000003</v>
      </c>
      <c r="D94" s="28">
        <v>2.4338000000000002</v>
      </c>
      <c r="E94" s="29"/>
      <c r="F94" s="38"/>
      <c r="J94" s="48"/>
      <c r="K94" s="35"/>
      <c r="P94" s="34"/>
    </row>
    <row r="95" spans="2:16" ht="14.45" customHeight="1" x14ac:dyDescent="0.25">
      <c r="B95" s="29">
        <v>3</v>
      </c>
      <c r="C95" s="28">
        <v>4.5980999999999996</v>
      </c>
      <c r="D95" s="28">
        <v>2.3818000000000001</v>
      </c>
      <c r="E95" s="29"/>
      <c r="F95" s="38"/>
      <c r="J95" s="48" t="s">
        <v>75</v>
      </c>
      <c r="K95" s="4"/>
      <c r="P95" s="34"/>
    </row>
    <row r="96" spans="2:16" ht="14.45" customHeight="1" x14ac:dyDescent="0.25">
      <c r="B96" s="29">
        <v>4</v>
      </c>
      <c r="C96" s="28">
        <v>4.7775999999999996</v>
      </c>
      <c r="D96" s="28">
        <v>2.3229000000000002</v>
      </c>
      <c r="E96" s="29"/>
      <c r="F96" s="38"/>
      <c r="J96" s="48" t="s">
        <v>74</v>
      </c>
      <c r="K96" s="35"/>
      <c r="P96" s="34"/>
    </row>
    <row r="97" spans="2:16" ht="14.45" customHeight="1" thickBot="1" x14ac:dyDescent="0.3">
      <c r="B97" s="29">
        <v>5</v>
      </c>
      <c r="C97" s="28">
        <v>4.8125</v>
      </c>
      <c r="D97" s="28">
        <v>2.4161999999999999</v>
      </c>
      <c r="E97" s="29"/>
      <c r="F97" s="38"/>
      <c r="J97" s="58" t="s">
        <v>50</v>
      </c>
      <c r="K97" s="39"/>
      <c r="L97" s="5"/>
      <c r="P97" s="34"/>
    </row>
    <row r="98" spans="2:16" ht="14.45" customHeight="1" thickBot="1" x14ac:dyDescent="0.3">
      <c r="B98" s="29">
        <v>6</v>
      </c>
      <c r="C98" s="28">
        <v>4.5694999999999997</v>
      </c>
      <c r="D98" s="28">
        <v>2.4504000000000001</v>
      </c>
      <c r="E98" s="29"/>
      <c r="F98" s="38"/>
      <c r="J98" s="64" t="s">
        <v>48</v>
      </c>
      <c r="K98" s="39"/>
      <c r="L98" s="5"/>
      <c r="P98" s="34"/>
    </row>
    <row r="99" spans="2:16" ht="14.45" customHeight="1" x14ac:dyDescent="0.25">
      <c r="B99" s="29">
        <v>7</v>
      </c>
      <c r="C99" s="28">
        <v>4.9492000000000003</v>
      </c>
      <c r="D99" s="28">
        <v>2.4531999999999998</v>
      </c>
      <c r="E99" s="29"/>
      <c r="F99" s="38"/>
      <c r="J99" s="55"/>
      <c r="K99" s="94"/>
      <c r="L99" s="5"/>
    </row>
    <row r="100" spans="2:16" ht="14.45" customHeight="1" x14ac:dyDescent="0.25">
      <c r="B100" s="29">
        <v>8</v>
      </c>
      <c r="C100" s="28">
        <v>4.8653000000000004</v>
      </c>
      <c r="D100" s="28">
        <v>2.46</v>
      </c>
      <c r="E100" s="29"/>
      <c r="F100" s="38"/>
      <c r="J100" s="48" t="s">
        <v>73</v>
      </c>
      <c r="K100" s="9"/>
      <c r="L100" s="5"/>
      <c r="P100" s="34"/>
    </row>
    <row r="101" spans="2:16" ht="14.45" customHeight="1" x14ac:dyDescent="0.25">
      <c r="B101" s="29">
        <v>9</v>
      </c>
      <c r="C101" s="28">
        <v>4.9192</v>
      </c>
      <c r="D101" s="28">
        <v>2.448</v>
      </c>
      <c r="E101" s="29"/>
      <c r="F101" s="38"/>
      <c r="J101" s="48" t="s">
        <v>72</v>
      </c>
      <c r="K101" s="39"/>
      <c r="L101" s="5"/>
    </row>
    <row r="102" spans="2:16" ht="14.45" customHeight="1" thickBot="1" x14ac:dyDescent="0.3">
      <c r="B102" s="29">
        <v>10</v>
      </c>
      <c r="C102" s="28">
        <v>4.9363000000000001</v>
      </c>
      <c r="D102" s="28">
        <v>2.4474</v>
      </c>
      <c r="E102" s="29">
        <v>2640</v>
      </c>
      <c r="F102" s="38"/>
      <c r="J102" s="58" t="s">
        <v>42</v>
      </c>
      <c r="K102" s="39"/>
      <c r="L102" s="5"/>
      <c r="P102" s="34"/>
    </row>
    <row r="103" spans="2:16" ht="14.45" customHeight="1" thickBot="1" x14ac:dyDescent="0.3">
      <c r="J103" s="57" t="s">
        <v>41</v>
      </c>
      <c r="K103" s="94"/>
      <c r="L103" s="5"/>
      <c r="P103" s="34"/>
    </row>
    <row r="104" spans="2:16" ht="14.45" customHeight="1" x14ac:dyDescent="0.25">
      <c r="B104" s="37" t="s">
        <v>67</v>
      </c>
      <c r="C104" s="37" t="s">
        <v>14</v>
      </c>
      <c r="D104" s="37" t="s">
        <v>13</v>
      </c>
      <c r="E104" s="37" t="s">
        <v>12</v>
      </c>
      <c r="J104" s="55"/>
      <c r="K104" s="2"/>
      <c r="L104" s="5"/>
    </row>
    <row r="105" spans="2:16" ht="14.45" customHeight="1" x14ac:dyDescent="0.25">
      <c r="B105" s="29">
        <v>1</v>
      </c>
      <c r="C105" s="29">
        <v>917</v>
      </c>
      <c r="D105" s="29">
        <v>13.4</v>
      </c>
      <c r="E105" s="29">
        <v>16.8</v>
      </c>
      <c r="J105" s="48" t="s">
        <v>71</v>
      </c>
      <c r="K105" s="10"/>
      <c r="L105" s="5"/>
      <c r="P105" s="34"/>
    </row>
    <row r="106" spans="2:16" ht="14.45" customHeight="1" x14ac:dyDescent="0.25">
      <c r="B106" s="29">
        <v>2</v>
      </c>
      <c r="C106" s="29"/>
      <c r="D106" s="29"/>
      <c r="E106" s="29"/>
      <c r="J106" s="48" t="s">
        <v>37</v>
      </c>
      <c r="K106" s="10"/>
    </row>
    <row r="107" spans="2:16" ht="14.45" customHeight="1" x14ac:dyDescent="0.25">
      <c r="B107" s="29">
        <v>3</v>
      </c>
      <c r="C107" s="29">
        <v>917</v>
      </c>
      <c r="D107" s="29">
        <v>13.6</v>
      </c>
      <c r="E107" s="29">
        <v>16.8</v>
      </c>
      <c r="J107" s="48" t="s">
        <v>35</v>
      </c>
      <c r="P107" s="34"/>
    </row>
    <row r="108" spans="2:16" ht="14.45" customHeight="1" x14ac:dyDescent="0.25">
      <c r="B108" s="29">
        <v>4</v>
      </c>
      <c r="C108" s="29"/>
      <c r="D108" s="29"/>
      <c r="E108" s="29"/>
      <c r="J108" s="48" t="s">
        <v>70</v>
      </c>
      <c r="K108" s="1"/>
    </row>
    <row r="109" spans="2:16" ht="14.45" customHeight="1" thickBot="1" x14ac:dyDescent="0.3">
      <c r="B109" s="29">
        <v>5</v>
      </c>
      <c r="C109" s="29">
        <v>917</v>
      </c>
      <c r="D109" s="29">
        <v>13.7</v>
      </c>
      <c r="E109" s="29">
        <v>16.7</v>
      </c>
      <c r="J109" s="48" t="s">
        <v>69</v>
      </c>
      <c r="K109" s="5"/>
    </row>
    <row r="110" spans="2:16" ht="14.45" customHeight="1" thickBot="1" x14ac:dyDescent="0.3">
      <c r="B110" s="29">
        <v>6</v>
      </c>
      <c r="C110" s="29"/>
      <c r="D110" s="29"/>
      <c r="E110" s="29"/>
      <c r="J110" s="57" t="s">
        <v>68</v>
      </c>
    </row>
    <row r="111" spans="2:16" ht="14.45" customHeight="1" x14ac:dyDescent="0.25">
      <c r="B111" s="29">
        <v>7</v>
      </c>
      <c r="C111" s="29">
        <v>917</v>
      </c>
      <c r="D111" s="29">
        <v>13.8</v>
      </c>
      <c r="E111" s="29">
        <v>16.7</v>
      </c>
      <c r="J111" s="4"/>
      <c r="K111" s="35"/>
    </row>
    <row r="112" spans="2:16" ht="14.45" customHeight="1" x14ac:dyDescent="0.25">
      <c r="B112" s="29">
        <v>8</v>
      </c>
      <c r="C112" s="29"/>
      <c r="D112" s="29"/>
      <c r="E112" s="29"/>
      <c r="J112" s="4"/>
      <c r="K112" s="4"/>
    </row>
    <row r="113" spans="2:11" ht="14.45" customHeight="1" x14ac:dyDescent="0.25">
      <c r="B113" s="29">
        <v>9</v>
      </c>
      <c r="C113" s="29">
        <v>917</v>
      </c>
      <c r="D113" s="29">
        <v>13.8</v>
      </c>
      <c r="E113" s="29">
        <v>16.7</v>
      </c>
      <c r="J113" s="4"/>
      <c r="K113" s="4"/>
    </row>
    <row r="114" spans="2:11" ht="14.45" customHeight="1" x14ac:dyDescent="0.25">
      <c r="B114" s="29">
        <v>10</v>
      </c>
      <c r="C114" s="33"/>
      <c r="D114" s="33"/>
      <c r="E114" s="33"/>
      <c r="J114" s="4"/>
      <c r="K114" s="5"/>
    </row>
    <row r="115" spans="2:11" ht="14.45" customHeight="1" x14ac:dyDescent="0.25">
      <c r="J115" s="4"/>
      <c r="K115" s="93"/>
    </row>
    <row r="116" spans="2:11" ht="14.45" customHeight="1" x14ac:dyDescent="0.25">
      <c r="B116" s="31" t="s">
        <v>7</v>
      </c>
      <c r="C116" s="31" t="s">
        <v>6</v>
      </c>
      <c r="D116" s="31" t="s">
        <v>5</v>
      </c>
      <c r="J116" s="4"/>
      <c r="K116" s="5"/>
    </row>
    <row r="117" spans="2:11" ht="14.45" customHeight="1" x14ac:dyDescent="0.25">
      <c r="B117" s="29" t="s">
        <v>11</v>
      </c>
      <c r="C117" s="32">
        <f>SUM(C93:C102)/10</f>
        <v>4.7678500000000001</v>
      </c>
      <c r="D117" s="32">
        <f>SUM(D93:D102)/10</f>
        <v>2.4266600000000005</v>
      </c>
      <c r="J117" s="4"/>
      <c r="K117" s="10"/>
    </row>
    <row r="118" spans="2:11" ht="14.45" customHeight="1" x14ac:dyDescent="0.25">
      <c r="B118" s="29" t="s">
        <v>10</v>
      </c>
      <c r="C118" s="30">
        <f>SUM(D105:D114)/5</f>
        <v>13.66</v>
      </c>
      <c r="D118" s="30">
        <f>SUM(E105:E114)/5</f>
        <v>16.740000000000002</v>
      </c>
    </row>
    <row r="119" spans="2:11" ht="14.45" customHeight="1" x14ac:dyDescent="0.25">
      <c r="B119" s="29" t="s">
        <v>9</v>
      </c>
      <c r="C119" s="30" t="s">
        <v>0</v>
      </c>
      <c r="D119" s="30">
        <f>SUM(C105:C114)/5</f>
        <v>917</v>
      </c>
      <c r="F119" s="4"/>
      <c r="J119" s="2"/>
      <c r="K119" s="92"/>
    </row>
    <row r="121" spans="2:11" ht="14.45" customHeight="1" x14ac:dyDescent="0.25">
      <c r="B121" s="2"/>
      <c r="D121" s="4"/>
    </row>
    <row r="122" spans="2:11" ht="14.45" customHeight="1" x14ac:dyDescent="0.25">
      <c r="B122" s="8" t="s">
        <v>8</v>
      </c>
      <c r="G122" s="5"/>
    </row>
    <row r="123" spans="2:11" ht="14.45" customHeight="1" x14ac:dyDescent="0.25">
      <c r="B123" s="31" t="s">
        <v>7</v>
      </c>
      <c r="C123" s="31" t="s">
        <v>6</v>
      </c>
      <c r="D123" s="31" t="s">
        <v>5</v>
      </c>
      <c r="F123" s="6"/>
      <c r="G123" s="6"/>
    </row>
    <row r="124" spans="2:11" ht="14.45" customHeight="1" x14ac:dyDescent="0.25">
      <c r="B124" s="29" t="s">
        <v>4</v>
      </c>
      <c r="C124" s="43">
        <v>0.80220000000000002</v>
      </c>
      <c r="D124" s="43">
        <v>0.40450000000000003</v>
      </c>
    </row>
    <row r="125" spans="2:11" ht="14.45" customHeight="1" x14ac:dyDescent="0.25">
      <c r="B125" s="29" t="s">
        <v>3</v>
      </c>
      <c r="C125" s="28">
        <f>C124/H$6</f>
        <v>0.88153846153846149</v>
      </c>
      <c r="D125" s="28">
        <f>D124/(D119/1000)</f>
        <v>0.44111232279171214</v>
      </c>
    </row>
    <row r="126" spans="2:11" ht="14.45" customHeight="1" x14ac:dyDescent="0.25">
      <c r="D126" s="4"/>
    </row>
    <row r="127" spans="2:11" ht="14.45" customHeight="1" x14ac:dyDescent="0.25">
      <c r="B127" s="27" t="s">
        <v>2</v>
      </c>
      <c r="C127" s="26"/>
      <c r="D127" s="5"/>
      <c r="F127" s="6"/>
      <c r="G127" s="4"/>
    </row>
    <row r="128" spans="2:11" ht="14.45" customHeight="1" x14ac:dyDescent="0.25">
      <c r="B128" s="25" t="s">
        <v>1</v>
      </c>
      <c r="C128" s="28">
        <f>(E102-E93)/1000</f>
        <v>0.44</v>
      </c>
      <c r="D128" s="3"/>
    </row>
    <row r="129" spans="2:4" ht="14.45" customHeight="1" x14ac:dyDescent="0.25">
      <c r="B129" s="4"/>
      <c r="C129" s="10"/>
      <c r="D129" s="5"/>
    </row>
    <row r="130" spans="2:4" ht="14.45" customHeight="1" x14ac:dyDescent="0.25">
      <c r="B130" s="4"/>
      <c r="C130" s="10"/>
      <c r="D130" s="7"/>
    </row>
    <row r="131" spans="2:4" ht="14.45" customHeight="1" x14ac:dyDescent="0.25">
      <c r="B131" s="2"/>
      <c r="C131" s="21"/>
    </row>
    <row r="142" spans="2:4" ht="14.45" customHeight="1" x14ac:dyDescent="0.25">
      <c r="C142" s="4"/>
    </row>
    <row r="148" spans="2:16" ht="14.45" customHeight="1" thickBot="1" x14ac:dyDescent="0.3"/>
    <row r="149" spans="2:16" ht="14.45" customHeight="1" x14ac:dyDescent="0.35">
      <c r="B149" s="90" t="s">
        <v>34</v>
      </c>
      <c r="C149" s="89">
        <v>3</v>
      </c>
      <c r="D149" s="17"/>
      <c r="P149" s="4"/>
    </row>
    <row r="150" spans="2:16" ht="14.45" customHeight="1" x14ac:dyDescent="0.3">
      <c r="B150" s="88" t="s">
        <v>32</v>
      </c>
      <c r="C150" s="87">
        <v>45346</v>
      </c>
      <c r="P150" s="4"/>
    </row>
    <row r="151" spans="2:16" ht="14.45" customHeight="1" x14ac:dyDescent="0.25">
      <c r="B151" s="86" t="s">
        <v>31</v>
      </c>
      <c r="C151" s="84" t="s">
        <v>77</v>
      </c>
    </row>
    <row r="152" spans="2:16" ht="14.45" customHeight="1" x14ac:dyDescent="0.25">
      <c r="B152" s="85" t="s">
        <v>30</v>
      </c>
      <c r="C152" s="84" t="s">
        <v>76</v>
      </c>
    </row>
    <row r="153" spans="2:16" ht="14.45" customHeight="1" thickBot="1" x14ac:dyDescent="0.3">
      <c r="B153" s="83" t="s">
        <v>29</v>
      </c>
      <c r="C153" s="82">
        <v>43730</v>
      </c>
    </row>
    <row r="155" spans="2:16" ht="14.45" customHeight="1" x14ac:dyDescent="0.25">
      <c r="E155" t="s">
        <v>28</v>
      </c>
      <c r="K155" s="36"/>
      <c r="M155" s="36"/>
      <c r="N155" s="36"/>
      <c r="O155" s="35"/>
    </row>
    <row r="156" spans="2:16" ht="14.45" customHeight="1" x14ac:dyDescent="0.25">
      <c r="B156" s="44" t="s">
        <v>27</v>
      </c>
      <c r="C156" s="26"/>
      <c r="E156" t="s">
        <v>26</v>
      </c>
      <c r="K156" s="36"/>
      <c r="M156" s="36"/>
      <c r="N156" s="36"/>
      <c r="O156" s="35"/>
      <c r="P156" s="34"/>
    </row>
    <row r="157" spans="2:16" ht="14.45" customHeight="1" x14ac:dyDescent="0.25">
      <c r="B157" s="41" t="s">
        <v>25</v>
      </c>
      <c r="C157" s="81">
        <v>60</v>
      </c>
      <c r="E157" t="s">
        <v>24</v>
      </c>
      <c r="K157" s="36"/>
      <c r="M157" s="36"/>
      <c r="N157" s="36"/>
      <c r="O157" s="35"/>
      <c r="P157" s="34"/>
    </row>
    <row r="158" spans="2:16" ht="14.45" customHeight="1" x14ac:dyDescent="0.25">
      <c r="B158" s="41" t="s">
        <v>23</v>
      </c>
      <c r="C158" s="29" t="s">
        <v>22</v>
      </c>
      <c r="E158" t="s">
        <v>21</v>
      </c>
    </row>
    <row r="159" spans="2:16" ht="14.45" customHeight="1" x14ac:dyDescent="0.25">
      <c r="B159" s="41" t="s">
        <v>20</v>
      </c>
      <c r="C159" s="29">
        <v>15</v>
      </c>
      <c r="E159" t="s">
        <v>19</v>
      </c>
      <c r="O159" s="35"/>
      <c r="P159" s="34"/>
    </row>
    <row r="160" spans="2:16" ht="14.45" customHeight="1" thickBot="1" x14ac:dyDescent="0.3">
      <c r="P160" s="34"/>
    </row>
    <row r="161" spans="2:16" ht="14.45" customHeight="1" thickBot="1" x14ac:dyDescent="0.3">
      <c r="B161" s="37" t="s">
        <v>67</v>
      </c>
      <c r="C161" s="37" t="s">
        <v>18</v>
      </c>
      <c r="D161" s="37" t="s">
        <v>17</v>
      </c>
      <c r="E161" s="37" t="s">
        <v>16</v>
      </c>
      <c r="F161" s="40" t="s">
        <v>15</v>
      </c>
      <c r="J161" s="80" t="s">
        <v>60</v>
      </c>
      <c r="O161" s="35"/>
      <c r="P161" s="34"/>
    </row>
    <row r="162" spans="2:16" ht="14.45" customHeight="1" x14ac:dyDescent="0.25">
      <c r="B162" s="29">
        <v>1</v>
      </c>
      <c r="C162" s="28">
        <v>6.15</v>
      </c>
      <c r="D162" s="28">
        <v>3.177</v>
      </c>
      <c r="E162" s="29">
        <v>2000</v>
      </c>
      <c r="F162" s="38"/>
      <c r="J162" s="48" t="s">
        <v>56</v>
      </c>
      <c r="O162" s="35"/>
      <c r="P162" s="34"/>
    </row>
    <row r="163" spans="2:16" ht="14.45" customHeight="1" x14ac:dyDescent="0.25">
      <c r="B163" s="29">
        <v>2</v>
      </c>
      <c r="C163" s="28">
        <v>6.2016</v>
      </c>
      <c r="D163" s="28">
        <v>3.1202000000000001</v>
      </c>
      <c r="E163" s="29"/>
      <c r="F163" s="38"/>
      <c r="J163" s="48"/>
      <c r="O163" s="35"/>
      <c r="P163" s="34"/>
    </row>
    <row r="164" spans="2:16" ht="14.45" customHeight="1" x14ac:dyDescent="0.25">
      <c r="B164" s="29">
        <v>3</v>
      </c>
      <c r="C164" s="28">
        <v>6.194</v>
      </c>
      <c r="D164" s="28">
        <v>3.1313</v>
      </c>
      <c r="E164" s="29"/>
      <c r="F164" s="38"/>
      <c r="J164" s="48" t="s">
        <v>75</v>
      </c>
      <c r="O164" s="35"/>
      <c r="P164" s="34"/>
    </row>
    <row r="165" spans="2:16" ht="14.45" customHeight="1" x14ac:dyDescent="0.25">
      <c r="B165" s="29">
        <v>4</v>
      </c>
      <c r="C165" s="28">
        <v>6.2628000000000004</v>
      </c>
      <c r="D165" s="28">
        <v>3.1343999999999999</v>
      </c>
      <c r="E165" s="29"/>
      <c r="F165" s="38"/>
      <c r="J165" s="48" t="s">
        <v>74</v>
      </c>
      <c r="O165" s="35"/>
      <c r="P165" s="34"/>
    </row>
    <row r="166" spans="2:16" ht="14.45" customHeight="1" thickBot="1" x14ac:dyDescent="0.3">
      <c r="B166" s="29">
        <v>5</v>
      </c>
      <c r="C166" s="28">
        <v>6.2472000000000003</v>
      </c>
      <c r="D166" s="28">
        <v>3.1358999999999999</v>
      </c>
      <c r="E166" s="29"/>
      <c r="F166" s="38"/>
      <c r="J166" s="58" t="s">
        <v>50</v>
      </c>
      <c r="O166" s="35"/>
      <c r="P166" s="34"/>
    </row>
    <row r="167" spans="2:16" ht="14.45" customHeight="1" thickBot="1" x14ac:dyDescent="0.3">
      <c r="B167" s="29">
        <v>6</v>
      </c>
      <c r="C167" s="28">
        <v>6.1356999999999999</v>
      </c>
      <c r="D167" s="28">
        <v>3.1141000000000001</v>
      </c>
      <c r="E167" s="29"/>
      <c r="F167" s="38"/>
      <c r="J167" s="64" t="s">
        <v>48</v>
      </c>
      <c r="O167" s="35"/>
      <c r="P167" s="34"/>
    </row>
    <row r="168" spans="2:16" ht="14.45" customHeight="1" x14ac:dyDescent="0.25">
      <c r="B168" s="29">
        <v>7</v>
      </c>
      <c r="C168" s="28">
        <v>6.1044</v>
      </c>
      <c r="D168" s="28">
        <v>3.1313</v>
      </c>
      <c r="E168" s="29"/>
      <c r="F168" s="38"/>
      <c r="J168" s="55"/>
      <c r="O168" s="35"/>
    </row>
    <row r="169" spans="2:16" ht="14.45" customHeight="1" x14ac:dyDescent="0.25">
      <c r="B169" s="29">
        <v>8</v>
      </c>
      <c r="C169" s="28">
        <v>6.2728000000000002</v>
      </c>
      <c r="D169" s="28">
        <v>3.1156999999999999</v>
      </c>
      <c r="E169" s="29"/>
      <c r="F169" s="38"/>
      <c r="J169" s="48" t="s">
        <v>73</v>
      </c>
      <c r="O169" s="35"/>
      <c r="P169" s="34"/>
    </row>
    <row r="170" spans="2:16" ht="14.45" customHeight="1" x14ac:dyDescent="0.25">
      <c r="B170" s="29">
        <v>9</v>
      </c>
      <c r="C170" s="28">
        <v>6.3094000000000001</v>
      </c>
      <c r="D170" s="28">
        <v>3.1387999999999998</v>
      </c>
      <c r="E170" s="29"/>
      <c r="F170" s="38"/>
      <c r="J170" s="48" t="s">
        <v>72</v>
      </c>
    </row>
    <row r="171" spans="2:16" ht="14.45" customHeight="1" thickBot="1" x14ac:dyDescent="0.3">
      <c r="B171" s="29">
        <v>10</v>
      </c>
      <c r="C171" s="28">
        <v>6.2069999999999999</v>
      </c>
      <c r="D171" s="28">
        <v>3.1377999999999999</v>
      </c>
      <c r="E171" s="29">
        <v>2580</v>
      </c>
      <c r="F171" s="38"/>
      <c r="J171" s="58" t="s">
        <v>42</v>
      </c>
      <c r="O171" s="35"/>
      <c r="P171" s="34"/>
    </row>
    <row r="172" spans="2:16" ht="14.45" customHeight="1" thickBot="1" x14ac:dyDescent="0.3">
      <c r="J172" s="57" t="s">
        <v>41</v>
      </c>
      <c r="P172" s="34"/>
    </row>
    <row r="173" spans="2:16" ht="14.45" customHeight="1" x14ac:dyDescent="0.25">
      <c r="B173" s="37" t="s">
        <v>67</v>
      </c>
      <c r="C173" s="37" t="s">
        <v>14</v>
      </c>
      <c r="D173" s="37" t="s">
        <v>13</v>
      </c>
      <c r="E173" s="37" t="s">
        <v>12</v>
      </c>
      <c r="J173" s="55"/>
      <c r="O173" s="35"/>
    </row>
    <row r="174" spans="2:16" ht="14.45" customHeight="1" x14ac:dyDescent="0.25">
      <c r="B174" s="29">
        <v>1</v>
      </c>
      <c r="C174" s="29">
        <v>917</v>
      </c>
      <c r="D174" s="29">
        <v>14.2</v>
      </c>
      <c r="E174" s="29">
        <v>16.5</v>
      </c>
      <c r="J174" s="48" t="s">
        <v>71</v>
      </c>
      <c r="O174" s="35"/>
      <c r="P174" s="34"/>
    </row>
    <row r="175" spans="2:16" ht="14.45" customHeight="1" x14ac:dyDescent="0.25">
      <c r="B175" s="29">
        <v>2</v>
      </c>
      <c r="C175" s="29"/>
      <c r="D175" s="29"/>
      <c r="E175" s="29"/>
      <c r="J175" s="48" t="s">
        <v>37</v>
      </c>
    </row>
    <row r="176" spans="2:16" ht="14.45" customHeight="1" x14ac:dyDescent="0.25">
      <c r="B176" s="29">
        <v>3</v>
      </c>
      <c r="C176" s="29">
        <v>917</v>
      </c>
      <c r="D176" s="29">
        <v>14.4</v>
      </c>
      <c r="E176" s="29">
        <v>16.5</v>
      </c>
      <c r="J176" s="48" t="s">
        <v>35</v>
      </c>
      <c r="O176" s="35"/>
      <c r="P176" s="34"/>
    </row>
    <row r="177" spans="2:15" ht="14.45" customHeight="1" x14ac:dyDescent="0.25">
      <c r="B177" s="29">
        <v>4</v>
      </c>
      <c r="C177" s="29"/>
      <c r="D177" s="29"/>
      <c r="E177" s="29"/>
      <c r="J177" s="48" t="s">
        <v>70</v>
      </c>
    </row>
    <row r="178" spans="2:15" ht="14.45" customHeight="1" thickBot="1" x14ac:dyDescent="0.3">
      <c r="B178" s="29">
        <v>5</v>
      </c>
      <c r="C178" s="29">
        <v>917</v>
      </c>
      <c r="D178" s="29">
        <v>14.5</v>
      </c>
      <c r="E178" s="29">
        <v>16.5</v>
      </c>
      <c r="J178" s="48" t="s">
        <v>69</v>
      </c>
      <c r="O178" s="35"/>
    </row>
    <row r="179" spans="2:15" ht="14.45" customHeight="1" thickBot="1" x14ac:dyDescent="0.3">
      <c r="B179" s="29">
        <v>6</v>
      </c>
      <c r="C179" s="29"/>
      <c r="D179" s="29"/>
      <c r="E179" s="29"/>
      <c r="J179" s="57" t="s">
        <v>68</v>
      </c>
    </row>
    <row r="180" spans="2:15" ht="14.45" customHeight="1" x14ac:dyDescent="0.25">
      <c r="B180" s="29">
        <v>7</v>
      </c>
      <c r="C180" s="29">
        <v>917</v>
      </c>
      <c r="D180" s="29">
        <v>14.5</v>
      </c>
      <c r="E180" s="29">
        <v>16.5</v>
      </c>
    </row>
    <row r="181" spans="2:15" ht="14.45" customHeight="1" x14ac:dyDescent="0.25">
      <c r="B181" s="29">
        <v>8</v>
      </c>
      <c r="C181" s="29"/>
      <c r="D181" s="29"/>
      <c r="E181" s="29"/>
    </row>
    <row r="182" spans="2:15" ht="14.45" customHeight="1" x14ac:dyDescent="0.25">
      <c r="B182" s="29">
        <v>9</v>
      </c>
      <c r="C182" s="29">
        <v>917</v>
      </c>
      <c r="D182" s="29">
        <v>14.6</v>
      </c>
      <c r="E182" s="29">
        <v>16.5</v>
      </c>
    </row>
    <row r="183" spans="2:15" ht="14.45" customHeight="1" x14ac:dyDescent="0.25">
      <c r="B183" s="29">
        <v>10</v>
      </c>
      <c r="C183" s="33"/>
      <c r="D183" s="33"/>
      <c r="E183" s="33"/>
    </row>
    <row r="185" spans="2:15" ht="14.45" customHeight="1" x14ac:dyDescent="0.25">
      <c r="B185" s="31" t="s">
        <v>7</v>
      </c>
      <c r="C185" s="31" t="s">
        <v>6</v>
      </c>
      <c r="D185" s="31" t="s">
        <v>5</v>
      </c>
    </row>
    <row r="186" spans="2:15" ht="14.45" customHeight="1" x14ac:dyDescent="0.25">
      <c r="B186" s="29" t="s">
        <v>11</v>
      </c>
      <c r="C186" s="32">
        <f>SUM(C162:C171)/10</f>
        <v>6.2084899999999994</v>
      </c>
      <c r="D186" s="32">
        <f>SUM(D162:D171)/10</f>
        <v>3.1336499999999998</v>
      </c>
    </row>
    <row r="187" spans="2:15" ht="14.45" customHeight="1" x14ac:dyDescent="0.25">
      <c r="B187" s="29" t="s">
        <v>10</v>
      </c>
      <c r="C187" s="30">
        <f>SUM(D174:D183)/5</f>
        <v>14.440000000000001</v>
      </c>
      <c r="D187" s="30">
        <f>SUM(E174:E183)/5</f>
        <v>16.5</v>
      </c>
    </row>
    <row r="188" spans="2:15" ht="14.45" customHeight="1" x14ac:dyDescent="0.25">
      <c r="B188" s="29" t="s">
        <v>9</v>
      </c>
      <c r="C188" s="30" t="s">
        <v>0</v>
      </c>
      <c r="D188" s="30">
        <f>SUM(C174:C183)/5</f>
        <v>917</v>
      </c>
      <c r="F188" s="4"/>
    </row>
    <row r="191" spans="2:15" ht="14.45" customHeight="1" x14ac:dyDescent="0.25">
      <c r="B191" s="8" t="s">
        <v>8</v>
      </c>
      <c r="G191" s="5"/>
    </row>
    <row r="192" spans="2:15" ht="14.45" customHeight="1" x14ac:dyDescent="0.25">
      <c r="B192" s="31" t="s">
        <v>7</v>
      </c>
      <c r="C192" s="31" t="s">
        <v>6</v>
      </c>
      <c r="D192" s="31" t="s">
        <v>5</v>
      </c>
      <c r="F192" s="6"/>
      <c r="G192" s="6"/>
    </row>
    <row r="193" spans="2:7" ht="14.45" customHeight="1" x14ac:dyDescent="0.25">
      <c r="B193" s="29" t="s">
        <v>4</v>
      </c>
      <c r="C193" s="43">
        <v>1.0589999999999999</v>
      </c>
      <c r="D193" s="43">
        <v>0.53100000000000003</v>
      </c>
    </row>
    <row r="194" spans="2:7" ht="14.45" customHeight="1" x14ac:dyDescent="0.25">
      <c r="B194" s="29" t="s">
        <v>3</v>
      </c>
      <c r="C194" s="28">
        <f>C193/H$6</f>
        <v>1.1637362637362636</v>
      </c>
      <c r="D194" s="28">
        <f>D193/(D188/1000)</f>
        <v>0.57906215921483095</v>
      </c>
    </row>
    <row r="196" spans="2:7" ht="14.45" customHeight="1" x14ac:dyDescent="0.25">
      <c r="B196" s="27" t="s">
        <v>2</v>
      </c>
      <c r="C196" s="26"/>
      <c r="F196" s="6"/>
      <c r="G196" s="4"/>
    </row>
    <row r="197" spans="2:7" ht="14.45" customHeight="1" x14ac:dyDescent="0.25">
      <c r="B197" s="25" t="s">
        <v>1</v>
      </c>
      <c r="C197" s="28">
        <f>(E171-E162)/1000</f>
        <v>0.57999999999999996</v>
      </c>
    </row>
    <row r="198" spans="2:7" ht="14.45" customHeight="1" x14ac:dyDescent="0.25">
      <c r="B198" s="4"/>
      <c r="C198" s="10"/>
    </row>
    <row r="199" spans="2:7" ht="14.45" customHeight="1" x14ac:dyDescent="0.25">
      <c r="B199" s="4"/>
      <c r="C199" s="10"/>
    </row>
    <row r="200" spans="2:7" ht="14.45" customHeight="1" x14ac:dyDescent="0.25">
      <c r="B200" s="2"/>
      <c r="C200" s="1"/>
    </row>
    <row r="201" spans="2:7" ht="14.45" customHeight="1" x14ac:dyDescent="0.25">
      <c r="B201" s="6"/>
      <c r="C201" s="5"/>
      <c r="D201" s="5"/>
    </row>
    <row r="202" spans="2:7" ht="14.45" customHeight="1" x14ac:dyDescent="0.25">
      <c r="B202" s="6"/>
      <c r="C202" s="3"/>
      <c r="D202" s="3"/>
    </row>
    <row r="203" spans="2:7" ht="14.45" customHeight="1" x14ac:dyDescent="0.25">
      <c r="B203" s="6"/>
      <c r="C203" s="5"/>
      <c r="D203" s="5"/>
    </row>
    <row r="204" spans="2:7" ht="14.45" customHeight="1" x14ac:dyDescent="0.25">
      <c r="C204" s="91"/>
    </row>
    <row r="206" spans="2:7" ht="14.45" customHeight="1" x14ac:dyDescent="0.25">
      <c r="C206" s="91"/>
      <c r="D206" s="11"/>
    </row>
    <row r="207" spans="2:7" ht="14.45" customHeight="1" x14ac:dyDescent="0.25">
      <c r="C207" s="91"/>
      <c r="D207" s="11"/>
    </row>
    <row r="208" spans="2:7" ht="14.45" customHeight="1" x14ac:dyDescent="0.25">
      <c r="D208" s="13"/>
    </row>
    <row r="209" spans="2:16" ht="14.45" customHeight="1" x14ac:dyDescent="0.25">
      <c r="D209" s="13"/>
    </row>
    <row r="220" spans="2:16" ht="14.45" customHeight="1" x14ac:dyDescent="0.25">
      <c r="M220" s="4"/>
      <c r="N220" s="4"/>
      <c r="O220" s="4"/>
    </row>
    <row r="221" spans="2:16" ht="14.45" customHeight="1" x14ac:dyDescent="0.25">
      <c r="M221" s="4"/>
      <c r="N221" s="4"/>
      <c r="O221" s="4"/>
    </row>
    <row r="222" spans="2:16" ht="15" x14ac:dyDescent="0.25"/>
    <row r="223" spans="2:16" ht="26.25" x14ac:dyDescent="0.4">
      <c r="B223" s="20" t="s">
        <v>83</v>
      </c>
      <c r="C223" s="19"/>
    </row>
    <row r="224" spans="2:16" ht="14.45" customHeight="1" thickBot="1" x14ac:dyDescent="0.3">
      <c r="M224" s="4"/>
      <c r="N224" s="4"/>
      <c r="O224" s="4"/>
      <c r="P224" s="4"/>
    </row>
    <row r="225" spans="2:16" ht="14.45" customHeight="1" x14ac:dyDescent="0.35">
      <c r="B225" s="90" t="s">
        <v>34</v>
      </c>
      <c r="C225" s="89">
        <v>4</v>
      </c>
      <c r="D225" s="17" t="s">
        <v>33</v>
      </c>
      <c r="M225" s="4"/>
      <c r="N225" s="4"/>
      <c r="O225" s="4"/>
      <c r="P225" s="4"/>
    </row>
    <row r="226" spans="2:16" ht="14.45" customHeight="1" x14ac:dyDescent="0.3">
      <c r="B226" s="88" t="s">
        <v>32</v>
      </c>
      <c r="C226" s="87">
        <v>45346</v>
      </c>
    </row>
    <row r="227" spans="2:16" ht="14.45" customHeight="1" x14ac:dyDescent="0.25">
      <c r="B227" s="86" t="s">
        <v>31</v>
      </c>
      <c r="C227" s="84" t="s">
        <v>77</v>
      </c>
    </row>
    <row r="228" spans="2:16" ht="14.45" customHeight="1" x14ac:dyDescent="0.25">
      <c r="B228" s="85" t="s">
        <v>30</v>
      </c>
      <c r="C228" s="84" t="s">
        <v>76</v>
      </c>
    </row>
    <row r="229" spans="2:16" ht="14.45" customHeight="1" thickBot="1" x14ac:dyDescent="0.3">
      <c r="B229" s="83" t="s">
        <v>29</v>
      </c>
      <c r="C229" s="82">
        <v>43730</v>
      </c>
    </row>
    <row r="230" spans="2:16" ht="14.45" customHeight="1" x14ac:dyDescent="0.25">
      <c r="E230" t="s">
        <v>28</v>
      </c>
      <c r="K230" s="36"/>
      <c r="M230" s="36"/>
      <c r="N230" s="36"/>
      <c r="O230" s="35"/>
    </row>
    <row r="231" spans="2:16" ht="14.45" customHeight="1" x14ac:dyDescent="0.25">
      <c r="B231" s="44" t="s">
        <v>27</v>
      </c>
      <c r="C231" s="26"/>
      <c r="E231" t="s">
        <v>26</v>
      </c>
      <c r="K231" s="36"/>
      <c r="M231" s="36"/>
      <c r="N231" s="36"/>
      <c r="O231" s="35"/>
      <c r="P231" s="34"/>
    </row>
    <row r="232" spans="2:16" ht="14.45" customHeight="1" x14ac:dyDescent="0.25">
      <c r="B232" s="41" t="s">
        <v>25</v>
      </c>
      <c r="C232" s="81">
        <v>50</v>
      </c>
      <c r="E232" t="s">
        <v>24</v>
      </c>
      <c r="K232" s="36"/>
      <c r="M232" s="36"/>
      <c r="N232" s="36"/>
      <c r="O232" s="35"/>
      <c r="P232" s="34"/>
    </row>
    <row r="233" spans="2:16" ht="14.45" customHeight="1" x14ac:dyDescent="0.25">
      <c r="B233" s="41" t="s">
        <v>23</v>
      </c>
      <c r="C233" s="29" t="s">
        <v>22</v>
      </c>
      <c r="E233" t="s">
        <v>21</v>
      </c>
    </row>
    <row r="234" spans="2:16" ht="14.45" customHeight="1" x14ac:dyDescent="0.25">
      <c r="B234" s="41" t="s">
        <v>20</v>
      </c>
      <c r="C234" s="29">
        <v>15</v>
      </c>
      <c r="E234" t="s">
        <v>19</v>
      </c>
      <c r="K234" s="36"/>
      <c r="M234" s="36"/>
      <c r="N234" s="36"/>
      <c r="O234" s="35"/>
      <c r="P234" s="34"/>
    </row>
    <row r="235" spans="2:16" ht="14.45" customHeight="1" thickBot="1" x14ac:dyDescent="0.3">
      <c r="M235" s="36"/>
      <c r="N235" s="36"/>
      <c r="O235" s="35"/>
      <c r="P235" s="34"/>
    </row>
    <row r="236" spans="2:16" ht="14.45" customHeight="1" thickBot="1" x14ac:dyDescent="0.3">
      <c r="B236" s="37" t="s">
        <v>67</v>
      </c>
      <c r="C236" s="37" t="s">
        <v>18</v>
      </c>
      <c r="D236" s="37" t="s">
        <v>17</v>
      </c>
      <c r="E236" s="37" t="s">
        <v>16</v>
      </c>
      <c r="F236" s="40" t="s">
        <v>15</v>
      </c>
      <c r="J236" s="80" t="s">
        <v>60</v>
      </c>
      <c r="M236" s="36"/>
      <c r="N236" s="36"/>
      <c r="O236" s="35"/>
      <c r="P236" s="34"/>
    </row>
    <row r="237" spans="2:16" ht="14.45" customHeight="1" x14ac:dyDescent="0.25">
      <c r="B237" s="29">
        <v>0</v>
      </c>
      <c r="C237" s="28">
        <v>2.4177</v>
      </c>
      <c r="D237" s="28">
        <v>2.4388999999999998</v>
      </c>
      <c r="E237" s="29">
        <v>1670</v>
      </c>
      <c r="F237" s="38" t="s">
        <v>82</v>
      </c>
      <c r="J237" s="48" t="s">
        <v>56</v>
      </c>
      <c r="M237" s="36"/>
      <c r="N237" s="36"/>
      <c r="O237" s="35"/>
      <c r="P237" s="34"/>
    </row>
    <row r="238" spans="2:16" ht="14.45" customHeight="1" x14ac:dyDescent="0.25">
      <c r="B238" s="29">
        <v>0.5</v>
      </c>
      <c r="C238" s="28">
        <v>2.4215</v>
      </c>
      <c r="D238" s="28">
        <v>2.4415</v>
      </c>
      <c r="E238" s="29"/>
      <c r="F238" s="38" t="s">
        <v>81</v>
      </c>
      <c r="J238" s="48"/>
      <c r="M238" s="36"/>
      <c r="N238" s="36"/>
      <c r="O238" s="35"/>
      <c r="P238" s="34"/>
    </row>
    <row r="239" spans="2:16" ht="14.45" customHeight="1" x14ac:dyDescent="0.25">
      <c r="B239" s="29">
        <v>1</v>
      </c>
      <c r="C239" s="28">
        <v>2.4468999999999999</v>
      </c>
      <c r="D239" s="28">
        <v>2.4411</v>
      </c>
      <c r="E239" s="29"/>
      <c r="F239" s="38" t="s">
        <v>80</v>
      </c>
      <c r="J239" s="48" t="s">
        <v>75</v>
      </c>
      <c r="M239" s="36"/>
      <c r="N239" s="36"/>
      <c r="O239" s="35"/>
      <c r="P239" s="34"/>
    </row>
    <row r="240" spans="2:16" ht="14.45" customHeight="1" x14ac:dyDescent="0.25">
      <c r="B240" s="29">
        <v>1.5</v>
      </c>
      <c r="C240" s="28">
        <v>2.4470000000000001</v>
      </c>
      <c r="D240" s="28">
        <v>2.4430000000000001</v>
      </c>
      <c r="E240" s="29"/>
      <c r="F240" s="38" t="s">
        <v>79</v>
      </c>
      <c r="J240" s="48" t="s">
        <v>74</v>
      </c>
      <c r="M240" s="36"/>
      <c r="N240" s="36"/>
      <c r="O240" s="35"/>
      <c r="P240" s="34"/>
    </row>
    <row r="241" spans="2:16" ht="14.45" customHeight="1" thickBot="1" x14ac:dyDescent="0.3">
      <c r="B241" s="29">
        <v>2</v>
      </c>
      <c r="C241" s="28">
        <v>2.4407999999999999</v>
      </c>
      <c r="D241" s="28">
        <v>2.4367000000000001</v>
      </c>
      <c r="E241" s="29"/>
      <c r="F241" s="38"/>
      <c r="J241" s="58" t="s">
        <v>50</v>
      </c>
      <c r="M241" s="36"/>
      <c r="N241" s="36"/>
      <c r="O241" s="35"/>
      <c r="P241" s="34"/>
    </row>
    <row r="242" spans="2:16" ht="14.45" customHeight="1" thickBot="1" x14ac:dyDescent="0.3">
      <c r="B242" s="29">
        <v>2.5</v>
      </c>
      <c r="C242" s="28">
        <v>2.4407999999999999</v>
      </c>
      <c r="D242" s="28">
        <v>2.4367000000000001</v>
      </c>
      <c r="E242" s="29"/>
      <c r="F242" s="38"/>
      <c r="J242" s="64" t="s">
        <v>48</v>
      </c>
      <c r="M242" s="36"/>
      <c r="N242" s="36"/>
      <c r="O242" s="35"/>
      <c r="P242" s="34"/>
    </row>
    <row r="243" spans="2:16" ht="14.45" customHeight="1" x14ac:dyDescent="0.25">
      <c r="B243" s="29">
        <v>3</v>
      </c>
      <c r="C243" s="28">
        <v>2.448</v>
      </c>
      <c r="D243" s="28">
        <v>2.4382000000000001</v>
      </c>
      <c r="E243" s="29"/>
      <c r="F243" s="38" t="s">
        <v>78</v>
      </c>
      <c r="J243" s="55"/>
    </row>
    <row r="244" spans="2:16" ht="14.45" customHeight="1" x14ac:dyDescent="0.25">
      <c r="B244" s="29">
        <v>3.5</v>
      </c>
      <c r="C244" s="28">
        <v>2.4561000000000002</v>
      </c>
      <c r="D244" s="28">
        <v>2.4432999999999998</v>
      </c>
      <c r="E244" s="29"/>
      <c r="F244" s="38"/>
      <c r="J244" s="48" t="s">
        <v>73</v>
      </c>
      <c r="M244" s="36"/>
      <c r="N244" s="36"/>
      <c r="O244" s="35"/>
      <c r="P244" s="34"/>
    </row>
    <row r="245" spans="2:16" ht="14.45" customHeight="1" x14ac:dyDescent="0.25">
      <c r="B245" s="29">
        <v>4</v>
      </c>
      <c r="C245" s="28">
        <v>2.4510999999999998</v>
      </c>
      <c r="D245" s="28">
        <v>2.4432</v>
      </c>
      <c r="E245" s="29"/>
      <c r="F245" s="38"/>
      <c r="J245" s="48" t="s">
        <v>72</v>
      </c>
    </row>
    <row r="246" spans="2:16" ht="14.45" customHeight="1" thickBot="1" x14ac:dyDescent="0.3">
      <c r="B246" s="29">
        <v>4.5</v>
      </c>
      <c r="C246" s="28">
        <v>2.4239000000000002</v>
      </c>
      <c r="D246" s="28">
        <v>2.4432</v>
      </c>
      <c r="E246" s="29"/>
      <c r="F246" s="33"/>
      <c r="J246" s="58" t="s">
        <v>42</v>
      </c>
      <c r="M246" s="36"/>
      <c r="N246" s="36"/>
      <c r="O246" s="35"/>
      <c r="P246" s="34"/>
    </row>
    <row r="247" spans="2:16" ht="14.45" customHeight="1" thickBot="1" x14ac:dyDescent="0.3">
      <c r="B247" s="29">
        <v>5</v>
      </c>
      <c r="C247" s="28">
        <v>2.4228999999999998</v>
      </c>
      <c r="D247" s="28">
        <v>2.448</v>
      </c>
      <c r="E247" s="29"/>
      <c r="F247" s="33"/>
      <c r="J247" s="57" t="s">
        <v>41</v>
      </c>
      <c r="M247" s="36"/>
      <c r="N247" s="36"/>
      <c r="O247" s="35"/>
      <c r="P247" s="34"/>
    </row>
    <row r="248" spans="2:16" ht="14.45" customHeight="1" x14ac:dyDescent="0.25">
      <c r="B248" s="29">
        <v>5.5</v>
      </c>
      <c r="C248" s="28">
        <v>2.4243999999999999</v>
      </c>
      <c r="D248" s="28">
        <v>2.4424999999999999</v>
      </c>
      <c r="E248" s="29"/>
      <c r="F248" s="33"/>
      <c r="J248" s="55"/>
    </row>
    <row r="249" spans="2:16" ht="14.45" customHeight="1" x14ac:dyDescent="0.25">
      <c r="B249" s="29">
        <v>6</v>
      </c>
      <c r="C249" s="28">
        <v>2.4409999999999998</v>
      </c>
      <c r="D249" s="28">
        <v>2.4456000000000002</v>
      </c>
      <c r="E249" s="29"/>
      <c r="F249" s="33"/>
      <c r="J249" s="48" t="s">
        <v>71</v>
      </c>
    </row>
    <row r="250" spans="2:16" ht="14.45" customHeight="1" x14ac:dyDescent="0.25">
      <c r="B250" s="29">
        <v>6.5</v>
      </c>
      <c r="C250" s="28">
        <v>2.46</v>
      </c>
      <c r="D250" s="28">
        <v>2.4388999999999998</v>
      </c>
      <c r="E250" s="29"/>
      <c r="F250" s="33"/>
      <c r="J250" s="48" t="s">
        <v>37</v>
      </c>
    </row>
    <row r="251" spans="2:16" ht="14.45" customHeight="1" x14ac:dyDescent="0.25">
      <c r="B251" s="29">
        <v>7</v>
      </c>
      <c r="C251" s="28">
        <v>2.4611999999999998</v>
      </c>
      <c r="D251" s="28">
        <v>2.4409000000000001</v>
      </c>
      <c r="E251" s="29"/>
      <c r="F251" s="33"/>
      <c r="J251" s="48" t="s">
        <v>35</v>
      </c>
    </row>
    <row r="252" spans="2:16" ht="14.45" customHeight="1" x14ac:dyDescent="0.25">
      <c r="B252" s="29">
        <v>7.5</v>
      </c>
      <c r="C252" s="28">
        <v>2.4477000000000002</v>
      </c>
      <c r="D252" s="28">
        <v>2.4476</v>
      </c>
      <c r="E252" s="29"/>
      <c r="F252" s="33"/>
      <c r="J252" s="48" t="s">
        <v>70</v>
      </c>
    </row>
    <row r="253" spans="2:16" ht="14.45" customHeight="1" thickBot="1" x14ac:dyDescent="0.3">
      <c r="B253" s="29">
        <v>8</v>
      </c>
      <c r="C253" s="28">
        <v>2.4518</v>
      </c>
      <c r="D253" s="28">
        <v>2.4418000000000002</v>
      </c>
      <c r="E253" s="29"/>
      <c r="F253" s="33"/>
      <c r="J253" s="48" t="s">
        <v>69</v>
      </c>
    </row>
    <row r="254" spans="2:16" ht="14.45" customHeight="1" thickBot="1" x14ac:dyDescent="0.3">
      <c r="B254" s="29">
        <v>8.5</v>
      </c>
      <c r="C254" s="28">
        <v>2.4609999999999999</v>
      </c>
      <c r="D254" s="28">
        <v>2.4390999999999998</v>
      </c>
      <c r="E254" s="29"/>
      <c r="F254" s="33"/>
      <c r="J254" s="57" t="s">
        <v>68</v>
      </c>
    </row>
    <row r="255" spans="2:16" ht="14.45" customHeight="1" x14ac:dyDescent="0.25">
      <c r="B255" s="29">
        <v>9</v>
      </c>
      <c r="C255" s="28">
        <v>2.464</v>
      </c>
      <c r="D255" s="28">
        <v>2.4428000000000001</v>
      </c>
      <c r="E255" s="29"/>
      <c r="F255" s="33"/>
    </row>
    <row r="256" spans="2:16" ht="14.45" customHeight="1" x14ac:dyDescent="0.25">
      <c r="B256" s="29">
        <v>9.5</v>
      </c>
      <c r="C256" s="28">
        <v>2.4489999999999998</v>
      </c>
      <c r="D256" s="28">
        <v>2.4466000000000001</v>
      </c>
      <c r="E256" s="29">
        <v>2110</v>
      </c>
      <c r="F256" s="33"/>
    </row>
    <row r="258" spans="2:16" ht="14.45" customHeight="1" x14ac:dyDescent="0.25">
      <c r="B258" s="37" t="s">
        <v>67</v>
      </c>
      <c r="C258" s="37" t="s">
        <v>14</v>
      </c>
      <c r="D258" s="37" t="s">
        <v>13</v>
      </c>
      <c r="E258" s="37" t="s">
        <v>12</v>
      </c>
    </row>
    <row r="259" spans="2:16" ht="14.45" customHeight="1" x14ac:dyDescent="0.25">
      <c r="B259" s="29">
        <v>1</v>
      </c>
      <c r="C259" s="29">
        <v>922</v>
      </c>
      <c r="D259" s="29">
        <v>13</v>
      </c>
      <c r="E259" s="29">
        <v>13.7</v>
      </c>
      <c r="K259" s="36"/>
      <c r="M259" s="36"/>
      <c r="N259" s="36"/>
      <c r="O259" s="35"/>
      <c r="P259" s="34"/>
    </row>
    <row r="260" spans="2:16" ht="14.45" customHeight="1" x14ac:dyDescent="0.25">
      <c r="B260" s="29">
        <v>2</v>
      </c>
      <c r="C260" s="29"/>
      <c r="D260" s="29"/>
      <c r="E260" s="29"/>
    </row>
    <row r="261" spans="2:16" ht="14.45" customHeight="1" x14ac:dyDescent="0.25">
      <c r="B261" s="29">
        <v>3</v>
      </c>
      <c r="C261" s="29">
        <v>922</v>
      </c>
      <c r="D261" s="29">
        <v>13</v>
      </c>
      <c r="E261" s="29">
        <v>13.7</v>
      </c>
      <c r="K261" s="36"/>
      <c r="M261" s="36"/>
      <c r="N261" s="36"/>
      <c r="O261" s="35"/>
      <c r="P261" s="34"/>
    </row>
    <row r="262" spans="2:16" ht="14.45" customHeight="1" x14ac:dyDescent="0.25">
      <c r="B262" s="29">
        <v>4</v>
      </c>
      <c r="C262" s="29"/>
      <c r="D262" s="29"/>
      <c r="E262" s="29"/>
    </row>
    <row r="263" spans="2:16" ht="14.45" customHeight="1" x14ac:dyDescent="0.25">
      <c r="B263" s="29">
        <v>5</v>
      </c>
      <c r="C263" s="29">
        <v>922</v>
      </c>
      <c r="D263" s="29">
        <v>13.1</v>
      </c>
      <c r="E263" s="29">
        <v>13.7</v>
      </c>
    </row>
    <row r="264" spans="2:16" ht="14.45" customHeight="1" x14ac:dyDescent="0.25">
      <c r="B264" s="29">
        <v>6</v>
      </c>
      <c r="C264" s="29"/>
      <c r="D264" s="29"/>
      <c r="E264" s="29"/>
    </row>
    <row r="265" spans="2:16" ht="14.45" customHeight="1" x14ac:dyDescent="0.25">
      <c r="B265" s="29">
        <v>7</v>
      </c>
      <c r="C265" s="29">
        <v>922</v>
      </c>
      <c r="D265" s="29">
        <v>13.3</v>
      </c>
      <c r="E265" s="29">
        <v>13.7</v>
      </c>
    </row>
    <row r="266" spans="2:16" ht="14.45" customHeight="1" x14ac:dyDescent="0.25">
      <c r="B266" s="29">
        <v>8</v>
      </c>
      <c r="C266" s="29"/>
      <c r="D266" s="29"/>
      <c r="E266" s="29"/>
    </row>
    <row r="267" spans="2:16" ht="14.45" customHeight="1" x14ac:dyDescent="0.25">
      <c r="B267" s="29">
        <v>9</v>
      </c>
      <c r="C267" s="29">
        <v>922</v>
      </c>
      <c r="D267" s="29">
        <v>13.3</v>
      </c>
      <c r="E267" s="29">
        <v>13.7</v>
      </c>
    </row>
    <row r="268" spans="2:16" ht="14.45" customHeight="1" x14ac:dyDescent="0.25">
      <c r="B268" s="29">
        <v>10</v>
      </c>
      <c r="C268" s="33"/>
      <c r="D268" s="33"/>
      <c r="E268" s="33"/>
    </row>
    <row r="270" spans="2:16" ht="14.45" customHeight="1" x14ac:dyDescent="0.25">
      <c r="B270" s="31" t="s">
        <v>7</v>
      </c>
      <c r="C270" s="31" t="s">
        <v>6</v>
      </c>
      <c r="D270" s="31" t="s">
        <v>5</v>
      </c>
    </row>
    <row r="271" spans="2:16" ht="14.45" customHeight="1" x14ac:dyDescent="0.25">
      <c r="B271" s="29" t="s">
        <v>11</v>
      </c>
      <c r="C271" s="32">
        <f>SUM(C237:C256)/20</f>
        <v>2.4438399999999989</v>
      </c>
      <c r="D271" s="32">
        <f>SUM(D237:D256)/20</f>
        <v>2.4419799999999996</v>
      </c>
    </row>
    <row r="272" spans="2:16" ht="14.45" customHeight="1" x14ac:dyDescent="0.25">
      <c r="B272" s="29" t="s">
        <v>10</v>
      </c>
      <c r="C272" s="30">
        <f>SUM(D259:D268)/5</f>
        <v>13.14</v>
      </c>
      <c r="D272" s="30">
        <f>SUM(E259:E268)/5</f>
        <v>13.7</v>
      </c>
    </row>
    <row r="273" spans="2:7" ht="14.45" customHeight="1" x14ac:dyDescent="0.25">
      <c r="B273" s="29" t="s">
        <v>9</v>
      </c>
      <c r="C273" s="30" t="s">
        <v>0</v>
      </c>
      <c r="D273" s="30">
        <f>SUM(C259:C268)/5</f>
        <v>922</v>
      </c>
      <c r="F273" s="4"/>
    </row>
    <row r="276" spans="2:7" ht="14.45" customHeight="1" x14ac:dyDescent="0.25">
      <c r="B276" s="8" t="s">
        <v>8</v>
      </c>
      <c r="G276" s="5"/>
    </row>
    <row r="277" spans="2:7" ht="14.45" customHeight="1" x14ac:dyDescent="0.25">
      <c r="B277" s="31" t="s">
        <v>7</v>
      </c>
      <c r="C277" s="31" t="s">
        <v>6</v>
      </c>
      <c r="D277" s="31" t="s">
        <v>5</v>
      </c>
      <c r="G277" s="6"/>
    </row>
    <row r="278" spans="2:7" ht="14.45" customHeight="1" x14ac:dyDescent="0.25">
      <c r="B278" s="29" t="s">
        <v>4</v>
      </c>
      <c r="C278" s="43">
        <v>0.41</v>
      </c>
      <c r="D278" s="43">
        <v>0.40899999999999997</v>
      </c>
    </row>
    <row r="279" spans="2:7" ht="14.45" customHeight="1" x14ac:dyDescent="0.25">
      <c r="B279" s="29" t="s">
        <v>3</v>
      </c>
      <c r="C279" s="28">
        <f>C278/H$6</f>
        <v>0.4505494505494505</v>
      </c>
      <c r="D279" s="28">
        <f>D278/(D273/1000)</f>
        <v>0.44360086767895873</v>
      </c>
    </row>
    <row r="281" spans="2:7" ht="14.45" customHeight="1" x14ac:dyDescent="0.25">
      <c r="B281" s="27" t="s">
        <v>2</v>
      </c>
      <c r="C281" s="26"/>
      <c r="F281" s="6"/>
      <c r="G281" s="4"/>
    </row>
    <row r="282" spans="2:7" ht="14.45" customHeight="1" x14ac:dyDescent="0.25">
      <c r="B282" s="25" t="s">
        <v>1</v>
      </c>
      <c r="C282" s="24">
        <f>(E256-E237)/1000</f>
        <v>0.44</v>
      </c>
    </row>
    <row r="283" spans="2:7" ht="14.45" customHeight="1" x14ac:dyDescent="0.25">
      <c r="B283" s="4"/>
      <c r="C283" s="79"/>
    </row>
    <row r="284" spans="2:7" ht="14.45" customHeight="1" x14ac:dyDescent="0.25">
      <c r="B284" s="4"/>
      <c r="C284" s="4"/>
    </row>
    <row r="285" spans="2:7" ht="14.45" customHeight="1" x14ac:dyDescent="0.25">
      <c r="B285" s="2"/>
      <c r="C285" s="1"/>
      <c r="D285" s="4"/>
    </row>
    <row r="286" spans="2:7" ht="14.45" customHeight="1" x14ac:dyDescent="0.25">
      <c r="B286" s="6"/>
      <c r="C286" s="5"/>
      <c r="D286" s="5"/>
    </row>
    <row r="287" spans="2:7" ht="14.45" customHeight="1" x14ac:dyDescent="0.25">
      <c r="B287" s="6"/>
      <c r="C287" s="3"/>
      <c r="D287" s="3"/>
    </row>
    <row r="288" spans="2:7" ht="14.45" customHeight="1" x14ac:dyDescent="0.25">
      <c r="B288" s="6"/>
      <c r="C288" s="5"/>
      <c r="D288" s="5"/>
    </row>
    <row r="289" spans="2:4" ht="14.45" customHeight="1" x14ac:dyDescent="0.25">
      <c r="B289" s="2"/>
      <c r="C289" s="7"/>
      <c r="D289" s="7"/>
    </row>
    <row r="303" spans="2:4" ht="14.45" customHeight="1" x14ac:dyDescent="0.4">
      <c r="B303" s="20"/>
      <c r="C303" s="19"/>
    </row>
    <row r="304" spans="2:4" ht="14.45" customHeight="1" thickBot="1" x14ac:dyDescent="0.3"/>
    <row r="305" spans="2:16" ht="14.45" customHeight="1" x14ac:dyDescent="0.35">
      <c r="B305" s="90" t="s">
        <v>34</v>
      </c>
      <c r="C305" s="89">
        <v>5</v>
      </c>
      <c r="D305" s="17" t="s">
        <v>33</v>
      </c>
      <c r="F305" s="4"/>
      <c r="M305" s="4"/>
      <c r="N305" s="4"/>
      <c r="O305" s="4"/>
      <c r="P305" s="4"/>
    </row>
    <row r="306" spans="2:16" ht="14.45" customHeight="1" x14ac:dyDescent="0.3">
      <c r="B306" s="88" t="s">
        <v>32</v>
      </c>
      <c r="C306" s="87">
        <v>45346</v>
      </c>
      <c r="F306" s="4"/>
      <c r="M306" s="4"/>
      <c r="N306" s="4"/>
      <c r="O306" s="4"/>
      <c r="P306" s="4"/>
    </row>
    <row r="307" spans="2:16" ht="14.45" customHeight="1" x14ac:dyDescent="0.25">
      <c r="B307" s="86" t="s">
        <v>31</v>
      </c>
      <c r="C307" s="84" t="s">
        <v>77</v>
      </c>
      <c r="F307" s="13"/>
    </row>
    <row r="308" spans="2:16" ht="14.45" customHeight="1" x14ac:dyDescent="0.25">
      <c r="B308" s="85" t="s">
        <v>30</v>
      </c>
      <c r="C308" s="84" t="s">
        <v>76</v>
      </c>
      <c r="F308" s="13"/>
    </row>
    <row r="309" spans="2:16" ht="14.45" customHeight="1" thickBot="1" x14ac:dyDescent="0.3">
      <c r="B309" s="83" t="s">
        <v>29</v>
      </c>
      <c r="C309" s="82">
        <v>43730</v>
      </c>
    </row>
    <row r="311" spans="2:16" ht="14.45" customHeight="1" x14ac:dyDescent="0.25">
      <c r="E311" t="s">
        <v>28</v>
      </c>
      <c r="K311" s="36"/>
      <c r="M311" s="36"/>
      <c r="N311" s="36"/>
      <c r="O311" s="35"/>
    </row>
    <row r="312" spans="2:16" ht="14.45" customHeight="1" x14ac:dyDescent="0.25">
      <c r="B312" s="44" t="s">
        <v>27</v>
      </c>
      <c r="C312" s="26"/>
      <c r="E312" t="s">
        <v>26</v>
      </c>
      <c r="K312" s="36"/>
      <c r="M312" s="36"/>
      <c r="N312" s="36"/>
      <c r="O312" s="35"/>
      <c r="P312" s="34"/>
    </row>
    <row r="313" spans="2:16" ht="14.45" customHeight="1" x14ac:dyDescent="0.25">
      <c r="B313" s="41" t="s">
        <v>25</v>
      </c>
      <c r="C313" s="81">
        <v>20</v>
      </c>
      <c r="E313" t="s">
        <v>24</v>
      </c>
      <c r="K313" s="36"/>
      <c r="M313" s="36"/>
      <c r="N313" s="36"/>
      <c r="O313" s="35"/>
      <c r="P313" s="34"/>
    </row>
    <row r="314" spans="2:16" ht="14.45" customHeight="1" x14ac:dyDescent="0.25">
      <c r="B314" s="41" t="s">
        <v>23</v>
      </c>
      <c r="C314" s="29" t="s">
        <v>22</v>
      </c>
      <c r="E314" t="s">
        <v>21</v>
      </c>
    </row>
    <row r="315" spans="2:16" ht="14.45" customHeight="1" x14ac:dyDescent="0.25">
      <c r="B315" s="41" t="s">
        <v>20</v>
      </c>
      <c r="C315" s="29">
        <v>15</v>
      </c>
      <c r="E315" t="s">
        <v>19</v>
      </c>
      <c r="K315" s="36"/>
      <c r="M315" s="36"/>
      <c r="N315" s="36"/>
      <c r="O315" s="35"/>
      <c r="P315" s="34"/>
    </row>
    <row r="316" spans="2:16" ht="14.45" customHeight="1" thickBot="1" x14ac:dyDescent="0.3">
      <c r="M316" s="36"/>
      <c r="N316" s="36"/>
      <c r="O316" s="35"/>
      <c r="P316" s="34"/>
    </row>
    <row r="317" spans="2:16" ht="14.45" customHeight="1" thickBot="1" x14ac:dyDescent="0.3">
      <c r="B317" s="37" t="s">
        <v>67</v>
      </c>
      <c r="C317" s="37" t="s">
        <v>18</v>
      </c>
      <c r="D317" s="37" t="s">
        <v>17</v>
      </c>
      <c r="E317" s="37" t="s">
        <v>16</v>
      </c>
      <c r="F317" s="40" t="s">
        <v>15</v>
      </c>
      <c r="J317" s="80" t="s">
        <v>60</v>
      </c>
      <c r="M317" s="36"/>
      <c r="N317" s="36"/>
      <c r="O317" s="35"/>
      <c r="P317" s="34"/>
    </row>
    <row r="318" spans="2:16" ht="14.45" customHeight="1" x14ac:dyDescent="0.25">
      <c r="B318" s="29">
        <v>0</v>
      </c>
      <c r="C318" s="28">
        <v>0.49890000000000001</v>
      </c>
      <c r="D318" s="28">
        <v>0.50480000000000003</v>
      </c>
      <c r="E318" s="29">
        <v>1930</v>
      </c>
      <c r="F318" s="38"/>
      <c r="J318" s="48" t="s">
        <v>56</v>
      </c>
      <c r="M318" s="36"/>
      <c r="N318" s="36"/>
      <c r="O318" s="35"/>
      <c r="P318" s="34"/>
    </row>
    <row r="319" spans="2:16" ht="14.45" customHeight="1" x14ac:dyDescent="0.25">
      <c r="B319" s="29">
        <v>0.5</v>
      </c>
      <c r="C319" s="28">
        <v>0.50360000000000005</v>
      </c>
      <c r="D319" s="28">
        <v>0.50119999999999998</v>
      </c>
      <c r="E319" s="29"/>
      <c r="F319" s="38"/>
      <c r="J319" s="48"/>
      <c r="M319" s="36"/>
      <c r="N319" s="36"/>
      <c r="O319" s="35"/>
      <c r="P319" s="34"/>
    </row>
    <row r="320" spans="2:16" ht="14.45" customHeight="1" x14ac:dyDescent="0.25">
      <c r="B320" s="29">
        <v>1</v>
      </c>
      <c r="C320" s="28">
        <v>0.50049999999999994</v>
      </c>
      <c r="D320" s="28">
        <v>0.50429999999999997</v>
      </c>
      <c r="E320" s="29"/>
      <c r="F320" s="38"/>
      <c r="J320" s="48" t="s">
        <v>75</v>
      </c>
      <c r="M320" s="36"/>
      <c r="N320" s="36"/>
      <c r="O320" s="35"/>
      <c r="P320" s="34"/>
    </row>
    <row r="321" spans="2:16" ht="14.45" customHeight="1" x14ac:dyDescent="0.25">
      <c r="B321" s="29">
        <v>1.5</v>
      </c>
      <c r="C321" s="28">
        <v>0.50370000000000004</v>
      </c>
      <c r="D321" s="28">
        <v>0.502</v>
      </c>
      <c r="E321" s="29"/>
      <c r="F321" s="38"/>
      <c r="J321" s="48" t="s">
        <v>74</v>
      </c>
      <c r="M321" s="36"/>
      <c r="N321" s="36"/>
      <c r="O321" s="35"/>
      <c r="P321" s="34"/>
    </row>
    <row r="322" spans="2:16" ht="14.45" customHeight="1" thickBot="1" x14ac:dyDescent="0.3">
      <c r="B322" s="29">
        <v>2</v>
      </c>
      <c r="C322" s="28">
        <v>0.50180000000000002</v>
      </c>
      <c r="D322" s="28">
        <v>0.503</v>
      </c>
      <c r="E322" s="29"/>
      <c r="F322" s="38"/>
      <c r="J322" s="58" t="s">
        <v>50</v>
      </c>
      <c r="M322" s="36"/>
      <c r="N322" s="36"/>
      <c r="O322" s="35"/>
      <c r="P322" s="34"/>
    </row>
    <row r="323" spans="2:16" ht="14.45" customHeight="1" thickBot="1" x14ac:dyDescent="0.3">
      <c r="B323" s="29">
        <v>2.5</v>
      </c>
      <c r="C323" s="28">
        <v>0.49980000000000002</v>
      </c>
      <c r="D323" s="28">
        <v>0.49759999999999999</v>
      </c>
      <c r="E323" s="29"/>
      <c r="F323" s="38"/>
      <c r="J323" s="64" t="s">
        <v>48</v>
      </c>
      <c r="M323" s="36"/>
      <c r="N323" s="36"/>
      <c r="O323" s="35"/>
      <c r="P323" s="34"/>
    </row>
    <row r="324" spans="2:16" ht="14.45" customHeight="1" x14ac:dyDescent="0.25">
      <c r="B324" s="29">
        <v>3</v>
      </c>
      <c r="C324" s="28">
        <v>0.50390000000000001</v>
      </c>
      <c r="D324" s="28">
        <v>0.499</v>
      </c>
      <c r="E324" s="29"/>
      <c r="F324" s="38"/>
      <c r="J324" s="55"/>
    </row>
    <row r="325" spans="2:16" ht="14.45" customHeight="1" x14ac:dyDescent="0.25">
      <c r="B325" s="29">
        <v>3.5</v>
      </c>
      <c r="C325" s="28">
        <v>0.49619999999999997</v>
      </c>
      <c r="D325" s="28">
        <v>0.49859999999999999</v>
      </c>
      <c r="E325" s="29"/>
      <c r="F325" s="38"/>
      <c r="J325" s="48" t="s">
        <v>73</v>
      </c>
      <c r="M325" s="36"/>
      <c r="N325" s="36"/>
      <c r="O325" s="35"/>
      <c r="P325" s="34"/>
    </row>
    <row r="326" spans="2:16" ht="14.45" customHeight="1" x14ac:dyDescent="0.25">
      <c r="B326" s="29">
        <v>4</v>
      </c>
      <c r="C326" s="28">
        <v>0.50180000000000002</v>
      </c>
      <c r="D326" s="28">
        <v>0.49930000000000002</v>
      </c>
      <c r="E326" s="29"/>
      <c r="F326" s="38"/>
      <c r="J326" s="48" t="s">
        <v>72</v>
      </c>
    </row>
    <row r="327" spans="2:16" ht="14.45" customHeight="1" thickBot="1" x14ac:dyDescent="0.3">
      <c r="B327" s="29">
        <v>4.5</v>
      </c>
      <c r="C327" s="28">
        <v>0.49859999999999999</v>
      </c>
      <c r="D327" s="28">
        <v>0.49830000000000002</v>
      </c>
      <c r="E327" s="29"/>
      <c r="F327" s="33"/>
      <c r="J327" s="58" t="s">
        <v>42</v>
      </c>
      <c r="M327" s="36"/>
      <c r="N327" s="36"/>
      <c r="O327" s="35"/>
      <c r="P327" s="34"/>
    </row>
    <row r="328" spans="2:16" ht="14.45" customHeight="1" thickBot="1" x14ac:dyDescent="0.3">
      <c r="B328" s="29">
        <v>5</v>
      </c>
      <c r="C328" s="28">
        <v>0.50160000000000005</v>
      </c>
      <c r="D328" s="28">
        <v>0.50080000000000002</v>
      </c>
      <c r="E328" s="29"/>
      <c r="F328" s="33"/>
      <c r="J328" s="57" t="s">
        <v>41</v>
      </c>
      <c r="M328" s="36"/>
      <c r="N328" s="36"/>
      <c r="O328" s="35"/>
      <c r="P328" s="34"/>
    </row>
    <row r="329" spans="2:16" ht="14.45" customHeight="1" x14ac:dyDescent="0.25">
      <c r="B329" s="29">
        <v>5.5</v>
      </c>
      <c r="C329" s="28">
        <v>0.49790000000000001</v>
      </c>
      <c r="D329" s="28">
        <v>0.50080000000000002</v>
      </c>
      <c r="E329" s="29"/>
      <c r="F329" s="33"/>
      <c r="J329" s="55"/>
    </row>
    <row r="330" spans="2:16" ht="14.45" customHeight="1" x14ac:dyDescent="0.25">
      <c r="B330" s="29">
        <v>6</v>
      </c>
      <c r="C330" s="28">
        <v>0.49709999999999999</v>
      </c>
      <c r="D330" s="28">
        <v>0.49780000000000002</v>
      </c>
      <c r="E330" s="29"/>
      <c r="F330" s="33"/>
      <c r="J330" s="48" t="s">
        <v>71</v>
      </c>
    </row>
    <row r="331" spans="2:16" ht="14.45" customHeight="1" x14ac:dyDescent="0.25">
      <c r="B331" s="29">
        <v>6.5</v>
      </c>
      <c r="C331" s="28">
        <v>0.50360000000000005</v>
      </c>
      <c r="D331" s="28">
        <v>0.50319999999999998</v>
      </c>
      <c r="E331" s="29"/>
      <c r="F331" s="33"/>
      <c r="J331" s="48" t="s">
        <v>37</v>
      </c>
    </row>
    <row r="332" spans="2:16" ht="14.45" customHeight="1" x14ac:dyDescent="0.25">
      <c r="B332" s="29">
        <v>7</v>
      </c>
      <c r="C332" s="28">
        <v>0.50080000000000002</v>
      </c>
      <c r="D332" s="28">
        <v>0.50229999999999997</v>
      </c>
      <c r="E332" s="29"/>
      <c r="F332" s="33"/>
      <c r="J332" s="48" t="s">
        <v>35</v>
      </c>
    </row>
    <row r="333" spans="2:16" ht="14.45" customHeight="1" x14ac:dyDescent="0.25">
      <c r="B333" s="29">
        <v>7.5</v>
      </c>
      <c r="C333" s="28">
        <v>0.50080000000000002</v>
      </c>
      <c r="D333" s="28">
        <v>0.49919999999999998</v>
      </c>
      <c r="E333" s="29"/>
      <c r="F333" s="33"/>
      <c r="J333" s="48" t="s">
        <v>70</v>
      </c>
    </row>
    <row r="334" spans="2:16" ht="14.45" customHeight="1" thickBot="1" x14ac:dyDescent="0.3">
      <c r="B334" s="29">
        <v>8</v>
      </c>
      <c r="C334" s="28">
        <v>0.49930000000000002</v>
      </c>
      <c r="D334" s="28">
        <v>0.501</v>
      </c>
      <c r="E334" s="29"/>
      <c r="F334" s="33"/>
      <c r="J334" s="48" t="s">
        <v>69</v>
      </c>
    </row>
    <row r="335" spans="2:16" ht="14.45" customHeight="1" thickBot="1" x14ac:dyDescent="0.3">
      <c r="B335" s="29">
        <v>8.5</v>
      </c>
      <c r="C335" s="28">
        <v>0.49719999999999998</v>
      </c>
      <c r="D335" s="28">
        <v>0.49880000000000002</v>
      </c>
      <c r="E335" s="29"/>
      <c r="F335" s="33"/>
      <c r="J335" s="57" t="s">
        <v>68</v>
      </c>
    </row>
    <row r="336" spans="2:16" ht="14.45" customHeight="1" x14ac:dyDescent="0.25">
      <c r="B336" s="29">
        <v>9</v>
      </c>
      <c r="C336" s="28">
        <v>0.49830000000000002</v>
      </c>
      <c r="D336" s="28">
        <v>0.50280000000000002</v>
      </c>
      <c r="E336" s="29"/>
      <c r="F336" s="33"/>
    </row>
    <row r="337" spans="2:16" ht="14.45" customHeight="1" x14ac:dyDescent="0.25">
      <c r="B337" s="29">
        <v>9.5</v>
      </c>
      <c r="C337" s="28">
        <v>0.50049999999999994</v>
      </c>
      <c r="D337" s="28">
        <v>0.50460000000000005</v>
      </c>
      <c r="E337" s="29">
        <v>2020</v>
      </c>
      <c r="F337" s="33"/>
    </row>
    <row r="339" spans="2:16" ht="14.45" customHeight="1" x14ac:dyDescent="0.25">
      <c r="B339" s="37" t="s">
        <v>67</v>
      </c>
      <c r="C339" s="37" t="s">
        <v>14</v>
      </c>
      <c r="D339" s="37" t="s">
        <v>13</v>
      </c>
      <c r="E339" s="37" t="s">
        <v>12</v>
      </c>
    </row>
    <row r="340" spans="2:16" ht="14.45" customHeight="1" x14ac:dyDescent="0.25">
      <c r="B340" s="29">
        <v>1</v>
      </c>
      <c r="C340" s="29">
        <v>922</v>
      </c>
      <c r="D340" s="29">
        <v>13</v>
      </c>
      <c r="E340" s="29">
        <v>13.8</v>
      </c>
      <c r="K340" s="36"/>
      <c r="M340" s="36"/>
      <c r="N340" s="36"/>
      <c r="O340" s="35"/>
      <c r="P340" s="34"/>
    </row>
    <row r="341" spans="2:16" ht="14.45" customHeight="1" x14ac:dyDescent="0.25">
      <c r="B341" s="29">
        <v>2</v>
      </c>
      <c r="C341" s="29"/>
      <c r="D341" s="29"/>
      <c r="E341" s="29"/>
    </row>
    <row r="342" spans="2:16" ht="14.45" customHeight="1" x14ac:dyDescent="0.25">
      <c r="B342" s="29">
        <v>3</v>
      </c>
      <c r="C342" s="29">
        <v>922</v>
      </c>
      <c r="D342" s="29">
        <v>13.1</v>
      </c>
      <c r="E342" s="29">
        <v>13.8</v>
      </c>
      <c r="K342" s="36"/>
      <c r="M342" s="36"/>
      <c r="N342" s="36"/>
      <c r="O342" s="35"/>
      <c r="P342" s="34"/>
    </row>
    <row r="343" spans="2:16" ht="14.45" customHeight="1" x14ac:dyDescent="0.25">
      <c r="B343" s="29">
        <v>4</v>
      </c>
      <c r="C343" s="29"/>
      <c r="D343" s="29"/>
      <c r="E343" s="29"/>
    </row>
    <row r="344" spans="2:16" ht="14.45" customHeight="1" x14ac:dyDescent="0.25">
      <c r="B344" s="29">
        <v>5</v>
      </c>
      <c r="C344" s="29">
        <v>922</v>
      </c>
      <c r="D344" s="29">
        <v>13.1</v>
      </c>
      <c r="E344" s="29">
        <v>13.8</v>
      </c>
    </row>
    <row r="345" spans="2:16" ht="14.45" customHeight="1" x14ac:dyDescent="0.25">
      <c r="B345" s="29">
        <v>6</v>
      </c>
      <c r="C345" s="29"/>
      <c r="D345" s="29"/>
      <c r="E345" s="29"/>
    </row>
    <row r="346" spans="2:16" ht="14.45" customHeight="1" x14ac:dyDescent="0.25">
      <c r="B346" s="29">
        <v>7</v>
      </c>
      <c r="C346" s="29">
        <v>922</v>
      </c>
      <c r="D346" s="29">
        <v>13.2</v>
      </c>
      <c r="E346" s="29">
        <v>13.8</v>
      </c>
    </row>
    <row r="347" spans="2:16" ht="14.45" customHeight="1" x14ac:dyDescent="0.25">
      <c r="B347" s="29">
        <v>8</v>
      </c>
      <c r="C347" s="29"/>
      <c r="D347" s="29"/>
      <c r="E347" s="29"/>
    </row>
    <row r="348" spans="2:16" ht="14.45" customHeight="1" x14ac:dyDescent="0.25">
      <c r="B348" s="29">
        <v>9</v>
      </c>
      <c r="C348" s="29">
        <v>922</v>
      </c>
      <c r="D348" s="29">
        <v>13.3</v>
      </c>
      <c r="E348" s="29">
        <v>13.8</v>
      </c>
    </row>
    <row r="349" spans="2:16" ht="14.45" customHeight="1" x14ac:dyDescent="0.25">
      <c r="B349" s="29">
        <v>10</v>
      </c>
      <c r="C349" s="33"/>
      <c r="D349" s="33"/>
      <c r="E349" s="33"/>
    </row>
    <row r="351" spans="2:16" ht="14.45" customHeight="1" x14ac:dyDescent="0.25">
      <c r="B351" s="31" t="s">
        <v>7</v>
      </c>
      <c r="C351" s="31" t="s">
        <v>6</v>
      </c>
      <c r="D351" s="31" t="s">
        <v>5</v>
      </c>
    </row>
    <row r="352" spans="2:16" ht="14.45" customHeight="1" x14ac:dyDescent="0.25">
      <c r="B352" s="29" t="s">
        <v>11</v>
      </c>
      <c r="C352" s="32">
        <f>SUM(C318:C337)/20</f>
        <v>0.50029500000000005</v>
      </c>
      <c r="D352" s="32">
        <f>SUM(D318:D337)/20</f>
        <v>0.50096999999999992</v>
      </c>
    </row>
    <row r="353" spans="2:7" ht="14.45" customHeight="1" x14ac:dyDescent="0.25">
      <c r="B353" s="29" t="s">
        <v>10</v>
      </c>
      <c r="C353" s="30">
        <f>SUM(D340:D349)/5</f>
        <v>13.14</v>
      </c>
      <c r="D353" s="30">
        <f>SUM(E340:E349)/5</f>
        <v>13.8</v>
      </c>
    </row>
    <row r="354" spans="2:7" ht="14.45" customHeight="1" x14ac:dyDescent="0.25">
      <c r="B354" s="29" t="s">
        <v>9</v>
      </c>
      <c r="C354" s="30" t="s">
        <v>0</v>
      </c>
      <c r="D354" s="30">
        <f>SUM(C340:C349)/5</f>
        <v>922</v>
      </c>
      <c r="F354" s="4"/>
    </row>
    <row r="357" spans="2:7" ht="14.45" customHeight="1" x14ac:dyDescent="0.25">
      <c r="B357" s="8" t="s">
        <v>8</v>
      </c>
      <c r="G357" s="5"/>
    </row>
    <row r="358" spans="2:7" ht="14.45" customHeight="1" x14ac:dyDescent="0.25">
      <c r="B358" s="31" t="s">
        <v>7</v>
      </c>
      <c r="C358" s="31" t="s">
        <v>6</v>
      </c>
      <c r="D358" s="31" t="s">
        <v>5</v>
      </c>
      <c r="G358" s="6"/>
    </row>
    <row r="359" spans="2:7" ht="14.45" customHeight="1" x14ac:dyDescent="0.25">
      <c r="B359" s="29" t="s">
        <v>4</v>
      </c>
      <c r="C359" s="43">
        <v>8.4301000000000001E-2</v>
      </c>
      <c r="D359" s="43">
        <v>8.4347000000000005E-2</v>
      </c>
    </row>
    <row r="360" spans="2:7" ht="14.45" customHeight="1" x14ac:dyDescent="0.25">
      <c r="B360" s="29" t="s">
        <v>3</v>
      </c>
      <c r="C360" s="28">
        <f>C359/H$6</f>
        <v>9.2638461538461531E-2</v>
      </c>
      <c r="D360" s="28">
        <f>D359/(D354/1000)</f>
        <v>9.1482646420824293E-2</v>
      </c>
    </row>
    <row r="362" spans="2:7" ht="14.45" customHeight="1" x14ac:dyDescent="0.25">
      <c r="B362" s="27" t="s">
        <v>2</v>
      </c>
      <c r="C362" s="26"/>
      <c r="F362" s="6"/>
      <c r="G362" s="4"/>
    </row>
    <row r="363" spans="2:7" ht="14.45" customHeight="1" x14ac:dyDescent="0.25">
      <c r="B363" s="25" t="s">
        <v>1</v>
      </c>
      <c r="C363" s="24">
        <f>(E337-E318)/1000</f>
        <v>0.09</v>
      </c>
    </row>
    <row r="364" spans="2:7" ht="14.45" customHeight="1" x14ac:dyDescent="0.25">
      <c r="B364" s="4"/>
      <c r="C364" s="79"/>
    </row>
    <row r="365" spans="2:7" ht="14.45" customHeight="1" x14ac:dyDescent="0.25">
      <c r="B365" s="4"/>
      <c r="C365" s="4"/>
      <c r="E365" s="23"/>
    </row>
    <row r="366" spans="2:7" ht="14.45" customHeight="1" x14ac:dyDescent="0.25">
      <c r="B366" s="2"/>
      <c r="C366" s="1"/>
      <c r="D366" s="4"/>
      <c r="E366" s="23"/>
      <c r="F366" s="22"/>
    </row>
    <row r="367" spans="2:7" ht="14.45" customHeight="1" x14ac:dyDescent="0.25">
      <c r="B367" s="6"/>
      <c r="C367" s="5"/>
      <c r="D367" s="5"/>
      <c r="F367" s="22"/>
    </row>
    <row r="368" spans="2:7" ht="14.45" customHeight="1" x14ac:dyDescent="0.25">
      <c r="B368" s="6"/>
      <c r="C368" s="3"/>
      <c r="D368" s="3"/>
    </row>
    <row r="369" spans="2:4" ht="14.45" customHeight="1" x14ac:dyDescent="0.25">
      <c r="B369" s="6"/>
      <c r="C369" s="5"/>
      <c r="D369" s="5"/>
    </row>
    <row r="370" spans="2:4" ht="14.45" customHeight="1" x14ac:dyDescent="0.25">
      <c r="B370" s="2"/>
      <c r="C370" s="7"/>
      <c r="D370" s="7"/>
    </row>
  </sheetData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Deviation test 42FIT4011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Tormod Stautland Stokka</dc:creator>
  <cp:lastModifiedBy>Tormod Stautland Stokka</cp:lastModifiedBy>
  <dcterms:created xsi:type="dcterms:W3CDTF">2024-04-18T11:24:41Z</dcterms:created>
  <dcterms:modified xsi:type="dcterms:W3CDTF">2024-04-18T11:26:35Z</dcterms:modified>
</cp:coreProperties>
</file>