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mo\Desktop\Calibration Archive\42FIT4018\"/>
    </mc:Choice>
  </mc:AlternateContent>
  <xr:revisionPtr revIDLastSave="0" documentId="8_{EEC4F4F7-064F-4974-B573-D2FBD70D34C0}" xr6:coauthVersionLast="47" xr6:coauthVersionMax="47" xr10:uidLastSave="{00000000-0000-0000-0000-000000000000}"/>
  <bookViews>
    <workbookView xWindow="28680" yWindow="-120" windowWidth="29040" windowHeight="15840" xr2:uid="{4087F750-E918-4109-94E4-F4D399AEACC1}"/>
  </bookViews>
  <sheets>
    <sheet name="Deviation test 42FIT4018 (2)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5" l="1"/>
  <c r="K22" i="5"/>
  <c r="L22" i="5"/>
  <c r="O22" i="5"/>
  <c r="O60" i="5" s="1"/>
  <c r="O24" i="5"/>
  <c r="K29" i="5"/>
  <c r="K31" i="5" s="1"/>
  <c r="L29" i="5"/>
  <c r="L31" i="5" s="1"/>
  <c r="K30" i="5"/>
  <c r="L30" i="5"/>
  <c r="K34" i="5"/>
  <c r="L34" i="5"/>
  <c r="L39" i="5"/>
  <c r="C46" i="5"/>
  <c r="K24" i="5" s="1"/>
  <c r="D46" i="5"/>
  <c r="K25" i="5" s="1"/>
  <c r="C47" i="5"/>
  <c r="K38" i="5" s="1"/>
  <c r="D47" i="5"/>
  <c r="K39" i="5" s="1"/>
  <c r="D48" i="5"/>
  <c r="D54" i="5" s="1"/>
  <c r="C54" i="5"/>
  <c r="C57" i="5"/>
  <c r="K59" i="5"/>
  <c r="L59" i="5"/>
  <c r="O59" i="5"/>
  <c r="O61" i="5"/>
  <c r="K62" i="5"/>
  <c r="O62" i="5"/>
  <c r="K66" i="5"/>
  <c r="K68" i="5" s="1"/>
  <c r="L66" i="5"/>
  <c r="L69" i="5" s="1"/>
  <c r="K67" i="5"/>
  <c r="O72" i="5" s="1"/>
  <c r="L67" i="5"/>
  <c r="L68" i="5"/>
  <c r="K69" i="5"/>
  <c r="O66" i="5" s="1"/>
  <c r="K71" i="5"/>
  <c r="K72" i="5" s="1"/>
  <c r="K73" i="5" s="1"/>
  <c r="O69" i="5" s="1"/>
  <c r="L71" i="5"/>
  <c r="L72" i="5" s="1"/>
  <c r="L73" i="5" s="1"/>
  <c r="K76" i="5"/>
  <c r="L76" i="5"/>
  <c r="L77" i="5"/>
  <c r="C117" i="5"/>
  <c r="L24" i="5" s="1"/>
  <c r="D117" i="5"/>
  <c r="L25" i="5" s="1"/>
  <c r="C118" i="5"/>
  <c r="L38" i="5" s="1"/>
  <c r="D118" i="5"/>
  <c r="D119" i="5"/>
  <c r="L40" i="5" s="1"/>
  <c r="L35" i="5" s="1"/>
  <c r="L36" i="5" s="1"/>
  <c r="C125" i="5"/>
  <c r="D125" i="5"/>
  <c r="C128" i="5"/>
  <c r="C196" i="5"/>
  <c r="K61" i="5" s="1"/>
  <c r="D196" i="5"/>
  <c r="C197" i="5"/>
  <c r="K75" i="5" s="1"/>
  <c r="D197" i="5"/>
  <c r="D198" i="5"/>
  <c r="K77" i="5" s="1"/>
  <c r="C204" i="5"/>
  <c r="C207" i="5"/>
  <c r="C272" i="5"/>
  <c r="L61" i="5" s="1"/>
  <c r="D272" i="5"/>
  <c r="L62" i="5" s="1"/>
  <c r="C273" i="5"/>
  <c r="L75" i="5" s="1"/>
  <c r="D273" i="5"/>
  <c r="D274" i="5"/>
  <c r="C280" i="5"/>
  <c r="D280" i="5"/>
  <c r="C283" i="5"/>
  <c r="K26" i="5" l="1"/>
  <c r="K27" i="5"/>
  <c r="O34" i="5"/>
  <c r="O71" i="5"/>
  <c r="O73" i="5" s="1"/>
  <c r="O74" i="5" s="1"/>
  <c r="K63" i="5"/>
  <c r="K64" i="5"/>
  <c r="L26" i="5"/>
  <c r="L27" i="5"/>
  <c r="L64" i="5"/>
  <c r="L63" i="5"/>
  <c r="O35" i="5"/>
  <c r="D204" i="5"/>
  <c r="K40" i="5"/>
  <c r="K35" i="5" s="1"/>
  <c r="K36" i="5" s="1"/>
  <c r="O32" i="5" s="1"/>
  <c r="L32" i="5"/>
  <c r="K32" i="5"/>
  <c r="O29" i="5" s="1"/>
  <c r="O65" i="5" l="1"/>
  <c r="O67" i="5" s="1"/>
  <c r="O36" i="5"/>
  <c r="O37" i="5" s="1"/>
  <c r="L44" i="5" s="1"/>
  <c r="K47" i="5" s="1"/>
  <c r="O28" i="5"/>
  <c r="O30" i="5" s="1"/>
</calcChain>
</file>

<file path=xl/sharedStrings.xml><?xml version="1.0" encoding="utf-8"?>
<sst xmlns="http://schemas.openxmlformats.org/spreadsheetml/2006/main" count="319" uniqueCount="115">
  <si>
    <t>N/A</t>
  </si>
  <si>
    <t>Volume delivered from Flowglass [L]</t>
  </si>
  <si>
    <t>Results Flowglass</t>
  </si>
  <si>
    <t>Totalizer [L]</t>
  </si>
  <si>
    <t>Totalizer [kg]</t>
  </si>
  <si>
    <t>Extern flowmeter</t>
  </si>
  <si>
    <t>42FITXXXX</t>
  </si>
  <si>
    <t>Results</t>
  </si>
  <si>
    <t>Note: The totalizer is manually checked on both flowmeters at approximately minute 10.</t>
  </si>
  <si>
    <t>Average Density [kg/m3]</t>
  </si>
  <si>
    <t>Average Temperature [℃]</t>
  </si>
  <si>
    <t>Average Mass flow [kg/hr]</t>
  </si>
  <si>
    <t>Temp Extern flowmeter [℃]</t>
  </si>
  <si>
    <t>Temp 42FITXXXX [℃]</t>
  </si>
  <si>
    <t>Density Extern flowmeter [kg/m3]</t>
  </si>
  <si>
    <t>Notes [Faults found]</t>
  </si>
  <si>
    <t>Flow glass [ml]</t>
  </si>
  <si>
    <t>Extern flowmeter [kg/hr]</t>
  </si>
  <si>
    <t>42FITXXXX [kg/hr]</t>
  </si>
  <si>
    <t>5. Reset the totalizer before each test</t>
  </si>
  <si>
    <t>Filter time locally for both [sec]</t>
  </si>
  <si>
    <t>4. Use same filter settings for External and Internal flow meter.</t>
  </si>
  <si>
    <t>Manual</t>
  </si>
  <si>
    <t>Regulator [Man/Auto]</t>
  </si>
  <si>
    <t>3. Use the Flow Glass as tank if possible.</t>
  </si>
  <si>
    <t>Setpoint stroke length [%]</t>
  </si>
  <si>
    <t>2. Start the flow comparrison and note every 1 minute the actual kg/hr flow from the Flow Meters.</t>
  </si>
  <si>
    <t>Key settings</t>
  </si>
  <si>
    <t>1. Firstly warm up the system and stabilize the system with the regulator in manual.</t>
  </si>
  <si>
    <t>Last tested</t>
  </si>
  <si>
    <t>Chemical name</t>
  </si>
  <si>
    <t>Flowtransmitter</t>
  </si>
  <si>
    <t>Date</t>
  </si>
  <si>
    <t>Note:</t>
  </si>
  <si>
    <t>Accuracy test:</t>
  </si>
  <si>
    <t>Ext. Flow - Density [kg/m3]</t>
  </si>
  <si>
    <t>Total Deviation Ratio Meas/Actual</t>
  </si>
  <si>
    <t>Ext. Flow - Temperature [℃]</t>
  </si>
  <si>
    <t>Combined result of FlowMeas and TotalizerMeas [%]</t>
  </si>
  <si>
    <t xml:space="preserve"> TotalizerMeas / TotalizerActual [%]</t>
  </si>
  <si>
    <t>FlowMeas / FlowActual [%]</t>
  </si>
  <si>
    <t>Totalizer Deviation [%]</t>
  </si>
  <si>
    <t>Totalizer Deviation [kg]</t>
  </si>
  <si>
    <t>Total Deviation Meas/Actual [%]</t>
  </si>
  <si>
    <t>Ext. Flow - TotalizerActual [kg]</t>
  </si>
  <si>
    <t>Average Totalizer Deviation [%]</t>
  </si>
  <si>
    <t>Average Mass Flow Deviation [%]</t>
  </si>
  <si>
    <t>Total Result from all tests</t>
  </si>
  <si>
    <t>Mass Flow Deviation [%]</t>
  </si>
  <si>
    <t>Mass Flow Deviation [kg/hr]</t>
  </si>
  <si>
    <t>Coriolis Sensor Fabric New</t>
  </si>
  <si>
    <t>Ext. Flow - FlowActual [kg/hr]</t>
  </si>
  <si>
    <r>
      <t>Last Calibration Date</t>
    </r>
    <r>
      <rPr>
        <sz val="11"/>
        <color theme="1"/>
        <rFont val="Aptos Narrow"/>
        <family val="2"/>
        <scheme val="minor"/>
      </rPr>
      <t xml:space="preserve">: </t>
    </r>
  </si>
  <si>
    <r>
      <t>Flow Measurement Range</t>
    </r>
    <r>
      <rPr>
        <sz val="11"/>
        <color theme="1"/>
        <rFont val="Aptos Narrow"/>
        <family val="2"/>
        <scheme val="minor"/>
      </rPr>
      <t xml:space="preserve">: </t>
    </r>
  </si>
  <si>
    <r>
      <t>Flow Transmitter</t>
    </r>
    <r>
      <rPr>
        <sz val="11"/>
        <color theme="1"/>
        <rFont val="Aptos Narrow"/>
        <family val="2"/>
        <scheme val="minor"/>
      </rPr>
      <t xml:space="preserve">: </t>
    </r>
  </si>
  <si>
    <t>Setpoint Pump Stroke Length [%]</t>
  </si>
  <si>
    <r>
      <t>Date of Test</t>
    </r>
    <r>
      <rPr>
        <sz val="11"/>
        <color theme="1"/>
        <rFont val="Aptos Narrow"/>
        <family val="2"/>
        <scheme val="minor"/>
      </rPr>
      <t xml:space="preserve">: </t>
    </r>
  </si>
  <si>
    <t>Test [2]</t>
  </si>
  <si>
    <t>Test [1]</t>
  </si>
  <si>
    <t>Average values for Deviation Test [x]</t>
  </si>
  <si>
    <t>BEFORE ADJUSTMENTS</t>
  </si>
  <si>
    <t>Density SAS</t>
  </si>
  <si>
    <r>
      <t>Range 20 mA [</t>
    </r>
    <r>
      <rPr>
        <sz val="11"/>
        <rFont val="Calibri"/>
        <family val="2"/>
      </rPr>
      <t>kg/hr</t>
    </r>
    <r>
      <rPr>
        <sz val="11"/>
        <color rgb="FF000000"/>
        <rFont val="Calibri"/>
        <family val="2"/>
      </rPr>
      <t>]</t>
    </r>
  </si>
  <si>
    <t>Range 4 mA [kg/hr]</t>
  </si>
  <si>
    <t>Injectionpoint</t>
  </si>
  <si>
    <t>Chemical</t>
  </si>
  <si>
    <t>Tank ID</t>
  </si>
  <si>
    <t>Flowmeter</t>
  </si>
  <si>
    <t>Time [minute]</t>
  </si>
  <si>
    <t>Flow-glass Mass injected [kg]</t>
  </si>
  <si>
    <t>Flow-glass Volume injected [L]</t>
  </si>
  <si>
    <t>Ext. Flow - Totalizer [kg]</t>
  </si>
  <si>
    <t>Ext. Flow - Mass Flow [kg/hr]</t>
  </si>
  <si>
    <t>Damping for Ext. Fit: 10 secs --&gt; 20 secs</t>
  </si>
  <si>
    <t>Filter Frequency tau: 10 --&gt; 20 secs</t>
  </si>
  <si>
    <t>Flow-glass / TotalizerActual [%]</t>
  </si>
  <si>
    <t>Test [4]</t>
  </si>
  <si>
    <t>Test [3]</t>
  </si>
  <si>
    <t>AFTER ADJUSTMENTS:</t>
  </si>
  <si>
    <t>Off</t>
  </si>
  <si>
    <t>On</t>
  </si>
  <si>
    <t>Density Measurement</t>
  </si>
  <si>
    <t>Filter Frequency tau [sec]</t>
  </si>
  <si>
    <t>Damping Samles [Samples]</t>
  </si>
  <si>
    <t>Damping filter for Local Display [sec]</t>
  </si>
  <si>
    <t>Damping tau Analog Out [sec]</t>
  </si>
  <si>
    <t>After</t>
  </si>
  <si>
    <t>Before</t>
  </si>
  <si>
    <t>Other Settings</t>
  </si>
  <si>
    <t>Fine adjustments for FCF [kg/s2]</t>
  </si>
  <si>
    <t>Flow Calibration Factor [kg/s2]</t>
  </si>
  <si>
    <t>Calculated</t>
  </si>
  <si>
    <t>Settings</t>
  </si>
  <si>
    <t>Flow-glass/TotalizerActual Deviation [%]</t>
  </si>
  <si>
    <t>Flow-glass / TotalizerActual Accuracy [%]</t>
  </si>
  <si>
    <t>Results of adjustments</t>
  </si>
  <si>
    <t>Zero calibrated Ext. Flowmeter</t>
  </si>
  <si>
    <t>42FIT4018 Flow-glass/Totalizer Deviation [%]</t>
  </si>
  <si>
    <t>42FIT4018 - Temperature [℃]</t>
  </si>
  <si>
    <t>42FIT4018 - Totalizer [kg]</t>
  </si>
  <si>
    <t>42FIT4018 - Mass Flow [kg/hr]</t>
  </si>
  <si>
    <t>Flocculant</t>
  </si>
  <si>
    <t>42FIT4018</t>
  </si>
  <si>
    <t>Damping samples: 50 --&gt; 80 samples</t>
  </si>
  <si>
    <t>Filter Display tau: 10 --&gt; 20 secs</t>
  </si>
  <si>
    <t>Damping for 42FIT: 5 secs --&gt; 20 secs</t>
  </si>
  <si>
    <t>Zero calibrated</t>
  </si>
  <si>
    <t>Zero Calibrated 42FIT4018</t>
  </si>
  <si>
    <t>42FIT4018 - TotalizerMeas [kg]</t>
  </si>
  <si>
    <t>42FIT4018 - FlowMeas [kg/hr]</t>
  </si>
  <si>
    <t>0 - 3,0 kg/hr</t>
  </si>
  <si>
    <t>The 20 mA range could be higher, the pump gives 7,6 kg/hr at 70%</t>
  </si>
  <si>
    <t>2. Trinn Separator Gjøa</t>
  </si>
  <si>
    <t>42TB007</t>
  </si>
  <si>
    <t>42FT4018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</si>
</sst>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0"/>
    <numFmt numFmtId="167" formatCode="0.0000"/>
  </numFmts>
  <fonts count="1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rgb="FF000000"/>
      <name val="Calibri"/>
      <family val="2"/>
    </font>
    <font>
      <sz val="18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66" fontId="0" fillId="0" borderId="0" xfId="0" applyNumberFormat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/>
    <xf numFmtId="2" fontId="2" fillId="2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/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2" borderId="1" xfId="0" applyFont="1" applyFill="1" applyBorder="1"/>
    <xf numFmtId="0" fontId="0" fillId="0" borderId="2" xfId="0" applyBorder="1"/>
    <xf numFmtId="167" fontId="10" fillId="0" borderId="0" xfId="0" applyNumberFormat="1" applyFont="1" applyAlignment="1">
      <alignment horizontal="center"/>
    </xf>
    <xf numFmtId="0" fontId="2" fillId="2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167" fontId="2" fillId="0" borderId="0" xfId="0" applyNumberFormat="1" applyFont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7" fontId="3" fillId="7" borderId="4" xfId="0" applyNumberFormat="1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10" fillId="6" borderId="1" xfId="0" applyNumberFormat="1" applyFont="1" applyFill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0" fontId="0" fillId="2" borderId="8" xfId="0" applyFill="1" applyBorder="1"/>
    <xf numFmtId="2" fontId="11" fillId="0" borderId="9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10" fillId="0" borderId="3" xfId="0" applyNumberFormat="1" applyFont="1" applyBorder="1" applyAlignment="1">
      <alignment horizontal="center"/>
    </xf>
    <xf numFmtId="2" fontId="12" fillId="8" borderId="3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167" fontId="10" fillId="6" borderId="1" xfId="0" applyNumberFormat="1" applyFont="1" applyFill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167" fontId="2" fillId="2" borderId="10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0" fillId="5" borderId="0" xfId="0" applyFill="1"/>
    <xf numFmtId="0" fontId="10" fillId="0" borderId="1" xfId="0" applyFont="1" applyBorder="1" applyAlignment="1">
      <alignment horizontal="center"/>
    </xf>
    <xf numFmtId="0" fontId="10" fillId="5" borderId="1" xfId="0" applyFont="1" applyFill="1" applyBorder="1"/>
    <xf numFmtId="0" fontId="10" fillId="0" borderId="1" xfId="0" applyFont="1" applyBorder="1"/>
    <xf numFmtId="0" fontId="13" fillId="9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4" fontId="5" fillId="0" borderId="15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167" fontId="15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5" borderId="0" xfId="0" applyFont="1" applyFill="1"/>
    <xf numFmtId="2" fontId="0" fillId="0" borderId="0" xfId="0" applyNumberFormat="1"/>
    <xf numFmtId="14" fontId="0" fillId="0" borderId="0" xfId="0" applyNumberFormat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12" fillId="8" borderId="1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/>
    <xf numFmtId="167" fontId="0" fillId="4" borderId="1" xfId="0" applyNumberFormat="1" applyFill="1" applyBorder="1" applyAlignment="1">
      <alignment horizontal="center"/>
    </xf>
    <xf numFmtId="166" fontId="0" fillId="0" borderId="0" xfId="0" applyNumberFormat="1"/>
    <xf numFmtId="2" fontId="2" fillId="7" borderId="6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7" fontId="10" fillId="6" borderId="11" xfId="0" applyNumberFormat="1" applyFont="1" applyFill="1" applyBorder="1" applyAlignment="1">
      <alignment horizontal="center"/>
    </xf>
    <xf numFmtId="167" fontId="0" fillId="0" borderId="0" xfId="0" applyNumberFormat="1"/>
    <xf numFmtId="0" fontId="0" fillId="8" borderId="0" xfId="0" applyFill="1"/>
    <xf numFmtId="0" fontId="0" fillId="8" borderId="2" xfId="0" applyFill="1" applyBorder="1"/>
    <xf numFmtId="14" fontId="2" fillId="0" borderId="0" xfId="0" applyNumberFormat="1" applyFont="1" applyAlignment="1">
      <alignment horizontal="center"/>
    </xf>
    <xf numFmtId="2" fontId="10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CAC1-5591-43D8-AE6A-B8F99FE45897}">
  <dimension ref="B4:T290"/>
  <sheetViews>
    <sheetView tabSelected="1" zoomScale="85" zoomScaleNormal="85" workbookViewId="0">
      <selection activeCell="G39" sqref="G39"/>
    </sheetView>
  </sheetViews>
  <sheetFormatPr baseColWidth="10" defaultColWidth="8.7109375" defaultRowHeight="14.45" customHeight="1" x14ac:dyDescent="0.25"/>
  <cols>
    <col min="2" max="2" width="39.85546875" customWidth="1"/>
    <col min="3" max="3" width="31.7109375" customWidth="1"/>
    <col min="4" max="4" width="25.140625" bestFit="1" customWidth="1"/>
    <col min="5" max="5" width="26.7109375" customWidth="1"/>
    <col min="6" max="6" width="19.28515625" customWidth="1"/>
    <col min="7" max="7" width="17.7109375" customWidth="1"/>
    <col min="8" max="8" width="20.5703125" bestFit="1" customWidth="1"/>
    <col min="9" max="9" width="15.7109375" bestFit="1" customWidth="1"/>
    <col min="10" max="10" width="41" bestFit="1" customWidth="1"/>
    <col min="11" max="12" width="10.7109375" customWidth="1"/>
    <col min="13" max="13" width="11.7109375" customWidth="1"/>
    <col min="14" max="14" width="53.140625" bestFit="1" customWidth="1"/>
    <col min="15" max="15" width="11.28515625" bestFit="1" customWidth="1"/>
  </cols>
  <sheetData>
    <row r="4" spans="2:16" ht="14.45" customHeight="1" x14ac:dyDescent="0.25">
      <c r="B4" s="79" t="s">
        <v>67</v>
      </c>
      <c r="C4" s="35" t="s">
        <v>66</v>
      </c>
      <c r="D4" s="79" t="s">
        <v>65</v>
      </c>
      <c r="E4" s="79" t="s">
        <v>64</v>
      </c>
      <c r="F4" s="79" t="s">
        <v>63</v>
      </c>
      <c r="G4" s="79" t="s">
        <v>62</v>
      </c>
      <c r="H4" s="79" t="s">
        <v>61</v>
      </c>
      <c r="J4" s="38"/>
      <c r="K4" s="38"/>
    </row>
    <row r="5" spans="2:16" ht="14.45" customHeight="1" x14ac:dyDescent="0.25">
      <c r="B5" s="78" t="s">
        <v>114</v>
      </c>
      <c r="C5" s="35" t="s">
        <v>113</v>
      </c>
      <c r="D5" s="79" t="s">
        <v>101</v>
      </c>
      <c r="E5" s="79" t="s">
        <v>112</v>
      </c>
      <c r="F5" s="77">
        <v>0</v>
      </c>
      <c r="G5" s="115">
        <v>3</v>
      </c>
      <c r="H5" s="30">
        <v>1.0129999999999999</v>
      </c>
      <c r="I5" s="6"/>
      <c r="J5" s="6"/>
      <c r="K5" s="6"/>
    </row>
    <row r="9" spans="2:16" ht="14.45" customHeight="1" x14ac:dyDescent="0.35">
      <c r="B9" s="18" t="s">
        <v>34</v>
      </c>
      <c r="C9" s="47">
        <v>1</v>
      </c>
      <c r="D9" s="17" t="s">
        <v>33</v>
      </c>
      <c r="M9" s="4"/>
      <c r="N9" s="4"/>
      <c r="O9" s="4"/>
      <c r="P9" s="4"/>
    </row>
    <row r="10" spans="2:16" ht="14.45" customHeight="1" x14ac:dyDescent="0.3">
      <c r="B10" s="16" t="s">
        <v>32</v>
      </c>
      <c r="C10" s="15">
        <v>45348</v>
      </c>
      <c r="M10" s="4"/>
      <c r="N10" s="4"/>
      <c r="O10" s="4"/>
      <c r="P10" s="4"/>
    </row>
    <row r="11" spans="2:16" ht="14.45" customHeight="1" x14ac:dyDescent="0.25">
      <c r="B11" s="14" t="s">
        <v>31</v>
      </c>
      <c r="C11" s="11" t="s">
        <v>102</v>
      </c>
    </row>
    <row r="12" spans="2:16" ht="14.45" customHeight="1" x14ac:dyDescent="0.25">
      <c r="B12" s="11" t="s">
        <v>30</v>
      </c>
      <c r="C12" s="11" t="s">
        <v>101</v>
      </c>
    </row>
    <row r="13" spans="2:16" ht="14.45" customHeight="1" x14ac:dyDescent="0.25">
      <c r="B13" s="11" t="s">
        <v>29</v>
      </c>
      <c r="C13" s="114">
        <v>43555</v>
      </c>
    </row>
    <row r="15" spans="2:16" ht="14.45" customHeight="1" x14ac:dyDescent="0.25">
      <c r="E15" t="s">
        <v>28</v>
      </c>
      <c r="K15" s="38"/>
      <c r="M15" s="91"/>
      <c r="N15" s="38"/>
      <c r="O15" s="37"/>
    </row>
    <row r="16" spans="2:16" ht="14.45" customHeight="1" x14ac:dyDescent="0.25">
      <c r="B16" s="46" t="s">
        <v>27</v>
      </c>
      <c r="C16" s="28"/>
      <c r="E16" t="s">
        <v>26</v>
      </c>
      <c r="K16" s="38"/>
      <c r="M16" s="91"/>
      <c r="N16" s="38"/>
      <c r="O16" s="37"/>
      <c r="P16" s="36"/>
    </row>
    <row r="17" spans="2:16" ht="14.45" customHeight="1" x14ac:dyDescent="0.25">
      <c r="B17" s="43" t="s">
        <v>25</v>
      </c>
      <c r="C17" s="97">
        <v>20</v>
      </c>
      <c r="E17" t="s">
        <v>24</v>
      </c>
      <c r="M17" s="38"/>
      <c r="N17" s="38"/>
      <c r="O17" s="37"/>
      <c r="P17" s="36"/>
    </row>
    <row r="18" spans="2:16" ht="14.45" customHeight="1" x14ac:dyDescent="0.25">
      <c r="B18" s="43" t="s">
        <v>23</v>
      </c>
      <c r="C18" s="31" t="s">
        <v>22</v>
      </c>
      <c r="E18" t="s">
        <v>21</v>
      </c>
      <c r="K18" s="38"/>
    </row>
    <row r="19" spans="2:16" ht="14.45" customHeight="1" x14ac:dyDescent="0.25">
      <c r="B19" s="43" t="s">
        <v>20</v>
      </c>
      <c r="C19" s="31">
        <v>20</v>
      </c>
      <c r="E19" t="s">
        <v>19</v>
      </c>
      <c r="K19" s="38"/>
      <c r="M19" s="38"/>
      <c r="N19" s="38"/>
      <c r="O19" s="37"/>
      <c r="P19" s="36"/>
    </row>
    <row r="20" spans="2:16" ht="14.45" customHeight="1" x14ac:dyDescent="0.25">
      <c r="J20" s="76" t="s">
        <v>60</v>
      </c>
      <c r="M20" s="38"/>
      <c r="N20" s="38"/>
      <c r="O20" s="37"/>
      <c r="P20" s="36"/>
    </row>
    <row r="21" spans="2:16" ht="14.45" customHeight="1" x14ac:dyDescent="0.25">
      <c r="B21" s="39" t="s">
        <v>68</v>
      </c>
      <c r="C21" s="39" t="s">
        <v>18</v>
      </c>
      <c r="D21" s="39" t="s">
        <v>17</v>
      </c>
      <c r="E21" s="39" t="s">
        <v>16</v>
      </c>
      <c r="F21" s="42" t="s">
        <v>15</v>
      </c>
      <c r="J21" s="75" t="s">
        <v>59</v>
      </c>
      <c r="K21" s="74" t="s">
        <v>58</v>
      </c>
      <c r="L21" s="73" t="s">
        <v>57</v>
      </c>
      <c r="N21" s="69" t="s">
        <v>56</v>
      </c>
      <c r="O21" s="68">
        <f>C10</f>
        <v>45348</v>
      </c>
      <c r="P21" s="36"/>
    </row>
    <row r="22" spans="2:16" ht="14.45" customHeight="1" x14ac:dyDescent="0.25">
      <c r="B22" s="31">
        <v>1</v>
      </c>
      <c r="C22" s="30">
        <v>1.5657000000000001</v>
      </c>
      <c r="D22" s="30">
        <v>1.7435</v>
      </c>
      <c r="E22" s="31">
        <v>2400</v>
      </c>
      <c r="F22" s="40"/>
      <c r="J22" s="72" t="s">
        <v>55</v>
      </c>
      <c r="K22" s="71">
        <f>C17</f>
        <v>20</v>
      </c>
      <c r="L22" s="71">
        <f>C88</f>
        <v>70</v>
      </c>
      <c r="N22" s="69" t="s">
        <v>54</v>
      </c>
      <c r="O22" s="31" t="str">
        <f>C11</f>
        <v>42FIT4018</v>
      </c>
      <c r="P22" s="36"/>
    </row>
    <row r="23" spans="2:16" ht="14.45" customHeight="1" x14ac:dyDescent="0.25">
      <c r="B23" s="31">
        <v>2</v>
      </c>
      <c r="C23" s="30">
        <v>1.5591999999999999</v>
      </c>
      <c r="D23" s="30">
        <v>1.7438</v>
      </c>
      <c r="E23" s="31"/>
      <c r="F23" s="113" t="s">
        <v>111</v>
      </c>
      <c r="G23" s="112"/>
      <c r="H23" s="112"/>
      <c r="J23" s="50"/>
      <c r="K23" s="70"/>
      <c r="L23" s="65"/>
      <c r="N23" s="69" t="s">
        <v>53</v>
      </c>
      <c r="O23" s="31" t="s">
        <v>110</v>
      </c>
      <c r="P23" s="36"/>
    </row>
    <row r="24" spans="2:16" ht="14.45" customHeight="1" x14ac:dyDescent="0.25">
      <c r="B24" s="31">
        <v>3</v>
      </c>
      <c r="C24" s="30">
        <v>1.5338000000000001</v>
      </c>
      <c r="D24" s="30">
        <v>1.7785</v>
      </c>
      <c r="E24" s="31"/>
      <c r="F24" s="40"/>
      <c r="J24" s="50" t="s">
        <v>109</v>
      </c>
      <c r="K24" s="65">
        <f>C46</f>
        <v>1.5456700000000001</v>
      </c>
      <c r="L24" s="65">
        <f>C117</f>
        <v>6.7162800000000002</v>
      </c>
      <c r="N24" s="69" t="s">
        <v>52</v>
      </c>
      <c r="O24" s="68">
        <f>C13</f>
        <v>43555</v>
      </c>
      <c r="P24" s="36"/>
    </row>
    <row r="25" spans="2:16" ht="14.45" customHeight="1" x14ac:dyDescent="0.25">
      <c r="B25" s="31">
        <v>4</v>
      </c>
      <c r="C25" s="30">
        <v>1.4025000000000001</v>
      </c>
      <c r="D25" s="30">
        <v>1.7777000000000001</v>
      </c>
      <c r="E25" s="31"/>
      <c r="F25" s="40" t="s">
        <v>96</v>
      </c>
      <c r="J25" s="50" t="s">
        <v>51</v>
      </c>
      <c r="K25" s="65">
        <f>D46</f>
        <v>1.7649300000000003</v>
      </c>
      <c r="L25" s="65">
        <f>D117</f>
        <v>7.6133300000000004</v>
      </c>
      <c r="N25" s="33" t="s">
        <v>50</v>
      </c>
      <c r="O25" s="68">
        <v>42464</v>
      </c>
      <c r="P25" s="36"/>
    </row>
    <row r="26" spans="2:16" ht="14.45" customHeight="1" thickBot="1" x14ac:dyDescent="0.3">
      <c r="B26" s="31">
        <v>5</v>
      </c>
      <c r="C26" s="30">
        <v>1.6741999999999999</v>
      </c>
      <c r="D26" s="30">
        <v>1.7799</v>
      </c>
      <c r="E26" s="31"/>
      <c r="F26" s="40"/>
      <c r="J26" s="61" t="s">
        <v>49</v>
      </c>
      <c r="K26" s="62">
        <f>(K24-K25)</f>
        <v>-0.21926000000000023</v>
      </c>
      <c r="L26" s="62">
        <f>(L24-L25)</f>
        <v>-0.89705000000000013</v>
      </c>
      <c r="P26" s="36"/>
    </row>
    <row r="27" spans="2:16" ht="14.45" customHeight="1" thickBot="1" x14ac:dyDescent="0.3">
      <c r="B27" s="31">
        <v>6</v>
      </c>
      <c r="C27" s="30">
        <v>1.536</v>
      </c>
      <c r="D27" s="30">
        <v>1.7122999999999999</v>
      </c>
      <c r="E27" s="31"/>
      <c r="F27" s="40"/>
      <c r="J27" s="67" t="s">
        <v>48</v>
      </c>
      <c r="K27" s="59">
        <f>(K24/K25*100) -100</f>
        <v>-12.423155592573082</v>
      </c>
      <c r="L27" s="59">
        <f>(L24/L25*100) -100</f>
        <v>-11.782623372427054</v>
      </c>
      <c r="N27" s="46" t="s">
        <v>47</v>
      </c>
      <c r="O27" s="50"/>
      <c r="P27" s="36"/>
    </row>
    <row r="28" spans="2:16" ht="14.45" customHeight="1" x14ac:dyDescent="0.25">
      <c r="B28" s="31">
        <v>7</v>
      </c>
      <c r="C28" s="30">
        <v>1.532</v>
      </c>
      <c r="D28" s="30">
        <v>1.7781</v>
      </c>
      <c r="E28" s="31"/>
      <c r="F28" s="40"/>
      <c r="J28" s="58"/>
      <c r="K28" s="100"/>
      <c r="L28" s="56"/>
      <c r="N28" s="33" t="s">
        <v>46</v>
      </c>
      <c r="O28" s="66">
        <f>(K27+L27)/2</f>
        <v>-12.102889482500068</v>
      </c>
    </row>
    <row r="29" spans="2:16" ht="14.45" customHeight="1" x14ac:dyDescent="0.25">
      <c r="B29" s="31">
        <v>8</v>
      </c>
      <c r="C29" s="30">
        <v>1.5270999999999999</v>
      </c>
      <c r="D29" s="30">
        <v>1.7733000000000001</v>
      </c>
      <c r="E29" s="31"/>
      <c r="F29" s="40"/>
      <c r="J29" s="50" t="s">
        <v>108</v>
      </c>
      <c r="K29" s="65">
        <f>C53</f>
        <v>0.26090000000000002</v>
      </c>
      <c r="L29" s="65">
        <f>C124</f>
        <v>1.1833</v>
      </c>
      <c r="N29" s="33" t="s">
        <v>45</v>
      </c>
      <c r="O29" s="66">
        <f>(K32+L32)/2</f>
        <v>-8.5918238145389481</v>
      </c>
      <c r="P29" s="36"/>
    </row>
    <row r="30" spans="2:16" ht="14.45" customHeight="1" x14ac:dyDescent="0.25">
      <c r="B30" s="31">
        <v>9</v>
      </c>
      <c r="C30" s="30">
        <v>1.4809000000000001</v>
      </c>
      <c r="D30" s="30">
        <v>1.7771999999999999</v>
      </c>
      <c r="E30" s="31"/>
      <c r="F30" s="40"/>
      <c r="J30" s="50" t="s">
        <v>44</v>
      </c>
      <c r="K30" s="65">
        <f>D53</f>
        <v>0.29289999999999999</v>
      </c>
      <c r="L30" s="65">
        <f>D124</f>
        <v>1.2623</v>
      </c>
      <c r="N30" s="64" t="s">
        <v>43</v>
      </c>
      <c r="O30" s="101">
        <f>(O28+O29)/2</f>
        <v>-10.347356648519508</v>
      </c>
    </row>
    <row r="31" spans="2:16" ht="14.45" customHeight="1" thickBot="1" x14ac:dyDescent="0.3">
      <c r="B31" s="31">
        <v>10</v>
      </c>
      <c r="C31" s="30">
        <v>1.6453</v>
      </c>
      <c r="D31" s="30">
        <v>1.7849999999999999</v>
      </c>
      <c r="E31" s="31">
        <v>2685</v>
      </c>
      <c r="F31" s="40"/>
      <c r="J31" s="61" t="s">
        <v>42</v>
      </c>
      <c r="K31" s="62">
        <f>(K29-K30)</f>
        <v>-3.1999999999999973E-2</v>
      </c>
      <c r="L31" s="62">
        <f>(L29-L30)</f>
        <v>-7.8999999999999959E-2</v>
      </c>
      <c r="N31" s="28"/>
      <c r="O31" s="35"/>
      <c r="P31" s="36"/>
    </row>
    <row r="32" spans="2:16" ht="14.45" customHeight="1" thickBot="1" x14ac:dyDescent="0.3">
      <c r="J32" s="60" t="s">
        <v>41</v>
      </c>
      <c r="K32" s="59">
        <f>(K29/K30*100) -100</f>
        <v>-10.92523045407988</v>
      </c>
      <c r="L32" s="59">
        <f>(L29/L30*100) -100</f>
        <v>-6.2584171749980158</v>
      </c>
      <c r="N32" s="33" t="s">
        <v>94</v>
      </c>
      <c r="O32" s="93">
        <f>(K36+L36)/2 +100</f>
        <v>99.928737291964097</v>
      </c>
      <c r="P32" s="36"/>
    </row>
    <row r="33" spans="2:19" ht="14.45" customHeight="1" x14ac:dyDescent="0.25">
      <c r="B33" s="39" t="s">
        <v>68</v>
      </c>
      <c r="C33" s="39" t="s">
        <v>14</v>
      </c>
      <c r="D33" s="39" t="s">
        <v>13</v>
      </c>
      <c r="E33" s="39" t="s">
        <v>12</v>
      </c>
      <c r="J33" s="58"/>
      <c r="K33" s="100"/>
      <c r="L33" s="56"/>
      <c r="N33" s="28"/>
      <c r="O33" s="35"/>
    </row>
    <row r="34" spans="2:19" ht="14.45" customHeight="1" x14ac:dyDescent="0.25">
      <c r="B34" s="31">
        <v>1</v>
      </c>
      <c r="C34" s="31">
        <v>1023</v>
      </c>
      <c r="D34" s="31">
        <v>13</v>
      </c>
      <c r="E34" s="31">
        <v>13.6</v>
      </c>
      <c r="J34" s="50" t="s">
        <v>70</v>
      </c>
      <c r="K34" s="26">
        <f>(E31-E22)/1000</f>
        <v>0.28499999999999998</v>
      </c>
      <c r="L34" s="26">
        <f>(E102-E93)/1000</f>
        <v>1.24</v>
      </c>
      <c r="N34" s="33" t="s">
        <v>40</v>
      </c>
      <c r="O34" s="93">
        <f>(K24/K25*100 +L24/L25*100)/2</f>
        <v>87.897110517499925</v>
      </c>
      <c r="P34" s="36"/>
    </row>
    <row r="35" spans="2:19" ht="14.45" customHeight="1" thickBot="1" x14ac:dyDescent="0.3">
      <c r="B35" s="31">
        <v>2</v>
      </c>
      <c r="C35" s="31"/>
      <c r="D35" s="31"/>
      <c r="E35" s="31"/>
      <c r="J35" s="50" t="s">
        <v>69</v>
      </c>
      <c r="K35" s="26">
        <f>K34*(K40/1000)</f>
        <v>0.29132699999999995</v>
      </c>
      <c r="L35" s="26">
        <f>L34*(L40/1000)</f>
        <v>1.26728</v>
      </c>
      <c r="N35" s="33" t="s">
        <v>39</v>
      </c>
      <c r="O35" s="93">
        <f>(K29/K30*100 +L29/L30*100)/2</f>
        <v>91.408176185461059</v>
      </c>
    </row>
    <row r="36" spans="2:19" ht="14.45" customHeight="1" thickBot="1" x14ac:dyDescent="0.3">
      <c r="B36" s="31">
        <v>3</v>
      </c>
      <c r="C36" s="31">
        <v>1022</v>
      </c>
      <c r="D36" s="31">
        <v>13</v>
      </c>
      <c r="E36" s="31">
        <v>13.6</v>
      </c>
      <c r="J36" s="60" t="s">
        <v>93</v>
      </c>
      <c r="K36" s="59">
        <f>((K35*60/10)/(K30*60/10)) *100 -100</f>
        <v>-0.5370433595083739</v>
      </c>
      <c r="L36" s="59">
        <f>((L35*60/10)/(L30*60/10)) *100 -100</f>
        <v>0.39451794343656843</v>
      </c>
      <c r="N36" s="54" t="s">
        <v>38</v>
      </c>
      <c r="O36" s="53">
        <f>(O34+O35)/2</f>
        <v>89.652643351480492</v>
      </c>
      <c r="P36" s="36"/>
    </row>
    <row r="37" spans="2:19" ht="14.45" customHeight="1" thickBot="1" x14ac:dyDescent="0.3">
      <c r="B37" s="31">
        <v>4</v>
      </c>
      <c r="C37" s="31"/>
      <c r="D37" s="31"/>
      <c r="E37" s="31"/>
      <c r="J37" s="58"/>
      <c r="K37" s="57"/>
      <c r="L37" s="57"/>
      <c r="N37" s="52" t="s">
        <v>36</v>
      </c>
      <c r="O37" s="51">
        <f>O36/100</f>
        <v>0.89652643351480488</v>
      </c>
    </row>
    <row r="38" spans="2:19" ht="14.45" customHeight="1" x14ac:dyDescent="0.25">
      <c r="B38" s="31">
        <v>5</v>
      </c>
      <c r="C38" s="31">
        <v>1022</v>
      </c>
      <c r="D38" s="31">
        <v>13.1</v>
      </c>
      <c r="E38" s="31">
        <v>13.6</v>
      </c>
      <c r="J38" s="50" t="s">
        <v>98</v>
      </c>
      <c r="K38" s="55">
        <f>C47</f>
        <v>13.059999999999999</v>
      </c>
      <c r="L38" s="55">
        <f>C118</f>
        <v>13.720000000000002</v>
      </c>
    </row>
    <row r="39" spans="2:19" ht="14.45" customHeight="1" x14ac:dyDescent="0.25">
      <c r="B39" s="31">
        <v>6</v>
      </c>
      <c r="C39" s="31"/>
      <c r="D39" s="31"/>
      <c r="E39" s="31"/>
      <c r="J39" s="50" t="s">
        <v>37</v>
      </c>
      <c r="K39" s="49">
        <f>D47</f>
        <v>13.6</v>
      </c>
      <c r="L39" s="49">
        <f>D118</f>
        <v>13.66</v>
      </c>
    </row>
    <row r="40" spans="2:19" ht="14.45" customHeight="1" x14ac:dyDescent="0.25">
      <c r="B40" s="31">
        <v>7</v>
      </c>
      <c r="C40" s="31">
        <v>1022</v>
      </c>
      <c r="D40" s="31">
        <v>13.1</v>
      </c>
      <c r="E40" s="31">
        <v>13.6</v>
      </c>
      <c r="J40" s="50" t="s">
        <v>35</v>
      </c>
      <c r="K40" s="49">
        <f>D48</f>
        <v>1022.2</v>
      </c>
      <c r="L40" s="49">
        <f>D119</f>
        <v>1022</v>
      </c>
      <c r="M40" s="95"/>
    </row>
    <row r="41" spans="2:19" ht="14.45" customHeight="1" x14ac:dyDescent="0.25">
      <c r="B41" s="31">
        <v>8</v>
      </c>
      <c r="C41" s="31"/>
      <c r="D41" s="31"/>
      <c r="E41" s="31"/>
    </row>
    <row r="42" spans="2:19" ht="14.45" customHeight="1" x14ac:dyDescent="0.25">
      <c r="B42" s="31">
        <v>9</v>
      </c>
      <c r="C42" s="31">
        <v>1022</v>
      </c>
      <c r="D42" s="31">
        <v>13.1</v>
      </c>
      <c r="E42" s="31">
        <v>13.6</v>
      </c>
    </row>
    <row r="43" spans="2:19" ht="14.45" customHeight="1" x14ac:dyDescent="0.25">
      <c r="B43" s="31">
        <v>10</v>
      </c>
      <c r="C43" s="35"/>
      <c r="D43" s="35"/>
      <c r="E43" s="35"/>
      <c r="J43" s="33" t="s">
        <v>92</v>
      </c>
      <c r="K43" s="33" t="s">
        <v>87</v>
      </c>
      <c r="L43" s="33" t="s">
        <v>91</v>
      </c>
    </row>
    <row r="44" spans="2:19" ht="14.45" customHeight="1" x14ac:dyDescent="0.25">
      <c r="J44" s="50" t="s">
        <v>90</v>
      </c>
      <c r="K44" s="31">
        <v>236.30770000000001</v>
      </c>
      <c r="L44" s="30">
        <f>K44/O37</f>
        <v>263.58140838476203</v>
      </c>
    </row>
    <row r="45" spans="2:19" ht="14.45" customHeight="1" x14ac:dyDescent="0.25">
      <c r="B45" s="33" t="s">
        <v>7</v>
      </c>
      <c r="C45" s="33" t="s">
        <v>6</v>
      </c>
      <c r="D45" s="33" t="s">
        <v>5</v>
      </c>
      <c r="J45" s="4"/>
      <c r="K45" s="4"/>
      <c r="L45" s="4"/>
    </row>
    <row r="46" spans="2:19" ht="14.45" customHeight="1" x14ac:dyDescent="0.25">
      <c r="B46" s="31" t="s">
        <v>11</v>
      </c>
      <c r="C46" s="34">
        <f>SUM(C22:C31)/10</f>
        <v>1.5456700000000001</v>
      </c>
      <c r="D46" s="34">
        <f>SUM(D22:D31)/10</f>
        <v>1.7649300000000003</v>
      </c>
      <c r="J46" s="50"/>
      <c r="K46" s="50" t="s">
        <v>87</v>
      </c>
      <c r="L46" s="50" t="s">
        <v>86</v>
      </c>
      <c r="Q46" s="8"/>
    </row>
    <row r="47" spans="2:19" ht="14.45" customHeight="1" x14ac:dyDescent="0.25">
      <c r="B47" s="31" t="s">
        <v>10</v>
      </c>
      <c r="C47" s="32">
        <f>SUM(D34:D43)/5</f>
        <v>13.059999999999999</v>
      </c>
      <c r="D47" s="32">
        <f>SUM(E34:E43)/5</f>
        <v>13.6</v>
      </c>
      <c r="J47" s="50" t="s">
        <v>89</v>
      </c>
      <c r="K47" s="30">
        <f>L44</f>
        <v>263.58140838476203</v>
      </c>
      <c r="L47" s="30">
        <v>264.89999999999998</v>
      </c>
      <c r="Q47" s="2"/>
      <c r="R47" s="9"/>
      <c r="S47" s="9"/>
    </row>
    <row r="48" spans="2:19" ht="14.45" customHeight="1" x14ac:dyDescent="0.25">
      <c r="B48" s="31" t="s">
        <v>9</v>
      </c>
      <c r="C48" s="32" t="s">
        <v>0</v>
      </c>
      <c r="D48" s="32">
        <f>SUM(C34:C43)/5</f>
        <v>1022.2</v>
      </c>
      <c r="F48" s="4"/>
      <c r="Q48" s="2"/>
      <c r="R48" s="2"/>
      <c r="S48" s="2"/>
    </row>
    <row r="49" spans="2:20" ht="14.45" customHeight="1" x14ac:dyDescent="0.25">
      <c r="J49" s="33" t="s">
        <v>88</v>
      </c>
      <c r="K49" s="33" t="s">
        <v>87</v>
      </c>
      <c r="L49" s="33" t="s">
        <v>86</v>
      </c>
      <c r="Q49" s="4"/>
      <c r="R49" s="4"/>
      <c r="S49" s="10"/>
    </row>
    <row r="50" spans="2:20" ht="14.45" customHeight="1" x14ac:dyDescent="0.25">
      <c r="B50" s="2"/>
      <c r="D50" s="4"/>
      <c r="J50" s="50" t="s">
        <v>85</v>
      </c>
      <c r="K50" s="31">
        <v>0</v>
      </c>
      <c r="L50" s="31">
        <v>10</v>
      </c>
      <c r="Q50" s="4"/>
      <c r="R50" s="4"/>
      <c r="S50" s="4"/>
    </row>
    <row r="51" spans="2:20" ht="14.45" customHeight="1" x14ac:dyDescent="0.25">
      <c r="B51" s="8" t="s">
        <v>8</v>
      </c>
      <c r="J51" s="50" t="s">
        <v>84</v>
      </c>
      <c r="K51" s="31">
        <v>0</v>
      </c>
      <c r="L51" s="31">
        <v>10</v>
      </c>
      <c r="Q51" s="4"/>
      <c r="R51" s="4"/>
      <c r="S51" s="4"/>
      <c r="T51" s="95"/>
    </row>
    <row r="52" spans="2:20" ht="14.45" customHeight="1" x14ac:dyDescent="0.25">
      <c r="B52" s="33" t="s">
        <v>7</v>
      </c>
      <c r="C52" s="33" t="s">
        <v>6</v>
      </c>
      <c r="D52" s="33" t="s">
        <v>5</v>
      </c>
      <c r="F52" s="6"/>
      <c r="J52" s="50" t="s">
        <v>83</v>
      </c>
      <c r="K52" s="31">
        <v>50</v>
      </c>
      <c r="L52" s="31">
        <v>65</v>
      </c>
      <c r="Q52" s="4"/>
      <c r="R52" s="4"/>
      <c r="S52" s="4"/>
    </row>
    <row r="53" spans="2:20" ht="14.45" customHeight="1" x14ac:dyDescent="0.25">
      <c r="B53" s="31" t="s">
        <v>4</v>
      </c>
      <c r="C53" s="32">
        <v>0.26090000000000002</v>
      </c>
      <c r="D53" s="32">
        <v>0.29289999999999999</v>
      </c>
      <c r="J53" s="50" t="s">
        <v>82</v>
      </c>
      <c r="K53" s="31">
        <v>0</v>
      </c>
      <c r="L53" s="31">
        <v>10</v>
      </c>
      <c r="Q53" s="4"/>
      <c r="R53" s="4"/>
      <c r="S53" s="4"/>
    </row>
    <row r="54" spans="2:20" ht="14.45" customHeight="1" x14ac:dyDescent="0.25">
      <c r="B54" s="31" t="s">
        <v>3</v>
      </c>
      <c r="C54" s="30">
        <f>C53/H$5</f>
        <v>0.25755182625863776</v>
      </c>
      <c r="D54" s="30">
        <f>D53/(D48/1000)</f>
        <v>0.28653883780082173</v>
      </c>
      <c r="J54" s="50" t="s">
        <v>81</v>
      </c>
      <c r="K54" s="31" t="s">
        <v>80</v>
      </c>
      <c r="L54" s="31" t="s">
        <v>79</v>
      </c>
      <c r="Q54" s="4"/>
      <c r="R54" s="4"/>
      <c r="S54" s="4"/>
    </row>
    <row r="55" spans="2:20" ht="14.45" customHeight="1" x14ac:dyDescent="0.25">
      <c r="R55" s="4"/>
      <c r="S55" s="4"/>
    </row>
    <row r="56" spans="2:20" ht="14.45" customHeight="1" x14ac:dyDescent="0.25">
      <c r="B56" s="29" t="s">
        <v>2</v>
      </c>
      <c r="C56" s="28"/>
      <c r="F56" s="6"/>
      <c r="Q56" s="2"/>
      <c r="R56" s="7"/>
      <c r="S56" s="4"/>
    </row>
    <row r="57" spans="2:20" ht="14.45" customHeight="1" x14ac:dyDescent="0.25">
      <c r="B57" s="27" t="s">
        <v>1</v>
      </c>
      <c r="C57" s="30">
        <f>(E31-E22)/1000</f>
        <v>0.28499999999999998</v>
      </c>
      <c r="J57" s="94" t="s">
        <v>78</v>
      </c>
      <c r="Q57" s="2"/>
      <c r="R57" s="2"/>
    </row>
    <row r="58" spans="2:20" ht="14.45" customHeight="1" x14ac:dyDescent="0.25">
      <c r="B58" s="4"/>
      <c r="C58" s="10"/>
      <c r="J58" s="75" t="s">
        <v>59</v>
      </c>
      <c r="K58" s="74" t="s">
        <v>77</v>
      </c>
      <c r="L58" s="73" t="s">
        <v>76</v>
      </c>
    </row>
    <row r="59" spans="2:20" ht="14.45" customHeight="1" x14ac:dyDescent="0.25">
      <c r="B59" s="4"/>
      <c r="C59" s="10"/>
      <c r="J59" s="50" t="s">
        <v>55</v>
      </c>
      <c r="K59" s="99">
        <f>C157</f>
        <v>25</v>
      </c>
      <c r="L59" s="71">
        <f>C233</f>
        <v>60</v>
      </c>
      <c r="N59" s="69" t="s">
        <v>56</v>
      </c>
      <c r="O59" s="68">
        <f>O21</f>
        <v>45348</v>
      </c>
    </row>
    <row r="60" spans="2:20" ht="14.45" customHeight="1" x14ac:dyDescent="0.25">
      <c r="B60" s="2"/>
      <c r="C60" s="1"/>
      <c r="J60" s="50"/>
      <c r="K60" s="98"/>
      <c r="L60" s="70"/>
      <c r="N60" s="69" t="s">
        <v>54</v>
      </c>
      <c r="O60" s="31" t="str">
        <f>O22</f>
        <v>42FIT4018</v>
      </c>
      <c r="R60" s="111"/>
      <c r="S60" s="111"/>
    </row>
    <row r="61" spans="2:20" ht="14.45" customHeight="1" x14ac:dyDescent="0.25">
      <c r="B61" s="7"/>
      <c r="C61" s="6"/>
      <c r="E61" s="25"/>
      <c r="F61" s="24"/>
      <c r="J61" s="50" t="s">
        <v>100</v>
      </c>
      <c r="K61" s="110">
        <f>C196</f>
        <v>1.3151950000000001</v>
      </c>
      <c r="L61" s="65">
        <f>C272</f>
        <v>6.1641900000000005</v>
      </c>
      <c r="N61" s="69" t="s">
        <v>53</v>
      </c>
      <c r="O61" s="31" t="str">
        <f>O23</f>
        <v>0 - 3,0 kg/hr</v>
      </c>
      <c r="Q61" s="4"/>
      <c r="R61" s="5"/>
    </row>
    <row r="62" spans="2:20" ht="14.45" customHeight="1" x14ac:dyDescent="0.25">
      <c r="B62" s="6"/>
      <c r="C62" s="5"/>
      <c r="D62" s="5"/>
      <c r="J62" s="50" t="s">
        <v>72</v>
      </c>
      <c r="K62" s="65">
        <f>D196</f>
        <v>1.3240899999999998</v>
      </c>
      <c r="L62" s="65">
        <f>D272</f>
        <v>6.2146200000000009</v>
      </c>
      <c r="N62" s="69" t="s">
        <v>52</v>
      </c>
      <c r="O62" s="68">
        <f>O24</f>
        <v>43555</v>
      </c>
      <c r="Q62" s="2"/>
      <c r="R62" s="1"/>
    </row>
    <row r="63" spans="2:20" ht="14.45" customHeight="1" thickBot="1" x14ac:dyDescent="0.3">
      <c r="B63" s="6"/>
      <c r="C63" s="3"/>
      <c r="D63" s="3"/>
      <c r="J63" s="61" t="s">
        <v>49</v>
      </c>
      <c r="K63" s="62">
        <f>(K61-K62)</f>
        <v>-8.8949999999996532E-3</v>
      </c>
      <c r="L63" s="62">
        <f>(L61-L62)</f>
        <v>-5.0430000000000419E-2</v>
      </c>
      <c r="M63" s="4"/>
    </row>
    <row r="64" spans="2:20" ht="14.45" customHeight="1" thickBot="1" x14ac:dyDescent="0.3">
      <c r="B64" s="6"/>
      <c r="C64" s="5"/>
      <c r="D64" s="5"/>
      <c r="J64" s="67" t="s">
        <v>48</v>
      </c>
      <c r="K64" s="59">
        <f>(K61/K62*100) -100</f>
        <v>-0.67178212961351846</v>
      </c>
      <c r="L64" s="59">
        <f>(L61/L62*100) -100</f>
        <v>-0.81147358969656125</v>
      </c>
      <c r="M64" s="4"/>
      <c r="N64" s="46" t="s">
        <v>47</v>
      </c>
      <c r="O64" s="50"/>
    </row>
    <row r="65" spans="2:18" ht="14.45" customHeight="1" x14ac:dyDescent="0.25">
      <c r="B65" s="2"/>
      <c r="C65" s="7"/>
      <c r="D65" s="7"/>
      <c r="J65" s="58"/>
      <c r="K65" s="100"/>
      <c r="L65" s="100"/>
      <c r="M65" s="4"/>
      <c r="N65" s="33" t="s">
        <v>46</v>
      </c>
      <c r="O65" s="66">
        <f>(K64+L64)/2</f>
        <v>-0.74162785965503986</v>
      </c>
    </row>
    <row r="66" spans="2:18" ht="14.45" customHeight="1" x14ac:dyDescent="0.25">
      <c r="E66" s="7"/>
      <c r="J66" s="50" t="s">
        <v>99</v>
      </c>
      <c r="K66" s="65">
        <f>C203</f>
        <v>0.21340000000000001</v>
      </c>
      <c r="L66" s="65">
        <f>C279</f>
        <v>1.0228999999999999</v>
      </c>
      <c r="M66" s="4"/>
      <c r="N66" s="33" t="s">
        <v>45</v>
      </c>
      <c r="O66" s="66">
        <f>(K69+L69)/2</f>
        <v>-1.2847870912387052</v>
      </c>
    </row>
    <row r="67" spans="2:18" ht="14.45" customHeight="1" x14ac:dyDescent="0.25">
      <c r="E67" s="6"/>
      <c r="F67" s="5"/>
      <c r="J67" s="50" t="s">
        <v>71</v>
      </c>
      <c r="K67" s="65">
        <f>D203</f>
        <v>0.217</v>
      </c>
      <c r="L67" s="65">
        <f>D279</f>
        <v>1.0323</v>
      </c>
      <c r="M67" s="4"/>
      <c r="N67" s="64" t="s">
        <v>43</v>
      </c>
      <c r="O67" s="63">
        <f>(O65+O66)/2</f>
        <v>-1.0132074754468725</v>
      </c>
    </row>
    <row r="68" spans="2:18" ht="14.45" customHeight="1" thickBot="1" x14ac:dyDescent="0.3">
      <c r="E68" s="4"/>
      <c r="F68" s="5"/>
      <c r="J68" s="61" t="s">
        <v>42</v>
      </c>
      <c r="K68" s="62">
        <f>(K66-K67)</f>
        <v>-3.5999999999999921E-3</v>
      </c>
      <c r="L68" s="62">
        <f>(L66-L67)</f>
        <v>-9.400000000000075E-3</v>
      </c>
      <c r="M68" s="4"/>
      <c r="N68" s="50"/>
      <c r="O68" s="30"/>
    </row>
    <row r="69" spans="2:18" ht="14.45" customHeight="1" thickBot="1" x14ac:dyDescent="0.3">
      <c r="E69" s="4"/>
      <c r="F69" s="4"/>
      <c r="J69" s="60" t="s">
        <v>41</v>
      </c>
      <c r="K69" s="59">
        <f>(K66/K67*100) -100</f>
        <v>-1.6589861751152029</v>
      </c>
      <c r="L69" s="59">
        <f>(L66/L67*100) -100</f>
        <v>-0.91058800736220746</v>
      </c>
      <c r="N69" s="33" t="s">
        <v>75</v>
      </c>
      <c r="O69" s="93">
        <f>(K73+L73)/2 +100</f>
        <v>99.447738060641285</v>
      </c>
    </row>
    <row r="70" spans="2:18" ht="14.45" customHeight="1" x14ac:dyDescent="0.25">
      <c r="E70" s="2"/>
      <c r="F70" s="23"/>
      <c r="J70" s="58"/>
      <c r="K70" s="100"/>
      <c r="L70" s="100"/>
      <c r="M70" s="48"/>
      <c r="N70" s="28"/>
      <c r="O70" s="35"/>
    </row>
    <row r="71" spans="2:18" ht="14.45" customHeight="1" x14ac:dyDescent="0.25">
      <c r="J71" s="50" t="s">
        <v>70</v>
      </c>
      <c r="K71" s="26">
        <f>(E181-E162)/1000</f>
        <v>0.21</v>
      </c>
      <c r="L71" s="26">
        <f>(E257-E238)/1000</f>
        <v>1.01</v>
      </c>
      <c r="M71" s="48"/>
      <c r="N71" s="33" t="s">
        <v>40</v>
      </c>
      <c r="O71" s="93">
        <f>(K61/K62*100 +L61/L62*100)/2</f>
        <v>99.25837214034496</v>
      </c>
    </row>
    <row r="72" spans="2:18" ht="14.45" customHeight="1" thickBot="1" x14ac:dyDescent="0.3">
      <c r="J72" s="61" t="s">
        <v>69</v>
      </c>
      <c r="K72" s="109">
        <f>K71*(K77/1000)</f>
        <v>0.21462000000000001</v>
      </c>
      <c r="L72" s="109">
        <f>L71*(L77/1000)</f>
        <v>1.0322200000000001</v>
      </c>
      <c r="M72" s="48"/>
      <c r="N72" s="33" t="s">
        <v>39</v>
      </c>
      <c r="O72" s="93">
        <f>(K66/K67*100 +L66/L67*100)/2</f>
        <v>98.715212908761288</v>
      </c>
      <c r="P72" s="5"/>
    </row>
    <row r="73" spans="2:18" ht="14.45" customHeight="1" thickBot="1" x14ac:dyDescent="0.3">
      <c r="J73" s="60" t="s">
        <v>97</v>
      </c>
      <c r="K73" s="59">
        <f>((K72*60/10)/(K67*60/10)) *100 -100</f>
        <v>-1.0967741935483843</v>
      </c>
      <c r="L73" s="59">
        <f>((L72*60/10)/(L67*60/10)) *100 -100</f>
        <v>-7.7496851690312951E-3</v>
      </c>
      <c r="N73" s="108" t="s">
        <v>38</v>
      </c>
      <c r="O73" s="107">
        <f>(O71+O72)/2</f>
        <v>98.986792524553124</v>
      </c>
      <c r="P73" s="6"/>
    </row>
    <row r="74" spans="2:18" ht="14.45" customHeight="1" thickBot="1" x14ac:dyDescent="0.3">
      <c r="J74" s="58"/>
      <c r="K74" s="57"/>
      <c r="L74" s="57"/>
      <c r="M74" s="2"/>
      <c r="N74" s="52" t="s">
        <v>36</v>
      </c>
      <c r="O74" s="51">
        <f>O73/100</f>
        <v>0.98986792524553124</v>
      </c>
    </row>
    <row r="75" spans="2:18" ht="14.45" customHeight="1" x14ac:dyDescent="0.25">
      <c r="J75" s="50" t="s">
        <v>98</v>
      </c>
      <c r="K75" s="55">
        <f>C197</f>
        <v>13</v>
      </c>
      <c r="L75" s="55">
        <f>C273</f>
        <v>14.040000000000001</v>
      </c>
    </row>
    <row r="76" spans="2:18" ht="14.45" customHeight="1" x14ac:dyDescent="0.25">
      <c r="J76" s="50" t="s">
        <v>37</v>
      </c>
      <c r="K76" s="49">
        <f>D197</f>
        <v>14.279999999999998</v>
      </c>
      <c r="L76" s="49">
        <f>D273</f>
        <v>14.1</v>
      </c>
    </row>
    <row r="77" spans="2:18" ht="14.45" customHeight="1" x14ac:dyDescent="0.25">
      <c r="J77" s="50" t="s">
        <v>35</v>
      </c>
      <c r="K77" s="49">
        <f>D198</f>
        <v>1022</v>
      </c>
      <c r="L77" s="49">
        <f>D274</f>
        <v>1022</v>
      </c>
      <c r="M77" s="2"/>
      <c r="N77" s="2"/>
      <c r="P77" s="4"/>
    </row>
    <row r="80" spans="2:18" ht="14.45" customHeight="1" x14ac:dyDescent="0.35">
      <c r="B80" s="18" t="s">
        <v>34</v>
      </c>
      <c r="C80" s="47">
        <v>2</v>
      </c>
      <c r="D80" s="17" t="s">
        <v>33</v>
      </c>
      <c r="Q80" s="4"/>
      <c r="R80" s="5"/>
    </row>
    <row r="81" spans="2:18" ht="14.45" customHeight="1" x14ac:dyDescent="0.3">
      <c r="B81" s="16" t="s">
        <v>32</v>
      </c>
      <c r="C81" s="15">
        <v>45348</v>
      </c>
      <c r="Q81" s="4"/>
      <c r="R81" s="5"/>
    </row>
    <row r="82" spans="2:18" ht="14.45" customHeight="1" x14ac:dyDescent="0.25">
      <c r="B82" s="14" t="s">
        <v>31</v>
      </c>
      <c r="C82" s="11" t="s">
        <v>102</v>
      </c>
      <c r="M82" s="5"/>
      <c r="N82" s="4"/>
    </row>
    <row r="83" spans="2:18" ht="14.45" customHeight="1" x14ac:dyDescent="0.25">
      <c r="B83" s="11" t="s">
        <v>30</v>
      </c>
      <c r="C83" s="11" t="s">
        <v>101</v>
      </c>
    </row>
    <row r="84" spans="2:18" ht="14.45" customHeight="1" x14ac:dyDescent="0.25">
      <c r="B84" s="11" t="s">
        <v>29</v>
      </c>
      <c r="C84" s="12"/>
    </row>
    <row r="86" spans="2:18" ht="14.45" customHeight="1" x14ac:dyDescent="0.25">
      <c r="E86" t="s">
        <v>28</v>
      </c>
      <c r="M86" s="44"/>
      <c r="N86" s="96"/>
      <c r="O86" s="37"/>
    </row>
    <row r="87" spans="2:18" ht="14.45" customHeight="1" x14ac:dyDescent="0.25">
      <c r="B87" s="46" t="s">
        <v>27</v>
      </c>
      <c r="C87" s="28"/>
      <c r="E87" t="s">
        <v>26</v>
      </c>
      <c r="M87" s="44"/>
      <c r="N87" s="4"/>
      <c r="O87" s="37"/>
      <c r="P87" s="36"/>
    </row>
    <row r="88" spans="2:18" ht="14.45" customHeight="1" x14ac:dyDescent="0.25">
      <c r="B88" s="43" t="s">
        <v>25</v>
      </c>
      <c r="C88" s="97">
        <v>70</v>
      </c>
      <c r="E88" t="s">
        <v>24</v>
      </c>
      <c r="M88" s="44"/>
      <c r="N88" s="4"/>
      <c r="O88" s="37"/>
      <c r="P88" s="36"/>
    </row>
    <row r="89" spans="2:18" ht="14.45" customHeight="1" x14ac:dyDescent="0.25">
      <c r="B89" s="43" t="s">
        <v>23</v>
      </c>
      <c r="C89" s="31" t="s">
        <v>22</v>
      </c>
      <c r="E89" t="s">
        <v>21</v>
      </c>
      <c r="M89" s="44"/>
      <c r="N89" s="96"/>
    </row>
    <row r="90" spans="2:18" ht="14.45" customHeight="1" x14ac:dyDescent="0.25">
      <c r="B90" s="43" t="s">
        <v>20</v>
      </c>
      <c r="C90" s="31">
        <v>20</v>
      </c>
      <c r="E90" t="s">
        <v>19</v>
      </c>
      <c r="O90" s="37"/>
      <c r="P90" s="36"/>
    </row>
    <row r="91" spans="2:18" ht="14.45" customHeight="1" thickBot="1" x14ac:dyDescent="0.3">
      <c r="M91" s="5"/>
      <c r="N91" s="4"/>
      <c r="O91" s="37"/>
      <c r="P91" s="36"/>
    </row>
    <row r="92" spans="2:18" ht="14.45" customHeight="1" thickBot="1" x14ac:dyDescent="0.3">
      <c r="B92" s="39" t="s">
        <v>68</v>
      </c>
      <c r="C92" s="39" t="s">
        <v>18</v>
      </c>
      <c r="D92" s="39" t="s">
        <v>17</v>
      </c>
      <c r="E92" s="39" t="s">
        <v>16</v>
      </c>
      <c r="F92" s="42" t="s">
        <v>15</v>
      </c>
      <c r="J92" s="80" t="s">
        <v>59</v>
      </c>
      <c r="M92" s="5"/>
      <c r="N92" s="4"/>
      <c r="O92" s="37"/>
      <c r="P92" s="36"/>
    </row>
    <row r="93" spans="2:18" ht="14.45" customHeight="1" x14ac:dyDescent="0.25">
      <c r="B93" s="31">
        <v>1</v>
      </c>
      <c r="C93" s="30">
        <v>6.8251999999999997</v>
      </c>
      <c r="D93" s="30">
        <v>7.6041999999999996</v>
      </c>
      <c r="E93" s="31">
        <v>1800</v>
      </c>
      <c r="F93" s="40"/>
      <c r="J93" s="50" t="s">
        <v>55</v>
      </c>
      <c r="M93" s="5"/>
      <c r="N93" s="4"/>
      <c r="O93" s="37"/>
      <c r="P93" s="36"/>
    </row>
    <row r="94" spans="2:18" ht="14.45" customHeight="1" x14ac:dyDescent="0.25">
      <c r="B94" s="31">
        <v>2</v>
      </c>
      <c r="C94" s="30">
        <v>6.7081</v>
      </c>
      <c r="D94" s="30">
        <v>7.6211000000000002</v>
      </c>
      <c r="E94" s="31"/>
      <c r="F94" s="40"/>
      <c r="J94" s="50"/>
      <c r="N94" s="4"/>
      <c r="O94" s="37"/>
      <c r="P94" s="36"/>
    </row>
    <row r="95" spans="2:18" ht="14.45" customHeight="1" x14ac:dyDescent="0.25">
      <c r="B95" s="31">
        <v>3</v>
      </c>
      <c r="C95" s="30">
        <v>6.7629000000000001</v>
      </c>
      <c r="D95" s="30">
        <v>7.6315999999999997</v>
      </c>
      <c r="E95" s="31"/>
      <c r="F95" s="40" t="s">
        <v>107</v>
      </c>
      <c r="J95" s="50" t="s">
        <v>100</v>
      </c>
      <c r="O95" s="37"/>
      <c r="P95" s="36"/>
    </row>
    <row r="96" spans="2:18" ht="14.45" customHeight="1" x14ac:dyDescent="0.25">
      <c r="B96" s="31">
        <v>4</v>
      </c>
      <c r="C96" s="30">
        <v>6.6409000000000002</v>
      </c>
      <c r="D96" s="30">
        <v>7.6130000000000004</v>
      </c>
      <c r="E96" s="31"/>
      <c r="F96" s="40"/>
      <c r="J96" s="50" t="s">
        <v>72</v>
      </c>
      <c r="K96" s="41"/>
      <c r="O96" s="37"/>
      <c r="P96" s="36"/>
    </row>
    <row r="97" spans="2:16" ht="14.45" customHeight="1" thickBot="1" x14ac:dyDescent="0.3">
      <c r="B97" s="31">
        <v>5</v>
      </c>
      <c r="C97" s="30">
        <v>6.6707999999999998</v>
      </c>
      <c r="D97" s="30">
        <v>7.6158000000000001</v>
      </c>
      <c r="E97" s="31"/>
      <c r="F97" s="40"/>
      <c r="J97" s="61" t="s">
        <v>49</v>
      </c>
      <c r="K97" s="41"/>
      <c r="O97" s="37"/>
      <c r="P97" s="36"/>
    </row>
    <row r="98" spans="2:16" ht="14.45" customHeight="1" thickBot="1" x14ac:dyDescent="0.3">
      <c r="B98" s="31">
        <v>6</v>
      </c>
      <c r="C98" s="30">
        <v>6.7098000000000004</v>
      </c>
      <c r="D98" s="30">
        <v>7.6054000000000004</v>
      </c>
      <c r="E98" s="31"/>
      <c r="F98" s="40"/>
      <c r="J98" s="67" t="s">
        <v>48</v>
      </c>
      <c r="K98" s="92"/>
      <c r="O98" s="37"/>
      <c r="P98" s="36"/>
    </row>
    <row r="99" spans="2:16" ht="14.45" customHeight="1" x14ac:dyDescent="0.25">
      <c r="B99" s="31">
        <v>7</v>
      </c>
      <c r="C99" s="30">
        <v>6.7245999999999997</v>
      </c>
      <c r="D99" s="30">
        <v>7.5997000000000003</v>
      </c>
      <c r="E99" s="31"/>
      <c r="F99" s="40"/>
      <c r="J99" s="58"/>
      <c r="K99" s="4"/>
    </row>
    <row r="100" spans="2:16" ht="14.45" customHeight="1" x14ac:dyDescent="0.25">
      <c r="B100" s="31">
        <v>8</v>
      </c>
      <c r="C100" s="30">
        <v>6.6630000000000003</v>
      </c>
      <c r="D100" s="30">
        <v>7.6097000000000001</v>
      </c>
      <c r="E100" s="31"/>
      <c r="F100" s="40"/>
      <c r="J100" s="50" t="s">
        <v>99</v>
      </c>
      <c r="K100" s="41"/>
      <c r="O100" s="37"/>
      <c r="P100" s="36"/>
    </row>
    <row r="101" spans="2:16" ht="14.45" customHeight="1" x14ac:dyDescent="0.25">
      <c r="B101" s="31">
        <v>9</v>
      </c>
      <c r="C101" s="30">
        <v>6.7122999999999999</v>
      </c>
      <c r="D101" s="30">
        <v>7.6017000000000001</v>
      </c>
      <c r="E101" s="31"/>
      <c r="F101" s="40"/>
      <c r="J101" s="50" t="s">
        <v>71</v>
      </c>
      <c r="K101" s="41"/>
    </row>
    <row r="102" spans="2:16" ht="14.45" customHeight="1" thickBot="1" x14ac:dyDescent="0.3">
      <c r="B102" s="31">
        <v>10</v>
      </c>
      <c r="C102" s="30">
        <v>6.7451999999999996</v>
      </c>
      <c r="D102" s="30">
        <v>7.6311</v>
      </c>
      <c r="E102" s="31">
        <v>3040</v>
      </c>
      <c r="F102" s="40"/>
      <c r="J102" s="61" t="s">
        <v>42</v>
      </c>
      <c r="K102" s="92"/>
      <c r="O102" s="37"/>
      <c r="P102" s="36"/>
    </row>
    <row r="103" spans="2:16" ht="14.45" customHeight="1" thickBot="1" x14ac:dyDescent="0.3">
      <c r="J103" s="60" t="s">
        <v>41</v>
      </c>
      <c r="K103" s="4"/>
      <c r="O103" s="37"/>
      <c r="P103" s="36"/>
    </row>
    <row r="104" spans="2:16" ht="14.45" customHeight="1" x14ac:dyDescent="0.25">
      <c r="B104" s="39" t="s">
        <v>68</v>
      </c>
      <c r="C104" s="39" t="s">
        <v>14</v>
      </c>
      <c r="D104" s="39" t="s">
        <v>13</v>
      </c>
      <c r="E104" s="39" t="s">
        <v>12</v>
      </c>
      <c r="J104" s="58"/>
    </row>
    <row r="105" spans="2:16" ht="14.45" customHeight="1" x14ac:dyDescent="0.25">
      <c r="B105" s="31">
        <v>1</v>
      </c>
      <c r="C105" s="31">
        <v>1022</v>
      </c>
      <c r="D105" s="31">
        <v>13.8</v>
      </c>
      <c r="E105" s="31">
        <v>13.6</v>
      </c>
      <c r="J105" s="50" t="s">
        <v>98</v>
      </c>
      <c r="O105" s="37"/>
      <c r="P105" s="36"/>
    </row>
    <row r="106" spans="2:16" ht="14.45" customHeight="1" x14ac:dyDescent="0.25">
      <c r="B106" s="31">
        <v>2</v>
      </c>
      <c r="C106" s="31"/>
      <c r="D106" s="31"/>
      <c r="E106" s="31"/>
      <c r="J106" s="50" t="s">
        <v>37</v>
      </c>
      <c r="K106" s="10"/>
    </row>
    <row r="107" spans="2:16" ht="14.45" customHeight="1" x14ac:dyDescent="0.25">
      <c r="B107" s="31">
        <v>3</v>
      </c>
      <c r="C107" s="31">
        <v>1022</v>
      </c>
      <c r="D107" s="31">
        <v>13.8</v>
      </c>
      <c r="E107" s="31">
        <v>13.6</v>
      </c>
      <c r="J107" s="50" t="s">
        <v>35</v>
      </c>
      <c r="O107" s="37"/>
      <c r="P107" s="36"/>
    </row>
    <row r="108" spans="2:16" ht="14.45" customHeight="1" x14ac:dyDescent="0.25">
      <c r="B108" s="31">
        <v>4</v>
      </c>
      <c r="C108" s="31"/>
      <c r="D108" s="31"/>
      <c r="E108" s="31"/>
      <c r="J108" s="50" t="s">
        <v>70</v>
      </c>
    </row>
    <row r="109" spans="2:16" ht="14.45" customHeight="1" x14ac:dyDescent="0.25">
      <c r="B109" s="31">
        <v>5</v>
      </c>
      <c r="C109" s="31">
        <v>1022</v>
      </c>
      <c r="D109" s="31">
        <v>13.8</v>
      </c>
      <c r="E109" s="31">
        <v>13.7</v>
      </c>
      <c r="J109" s="50" t="s">
        <v>69</v>
      </c>
      <c r="K109" s="4"/>
    </row>
    <row r="110" spans="2:16" ht="14.45" customHeight="1" thickBot="1" x14ac:dyDescent="0.3">
      <c r="B110" s="31">
        <v>6</v>
      </c>
      <c r="C110" s="31"/>
      <c r="D110" s="31"/>
      <c r="E110" s="31"/>
      <c r="J110" s="104"/>
      <c r="K110" s="37"/>
    </row>
    <row r="111" spans="2:16" ht="14.45" customHeight="1" thickBot="1" x14ac:dyDescent="0.3">
      <c r="B111" s="31">
        <v>7</v>
      </c>
      <c r="C111" s="31">
        <v>1022</v>
      </c>
      <c r="D111" s="31">
        <v>13.6</v>
      </c>
      <c r="E111" s="31">
        <v>13.7</v>
      </c>
      <c r="J111" s="60" t="s">
        <v>97</v>
      </c>
      <c r="K111" s="4"/>
    </row>
    <row r="112" spans="2:16" ht="14.45" customHeight="1" x14ac:dyDescent="0.25">
      <c r="B112" s="31">
        <v>8</v>
      </c>
      <c r="C112" s="31"/>
      <c r="D112" s="31"/>
      <c r="E112" s="31"/>
      <c r="J112" s="4"/>
      <c r="K112" s="4"/>
    </row>
    <row r="113" spans="2:7" ht="14.45" customHeight="1" x14ac:dyDescent="0.25">
      <c r="B113" s="31">
        <v>9</v>
      </c>
      <c r="C113" s="31">
        <v>1022</v>
      </c>
      <c r="D113" s="31">
        <v>13.6</v>
      </c>
      <c r="E113" s="31">
        <v>13.7</v>
      </c>
    </row>
    <row r="114" spans="2:7" ht="14.45" customHeight="1" x14ac:dyDescent="0.25">
      <c r="B114" s="31">
        <v>10</v>
      </c>
      <c r="C114" s="35"/>
      <c r="D114" s="35"/>
      <c r="E114" s="35"/>
    </row>
    <row r="116" spans="2:7" ht="14.45" customHeight="1" x14ac:dyDescent="0.25">
      <c r="B116" s="33" t="s">
        <v>7</v>
      </c>
      <c r="C116" s="33" t="s">
        <v>6</v>
      </c>
      <c r="D116" s="33" t="s">
        <v>5</v>
      </c>
    </row>
    <row r="117" spans="2:7" ht="14.45" customHeight="1" x14ac:dyDescent="0.25">
      <c r="B117" s="31" t="s">
        <v>11</v>
      </c>
      <c r="C117" s="34">
        <f>SUM(C93:C102)/10</f>
        <v>6.7162800000000002</v>
      </c>
      <c r="D117" s="34">
        <f>SUM(D93:D102)/10</f>
        <v>7.6133300000000004</v>
      </c>
    </row>
    <row r="118" spans="2:7" ht="14.45" customHeight="1" x14ac:dyDescent="0.25">
      <c r="B118" s="31" t="s">
        <v>10</v>
      </c>
      <c r="C118" s="32">
        <f>SUM(D105:D114)/5</f>
        <v>13.720000000000002</v>
      </c>
      <c r="D118" s="32">
        <f>SUM(E105:E114)/5</f>
        <v>13.66</v>
      </c>
    </row>
    <row r="119" spans="2:7" ht="14.45" customHeight="1" x14ac:dyDescent="0.25">
      <c r="B119" s="31" t="s">
        <v>9</v>
      </c>
      <c r="C119" s="32" t="s">
        <v>0</v>
      </c>
      <c r="D119" s="32">
        <f>SUM(C105:C114)/5</f>
        <v>1022</v>
      </c>
      <c r="F119" s="4"/>
    </row>
    <row r="121" spans="2:7" ht="14.45" customHeight="1" x14ac:dyDescent="0.25">
      <c r="B121" s="2"/>
      <c r="D121" s="4"/>
    </row>
    <row r="122" spans="2:7" ht="14.45" customHeight="1" x14ac:dyDescent="0.25">
      <c r="B122" s="8" t="s">
        <v>8</v>
      </c>
      <c r="G122" s="5"/>
    </row>
    <row r="123" spans="2:7" ht="14.45" customHeight="1" x14ac:dyDescent="0.25">
      <c r="B123" s="33" t="s">
        <v>7</v>
      </c>
      <c r="C123" s="33" t="s">
        <v>6</v>
      </c>
      <c r="D123" s="33" t="s">
        <v>5</v>
      </c>
      <c r="F123" s="6"/>
      <c r="G123" s="6"/>
    </row>
    <row r="124" spans="2:7" ht="14.45" customHeight="1" x14ac:dyDescent="0.25">
      <c r="B124" s="31" t="s">
        <v>4</v>
      </c>
      <c r="C124" s="32">
        <v>1.1833</v>
      </c>
      <c r="D124" s="32">
        <v>1.2623</v>
      </c>
    </row>
    <row r="125" spans="2:7" ht="14.45" customHeight="1" x14ac:dyDescent="0.25">
      <c r="B125" s="31" t="s">
        <v>3</v>
      </c>
      <c r="C125" s="30">
        <f>C124/H$5</f>
        <v>1.1681145113524187</v>
      </c>
      <c r="D125" s="30">
        <f>D124/(D119/1000)</f>
        <v>1.2351272015655577</v>
      </c>
    </row>
    <row r="127" spans="2:7" ht="14.45" customHeight="1" x14ac:dyDescent="0.25">
      <c r="B127" s="29" t="s">
        <v>2</v>
      </c>
      <c r="C127" s="28"/>
      <c r="F127" s="6"/>
      <c r="G127" s="4"/>
    </row>
    <row r="128" spans="2:7" ht="14.45" customHeight="1" x14ac:dyDescent="0.25">
      <c r="B128" s="27" t="s">
        <v>1</v>
      </c>
      <c r="C128" s="30">
        <f>(E102-E93)/1000</f>
        <v>1.24</v>
      </c>
    </row>
    <row r="129" spans="2:9" ht="14.45" customHeight="1" x14ac:dyDescent="0.25">
      <c r="B129" s="4"/>
      <c r="C129" s="10"/>
      <c r="I129" s="22"/>
    </row>
    <row r="130" spans="2:9" ht="14.45" customHeight="1" x14ac:dyDescent="0.25">
      <c r="B130" s="4"/>
      <c r="C130" s="10"/>
      <c r="I130" s="106"/>
    </row>
    <row r="131" spans="2:9" ht="14.45" customHeight="1" x14ac:dyDescent="0.25">
      <c r="B131" s="2"/>
      <c r="C131" s="1"/>
    </row>
    <row r="132" spans="2:9" ht="14.45" customHeight="1" x14ac:dyDescent="0.25">
      <c r="B132" s="7"/>
      <c r="C132" s="6"/>
      <c r="E132" s="25"/>
      <c r="F132" s="24"/>
      <c r="I132" s="21"/>
    </row>
    <row r="133" spans="2:9" ht="14.45" customHeight="1" x14ac:dyDescent="0.25">
      <c r="B133" s="6"/>
      <c r="C133" s="5"/>
      <c r="D133" s="5"/>
    </row>
    <row r="134" spans="2:9" ht="14.45" customHeight="1" x14ac:dyDescent="0.25">
      <c r="B134" s="6"/>
      <c r="C134" s="3"/>
      <c r="D134" s="3"/>
    </row>
    <row r="135" spans="2:9" ht="14.45" customHeight="1" x14ac:dyDescent="0.25">
      <c r="B135" s="6"/>
      <c r="C135" s="5"/>
      <c r="D135" s="5"/>
    </row>
    <row r="136" spans="2:9" ht="14.45" customHeight="1" x14ac:dyDescent="0.25">
      <c r="B136" s="2"/>
      <c r="C136" s="7"/>
      <c r="D136" s="7"/>
    </row>
    <row r="137" spans="2:9" ht="14.45" customHeight="1" x14ac:dyDescent="0.25">
      <c r="E137" s="7"/>
    </row>
    <row r="138" spans="2:9" ht="14.45" customHeight="1" x14ac:dyDescent="0.25">
      <c r="E138" s="6"/>
      <c r="F138" s="5"/>
    </row>
    <row r="139" spans="2:9" ht="14.45" customHeight="1" x14ac:dyDescent="0.25">
      <c r="E139" s="4"/>
      <c r="F139" s="5"/>
    </row>
    <row r="140" spans="2:9" ht="14.45" customHeight="1" x14ac:dyDescent="0.25">
      <c r="E140" s="4"/>
      <c r="F140" s="4"/>
    </row>
    <row r="141" spans="2:9" ht="14.45" customHeight="1" x14ac:dyDescent="0.25">
      <c r="E141" s="2"/>
      <c r="F141" s="23"/>
    </row>
    <row r="147" spans="2:6" ht="26.25" x14ac:dyDescent="0.4">
      <c r="B147" s="20" t="s">
        <v>95</v>
      </c>
      <c r="C147" s="19"/>
    </row>
    <row r="148" spans="2:6" ht="14.45" customHeight="1" thickBot="1" x14ac:dyDescent="0.3"/>
    <row r="149" spans="2:6" ht="14.45" customHeight="1" x14ac:dyDescent="0.35">
      <c r="B149" s="90" t="s">
        <v>34</v>
      </c>
      <c r="C149" s="89">
        <v>3</v>
      </c>
      <c r="D149" s="17" t="s">
        <v>33</v>
      </c>
      <c r="F149" s="4"/>
    </row>
    <row r="150" spans="2:6" ht="14.45" customHeight="1" x14ac:dyDescent="0.3">
      <c r="B150" s="88" t="s">
        <v>32</v>
      </c>
      <c r="C150" s="87">
        <v>45349</v>
      </c>
      <c r="F150" s="4"/>
    </row>
    <row r="151" spans="2:6" ht="14.45" customHeight="1" x14ac:dyDescent="0.25">
      <c r="B151" s="86" t="s">
        <v>31</v>
      </c>
      <c r="C151" s="84" t="s">
        <v>102</v>
      </c>
      <c r="F151" s="13"/>
    </row>
    <row r="152" spans="2:6" ht="14.45" customHeight="1" x14ac:dyDescent="0.25">
      <c r="B152" s="85" t="s">
        <v>30</v>
      </c>
      <c r="C152" s="84" t="s">
        <v>101</v>
      </c>
      <c r="F152" s="13"/>
    </row>
    <row r="153" spans="2:6" ht="14.45" customHeight="1" thickBot="1" x14ac:dyDescent="0.3">
      <c r="B153" s="83" t="s">
        <v>29</v>
      </c>
      <c r="C153" s="82"/>
    </row>
    <row r="155" spans="2:6" ht="14.45" customHeight="1" x14ac:dyDescent="0.25">
      <c r="E155" t="s">
        <v>28</v>
      </c>
    </row>
    <row r="156" spans="2:6" ht="14.45" customHeight="1" x14ac:dyDescent="0.25">
      <c r="B156" s="46" t="s">
        <v>27</v>
      </c>
      <c r="C156" s="28"/>
      <c r="E156" t="s">
        <v>26</v>
      </c>
    </row>
    <row r="157" spans="2:6" ht="14.45" customHeight="1" x14ac:dyDescent="0.25">
      <c r="B157" s="43" t="s">
        <v>25</v>
      </c>
      <c r="C157" s="81">
        <v>25</v>
      </c>
      <c r="E157" t="s">
        <v>24</v>
      </c>
    </row>
    <row r="158" spans="2:6" ht="14.45" customHeight="1" x14ac:dyDescent="0.25">
      <c r="B158" s="43" t="s">
        <v>23</v>
      </c>
      <c r="C158" s="31" t="s">
        <v>22</v>
      </c>
      <c r="E158" t="s">
        <v>21</v>
      </c>
    </row>
    <row r="159" spans="2:6" ht="14.45" customHeight="1" x14ac:dyDescent="0.25">
      <c r="B159" s="43" t="s">
        <v>20</v>
      </c>
      <c r="C159" s="31">
        <v>15</v>
      </c>
      <c r="E159" t="s">
        <v>19</v>
      </c>
    </row>
    <row r="160" spans="2:6" ht="14.45" customHeight="1" thickBot="1" x14ac:dyDescent="0.3"/>
    <row r="161" spans="2:10" ht="14.45" customHeight="1" thickBot="1" x14ac:dyDescent="0.3">
      <c r="B161" s="39" t="s">
        <v>68</v>
      </c>
      <c r="C161" s="39" t="s">
        <v>18</v>
      </c>
      <c r="D161" s="39" t="s">
        <v>17</v>
      </c>
      <c r="E161" s="39" t="s">
        <v>16</v>
      </c>
      <c r="F161" s="42" t="s">
        <v>15</v>
      </c>
      <c r="J161" s="80" t="s">
        <v>59</v>
      </c>
    </row>
    <row r="162" spans="2:10" ht="14.45" customHeight="1" x14ac:dyDescent="0.25">
      <c r="B162" s="31">
        <v>0</v>
      </c>
      <c r="C162" s="30">
        <v>1.242</v>
      </c>
      <c r="D162" s="30">
        <v>1.3331</v>
      </c>
      <c r="E162" s="31">
        <v>1810</v>
      </c>
      <c r="F162" s="40" t="s">
        <v>106</v>
      </c>
      <c r="J162" s="50" t="s">
        <v>55</v>
      </c>
    </row>
    <row r="163" spans="2:10" ht="14.45" customHeight="1" x14ac:dyDescent="0.25">
      <c r="B163" s="31">
        <v>0.5</v>
      </c>
      <c r="C163" s="30">
        <v>1.2952999999999999</v>
      </c>
      <c r="D163" s="30">
        <v>1.3253999999999999</v>
      </c>
      <c r="E163" s="31"/>
      <c r="F163" s="40"/>
      <c r="J163" s="50"/>
    </row>
    <row r="164" spans="2:10" ht="14.45" customHeight="1" x14ac:dyDescent="0.25">
      <c r="B164" s="31">
        <v>1</v>
      </c>
      <c r="C164" s="30">
        <v>1.1812</v>
      </c>
      <c r="D164" s="30">
        <v>1.3250999999999999</v>
      </c>
      <c r="E164" s="31"/>
      <c r="F164" s="40"/>
      <c r="J164" s="50" t="s">
        <v>100</v>
      </c>
    </row>
    <row r="165" spans="2:10" ht="14.45" customHeight="1" x14ac:dyDescent="0.25">
      <c r="B165" s="31">
        <v>1.5</v>
      </c>
      <c r="C165" s="30">
        <v>1.2922</v>
      </c>
      <c r="D165" s="30">
        <v>1.321</v>
      </c>
      <c r="E165" s="31"/>
      <c r="F165" s="40" t="s">
        <v>105</v>
      </c>
      <c r="J165" s="50" t="s">
        <v>72</v>
      </c>
    </row>
    <row r="166" spans="2:10" ht="14.45" customHeight="1" thickBot="1" x14ac:dyDescent="0.3">
      <c r="B166" s="31">
        <v>2</v>
      </c>
      <c r="C166" s="30">
        <v>1.2258</v>
      </c>
      <c r="D166" s="30">
        <v>1.3204</v>
      </c>
      <c r="E166" s="31"/>
      <c r="F166" s="40" t="s">
        <v>104</v>
      </c>
      <c r="J166" s="61" t="s">
        <v>49</v>
      </c>
    </row>
    <row r="167" spans="2:10" ht="14.45" customHeight="1" thickBot="1" x14ac:dyDescent="0.3">
      <c r="B167" s="31">
        <v>2.5</v>
      </c>
      <c r="C167" s="30">
        <v>1.2292000000000001</v>
      </c>
      <c r="D167" s="30">
        <v>1.3201000000000001</v>
      </c>
      <c r="E167" s="31"/>
      <c r="F167" s="40" t="s">
        <v>103</v>
      </c>
      <c r="J167" s="67" t="s">
        <v>48</v>
      </c>
    </row>
    <row r="168" spans="2:10" ht="14.45" customHeight="1" x14ac:dyDescent="0.25">
      <c r="B168" s="31">
        <v>3</v>
      </c>
      <c r="C168" s="30">
        <v>1.2499</v>
      </c>
      <c r="D168" s="30">
        <v>1.319</v>
      </c>
      <c r="E168" s="31"/>
      <c r="F168" s="40" t="s">
        <v>74</v>
      </c>
      <c r="J168" s="58"/>
    </row>
    <row r="169" spans="2:10" ht="14.45" customHeight="1" x14ac:dyDescent="0.25">
      <c r="B169" s="31">
        <v>3.5</v>
      </c>
      <c r="C169" s="30">
        <v>1.3609</v>
      </c>
      <c r="D169" s="30">
        <v>1.3182</v>
      </c>
      <c r="E169" s="31"/>
      <c r="F169" s="40"/>
      <c r="J169" s="50" t="s">
        <v>99</v>
      </c>
    </row>
    <row r="170" spans="2:10" ht="14.45" customHeight="1" x14ac:dyDescent="0.25">
      <c r="B170" s="31">
        <v>4</v>
      </c>
      <c r="C170" s="30">
        <v>1.3427</v>
      </c>
      <c r="D170" s="30">
        <v>1.3250999999999999</v>
      </c>
      <c r="E170" s="31"/>
      <c r="F170" s="40"/>
      <c r="J170" s="50" t="s">
        <v>71</v>
      </c>
    </row>
    <row r="171" spans="2:10" ht="14.45" customHeight="1" thickBot="1" x14ac:dyDescent="0.3">
      <c r="B171" s="31">
        <v>4.5</v>
      </c>
      <c r="C171" s="30">
        <v>1.35</v>
      </c>
      <c r="D171" s="30">
        <v>1.3252999999999999</v>
      </c>
      <c r="E171" s="31"/>
      <c r="F171" s="40" t="s">
        <v>73</v>
      </c>
      <c r="J171" s="61" t="s">
        <v>42</v>
      </c>
    </row>
    <row r="172" spans="2:10" ht="14.45" customHeight="1" thickBot="1" x14ac:dyDescent="0.3">
      <c r="B172" s="31">
        <v>5</v>
      </c>
      <c r="C172" s="30">
        <v>1.321</v>
      </c>
      <c r="D172" s="30">
        <v>1.3241000000000001</v>
      </c>
      <c r="E172" s="31"/>
      <c r="F172" s="35"/>
      <c r="J172" s="60" t="s">
        <v>41</v>
      </c>
    </row>
    <row r="173" spans="2:10" ht="14.45" customHeight="1" x14ac:dyDescent="0.25">
      <c r="B173" s="31">
        <v>5.5</v>
      </c>
      <c r="C173" s="30">
        <v>1.3108</v>
      </c>
      <c r="D173" s="30">
        <v>1.3203</v>
      </c>
      <c r="E173" s="31"/>
      <c r="F173" s="35"/>
      <c r="J173" s="58"/>
    </row>
    <row r="174" spans="2:10" ht="14.45" customHeight="1" x14ac:dyDescent="0.25">
      <c r="B174" s="31">
        <v>6</v>
      </c>
      <c r="C174" s="30">
        <v>1.4750000000000001</v>
      </c>
      <c r="D174" s="30">
        <v>1.3224</v>
      </c>
      <c r="E174" s="31"/>
      <c r="F174" s="40"/>
      <c r="J174" s="50" t="s">
        <v>98</v>
      </c>
    </row>
    <row r="175" spans="2:10" ht="14.45" customHeight="1" x14ac:dyDescent="0.25">
      <c r="B175" s="31">
        <v>6.5</v>
      </c>
      <c r="C175" s="30">
        <v>1.385</v>
      </c>
      <c r="D175" s="30">
        <v>1.3245</v>
      </c>
      <c r="E175" s="31"/>
      <c r="F175" s="40"/>
      <c r="J175" s="50" t="s">
        <v>37</v>
      </c>
    </row>
    <row r="176" spans="2:10" ht="14.45" customHeight="1" x14ac:dyDescent="0.25">
      <c r="B176" s="31">
        <v>7</v>
      </c>
      <c r="C176" s="30">
        <v>1.4219999999999999</v>
      </c>
      <c r="D176" s="30">
        <v>1.3272999999999999</v>
      </c>
      <c r="E176" s="31"/>
      <c r="F176" s="35"/>
      <c r="J176" s="50" t="s">
        <v>35</v>
      </c>
    </row>
    <row r="177" spans="2:10" ht="14.45" customHeight="1" x14ac:dyDescent="0.25">
      <c r="B177" s="31">
        <v>7.5</v>
      </c>
      <c r="C177" s="30">
        <v>1.375</v>
      </c>
      <c r="D177" s="30">
        <v>1.3283</v>
      </c>
      <c r="E177" s="31"/>
      <c r="F177" s="35"/>
      <c r="J177" s="50" t="s">
        <v>70</v>
      </c>
    </row>
    <row r="178" spans="2:10" ht="14.45" customHeight="1" x14ac:dyDescent="0.25">
      <c r="B178" s="31">
        <v>8</v>
      </c>
      <c r="C178" s="30">
        <v>1.36</v>
      </c>
      <c r="D178" s="30">
        <v>1.3252999999999999</v>
      </c>
      <c r="E178" s="31"/>
      <c r="F178" s="35"/>
      <c r="J178" s="50" t="s">
        <v>69</v>
      </c>
    </row>
    <row r="179" spans="2:10" ht="14.45" customHeight="1" thickBot="1" x14ac:dyDescent="0.3">
      <c r="B179" s="31">
        <v>8.5</v>
      </c>
      <c r="C179" s="30">
        <v>1.2612000000000001</v>
      </c>
      <c r="D179" s="30">
        <v>1.325</v>
      </c>
      <c r="E179" s="31"/>
      <c r="F179" s="35"/>
      <c r="J179" s="104"/>
    </row>
    <row r="180" spans="2:10" ht="14.45" customHeight="1" thickBot="1" x14ac:dyDescent="0.3">
      <c r="B180" s="31">
        <v>9</v>
      </c>
      <c r="C180" s="30">
        <v>1.2297</v>
      </c>
      <c r="D180" s="30">
        <v>1.3251999999999999</v>
      </c>
      <c r="E180" s="31"/>
      <c r="F180" s="35"/>
      <c r="J180" s="60" t="s">
        <v>97</v>
      </c>
    </row>
    <row r="181" spans="2:10" ht="14.45" customHeight="1" x14ac:dyDescent="0.25">
      <c r="B181" s="31">
        <v>9.5</v>
      </c>
      <c r="C181" s="30">
        <v>1.395</v>
      </c>
      <c r="D181" s="30">
        <v>1.3267</v>
      </c>
      <c r="E181" s="31">
        <v>2020</v>
      </c>
      <c r="F181" s="35"/>
    </row>
    <row r="183" spans="2:10" ht="14.45" customHeight="1" x14ac:dyDescent="0.25">
      <c r="B183" s="39" t="s">
        <v>68</v>
      </c>
      <c r="C183" s="39" t="s">
        <v>14</v>
      </c>
      <c r="D183" s="39" t="s">
        <v>13</v>
      </c>
      <c r="E183" s="39" t="s">
        <v>12</v>
      </c>
    </row>
    <row r="184" spans="2:10" ht="14.45" customHeight="1" x14ac:dyDescent="0.25">
      <c r="B184" s="31">
        <v>1</v>
      </c>
      <c r="C184" s="31">
        <v>1022</v>
      </c>
      <c r="D184" s="31">
        <v>13</v>
      </c>
      <c r="E184" s="31">
        <v>14.3</v>
      </c>
    </row>
    <row r="185" spans="2:10" ht="14.45" customHeight="1" x14ac:dyDescent="0.25">
      <c r="B185" s="31">
        <v>2</v>
      </c>
      <c r="C185" s="31"/>
      <c r="D185" s="31"/>
      <c r="E185" s="31"/>
    </row>
    <row r="186" spans="2:10" ht="14.45" customHeight="1" x14ac:dyDescent="0.25">
      <c r="B186" s="31">
        <v>3</v>
      </c>
      <c r="C186" s="31">
        <v>1022</v>
      </c>
      <c r="D186" s="31">
        <v>13</v>
      </c>
      <c r="E186" s="31">
        <v>14.3</v>
      </c>
    </row>
    <row r="187" spans="2:10" ht="14.45" customHeight="1" x14ac:dyDescent="0.25">
      <c r="B187" s="31">
        <v>4</v>
      </c>
      <c r="C187" s="31"/>
      <c r="D187" s="31"/>
      <c r="E187" s="31"/>
    </row>
    <row r="188" spans="2:10" ht="14.45" customHeight="1" x14ac:dyDescent="0.25">
      <c r="B188" s="31">
        <v>5</v>
      </c>
      <c r="C188" s="31">
        <v>1022</v>
      </c>
      <c r="D188" s="31">
        <v>13</v>
      </c>
      <c r="E188" s="31">
        <v>14.2</v>
      </c>
    </row>
    <row r="189" spans="2:10" ht="14.45" customHeight="1" x14ac:dyDescent="0.25">
      <c r="B189" s="31">
        <v>6</v>
      </c>
      <c r="C189" s="31"/>
      <c r="D189" s="31"/>
      <c r="E189" s="31"/>
    </row>
    <row r="190" spans="2:10" ht="14.45" customHeight="1" x14ac:dyDescent="0.25">
      <c r="B190" s="31">
        <v>7</v>
      </c>
      <c r="C190" s="31">
        <v>1022</v>
      </c>
      <c r="D190" s="31">
        <v>13</v>
      </c>
      <c r="E190" s="31">
        <v>14.3</v>
      </c>
    </row>
    <row r="191" spans="2:10" ht="14.45" customHeight="1" x14ac:dyDescent="0.25">
      <c r="B191" s="31">
        <v>8</v>
      </c>
      <c r="C191" s="31"/>
      <c r="D191" s="31"/>
      <c r="E191" s="31"/>
    </row>
    <row r="192" spans="2:10" ht="14.45" customHeight="1" x14ac:dyDescent="0.25">
      <c r="B192" s="31">
        <v>9</v>
      </c>
      <c r="C192" s="31">
        <v>1022</v>
      </c>
      <c r="D192" s="31">
        <v>13</v>
      </c>
      <c r="E192" s="31">
        <v>14.3</v>
      </c>
    </row>
    <row r="193" spans="2:7" ht="14.45" customHeight="1" x14ac:dyDescent="0.25">
      <c r="B193" s="31">
        <v>10</v>
      </c>
      <c r="C193" s="35"/>
      <c r="D193" s="35"/>
      <c r="E193" s="35"/>
    </row>
    <row r="195" spans="2:7" ht="14.45" customHeight="1" x14ac:dyDescent="0.25">
      <c r="B195" s="33" t="s">
        <v>7</v>
      </c>
      <c r="C195" s="33" t="s">
        <v>6</v>
      </c>
      <c r="D195" s="33" t="s">
        <v>5</v>
      </c>
    </row>
    <row r="196" spans="2:7" ht="14.45" customHeight="1" x14ac:dyDescent="0.25">
      <c r="B196" s="31" t="s">
        <v>11</v>
      </c>
      <c r="C196" s="34">
        <f>SUM(C162:C181)/20</f>
        <v>1.3151950000000001</v>
      </c>
      <c r="D196" s="34">
        <f>SUM(D162:D181)/20</f>
        <v>1.3240899999999998</v>
      </c>
    </row>
    <row r="197" spans="2:7" ht="14.45" customHeight="1" x14ac:dyDescent="0.25">
      <c r="B197" s="31" t="s">
        <v>10</v>
      </c>
      <c r="C197" s="32">
        <f>SUM(D184:D193)/5</f>
        <v>13</v>
      </c>
      <c r="D197" s="32">
        <f>SUM(E184:E193)/5</f>
        <v>14.279999999999998</v>
      </c>
    </row>
    <row r="198" spans="2:7" ht="14.45" customHeight="1" x14ac:dyDescent="0.25">
      <c r="B198" s="31" t="s">
        <v>9</v>
      </c>
      <c r="C198" s="32" t="s">
        <v>0</v>
      </c>
      <c r="D198" s="32">
        <f>SUM(C184:C193)/5</f>
        <v>1022</v>
      </c>
      <c r="F198" s="4"/>
    </row>
    <row r="200" spans="2:7" ht="14.45" customHeight="1" x14ac:dyDescent="0.25">
      <c r="B200" s="2"/>
      <c r="D200" s="4"/>
    </row>
    <row r="201" spans="2:7" ht="14.45" customHeight="1" x14ac:dyDescent="0.25">
      <c r="B201" s="8" t="s">
        <v>8</v>
      </c>
      <c r="G201" s="5"/>
    </row>
    <row r="202" spans="2:7" ht="14.45" customHeight="1" x14ac:dyDescent="0.25">
      <c r="B202" s="33" t="s">
        <v>7</v>
      </c>
      <c r="C202" s="33" t="s">
        <v>6</v>
      </c>
      <c r="D202" s="33" t="s">
        <v>5</v>
      </c>
      <c r="G202" s="6"/>
    </row>
    <row r="203" spans="2:7" ht="14.45" customHeight="1" x14ac:dyDescent="0.25">
      <c r="B203" s="31" t="s">
        <v>4</v>
      </c>
      <c r="C203" s="45">
        <v>0.21340000000000001</v>
      </c>
      <c r="D203" s="105">
        <v>0.217</v>
      </c>
    </row>
    <row r="204" spans="2:7" ht="14.45" customHeight="1" x14ac:dyDescent="0.25">
      <c r="B204" s="31" t="s">
        <v>3</v>
      </c>
      <c r="C204" s="30">
        <f>C203/H$5</f>
        <v>0.21066140177690032</v>
      </c>
      <c r="D204" s="30">
        <f>D203/(D198/1000)</f>
        <v>0.21232876712328766</v>
      </c>
    </row>
    <row r="206" spans="2:7" ht="14.45" customHeight="1" x14ac:dyDescent="0.25">
      <c r="B206" s="29" t="s">
        <v>2</v>
      </c>
      <c r="C206" s="28"/>
      <c r="F206" s="6"/>
      <c r="G206" s="4"/>
    </row>
    <row r="207" spans="2:7" ht="14.45" customHeight="1" x14ac:dyDescent="0.25">
      <c r="B207" s="27" t="s">
        <v>1</v>
      </c>
      <c r="C207" s="30">
        <f>(E181-E162)/1000</f>
        <v>0.21</v>
      </c>
    </row>
    <row r="208" spans="2:7" ht="14.45" customHeight="1" x14ac:dyDescent="0.25">
      <c r="B208" s="4"/>
      <c r="C208" s="10"/>
    </row>
    <row r="209" spans="2:4" ht="14.45" customHeight="1" x14ac:dyDescent="0.25">
      <c r="B209" s="4"/>
      <c r="C209" s="10"/>
    </row>
    <row r="210" spans="2:4" ht="14.45" customHeight="1" x14ac:dyDescent="0.25">
      <c r="B210" s="2"/>
      <c r="C210" s="1"/>
      <c r="D210" s="4"/>
    </row>
    <row r="211" spans="2:4" ht="14.45" customHeight="1" x14ac:dyDescent="0.25">
      <c r="B211" s="6"/>
      <c r="C211" s="5"/>
      <c r="D211" s="5"/>
    </row>
    <row r="212" spans="2:4" ht="14.45" customHeight="1" x14ac:dyDescent="0.25">
      <c r="B212" s="6"/>
      <c r="C212" s="3"/>
      <c r="D212" s="3"/>
    </row>
    <row r="213" spans="2:4" ht="14.45" customHeight="1" x14ac:dyDescent="0.25">
      <c r="B213" s="6"/>
      <c r="C213" s="5"/>
      <c r="D213" s="5"/>
    </row>
    <row r="214" spans="2:4" ht="14.45" customHeight="1" x14ac:dyDescent="0.25">
      <c r="B214" s="2"/>
      <c r="C214" s="7"/>
      <c r="D214" s="7"/>
    </row>
    <row r="220" spans="2:4" ht="14.45" customHeight="1" x14ac:dyDescent="0.25">
      <c r="B220" s="2"/>
      <c r="C220" s="1"/>
    </row>
    <row r="224" spans="2:4" ht="14.45" customHeight="1" thickBot="1" x14ac:dyDescent="0.3"/>
    <row r="225" spans="2:10" ht="14.45" customHeight="1" x14ac:dyDescent="0.35">
      <c r="B225" s="90" t="s">
        <v>34</v>
      </c>
      <c r="C225" s="89">
        <v>4</v>
      </c>
      <c r="D225" s="17"/>
      <c r="F225" s="4"/>
    </row>
    <row r="226" spans="2:10" ht="14.45" customHeight="1" x14ac:dyDescent="0.3">
      <c r="B226" s="88" t="s">
        <v>32</v>
      </c>
      <c r="C226" s="87">
        <v>45349</v>
      </c>
      <c r="F226" s="4"/>
    </row>
    <row r="227" spans="2:10" ht="14.45" customHeight="1" x14ac:dyDescent="0.25">
      <c r="B227" s="86" t="s">
        <v>31</v>
      </c>
      <c r="C227" s="84" t="s">
        <v>102</v>
      </c>
      <c r="F227" s="13"/>
    </row>
    <row r="228" spans="2:10" ht="14.45" customHeight="1" x14ac:dyDescent="0.25">
      <c r="B228" s="85" t="s">
        <v>30</v>
      </c>
      <c r="C228" s="84" t="s">
        <v>101</v>
      </c>
      <c r="F228" s="13"/>
    </row>
    <row r="229" spans="2:10" ht="14.45" customHeight="1" thickBot="1" x14ac:dyDescent="0.3">
      <c r="B229" s="83" t="s">
        <v>29</v>
      </c>
      <c r="C229" s="82"/>
    </row>
    <row r="231" spans="2:10" ht="14.45" customHeight="1" x14ac:dyDescent="0.25">
      <c r="E231" t="s">
        <v>28</v>
      </c>
    </row>
    <row r="232" spans="2:10" ht="14.45" customHeight="1" x14ac:dyDescent="0.25">
      <c r="B232" s="46" t="s">
        <v>27</v>
      </c>
      <c r="C232" s="28"/>
      <c r="E232" t="s">
        <v>26</v>
      </c>
    </row>
    <row r="233" spans="2:10" ht="14.45" customHeight="1" x14ac:dyDescent="0.25">
      <c r="B233" s="43" t="s">
        <v>25</v>
      </c>
      <c r="C233" s="81">
        <v>60</v>
      </c>
      <c r="E233" t="s">
        <v>24</v>
      </c>
    </row>
    <row r="234" spans="2:10" ht="14.45" customHeight="1" x14ac:dyDescent="0.25">
      <c r="B234" s="43" t="s">
        <v>23</v>
      </c>
      <c r="C234" s="31" t="s">
        <v>22</v>
      </c>
      <c r="E234" t="s">
        <v>21</v>
      </c>
    </row>
    <row r="235" spans="2:10" ht="14.45" customHeight="1" x14ac:dyDescent="0.25">
      <c r="B235" s="43" t="s">
        <v>20</v>
      </c>
      <c r="C235" s="31">
        <v>15</v>
      </c>
      <c r="E235" t="s">
        <v>19</v>
      </c>
    </row>
    <row r="236" spans="2:10" ht="14.45" customHeight="1" thickBot="1" x14ac:dyDescent="0.3"/>
    <row r="237" spans="2:10" ht="14.45" customHeight="1" thickBot="1" x14ac:dyDescent="0.3">
      <c r="B237" s="39" t="s">
        <v>68</v>
      </c>
      <c r="C237" s="39" t="s">
        <v>18</v>
      </c>
      <c r="D237" s="39" t="s">
        <v>17</v>
      </c>
      <c r="E237" s="39" t="s">
        <v>16</v>
      </c>
      <c r="F237" s="42" t="s">
        <v>15</v>
      </c>
      <c r="J237" s="80" t="s">
        <v>59</v>
      </c>
    </row>
    <row r="238" spans="2:10" ht="14.45" customHeight="1" x14ac:dyDescent="0.25">
      <c r="B238" s="31">
        <v>0</v>
      </c>
      <c r="C238" s="30">
        <v>6.1782000000000004</v>
      </c>
      <c r="D238" s="30">
        <v>6.2009999999999996</v>
      </c>
      <c r="E238" s="31">
        <v>1600</v>
      </c>
      <c r="F238" s="40"/>
      <c r="J238" s="50" t="s">
        <v>55</v>
      </c>
    </row>
    <row r="239" spans="2:10" ht="14.45" customHeight="1" x14ac:dyDescent="0.25">
      <c r="B239" s="31">
        <v>0.5</v>
      </c>
      <c r="C239" s="30">
        <v>6.1570999999999998</v>
      </c>
      <c r="D239" s="30">
        <v>6.2103000000000002</v>
      </c>
      <c r="E239" s="31"/>
      <c r="F239" s="40"/>
      <c r="J239" s="50"/>
    </row>
    <row r="240" spans="2:10" ht="14.45" customHeight="1" x14ac:dyDescent="0.25">
      <c r="B240" s="31">
        <v>1</v>
      </c>
      <c r="C240" s="30">
        <v>6.1280000000000001</v>
      </c>
      <c r="D240" s="30">
        <v>6.2065000000000001</v>
      </c>
      <c r="E240" s="31"/>
      <c r="F240" s="40"/>
      <c r="J240" s="50" t="s">
        <v>100</v>
      </c>
    </row>
    <row r="241" spans="2:10" ht="14.45" customHeight="1" x14ac:dyDescent="0.25">
      <c r="B241" s="31">
        <v>1.5</v>
      </c>
      <c r="C241" s="30">
        <v>6.0777999999999999</v>
      </c>
      <c r="D241" s="30">
        <v>6.2072000000000003</v>
      </c>
      <c r="E241" s="31"/>
      <c r="F241" s="40"/>
      <c r="J241" s="50" t="s">
        <v>72</v>
      </c>
    </row>
    <row r="242" spans="2:10" ht="14.45" customHeight="1" thickBot="1" x14ac:dyDescent="0.3">
      <c r="B242" s="31">
        <v>2</v>
      </c>
      <c r="C242" s="30">
        <v>6.0818000000000003</v>
      </c>
      <c r="D242" s="30">
        <v>6.2008999999999999</v>
      </c>
      <c r="E242" s="31"/>
      <c r="F242" s="40"/>
      <c r="J242" s="61" t="s">
        <v>49</v>
      </c>
    </row>
    <row r="243" spans="2:10" ht="14.45" customHeight="1" thickBot="1" x14ac:dyDescent="0.3">
      <c r="B243" s="31">
        <v>2.5</v>
      </c>
      <c r="C243" s="30">
        <v>6.1307</v>
      </c>
      <c r="D243" s="30">
        <v>6.2058999999999997</v>
      </c>
      <c r="E243" s="31"/>
      <c r="F243" s="40"/>
      <c r="J243" s="67" t="s">
        <v>48</v>
      </c>
    </row>
    <row r="244" spans="2:10" ht="14.45" customHeight="1" x14ac:dyDescent="0.25">
      <c r="B244" s="31">
        <v>3</v>
      </c>
      <c r="C244" s="30">
        <v>6.1896000000000004</v>
      </c>
      <c r="D244" s="30">
        <v>6.2096</v>
      </c>
      <c r="E244" s="31"/>
      <c r="F244" s="40"/>
      <c r="J244" s="58"/>
    </row>
    <row r="245" spans="2:10" ht="14.45" customHeight="1" x14ac:dyDescent="0.25">
      <c r="B245" s="31">
        <v>3.5</v>
      </c>
      <c r="C245" s="30">
        <v>6.2119</v>
      </c>
      <c r="D245" s="30">
        <v>6.2195999999999998</v>
      </c>
      <c r="E245" s="31"/>
      <c r="F245" s="40"/>
      <c r="J245" s="50" t="s">
        <v>99</v>
      </c>
    </row>
    <row r="246" spans="2:10" ht="14.45" customHeight="1" x14ac:dyDescent="0.25">
      <c r="B246" s="31">
        <v>4</v>
      </c>
      <c r="C246" s="30">
        <v>6.2515999999999998</v>
      </c>
      <c r="D246" s="30">
        <v>6.2148000000000003</v>
      </c>
      <c r="E246" s="31"/>
      <c r="F246" s="40"/>
      <c r="J246" s="50" t="s">
        <v>71</v>
      </c>
    </row>
    <row r="247" spans="2:10" ht="14.45" customHeight="1" thickBot="1" x14ac:dyDescent="0.3">
      <c r="B247" s="31">
        <v>4.5</v>
      </c>
      <c r="C247" s="30">
        <v>6.2511000000000001</v>
      </c>
      <c r="D247" s="30">
        <v>6.2161999999999997</v>
      </c>
      <c r="E247" s="31"/>
      <c r="F247" s="40"/>
      <c r="J247" s="61" t="s">
        <v>42</v>
      </c>
    </row>
    <row r="248" spans="2:10" ht="14.45" customHeight="1" thickBot="1" x14ac:dyDescent="0.3">
      <c r="B248" s="31">
        <v>5</v>
      </c>
      <c r="C248" s="30">
        <v>6.2419000000000002</v>
      </c>
      <c r="D248" s="30">
        <v>6.2110000000000003</v>
      </c>
      <c r="E248" s="31"/>
      <c r="F248" s="40"/>
      <c r="J248" s="60" t="s">
        <v>41</v>
      </c>
    </row>
    <row r="249" spans="2:10" ht="14.45" customHeight="1" x14ac:dyDescent="0.25">
      <c r="B249" s="31">
        <v>5.5</v>
      </c>
      <c r="C249" s="30">
        <v>6.1810999999999998</v>
      </c>
      <c r="D249" s="30">
        <v>6.2203999999999997</v>
      </c>
      <c r="E249" s="31"/>
      <c r="F249" s="40"/>
      <c r="J249" s="58"/>
    </row>
    <row r="250" spans="2:10" ht="14.45" customHeight="1" x14ac:dyDescent="0.25">
      <c r="B250" s="31">
        <v>6</v>
      </c>
      <c r="C250" s="30">
        <v>6.1906999999999996</v>
      </c>
      <c r="D250" s="30">
        <v>6.2283999999999997</v>
      </c>
      <c r="E250" s="31"/>
      <c r="F250" s="40"/>
      <c r="J250" s="50" t="s">
        <v>98</v>
      </c>
    </row>
    <row r="251" spans="2:10" ht="14.45" customHeight="1" x14ac:dyDescent="0.25">
      <c r="B251" s="31">
        <v>6.5</v>
      </c>
      <c r="C251" s="30">
        <v>6.181</v>
      </c>
      <c r="D251" s="30">
        <v>6.2126999999999999</v>
      </c>
      <c r="E251" s="31"/>
      <c r="F251" s="40"/>
      <c r="J251" s="50" t="s">
        <v>37</v>
      </c>
    </row>
    <row r="252" spans="2:10" ht="14.45" customHeight="1" x14ac:dyDescent="0.25">
      <c r="B252" s="31">
        <v>7</v>
      </c>
      <c r="C252" s="30">
        <v>6.1609999999999996</v>
      </c>
      <c r="D252" s="30">
        <v>6.2262000000000004</v>
      </c>
      <c r="E252" s="31"/>
      <c r="F252" s="35"/>
      <c r="J252" s="50" t="s">
        <v>35</v>
      </c>
    </row>
    <row r="253" spans="2:10" ht="14.45" customHeight="1" x14ac:dyDescent="0.25">
      <c r="B253" s="31">
        <v>7.5</v>
      </c>
      <c r="C253" s="30">
        <v>6.1567999999999996</v>
      </c>
      <c r="D253" s="30">
        <v>6.2270000000000003</v>
      </c>
      <c r="E253" s="31"/>
      <c r="F253" s="35"/>
      <c r="J253" s="50" t="s">
        <v>70</v>
      </c>
    </row>
    <row r="254" spans="2:10" ht="14.45" customHeight="1" x14ac:dyDescent="0.25">
      <c r="B254" s="31">
        <v>8</v>
      </c>
      <c r="C254" s="30">
        <v>6.1405000000000003</v>
      </c>
      <c r="D254" s="30">
        <v>6.2083000000000004</v>
      </c>
      <c r="E254" s="31"/>
      <c r="F254" s="35"/>
      <c r="J254" s="50" t="s">
        <v>69</v>
      </c>
    </row>
    <row r="255" spans="2:10" ht="14.45" customHeight="1" thickBot="1" x14ac:dyDescent="0.3">
      <c r="B255" s="31">
        <v>8.5</v>
      </c>
      <c r="C255" s="30">
        <v>6.0831999999999997</v>
      </c>
      <c r="D255" s="30">
        <v>6.2252000000000001</v>
      </c>
      <c r="E255" s="31"/>
      <c r="F255" s="35"/>
      <c r="J255" s="104"/>
    </row>
    <row r="256" spans="2:10" ht="14.45" customHeight="1" thickBot="1" x14ac:dyDescent="0.3">
      <c r="B256" s="31">
        <v>9</v>
      </c>
      <c r="C256" s="30">
        <v>6.1365999999999996</v>
      </c>
      <c r="D256" s="30">
        <v>6.2278000000000002</v>
      </c>
      <c r="E256" s="31"/>
      <c r="F256" s="35"/>
      <c r="J256" s="60" t="s">
        <v>97</v>
      </c>
    </row>
    <row r="257" spans="2:6" ht="14.45" customHeight="1" x14ac:dyDescent="0.25">
      <c r="B257" s="31">
        <v>9.5</v>
      </c>
      <c r="C257" s="30">
        <v>6.1532</v>
      </c>
      <c r="D257" s="30">
        <v>6.2134</v>
      </c>
      <c r="E257" s="31">
        <v>2610</v>
      </c>
      <c r="F257" s="35"/>
    </row>
    <row r="259" spans="2:6" ht="14.45" customHeight="1" x14ac:dyDescent="0.25">
      <c r="B259" s="39" t="s">
        <v>68</v>
      </c>
      <c r="C259" s="39" t="s">
        <v>14</v>
      </c>
      <c r="D259" s="39" t="s">
        <v>13</v>
      </c>
      <c r="E259" s="39" t="s">
        <v>12</v>
      </c>
    </row>
    <row r="260" spans="2:6" ht="14.45" customHeight="1" x14ac:dyDescent="0.25">
      <c r="B260" s="31">
        <v>1</v>
      </c>
      <c r="C260" s="31">
        <v>1022</v>
      </c>
      <c r="D260" s="31">
        <v>14.1</v>
      </c>
      <c r="E260" s="31">
        <v>14</v>
      </c>
    </row>
    <row r="261" spans="2:6" ht="14.45" customHeight="1" x14ac:dyDescent="0.25">
      <c r="B261" s="31">
        <v>2</v>
      </c>
      <c r="C261" s="31"/>
      <c r="D261" s="31"/>
      <c r="E261" s="31"/>
    </row>
    <row r="262" spans="2:6" ht="14.45" customHeight="1" x14ac:dyDescent="0.25">
      <c r="B262" s="31">
        <v>3</v>
      </c>
      <c r="C262" s="31">
        <v>1022</v>
      </c>
      <c r="D262" s="31">
        <v>14.1</v>
      </c>
      <c r="E262" s="31">
        <v>14.1</v>
      </c>
    </row>
    <row r="263" spans="2:6" ht="14.45" customHeight="1" x14ac:dyDescent="0.25">
      <c r="B263" s="31">
        <v>4</v>
      </c>
      <c r="C263" s="31"/>
      <c r="D263" s="31"/>
      <c r="E263" s="31"/>
    </row>
    <row r="264" spans="2:6" ht="14.45" customHeight="1" x14ac:dyDescent="0.25">
      <c r="B264" s="31">
        <v>5</v>
      </c>
      <c r="C264" s="31">
        <v>1022</v>
      </c>
      <c r="D264" s="31">
        <v>14</v>
      </c>
      <c r="E264" s="31">
        <v>14.2</v>
      </c>
    </row>
    <row r="265" spans="2:6" ht="14.45" customHeight="1" x14ac:dyDescent="0.25">
      <c r="B265" s="31">
        <v>6</v>
      </c>
      <c r="C265" s="31"/>
      <c r="D265" s="31"/>
      <c r="E265" s="31"/>
    </row>
    <row r="266" spans="2:6" ht="14.45" customHeight="1" x14ac:dyDescent="0.25">
      <c r="B266" s="31">
        <v>7</v>
      </c>
      <c r="C266" s="31">
        <v>1022</v>
      </c>
      <c r="D266" s="31">
        <v>14</v>
      </c>
      <c r="E266" s="31">
        <v>14.1</v>
      </c>
    </row>
    <row r="267" spans="2:6" ht="14.45" customHeight="1" x14ac:dyDescent="0.25">
      <c r="B267" s="31">
        <v>8</v>
      </c>
      <c r="C267" s="31"/>
      <c r="D267" s="31"/>
      <c r="E267" s="31"/>
    </row>
    <row r="268" spans="2:6" ht="14.45" customHeight="1" x14ac:dyDescent="0.25">
      <c r="B268" s="31">
        <v>9</v>
      </c>
      <c r="C268" s="31">
        <v>1022</v>
      </c>
      <c r="D268" s="31">
        <v>14</v>
      </c>
      <c r="E268" s="31">
        <v>14.1</v>
      </c>
    </row>
    <row r="269" spans="2:6" ht="14.45" customHeight="1" x14ac:dyDescent="0.25">
      <c r="B269" s="31">
        <v>10</v>
      </c>
      <c r="C269" s="35"/>
      <c r="D269" s="35"/>
      <c r="E269" s="35"/>
    </row>
    <row r="271" spans="2:6" ht="14.45" customHeight="1" x14ac:dyDescent="0.25">
      <c r="B271" s="33" t="s">
        <v>7</v>
      </c>
      <c r="C271" s="33" t="s">
        <v>6</v>
      </c>
      <c r="D271" s="33" t="s">
        <v>5</v>
      </c>
    </row>
    <row r="272" spans="2:6" ht="14.45" customHeight="1" x14ac:dyDescent="0.25">
      <c r="B272" s="31" t="s">
        <v>11</v>
      </c>
      <c r="C272" s="34">
        <f>SUM(C238:C257)/20</f>
        <v>6.1641900000000005</v>
      </c>
      <c r="D272" s="34">
        <f>SUM(D238:D257)/20</f>
        <v>6.2146200000000009</v>
      </c>
    </row>
    <row r="273" spans="2:7" ht="14.45" customHeight="1" x14ac:dyDescent="0.25">
      <c r="B273" s="31" t="s">
        <v>10</v>
      </c>
      <c r="C273" s="32">
        <f>SUM(D260:D269)/5</f>
        <v>14.040000000000001</v>
      </c>
      <c r="D273" s="32">
        <f>SUM(E260:E269)/5</f>
        <v>14.1</v>
      </c>
    </row>
    <row r="274" spans="2:7" ht="14.45" customHeight="1" x14ac:dyDescent="0.25">
      <c r="B274" s="103" t="s">
        <v>9</v>
      </c>
      <c r="C274" s="102" t="s">
        <v>0</v>
      </c>
      <c r="D274" s="32">
        <f>SUM(C260:C269)/5</f>
        <v>1022</v>
      </c>
      <c r="F274" s="4"/>
    </row>
    <row r="276" spans="2:7" ht="14.45" customHeight="1" x14ac:dyDescent="0.25">
      <c r="B276" s="2"/>
      <c r="D276" s="4"/>
    </row>
    <row r="277" spans="2:7" ht="14.45" customHeight="1" x14ac:dyDescent="0.25">
      <c r="B277" s="8" t="s">
        <v>8</v>
      </c>
      <c r="G277" s="5"/>
    </row>
    <row r="278" spans="2:7" ht="14.45" customHeight="1" x14ac:dyDescent="0.25">
      <c r="B278" s="33" t="s">
        <v>7</v>
      </c>
      <c r="C278" s="33" t="s">
        <v>6</v>
      </c>
      <c r="D278" s="33" t="s">
        <v>5</v>
      </c>
      <c r="G278" s="6"/>
    </row>
    <row r="279" spans="2:7" ht="14.45" customHeight="1" x14ac:dyDescent="0.25">
      <c r="B279" s="31" t="s">
        <v>4</v>
      </c>
      <c r="C279" s="45">
        <v>1.0228999999999999</v>
      </c>
      <c r="D279" s="45">
        <v>1.0323</v>
      </c>
    </row>
    <row r="280" spans="2:7" ht="14.45" customHeight="1" x14ac:dyDescent="0.25">
      <c r="B280" s="31" t="s">
        <v>3</v>
      </c>
      <c r="C280" s="30">
        <f>C279/H$5</f>
        <v>1.0097729516288252</v>
      </c>
      <c r="D280" s="30">
        <f>D279/(D274/1000)</f>
        <v>1.010078277886497</v>
      </c>
    </row>
    <row r="282" spans="2:7" ht="14.45" customHeight="1" x14ac:dyDescent="0.25">
      <c r="B282" s="29" t="s">
        <v>2</v>
      </c>
      <c r="C282" s="28"/>
      <c r="F282" s="6"/>
      <c r="G282" s="4"/>
    </row>
    <row r="283" spans="2:7" ht="14.45" customHeight="1" x14ac:dyDescent="0.25">
      <c r="B283" s="27" t="s">
        <v>1</v>
      </c>
      <c r="C283" s="30">
        <f>(E257-E238)/1000</f>
        <v>1.01</v>
      </c>
    </row>
    <row r="284" spans="2:7" ht="14.45" customHeight="1" x14ac:dyDescent="0.25">
      <c r="B284" s="4"/>
      <c r="C284" s="10"/>
    </row>
    <row r="285" spans="2:7" ht="14.45" customHeight="1" x14ac:dyDescent="0.25">
      <c r="B285" s="4"/>
      <c r="C285" s="10"/>
    </row>
    <row r="286" spans="2:7" ht="14.45" customHeight="1" x14ac:dyDescent="0.25">
      <c r="B286" s="2"/>
      <c r="C286" s="1"/>
      <c r="D286" s="4"/>
    </row>
    <row r="287" spans="2:7" ht="14.45" customHeight="1" x14ac:dyDescent="0.25">
      <c r="B287" s="6"/>
      <c r="C287" s="5"/>
      <c r="D287" s="5"/>
    </row>
    <row r="288" spans="2:7" ht="14.45" customHeight="1" x14ac:dyDescent="0.25">
      <c r="B288" s="6"/>
      <c r="C288" s="3"/>
      <c r="D288" s="3"/>
    </row>
    <row r="289" spans="2:4" ht="14.45" customHeight="1" x14ac:dyDescent="0.25">
      <c r="B289" s="6"/>
      <c r="C289" s="5"/>
      <c r="D289" s="5"/>
    </row>
    <row r="290" spans="2:4" ht="14.45" customHeight="1" x14ac:dyDescent="0.25">
      <c r="B290" s="2"/>
      <c r="C290" s="7"/>
      <c r="D290" s="7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Deviation test 42FIT4018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Stautland Stokka</dc:creator>
  <cp:lastModifiedBy>Tormod Stautland Stokka</cp:lastModifiedBy>
  <dcterms:created xsi:type="dcterms:W3CDTF">2024-04-18T11:24:41Z</dcterms:created>
  <dcterms:modified xsi:type="dcterms:W3CDTF">2024-04-18T11:27:33Z</dcterms:modified>
</cp:coreProperties>
</file>