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mo\Desktop\Calibration Archive\"/>
    </mc:Choice>
  </mc:AlternateContent>
  <xr:revisionPtr revIDLastSave="0" documentId="8_{37E66C11-B9FE-42D0-912D-EED631A0CC99}" xr6:coauthVersionLast="47" xr6:coauthVersionMax="47" xr10:uidLastSave="{00000000-0000-0000-0000-000000000000}"/>
  <bookViews>
    <workbookView xWindow="28680" yWindow="-120" windowWidth="29040" windowHeight="15840" xr2:uid="{4087F750-E918-4109-94E4-F4D399AEACC1}"/>
  </bookViews>
  <sheets>
    <sheet name="Deviation test 42FIT402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4" l="1"/>
  <c r="K22" i="4"/>
  <c r="L22" i="4"/>
  <c r="O22" i="4"/>
  <c r="O59" i="4" s="1"/>
  <c r="K24" i="4"/>
  <c r="O24" i="4"/>
  <c r="K29" i="4"/>
  <c r="K31" i="4" s="1"/>
  <c r="L29" i="4"/>
  <c r="L31" i="4" s="1"/>
  <c r="K30" i="4"/>
  <c r="L30" i="4"/>
  <c r="K34" i="4"/>
  <c r="K35" i="4" s="1"/>
  <c r="K36" i="4" s="1"/>
  <c r="O32" i="4" s="1"/>
  <c r="L39" i="4"/>
  <c r="C46" i="4"/>
  <c r="D46" i="4"/>
  <c r="K25" i="4" s="1"/>
  <c r="C47" i="4"/>
  <c r="K38" i="4" s="1"/>
  <c r="D47" i="4"/>
  <c r="K39" i="4" s="1"/>
  <c r="D48" i="4"/>
  <c r="K40" i="4" s="1"/>
  <c r="C54" i="4"/>
  <c r="D54" i="4"/>
  <c r="C57" i="4"/>
  <c r="O58" i="4"/>
  <c r="K59" i="4"/>
  <c r="L59" i="4"/>
  <c r="O60" i="4"/>
  <c r="O61" i="4"/>
  <c r="K66" i="4"/>
  <c r="L66" i="4"/>
  <c r="K67" i="4"/>
  <c r="K68" i="4" s="1"/>
  <c r="L67" i="4"/>
  <c r="L68" i="4" s="1"/>
  <c r="L71" i="4"/>
  <c r="L73" i="4"/>
  <c r="C117" i="4"/>
  <c r="L24" i="4" s="1"/>
  <c r="D117" i="4"/>
  <c r="L25" i="4" s="1"/>
  <c r="C118" i="4"/>
  <c r="L38" i="4" s="1"/>
  <c r="D118" i="4"/>
  <c r="D119" i="4"/>
  <c r="L40" i="4" s="1"/>
  <c r="C125" i="4"/>
  <c r="D125" i="4"/>
  <c r="C187" i="4"/>
  <c r="K61" i="4" s="1"/>
  <c r="D187" i="4"/>
  <c r="K62" i="4" s="1"/>
  <c r="C188" i="4"/>
  <c r="K71" i="4" s="1"/>
  <c r="D188" i="4"/>
  <c r="K72" i="4" s="1"/>
  <c r="D189" i="4"/>
  <c r="D195" i="4" s="1"/>
  <c r="C195" i="4"/>
  <c r="C258" i="4"/>
  <c r="L61" i="4" s="1"/>
  <c r="D258" i="4"/>
  <c r="L62" i="4" s="1"/>
  <c r="C259" i="4"/>
  <c r="D259" i="4"/>
  <c r="L72" i="4" s="1"/>
  <c r="D260" i="4"/>
  <c r="C266" i="4"/>
  <c r="D266" i="4"/>
  <c r="O34" i="4" l="1"/>
  <c r="L26" i="4"/>
  <c r="L27" i="4"/>
  <c r="L64" i="4"/>
  <c r="L63" i="4"/>
  <c r="O68" i="4"/>
  <c r="K63" i="4"/>
  <c r="K64" i="4"/>
  <c r="O64" i="4" s="1"/>
  <c r="K26" i="4"/>
  <c r="O35" i="4"/>
  <c r="K27" i="4"/>
  <c r="O28" i="4" s="1"/>
  <c r="O69" i="4"/>
  <c r="K69" i="4"/>
  <c r="L69" i="4"/>
  <c r="L32" i="4"/>
  <c r="K32" i="4"/>
  <c r="O29" i="4" s="1"/>
  <c r="K73" i="4"/>
  <c r="O65" i="4" l="1"/>
  <c r="O66" i="4" s="1"/>
  <c r="O70" i="4"/>
  <c r="O71" i="4" s="1"/>
  <c r="O30" i="4"/>
  <c r="O36" i="4"/>
  <c r="O37" i="4" s="1"/>
  <c r="L44" i="4" s="1"/>
  <c r="K47" i="4" s="1"/>
</calcChain>
</file>

<file path=xl/sharedStrings.xml><?xml version="1.0" encoding="utf-8"?>
<sst xmlns="http://schemas.openxmlformats.org/spreadsheetml/2006/main" count="342" uniqueCount="112">
  <si>
    <t>N/A</t>
  </si>
  <si>
    <t>Volume delivered from Flowglass [L]</t>
  </si>
  <si>
    <t>Results Flowglass</t>
  </si>
  <si>
    <t>Totalizer [L]</t>
  </si>
  <si>
    <t>Totalizer [kg]</t>
  </si>
  <si>
    <t>Extern flowmeter</t>
  </si>
  <si>
    <t>42FITXXXX</t>
  </si>
  <si>
    <t>Results</t>
  </si>
  <si>
    <t>Note: The totalizer is manually checked on both flowmeters at approximately minute 10.</t>
  </si>
  <si>
    <t>Average Density [kg/m3]</t>
  </si>
  <si>
    <t>Average Temperature [℃]</t>
  </si>
  <si>
    <t>Average Mass flow [kg/hr]</t>
  </si>
  <si>
    <t>Temp Extern flowmeter [℃]</t>
  </si>
  <si>
    <t>Temp 42FITXXXX [℃]</t>
  </si>
  <si>
    <t>Density Extern flowmeter [kg/m3]</t>
  </si>
  <si>
    <t>Notes [Faults found]</t>
  </si>
  <si>
    <t>Flow glass [ml]</t>
  </si>
  <si>
    <t>Extern flowmeter [kg/hr]</t>
  </si>
  <si>
    <t>42FITXXXX [kg/hr]</t>
  </si>
  <si>
    <t>5. Reset the totalizer before each test</t>
  </si>
  <si>
    <t>Filter time locally for both [sec]</t>
  </si>
  <si>
    <t>4. Use same filter settings for External and Internal flow meter.</t>
  </si>
  <si>
    <t>Manual</t>
  </si>
  <si>
    <t>Regulator [Man/Auto]</t>
  </si>
  <si>
    <t>3. Use the Flow Glass as tank if possible.</t>
  </si>
  <si>
    <t>Setpoint stroke length [%]</t>
  </si>
  <si>
    <t>2. Start the flow comparrison and note every 1 minute the actual kg/hr flow from the Flow Meters.</t>
  </si>
  <si>
    <t>Key settings</t>
  </si>
  <si>
    <t>1. Firstly warm up the system and stabilize the system with the regulator in manual.</t>
  </si>
  <si>
    <t>Last tested</t>
  </si>
  <si>
    <t>Chemical name</t>
  </si>
  <si>
    <t>Flowtransmitter</t>
  </si>
  <si>
    <t>Date</t>
  </si>
  <si>
    <t>Note:</t>
  </si>
  <si>
    <t>Accuracy test:</t>
  </si>
  <si>
    <t>Ext. Flow - Density [kg/m3]</t>
  </si>
  <si>
    <t>Total Deviation Ratio Meas/Actual</t>
  </si>
  <si>
    <t>Ext. Flow - Temperature [℃]</t>
  </si>
  <si>
    <t>Combined result of FlowMeas and TotalizerMeas [%]</t>
  </si>
  <si>
    <t xml:space="preserve"> TotalizerMeas / TotalizerActual [%]</t>
  </si>
  <si>
    <t>FlowMeas / FlowActual [%]</t>
  </si>
  <si>
    <t>Totalizer Deviation [%]</t>
  </si>
  <si>
    <t>Totalizer Deviation [kg]</t>
  </si>
  <si>
    <t>Total Deviation Meas/Actual [%]</t>
  </si>
  <si>
    <t>Ext. Flow - TotalizerActual [kg]</t>
  </si>
  <si>
    <t>Average Totalizer Deviation [%]</t>
  </si>
  <si>
    <t>Average Mass Flow Deviation [%]</t>
  </si>
  <si>
    <t>Total Result from all tests</t>
  </si>
  <si>
    <t>Mass Flow Deviation [%]</t>
  </si>
  <si>
    <t>Mass Flow Deviation [kg/hr]</t>
  </si>
  <si>
    <t>Coriolis Sensor Fabric New</t>
  </si>
  <si>
    <t>Ext. Flow - FlowActual [kg/hr]</t>
  </si>
  <si>
    <r>
      <t>Last Calibration Date</t>
    </r>
    <r>
      <rPr>
        <sz val="11"/>
        <color theme="1"/>
        <rFont val="Aptos Narrow"/>
        <family val="2"/>
        <scheme val="minor"/>
      </rPr>
      <t xml:space="preserve">: </t>
    </r>
  </si>
  <si>
    <r>
      <t>Flow Measurement Range</t>
    </r>
    <r>
      <rPr>
        <sz val="11"/>
        <color theme="1"/>
        <rFont val="Aptos Narrow"/>
        <family val="2"/>
        <scheme val="minor"/>
      </rPr>
      <t xml:space="preserve">: </t>
    </r>
  </si>
  <si>
    <r>
      <t>Flow Transmitter</t>
    </r>
    <r>
      <rPr>
        <sz val="11"/>
        <color theme="1"/>
        <rFont val="Aptos Narrow"/>
        <family val="2"/>
        <scheme val="minor"/>
      </rPr>
      <t xml:space="preserve">: </t>
    </r>
  </si>
  <si>
    <t>Setpoint Pump Stroke Length [%]</t>
  </si>
  <si>
    <r>
      <t>Date of Test</t>
    </r>
    <r>
      <rPr>
        <sz val="11"/>
        <color theme="1"/>
        <rFont val="Aptos Narrow"/>
        <family val="2"/>
        <scheme val="minor"/>
      </rPr>
      <t xml:space="preserve">: </t>
    </r>
  </si>
  <si>
    <t>Test [2]</t>
  </si>
  <si>
    <t>Test [1]</t>
  </si>
  <si>
    <t>Average values for Deviation Test [x]</t>
  </si>
  <si>
    <t>BEFORE ADJUSTMENTS</t>
  </si>
  <si>
    <t>Density SAS</t>
  </si>
  <si>
    <t>Injectionpoint</t>
  </si>
  <si>
    <t>Chemical</t>
  </si>
  <si>
    <t>Tank ID</t>
  </si>
  <si>
    <t>Flowmeter</t>
  </si>
  <si>
    <t>Time [minute]</t>
  </si>
  <si>
    <t>Flow-glass Mass injected [kg]</t>
  </si>
  <si>
    <t>Flow-glass Volume injected [L]</t>
  </si>
  <si>
    <t>Ext. Flow - Totalizer [kg]</t>
  </si>
  <si>
    <t>Ext. Flow - Mass Flow [kg/hr]</t>
  </si>
  <si>
    <t>Test [4]</t>
  </si>
  <si>
    <t>Test [3]</t>
  </si>
  <si>
    <t>AFTER ADJUSTMENTS:</t>
  </si>
  <si>
    <t>Off</t>
  </si>
  <si>
    <t>On</t>
  </si>
  <si>
    <t>Density Measurement</t>
  </si>
  <si>
    <t>Filter Frequency tau [sec]</t>
  </si>
  <si>
    <t>Damping Samles [Samples]</t>
  </si>
  <si>
    <t>Damping filter for Local Display [sec]</t>
  </si>
  <si>
    <t>Damping tau Analog Out [sec]</t>
  </si>
  <si>
    <t>After</t>
  </si>
  <si>
    <t>Before</t>
  </si>
  <si>
    <t>Other Settings</t>
  </si>
  <si>
    <t>Fine adjustments for FCF [kg/s2]</t>
  </si>
  <si>
    <t>Flow Calibration Factor [kg/s2]</t>
  </si>
  <si>
    <t>Calculated</t>
  </si>
  <si>
    <t>Settings</t>
  </si>
  <si>
    <t>Flow-glass/TotalizerActual Deviation [%]</t>
  </si>
  <si>
    <t>Flow-glass / TotalizerActual Accuracy [%]</t>
  </si>
  <si>
    <r>
      <t>Range 20 mA [</t>
    </r>
    <r>
      <rPr>
        <sz val="11"/>
        <rFont val="Calibri"/>
        <family val="2"/>
      </rPr>
      <t>kg/t</t>
    </r>
    <r>
      <rPr>
        <sz val="11"/>
        <color rgb="FF000000"/>
        <rFont val="Calibri"/>
        <family val="2"/>
      </rPr>
      <t>]</t>
    </r>
  </si>
  <si>
    <t>Range 4 mA [kg/t]</t>
  </si>
  <si>
    <t>42FIT4023 - Temperature [℃]</t>
  </si>
  <si>
    <t>42FIT4023 - Totalizer [kg]</t>
  </si>
  <si>
    <t>42FIT4023 - Mass Flow [kg/hr]</t>
  </si>
  <si>
    <t>Corrosion inhibitor</t>
  </si>
  <si>
    <t>42FIT4023</t>
  </si>
  <si>
    <t>K Factor: 226,593 --&gt;230,39 kg/s2</t>
  </si>
  <si>
    <t>Analog output Damping tau: --&gt;20--&gt;10 sec</t>
  </si>
  <si>
    <t>Frequency damping tau: 0--&gt;20--&gt;10 sec</t>
  </si>
  <si>
    <t>Filter Display: 0--&gt;20--&gt;10 sec</t>
  </si>
  <si>
    <t>Damping(Samples): 50 --&gt; 65</t>
  </si>
  <si>
    <t>Results of adjustments</t>
  </si>
  <si>
    <t>Zero calibrated 42FIT4023</t>
  </si>
  <si>
    <t>230.39</t>
  </si>
  <si>
    <t>42FIT4023 - TotalizerMeas [kg]</t>
  </si>
  <si>
    <t>42FIT4023 - FlowMeas [kg/hr]</t>
  </si>
  <si>
    <t>0 - 16,10 kg/hr</t>
  </si>
  <si>
    <t>Zero calibrated Ext. Flowmeter</t>
  </si>
  <si>
    <t>Oil export pipeline</t>
  </si>
  <si>
    <t>42TB015</t>
  </si>
  <si>
    <t>42FT4023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</si>
</sst>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7" formatCode="0.0000"/>
    <numFmt numFmtId="169" formatCode="0.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2" fontId="1" fillId="2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2" fillId="7" borderId="4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2" fontId="9" fillId="0" borderId="9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2" fontId="10" fillId="8" borderId="3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7" fontId="8" fillId="6" borderId="1" xfId="0" applyNumberFormat="1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67" fontId="1" fillId="2" borderId="10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0" fillId="5" borderId="0" xfId="0" applyFill="1"/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/>
    <xf numFmtId="0" fontId="8" fillId="5" borderId="1" xfId="0" applyFont="1" applyFill="1" applyBorder="1"/>
    <xf numFmtId="0" fontId="8" fillId="0" borderId="1" xfId="0" applyFont="1" applyBorder="1"/>
    <xf numFmtId="0" fontId="11" fillId="9" borderId="13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5" borderId="0" xfId="0" applyFont="1" applyFill="1"/>
    <xf numFmtId="0" fontId="13" fillId="4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1" xfId="0" applyFont="1" applyBorder="1"/>
    <xf numFmtId="0" fontId="1" fillId="0" borderId="2" xfId="0" applyFont="1" applyBorder="1"/>
    <xf numFmtId="169" fontId="0" fillId="6" borderId="1" xfId="0" applyNumberFormat="1" applyFill="1" applyBorder="1" applyAlignment="1">
      <alignment horizontal="center"/>
    </xf>
    <xf numFmtId="167" fontId="3" fillId="7" borderId="4" xfId="0" applyNumberFormat="1" applyFont="1" applyFill="1" applyBorder="1" applyAlignment="1">
      <alignment horizontal="center"/>
    </xf>
    <xf numFmtId="169" fontId="8" fillId="6" borderId="1" xfId="0" applyNumberFormat="1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7" fontId="1" fillId="0" borderId="0" xfId="0" applyNumberFormat="1" applyFont="1"/>
    <xf numFmtId="0" fontId="8" fillId="6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10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FF59-9A58-48D6-A1C1-686F5AA4FF74}">
  <dimension ref="B3:U282"/>
  <sheetViews>
    <sheetView tabSelected="1" zoomScale="85" zoomScaleNormal="85" workbookViewId="0">
      <selection activeCell="F41" sqref="F41"/>
    </sheetView>
  </sheetViews>
  <sheetFormatPr baseColWidth="10" defaultColWidth="8.7109375" defaultRowHeight="14.45" customHeight="1" x14ac:dyDescent="0.25"/>
  <cols>
    <col min="2" max="3" width="35.42578125" customWidth="1"/>
    <col min="4" max="4" width="25.140625" bestFit="1" customWidth="1"/>
    <col min="5" max="5" width="27.140625" customWidth="1"/>
    <col min="6" max="6" width="39.85546875" bestFit="1" customWidth="1"/>
    <col min="7" max="7" width="16.7109375" bestFit="1" customWidth="1"/>
    <col min="8" max="8" width="18.7109375" customWidth="1"/>
    <col min="10" max="10" width="39.140625" customWidth="1"/>
    <col min="11" max="11" width="8.7109375" bestFit="1" customWidth="1"/>
    <col min="12" max="12" width="10.28515625" bestFit="1" customWidth="1"/>
    <col min="13" max="13" width="10.7109375" customWidth="1"/>
    <col min="14" max="14" width="48.7109375" bestFit="1" customWidth="1"/>
    <col min="15" max="15" width="13.5703125" bestFit="1" customWidth="1"/>
  </cols>
  <sheetData>
    <row r="3" spans="2:21" ht="14.45" customHeight="1" x14ac:dyDescent="0.25">
      <c r="M3" s="33"/>
      <c r="N3" s="33"/>
      <c r="O3" s="33"/>
      <c r="P3" s="33"/>
      <c r="T3" s="33"/>
      <c r="U3" s="33"/>
    </row>
    <row r="5" spans="2:21" ht="14.45" customHeight="1" x14ac:dyDescent="0.25">
      <c r="B5" s="74" t="s">
        <v>65</v>
      </c>
      <c r="C5" s="31" t="s">
        <v>64</v>
      </c>
      <c r="D5" s="80" t="s">
        <v>63</v>
      </c>
      <c r="E5" s="80" t="s">
        <v>62</v>
      </c>
      <c r="F5" s="74" t="s">
        <v>91</v>
      </c>
      <c r="G5" s="74" t="s">
        <v>90</v>
      </c>
      <c r="H5" s="74" t="s">
        <v>61</v>
      </c>
      <c r="T5" s="3"/>
      <c r="U5" s="3"/>
    </row>
    <row r="6" spans="2:21" ht="14.45" customHeight="1" x14ac:dyDescent="0.25">
      <c r="B6" s="73" t="s">
        <v>111</v>
      </c>
      <c r="C6" s="31" t="s">
        <v>110</v>
      </c>
      <c r="D6" s="72" t="s">
        <v>95</v>
      </c>
      <c r="E6" s="72" t="s">
        <v>109</v>
      </c>
      <c r="F6" s="71">
        <v>0</v>
      </c>
      <c r="G6" s="70">
        <v>16.100000000000001</v>
      </c>
      <c r="H6" s="26">
        <v>1.028</v>
      </c>
      <c r="T6" s="33"/>
      <c r="U6" s="33"/>
    </row>
    <row r="7" spans="2:21" ht="14.45" customHeight="1" x14ac:dyDescent="0.25">
      <c r="T7" s="33"/>
      <c r="U7" s="79"/>
    </row>
    <row r="8" spans="2:21" ht="14.45" customHeight="1" x14ac:dyDescent="0.25">
      <c r="T8" s="33"/>
      <c r="U8" s="33"/>
    </row>
    <row r="9" spans="2:21" ht="14.45" customHeight="1" x14ac:dyDescent="0.35">
      <c r="B9" s="16" t="s">
        <v>34</v>
      </c>
      <c r="C9" s="40">
        <v>1</v>
      </c>
      <c r="D9" s="15" t="s">
        <v>33</v>
      </c>
      <c r="M9" s="3"/>
      <c r="N9" s="3"/>
      <c r="O9" s="3"/>
      <c r="P9" s="3"/>
    </row>
    <row r="10" spans="2:21" ht="14.45" customHeight="1" x14ac:dyDescent="0.3">
      <c r="B10" s="14" t="s">
        <v>32</v>
      </c>
      <c r="C10" s="13">
        <v>45347</v>
      </c>
      <c r="M10" s="3"/>
      <c r="N10" s="3"/>
      <c r="O10" s="3"/>
      <c r="P10" s="3"/>
    </row>
    <row r="11" spans="2:21" ht="14.45" customHeight="1" x14ac:dyDescent="0.25">
      <c r="B11" s="12" t="s">
        <v>31</v>
      </c>
      <c r="C11" s="10" t="s">
        <v>96</v>
      </c>
    </row>
    <row r="12" spans="2:21" ht="14.45" customHeight="1" x14ac:dyDescent="0.25">
      <c r="B12" s="10" t="s">
        <v>30</v>
      </c>
      <c r="C12" s="10" t="s">
        <v>95</v>
      </c>
    </row>
    <row r="13" spans="2:21" ht="14.45" customHeight="1" x14ac:dyDescent="0.25">
      <c r="B13" s="10" t="s">
        <v>29</v>
      </c>
      <c r="C13" s="11">
        <v>44274</v>
      </c>
    </row>
    <row r="15" spans="2:21" ht="14.45" customHeight="1" x14ac:dyDescent="0.25">
      <c r="E15" t="s">
        <v>28</v>
      </c>
      <c r="K15" s="34"/>
      <c r="M15" s="34"/>
      <c r="N15" s="34"/>
      <c r="O15" s="33"/>
    </row>
    <row r="16" spans="2:21" ht="14.45" customHeight="1" x14ac:dyDescent="0.25">
      <c r="B16" s="39" t="s">
        <v>27</v>
      </c>
      <c r="C16" s="24"/>
      <c r="E16" t="s">
        <v>26</v>
      </c>
      <c r="K16" s="34"/>
      <c r="M16" s="34"/>
      <c r="N16" s="34"/>
      <c r="O16" s="33"/>
      <c r="P16" s="32"/>
    </row>
    <row r="17" spans="2:16" ht="14.45" customHeight="1" x14ac:dyDescent="0.25">
      <c r="B17" s="38" t="s">
        <v>25</v>
      </c>
      <c r="C17" s="78">
        <v>54</v>
      </c>
      <c r="E17" t="s">
        <v>24</v>
      </c>
      <c r="K17" s="34"/>
      <c r="M17" s="34"/>
      <c r="N17" s="34"/>
      <c r="O17" s="33"/>
      <c r="P17" s="32"/>
    </row>
    <row r="18" spans="2:16" ht="14.45" customHeight="1" x14ac:dyDescent="0.25">
      <c r="B18" s="38" t="s">
        <v>23</v>
      </c>
      <c r="C18" s="27" t="s">
        <v>22</v>
      </c>
      <c r="E18" t="s">
        <v>21</v>
      </c>
    </row>
    <row r="19" spans="2:16" ht="14.45" customHeight="1" x14ac:dyDescent="0.25">
      <c r="B19" s="38" t="s">
        <v>20</v>
      </c>
      <c r="C19" s="27">
        <v>20</v>
      </c>
      <c r="E19" t="s">
        <v>19</v>
      </c>
      <c r="K19" s="34"/>
      <c r="M19" s="34"/>
      <c r="N19" s="34"/>
      <c r="O19" s="33"/>
      <c r="P19" s="32"/>
    </row>
    <row r="20" spans="2:16" ht="14.45" customHeight="1" x14ac:dyDescent="0.25">
      <c r="J20" s="69" t="s">
        <v>60</v>
      </c>
      <c r="M20" s="34"/>
      <c r="P20" s="32"/>
    </row>
    <row r="21" spans="2:16" ht="14.45" customHeight="1" x14ac:dyDescent="0.25">
      <c r="B21" s="35" t="s">
        <v>66</v>
      </c>
      <c r="C21" s="35" t="s">
        <v>18</v>
      </c>
      <c r="D21" s="35" t="s">
        <v>17</v>
      </c>
      <c r="E21" s="35" t="s">
        <v>16</v>
      </c>
      <c r="F21" s="37" t="s">
        <v>15</v>
      </c>
      <c r="J21" s="68" t="s">
        <v>59</v>
      </c>
      <c r="K21" s="67" t="s">
        <v>58</v>
      </c>
      <c r="L21" s="66" t="s">
        <v>57</v>
      </c>
      <c r="N21" s="62" t="s">
        <v>56</v>
      </c>
      <c r="O21" s="61">
        <f>C10</f>
        <v>45347</v>
      </c>
      <c r="P21" s="32"/>
    </row>
    <row r="22" spans="2:16" ht="14.45" customHeight="1" x14ac:dyDescent="0.25">
      <c r="B22" s="27">
        <v>1</v>
      </c>
      <c r="C22" s="26">
        <v>6.4307999999999996</v>
      </c>
      <c r="D22" s="26">
        <v>6.9</v>
      </c>
      <c r="E22" s="27">
        <v>1600</v>
      </c>
      <c r="F22" s="36" t="s">
        <v>108</v>
      </c>
      <c r="J22" s="65" t="s">
        <v>55</v>
      </c>
      <c r="K22" s="64">
        <f>C17</f>
        <v>54</v>
      </c>
      <c r="L22" s="64">
        <f>C88</f>
        <v>75</v>
      </c>
      <c r="N22" s="62" t="s">
        <v>54</v>
      </c>
      <c r="O22" s="27" t="str">
        <f>C11</f>
        <v>42FIT4023</v>
      </c>
      <c r="P22" s="32"/>
    </row>
    <row r="23" spans="2:16" ht="14.45" customHeight="1" x14ac:dyDescent="0.25">
      <c r="B23" s="27">
        <v>2</v>
      </c>
      <c r="C23" s="26">
        <v>6.47</v>
      </c>
      <c r="D23" s="26">
        <v>6.8832000000000004</v>
      </c>
      <c r="E23" s="27"/>
      <c r="F23" s="36"/>
      <c r="J23" s="42"/>
      <c r="K23" s="63"/>
      <c r="L23" s="58"/>
      <c r="N23" s="62" t="s">
        <v>53</v>
      </c>
      <c r="O23" s="27" t="s">
        <v>107</v>
      </c>
      <c r="P23" s="32"/>
    </row>
    <row r="24" spans="2:16" ht="14.45" customHeight="1" x14ac:dyDescent="0.25">
      <c r="B24" s="27">
        <v>3</v>
      </c>
      <c r="C24" s="26">
        <v>7.0419999999999998</v>
      </c>
      <c r="D24" s="26">
        <v>6.8944999999999999</v>
      </c>
      <c r="E24" s="27"/>
      <c r="F24" s="36"/>
      <c r="J24" s="42" t="s">
        <v>106</v>
      </c>
      <c r="K24" s="58">
        <f>C46</f>
        <v>6.8005399999999998</v>
      </c>
      <c r="L24" s="58">
        <f>C117</f>
        <v>10.065859999999997</v>
      </c>
      <c r="N24" s="62" t="s">
        <v>52</v>
      </c>
      <c r="O24" s="61">
        <f>C13</f>
        <v>44274</v>
      </c>
      <c r="P24" s="32"/>
    </row>
    <row r="25" spans="2:16" ht="14.45" customHeight="1" x14ac:dyDescent="0.25">
      <c r="B25" s="27">
        <v>4</v>
      </c>
      <c r="C25" s="26">
        <v>7.3240999999999996</v>
      </c>
      <c r="D25" s="26">
        <v>6.9038000000000004</v>
      </c>
      <c r="E25" s="27"/>
      <c r="F25" s="36"/>
      <c r="J25" s="42" t="s">
        <v>51</v>
      </c>
      <c r="K25" s="58">
        <f>D46</f>
        <v>6.8799400000000004</v>
      </c>
      <c r="L25" s="58">
        <f>D117</f>
        <v>10.203200000000001</v>
      </c>
      <c r="N25" s="29" t="s">
        <v>50</v>
      </c>
      <c r="O25" s="61">
        <v>40014</v>
      </c>
      <c r="P25" s="32"/>
    </row>
    <row r="26" spans="2:16" ht="14.45" customHeight="1" thickBot="1" x14ac:dyDescent="0.3">
      <c r="B26" s="27">
        <v>5</v>
      </c>
      <c r="C26" s="26">
        <v>7.4038000000000004</v>
      </c>
      <c r="D26" s="26">
        <v>6.8857999999999997</v>
      </c>
      <c r="E26" s="27"/>
      <c r="F26" s="36"/>
      <c r="J26" s="54" t="s">
        <v>49</v>
      </c>
      <c r="K26" s="55">
        <f>(K24-K25)</f>
        <v>-7.9400000000000581E-2</v>
      </c>
      <c r="L26" s="55">
        <f>(L24-L25)</f>
        <v>-0.13734000000000357</v>
      </c>
      <c r="P26" s="32"/>
    </row>
    <row r="27" spans="2:16" ht="14.45" customHeight="1" thickBot="1" x14ac:dyDescent="0.3">
      <c r="B27" s="27">
        <v>6</v>
      </c>
      <c r="C27" s="26">
        <v>6.9161999999999999</v>
      </c>
      <c r="D27" s="26">
        <v>6.8674999999999997</v>
      </c>
      <c r="E27" s="27"/>
      <c r="F27" s="36"/>
      <c r="J27" s="60" t="s">
        <v>48</v>
      </c>
      <c r="K27" s="51">
        <f>(K24/K25*100) -100</f>
        <v>-1.1540798320915684</v>
      </c>
      <c r="L27" s="51">
        <f>(L24/L25*100) -100</f>
        <v>-1.346048298573038</v>
      </c>
      <c r="N27" s="39" t="s">
        <v>47</v>
      </c>
      <c r="O27" s="42"/>
      <c r="P27" s="32"/>
    </row>
    <row r="28" spans="2:16" ht="14.45" customHeight="1" x14ac:dyDescent="0.25">
      <c r="B28" s="27">
        <v>7</v>
      </c>
      <c r="C28" s="26">
        <v>6.7355</v>
      </c>
      <c r="D28" s="26">
        <v>6.8658000000000001</v>
      </c>
      <c r="E28" s="27"/>
      <c r="F28" s="36"/>
      <c r="J28" s="50"/>
      <c r="K28" s="91"/>
      <c r="L28" s="48"/>
      <c r="N28" s="29" t="s">
        <v>46</v>
      </c>
      <c r="O28" s="59">
        <f>(K27+L27)/2</f>
        <v>-1.2500640653323032</v>
      </c>
    </row>
    <row r="29" spans="2:16" ht="14.45" customHeight="1" x14ac:dyDescent="0.25">
      <c r="B29" s="27">
        <v>8</v>
      </c>
      <c r="C29" s="26">
        <v>6.2150999999999996</v>
      </c>
      <c r="D29" s="26">
        <v>6.87</v>
      </c>
      <c r="E29" s="27"/>
      <c r="F29" s="36"/>
      <c r="J29" s="42" t="s">
        <v>105</v>
      </c>
      <c r="K29" s="58">
        <f>C53</f>
        <v>1.1815</v>
      </c>
      <c r="L29" s="58">
        <f>C124</f>
        <v>1.7022999999999999</v>
      </c>
      <c r="N29" s="29" t="s">
        <v>45</v>
      </c>
      <c r="O29" s="59">
        <f>(K32+L32)/2</f>
        <v>-3.9570294864056166E-2</v>
      </c>
      <c r="P29" s="32"/>
    </row>
    <row r="30" spans="2:16" ht="14.45" customHeight="1" x14ac:dyDescent="0.25">
      <c r="B30" s="27">
        <v>9</v>
      </c>
      <c r="C30" s="26">
        <v>6.6079999999999997</v>
      </c>
      <c r="D30" s="26">
        <v>6.8655999999999997</v>
      </c>
      <c r="E30" s="27"/>
      <c r="F30" s="36"/>
      <c r="J30" s="42" t="s">
        <v>44</v>
      </c>
      <c r="K30" s="58">
        <f>D53</f>
        <v>1.1919</v>
      </c>
      <c r="L30" s="58">
        <f>D124</f>
        <v>1.6889000000000001</v>
      </c>
      <c r="N30" s="57" t="s">
        <v>43</v>
      </c>
      <c r="O30" s="92">
        <f>(O28+O29)/2</f>
        <v>-0.64481718009817968</v>
      </c>
    </row>
    <row r="31" spans="2:16" ht="14.45" customHeight="1" thickBot="1" x14ac:dyDescent="0.3">
      <c r="B31" s="27">
        <v>10</v>
      </c>
      <c r="C31" s="26">
        <v>6.8598999999999997</v>
      </c>
      <c r="D31" s="26">
        <v>6.8632</v>
      </c>
      <c r="E31" s="27">
        <v>2750</v>
      </c>
      <c r="F31" s="36"/>
      <c r="J31" s="54" t="s">
        <v>42</v>
      </c>
      <c r="K31" s="55">
        <f>(K29-K30)</f>
        <v>-1.0399999999999965E-2</v>
      </c>
      <c r="L31" s="55">
        <f>(L29-L30)</f>
        <v>1.3399999999999856E-2</v>
      </c>
      <c r="N31" s="24"/>
      <c r="O31" s="31"/>
      <c r="P31" s="32"/>
    </row>
    <row r="32" spans="2:16" ht="14.45" customHeight="1" thickBot="1" x14ac:dyDescent="0.3">
      <c r="J32" s="52" t="s">
        <v>41</v>
      </c>
      <c r="K32" s="51">
        <f>(K29/K30*100) -100</f>
        <v>-0.87255642251867016</v>
      </c>
      <c r="L32" s="51">
        <f>(L29/L30*100) -100</f>
        <v>0.79341583279055783</v>
      </c>
      <c r="N32" s="29" t="s">
        <v>89</v>
      </c>
      <c r="O32" s="76">
        <f>(K36) +100</f>
        <v>100.24750398523364</v>
      </c>
      <c r="P32" s="32"/>
    </row>
    <row r="33" spans="2:16" ht="14.45" customHeight="1" x14ac:dyDescent="0.25">
      <c r="B33" s="35" t="s">
        <v>66</v>
      </c>
      <c r="C33" s="35" t="s">
        <v>14</v>
      </c>
      <c r="D33" s="35" t="s">
        <v>13</v>
      </c>
      <c r="E33" s="35" t="s">
        <v>12</v>
      </c>
      <c r="J33" s="50"/>
      <c r="K33" s="91"/>
      <c r="L33" s="48"/>
      <c r="N33" s="24"/>
      <c r="O33" s="31"/>
    </row>
    <row r="34" spans="2:16" ht="14.45" customHeight="1" x14ac:dyDescent="0.25">
      <c r="B34" s="27">
        <v>1</v>
      </c>
      <c r="C34" s="27">
        <v>1039</v>
      </c>
      <c r="D34" s="27">
        <v>14.2</v>
      </c>
      <c r="E34" s="27">
        <v>14</v>
      </c>
      <c r="J34" s="42" t="s">
        <v>68</v>
      </c>
      <c r="K34" s="22">
        <f>(E31-E22)/1000</f>
        <v>1.1499999999999999</v>
      </c>
      <c r="L34" s="22" t="s">
        <v>0</v>
      </c>
      <c r="N34" s="29" t="s">
        <v>40</v>
      </c>
      <c r="O34" s="76">
        <f>(K24/K25*100 +L24/L25*100)/2</f>
        <v>98.74993593466769</v>
      </c>
      <c r="P34" s="32"/>
    </row>
    <row r="35" spans="2:16" ht="14.45" customHeight="1" thickBot="1" x14ac:dyDescent="0.3">
      <c r="B35" s="27">
        <v>2</v>
      </c>
      <c r="C35" s="27"/>
      <c r="D35" s="27"/>
      <c r="E35" s="27"/>
      <c r="J35" s="42" t="s">
        <v>67</v>
      </c>
      <c r="K35" s="22">
        <f>K34*(K40/1000)</f>
        <v>1.1948499999999997</v>
      </c>
      <c r="L35" s="22" t="s">
        <v>0</v>
      </c>
      <c r="N35" s="29" t="s">
        <v>39</v>
      </c>
      <c r="O35" s="76">
        <f>(K29/K30*100 +L29/L30*100)/2</f>
        <v>99.960429705135937</v>
      </c>
    </row>
    <row r="36" spans="2:16" ht="14.45" customHeight="1" thickBot="1" x14ac:dyDescent="0.3">
      <c r="B36" s="27">
        <v>3</v>
      </c>
      <c r="C36" s="27">
        <v>1039</v>
      </c>
      <c r="D36" s="27">
        <v>14.3</v>
      </c>
      <c r="E36" s="27">
        <v>14.1</v>
      </c>
      <c r="J36" s="52" t="s">
        <v>88</v>
      </c>
      <c r="K36" s="51">
        <f>((K35*60/10)/(K30*60/10)) *100 -100</f>
        <v>0.24750398523363515</v>
      </c>
      <c r="L36" s="22" t="s">
        <v>0</v>
      </c>
      <c r="N36" s="46" t="s">
        <v>38</v>
      </c>
      <c r="O36" s="45">
        <f>(O34+O35)/2</f>
        <v>99.355182819901813</v>
      </c>
      <c r="P36" s="32"/>
    </row>
    <row r="37" spans="2:16" ht="14.45" customHeight="1" thickBot="1" x14ac:dyDescent="0.3">
      <c r="B37" s="27">
        <v>4</v>
      </c>
      <c r="C37" s="27"/>
      <c r="D37" s="27"/>
      <c r="E37" s="27"/>
      <c r="J37" s="50"/>
      <c r="K37" s="49"/>
      <c r="L37" s="49"/>
      <c r="N37" s="44" t="s">
        <v>36</v>
      </c>
      <c r="O37" s="43">
        <f>O36/100</f>
        <v>0.99355182819901811</v>
      </c>
    </row>
    <row r="38" spans="2:16" ht="14.45" customHeight="1" x14ac:dyDescent="0.25">
      <c r="B38" s="27">
        <v>5</v>
      </c>
      <c r="C38" s="27">
        <v>1039</v>
      </c>
      <c r="D38" s="27">
        <v>14.3</v>
      </c>
      <c r="E38" s="27">
        <v>14.1</v>
      </c>
      <c r="J38" s="42" t="s">
        <v>92</v>
      </c>
      <c r="K38" s="47">
        <f>C47</f>
        <v>14.3</v>
      </c>
      <c r="L38" s="47">
        <f>C118</f>
        <v>13.819999999999999</v>
      </c>
    </row>
    <row r="39" spans="2:16" ht="14.45" customHeight="1" x14ac:dyDescent="0.25">
      <c r="B39" s="27">
        <v>6</v>
      </c>
      <c r="C39" s="27"/>
      <c r="D39" s="27"/>
      <c r="E39" s="27"/>
      <c r="J39" s="42" t="s">
        <v>37</v>
      </c>
      <c r="K39" s="41">
        <f>D47</f>
        <v>14.1</v>
      </c>
      <c r="L39" s="41">
        <f>D118</f>
        <v>14.4</v>
      </c>
    </row>
    <row r="40" spans="2:16" ht="14.45" customHeight="1" x14ac:dyDescent="0.25">
      <c r="B40" s="27">
        <v>7</v>
      </c>
      <c r="C40" s="27">
        <v>1039</v>
      </c>
      <c r="D40" s="27">
        <v>14.3</v>
      </c>
      <c r="E40" s="27">
        <v>14.1</v>
      </c>
      <c r="J40" s="42" t="s">
        <v>35</v>
      </c>
      <c r="K40" s="41">
        <f>D48</f>
        <v>1039</v>
      </c>
      <c r="L40" s="41">
        <f>D119</f>
        <v>1039.4000000000001</v>
      </c>
    </row>
    <row r="41" spans="2:16" ht="14.45" customHeight="1" x14ac:dyDescent="0.25">
      <c r="B41" s="27">
        <v>8</v>
      </c>
      <c r="C41" s="27"/>
      <c r="D41" s="27"/>
      <c r="E41" s="27"/>
    </row>
    <row r="42" spans="2:16" ht="14.45" customHeight="1" x14ac:dyDescent="0.25">
      <c r="B42" s="27">
        <v>9</v>
      </c>
      <c r="C42" s="27">
        <v>1039</v>
      </c>
      <c r="D42" s="27">
        <v>14.4</v>
      </c>
      <c r="E42" s="27">
        <v>14.2</v>
      </c>
    </row>
    <row r="43" spans="2:16" ht="14.45" customHeight="1" x14ac:dyDescent="0.25">
      <c r="B43" s="27">
        <v>10</v>
      </c>
      <c r="C43" s="31"/>
      <c r="D43" s="31"/>
      <c r="E43" s="31"/>
      <c r="J43" s="29" t="s">
        <v>87</v>
      </c>
      <c r="K43" s="29" t="s">
        <v>82</v>
      </c>
      <c r="L43" s="29" t="s">
        <v>86</v>
      </c>
    </row>
    <row r="44" spans="2:16" ht="14.45" customHeight="1" x14ac:dyDescent="0.25">
      <c r="J44" s="42" t="s">
        <v>85</v>
      </c>
      <c r="K44" s="27">
        <v>226.59299999999999</v>
      </c>
      <c r="L44" s="26">
        <f>K44/O37</f>
        <v>228.0635932307008</v>
      </c>
    </row>
    <row r="45" spans="2:16" ht="14.45" customHeight="1" x14ac:dyDescent="0.25">
      <c r="B45" s="29" t="s">
        <v>7</v>
      </c>
      <c r="C45" s="29" t="s">
        <v>6</v>
      </c>
      <c r="D45" s="29" t="s">
        <v>5</v>
      </c>
      <c r="J45" s="3"/>
      <c r="K45" s="3"/>
      <c r="L45" s="3"/>
    </row>
    <row r="46" spans="2:16" ht="14.45" customHeight="1" x14ac:dyDescent="0.25">
      <c r="B46" s="27" t="s">
        <v>11</v>
      </c>
      <c r="C46" s="30">
        <f>SUM(C22:C31)/10</f>
        <v>6.8005399999999998</v>
      </c>
      <c r="D46" s="30">
        <f>SUM(D22:D31)/10</f>
        <v>6.8799400000000004</v>
      </c>
      <c r="J46" s="42"/>
      <c r="K46" s="42" t="s">
        <v>82</v>
      </c>
      <c r="L46" s="42" t="s">
        <v>81</v>
      </c>
    </row>
    <row r="47" spans="2:16" ht="14.45" customHeight="1" x14ac:dyDescent="0.25">
      <c r="B47" s="27" t="s">
        <v>10</v>
      </c>
      <c r="C47" s="28">
        <f>SUM(D34:D43)/5</f>
        <v>14.3</v>
      </c>
      <c r="D47" s="28">
        <f>SUM(E34:E43)/5</f>
        <v>14.1</v>
      </c>
      <c r="J47" s="42" t="s">
        <v>84</v>
      </c>
      <c r="K47" s="26">
        <f>L44</f>
        <v>228.0635932307008</v>
      </c>
      <c r="L47" s="26" t="s">
        <v>104</v>
      </c>
    </row>
    <row r="48" spans="2:16" ht="14.45" customHeight="1" x14ac:dyDescent="0.25">
      <c r="B48" s="27" t="s">
        <v>9</v>
      </c>
      <c r="C48" s="28" t="s">
        <v>0</v>
      </c>
      <c r="D48" s="28">
        <f>SUM(C34:C43)/5</f>
        <v>1039</v>
      </c>
      <c r="F48" s="3"/>
    </row>
    <row r="49" spans="2:17" ht="14.45" customHeight="1" x14ac:dyDescent="0.25">
      <c r="J49" s="29" t="s">
        <v>83</v>
      </c>
      <c r="K49" s="29" t="s">
        <v>82</v>
      </c>
      <c r="L49" s="29" t="s">
        <v>81</v>
      </c>
      <c r="Q49" s="1"/>
    </row>
    <row r="50" spans="2:17" ht="14.45" customHeight="1" x14ac:dyDescent="0.25">
      <c r="B50" s="1"/>
      <c r="D50" s="3"/>
      <c r="J50" s="42" t="s">
        <v>80</v>
      </c>
      <c r="K50" s="27">
        <v>0</v>
      </c>
      <c r="L50" s="27">
        <v>10</v>
      </c>
      <c r="O50" s="3"/>
      <c r="Q50" s="9"/>
    </row>
    <row r="51" spans="2:17" ht="14.45" customHeight="1" x14ac:dyDescent="0.25">
      <c r="B51" s="7" t="s">
        <v>8</v>
      </c>
      <c r="G51" s="4"/>
      <c r="J51" s="42" t="s">
        <v>79</v>
      </c>
      <c r="K51" s="27">
        <v>0</v>
      </c>
      <c r="L51" s="27">
        <v>10</v>
      </c>
      <c r="Q51" s="3"/>
    </row>
    <row r="52" spans="2:17" ht="14.45" customHeight="1" x14ac:dyDescent="0.25">
      <c r="B52" s="29" t="s">
        <v>7</v>
      </c>
      <c r="C52" s="29" t="s">
        <v>6</v>
      </c>
      <c r="D52" s="29" t="s">
        <v>5</v>
      </c>
      <c r="F52" s="5"/>
      <c r="G52" s="5"/>
      <c r="J52" s="42" t="s">
        <v>78</v>
      </c>
      <c r="K52" s="27">
        <v>50</v>
      </c>
      <c r="L52" s="27">
        <v>65</v>
      </c>
      <c r="O52" s="1"/>
      <c r="Q52" s="3"/>
    </row>
    <row r="53" spans="2:17" ht="14.45" customHeight="1" x14ac:dyDescent="0.25">
      <c r="B53" s="27" t="s">
        <v>4</v>
      </c>
      <c r="C53" s="28">
        <v>1.1815</v>
      </c>
      <c r="D53" s="28">
        <v>1.1919</v>
      </c>
      <c r="J53" s="42" t="s">
        <v>77</v>
      </c>
      <c r="K53" s="27">
        <v>0</v>
      </c>
      <c r="L53" s="27">
        <v>10</v>
      </c>
      <c r="O53" s="1"/>
      <c r="Q53" s="3"/>
    </row>
    <row r="54" spans="2:17" ht="14.45" customHeight="1" x14ac:dyDescent="0.25">
      <c r="B54" s="27" t="s">
        <v>3</v>
      </c>
      <c r="C54" s="26">
        <f>C53/H$6</f>
        <v>1.1493190661478598</v>
      </c>
      <c r="D54" s="26">
        <f>D53/(D48/1000)</f>
        <v>1.1471607314725698</v>
      </c>
      <c r="J54" s="42" t="s">
        <v>76</v>
      </c>
      <c r="K54" s="27" t="s">
        <v>75</v>
      </c>
      <c r="L54" s="27" t="s">
        <v>74</v>
      </c>
      <c r="Q54" s="3"/>
    </row>
    <row r="55" spans="2:17" ht="14.45" customHeight="1" x14ac:dyDescent="0.25">
      <c r="O55" s="8"/>
      <c r="P55" s="3"/>
      <c r="Q55" s="3"/>
    </row>
    <row r="56" spans="2:17" ht="14.45" customHeight="1" x14ac:dyDescent="0.25">
      <c r="B56" s="25" t="s">
        <v>2</v>
      </c>
      <c r="C56" s="24"/>
      <c r="F56" s="5"/>
      <c r="G56" s="3"/>
      <c r="O56" s="8"/>
      <c r="P56" s="3"/>
      <c r="Q56" s="3"/>
    </row>
    <row r="57" spans="2:17" ht="14.45" customHeight="1" x14ac:dyDescent="0.25">
      <c r="B57" s="23" t="s">
        <v>1</v>
      </c>
      <c r="C57" s="26">
        <f>(E31-E22)/1000</f>
        <v>1.1499999999999999</v>
      </c>
      <c r="J57" s="77" t="s">
        <v>73</v>
      </c>
      <c r="P57" s="6"/>
      <c r="Q57" s="3"/>
    </row>
    <row r="58" spans="2:17" ht="14.45" customHeight="1" x14ac:dyDescent="0.25">
      <c r="B58" s="3"/>
      <c r="C58" s="9"/>
      <c r="J58" s="68" t="s">
        <v>59</v>
      </c>
      <c r="K58" s="67" t="s">
        <v>72</v>
      </c>
      <c r="L58" s="66" t="s">
        <v>71</v>
      </c>
      <c r="N58" s="62" t="s">
        <v>56</v>
      </c>
      <c r="O58" s="61">
        <f>O21</f>
        <v>45347</v>
      </c>
      <c r="P58" s="1"/>
    </row>
    <row r="59" spans="2:17" ht="14.45" customHeight="1" x14ac:dyDescent="0.25">
      <c r="B59" s="3"/>
      <c r="C59" s="9"/>
      <c r="J59" s="42" t="s">
        <v>55</v>
      </c>
      <c r="K59" s="90">
        <f>C158</f>
        <v>80</v>
      </c>
      <c r="L59" s="64">
        <f>C229</f>
        <v>54</v>
      </c>
      <c r="N59" s="62" t="s">
        <v>54</v>
      </c>
      <c r="O59" s="27" t="str">
        <f>O22</f>
        <v>42FIT4023</v>
      </c>
    </row>
    <row r="60" spans="2:17" ht="14.45" customHeight="1" x14ac:dyDescent="0.25">
      <c r="B60" s="1"/>
      <c r="C60" s="19"/>
      <c r="J60" s="42"/>
      <c r="K60" s="89"/>
      <c r="L60" s="63"/>
      <c r="N60" s="62" t="s">
        <v>53</v>
      </c>
      <c r="O60" s="27" t="str">
        <f>O23</f>
        <v>0 - 16,10 kg/hr</v>
      </c>
      <c r="P60" s="8"/>
      <c r="Q60" s="8"/>
    </row>
    <row r="61" spans="2:17" ht="14.45" customHeight="1" x14ac:dyDescent="0.25">
      <c r="B61" s="6"/>
      <c r="C61" s="5"/>
      <c r="E61" s="21"/>
      <c r="F61" s="20"/>
      <c r="J61" s="42" t="s">
        <v>94</v>
      </c>
      <c r="K61" s="58">
        <f>C187</f>
        <v>10.955870000000001</v>
      </c>
      <c r="L61" s="58">
        <f>C258</f>
        <v>6.8208000000000011</v>
      </c>
      <c r="N61" s="62" t="s">
        <v>52</v>
      </c>
      <c r="O61" s="61">
        <f>O24</f>
        <v>44274</v>
      </c>
      <c r="P61" s="88"/>
      <c r="Q61" s="88"/>
    </row>
    <row r="62" spans="2:17" ht="14.45" customHeight="1" x14ac:dyDescent="0.25">
      <c r="B62" s="5"/>
      <c r="C62" s="4"/>
      <c r="D62" s="4"/>
      <c r="J62" s="42" t="s">
        <v>70</v>
      </c>
      <c r="K62" s="58">
        <f>D187</f>
        <v>10.955079999999999</v>
      </c>
      <c r="L62" s="58">
        <f>D258</f>
        <v>6.8233000000000006</v>
      </c>
      <c r="M62" s="18"/>
      <c r="N62" s="4"/>
      <c r="O62" s="3"/>
    </row>
    <row r="63" spans="2:17" ht="14.45" customHeight="1" thickBot="1" x14ac:dyDescent="0.3">
      <c r="B63" s="5"/>
      <c r="C63" s="2"/>
      <c r="D63" s="2"/>
      <c r="J63" s="54" t="s">
        <v>49</v>
      </c>
      <c r="K63" s="55">
        <f>(K61-K62)</f>
        <v>7.9000000000206683E-4</v>
      </c>
      <c r="L63" s="55">
        <f>(L61-L62)</f>
        <v>-2.4999999999995026E-3</v>
      </c>
      <c r="N63" s="39" t="s">
        <v>47</v>
      </c>
      <c r="O63" s="42"/>
    </row>
    <row r="64" spans="2:17" ht="14.45" customHeight="1" thickBot="1" x14ac:dyDescent="0.3">
      <c r="B64" s="5"/>
      <c r="C64" s="4"/>
      <c r="D64" s="4"/>
      <c r="J64" s="60" t="s">
        <v>48</v>
      </c>
      <c r="K64" s="51">
        <f>(K61/K62*100) -100</f>
        <v>7.2112663714278824E-3</v>
      </c>
      <c r="L64" s="51">
        <f>(L61/L62*100) -100</f>
        <v>-3.6639162868397079E-2</v>
      </c>
      <c r="N64" s="29" t="s">
        <v>46</v>
      </c>
      <c r="O64" s="59">
        <f>(K64+L64)/2</f>
        <v>-1.4713948248484598E-2</v>
      </c>
    </row>
    <row r="65" spans="2:16" ht="14.45" customHeight="1" x14ac:dyDescent="0.25">
      <c r="B65" s="1"/>
      <c r="C65" s="6"/>
      <c r="D65" s="6"/>
      <c r="J65" s="50"/>
      <c r="K65" s="48"/>
      <c r="L65" s="48"/>
      <c r="N65" s="29" t="s">
        <v>45</v>
      </c>
      <c r="O65" s="59">
        <f>(K69+L69)/2</f>
        <v>-4.801016920179535E-2</v>
      </c>
    </row>
    <row r="66" spans="2:16" ht="14.45" customHeight="1" x14ac:dyDescent="0.25">
      <c r="E66" s="6"/>
      <c r="J66" s="42" t="s">
        <v>93</v>
      </c>
      <c r="K66" s="58">
        <f>C194</f>
        <v>1.8241000000000001</v>
      </c>
      <c r="L66" s="58">
        <f>C265</f>
        <v>1.1420999999999999</v>
      </c>
      <c r="N66" s="57" t="s">
        <v>43</v>
      </c>
      <c r="O66" s="56">
        <f>(O64+O65)/2</f>
        <v>-3.1362058725139974E-2</v>
      </c>
    </row>
    <row r="67" spans="2:16" ht="14.45" customHeight="1" x14ac:dyDescent="0.25">
      <c r="E67" s="5"/>
      <c r="F67" s="4"/>
      <c r="J67" s="42" t="s">
        <v>69</v>
      </c>
      <c r="K67" s="58">
        <f>D194</f>
        <v>1.8232999999999999</v>
      </c>
      <c r="L67" s="58">
        <f>D265</f>
        <v>1.1436999999999999</v>
      </c>
      <c r="N67" s="24"/>
      <c r="O67" s="53"/>
    </row>
    <row r="68" spans="2:16" ht="14.45" customHeight="1" thickBot="1" x14ac:dyDescent="0.3">
      <c r="E68" s="3"/>
      <c r="F68" s="4"/>
      <c r="J68" s="54" t="s">
        <v>42</v>
      </c>
      <c r="K68" s="55">
        <f>(K66-K67)</f>
        <v>8.0000000000013394E-4</v>
      </c>
      <c r="L68" s="55">
        <f>(L66-L67)</f>
        <v>-1.6000000000000458E-3</v>
      </c>
      <c r="N68" s="29" t="s">
        <v>40</v>
      </c>
      <c r="O68" s="23">
        <f>(K61/K62*100 +L61/L62*100)/2</f>
        <v>99.985286051751515</v>
      </c>
    </row>
    <row r="69" spans="2:16" ht="14.45" customHeight="1" thickBot="1" x14ac:dyDescent="0.3">
      <c r="E69" s="3"/>
      <c r="F69" s="3"/>
      <c r="J69" s="52" t="s">
        <v>41</v>
      </c>
      <c r="K69" s="51">
        <f>(K66/K67*100) -100</f>
        <v>4.3876487687171561E-2</v>
      </c>
      <c r="L69" s="51">
        <f>(L66/L67*100) -100</f>
        <v>-0.13989682609076226</v>
      </c>
      <c r="N69" s="87" t="s">
        <v>39</v>
      </c>
      <c r="O69" s="86">
        <f>(K66/K67*100 +L66/L67*100)/2</f>
        <v>99.951989830798198</v>
      </c>
    </row>
    <row r="70" spans="2:16" ht="14.45" customHeight="1" x14ac:dyDescent="0.25">
      <c r="E70" s="1"/>
      <c r="F70" s="19"/>
      <c r="J70" s="50"/>
      <c r="K70" s="48"/>
      <c r="L70" s="48"/>
      <c r="N70" s="46" t="s">
        <v>38</v>
      </c>
      <c r="O70" s="85">
        <f>(O68+O69)/2</f>
        <v>99.968637941274864</v>
      </c>
    </row>
    <row r="71" spans="2:16" ht="14.45" customHeight="1" thickBot="1" x14ac:dyDescent="0.3">
      <c r="J71" s="42" t="s">
        <v>92</v>
      </c>
      <c r="K71" s="84">
        <f>C188</f>
        <v>13.919999999999998</v>
      </c>
      <c r="L71" s="84">
        <f>C259</f>
        <v>13.76</v>
      </c>
      <c r="N71" s="44" t="s">
        <v>36</v>
      </c>
      <c r="O71" s="83">
        <f>O70/100</f>
        <v>0.99968637941274863</v>
      </c>
    </row>
    <row r="72" spans="2:16" ht="14.45" customHeight="1" x14ac:dyDescent="0.25">
      <c r="J72" s="42" t="s">
        <v>37</v>
      </c>
      <c r="K72" s="82">
        <f>D188</f>
        <v>14.5</v>
      </c>
      <c r="L72" s="82">
        <f>D259</f>
        <v>14.459999999999999</v>
      </c>
    </row>
    <row r="73" spans="2:16" ht="14.45" customHeight="1" x14ac:dyDescent="0.25">
      <c r="J73" s="42" t="s">
        <v>35</v>
      </c>
      <c r="K73" s="82">
        <f>D189</f>
        <v>1039.5999999999999</v>
      </c>
      <c r="L73" s="82">
        <f>D260</f>
        <v>1039.8</v>
      </c>
    </row>
    <row r="79" spans="2:16" ht="15" x14ac:dyDescent="0.25"/>
    <row r="80" spans="2:16" ht="16.5" customHeight="1" x14ac:dyDescent="0.35">
      <c r="B80" s="16" t="s">
        <v>34</v>
      </c>
      <c r="C80" s="40">
        <v>2</v>
      </c>
      <c r="D80" s="15" t="s">
        <v>33</v>
      </c>
      <c r="P80" s="3"/>
    </row>
    <row r="81" spans="2:16" ht="14.45" customHeight="1" x14ac:dyDescent="0.3">
      <c r="B81" s="14" t="s">
        <v>32</v>
      </c>
      <c r="C81" s="13">
        <v>45347</v>
      </c>
      <c r="P81" s="3"/>
    </row>
    <row r="82" spans="2:16" ht="14.45" customHeight="1" x14ac:dyDescent="0.25">
      <c r="B82" s="12" t="s">
        <v>31</v>
      </c>
      <c r="C82" s="10" t="s">
        <v>96</v>
      </c>
    </row>
    <row r="83" spans="2:16" ht="14.45" customHeight="1" x14ac:dyDescent="0.25">
      <c r="B83" s="10" t="s">
        <v>30</v>
      </c>
      <c r="C83" s="10" t="s">
        <v>95</v>
      </c>
    </row>
    <row r="84" spans="2:16" ht="14.45" customHeight="1" x14ac:dyDescent="0.25">
      <c r="B84" s="10" t="s">
        <v>29</v>
      </c>
      <c r="C84" s="11">
        <v>44274</v>
      </c>
    </row>
    <row r="86" spans="2:16" ht="14.45" customHeight="1" x14ac:dyDescent="0.25">
      <c r="E86" t="s">
        <v>28</v>
      </c>
    </row>
    <row r="87" spans="2:16" ht="14.45" customHeight="1" x14ac:dyDescent="0.25">
      <c r="B87" s="39" t="s">
        <v>27</v>
      </c>
      <c r="C87" s="24"/>
      <c r="E87" t="s">
        <v>26</v>
      </c>
      <c r="P87" s="32"/>
    </row>
    <row r="88" spans="2:16" ht="14.45" customHeight="1" x14ac:dyDescent="0.25">
      <c r="B88" s="38" t="s">
        <v>25</v>
      </c>
      <c r="C88" s="78">
        <v>75</v>
      </c>
      <c r="E88" t="s">
        <v>24</v>
      </c>
      <c r="N88" s="9"/>
      <c r="O88" s="33"/>
      <c r="P88" s="32"/>
    </row>
    <row r="89" spans="2:16" ht="14.45" customHeight="1" x14ac:dyDescent="0.25">
      <c r="B89" s="38" t="s">
        <v>23</v>
      </c>
      <c r="C89" s="27" t="s">
        <v>22</v>
      </c>
      <c r="E89" t="s">
        <v>21</v>
      </c>
    </row>
    <row r="90" spans="2:16" ht="14.45" customHeight="1" x14ac:dyDescent="0.25">
      <c r="B90" s="38" t="s">
        <v>20</v>
      </c>
      <c r="C90" s="27">
        <v>20</v>
      </c>
      <c r="E90" t="s">
        <v>19</v>
      </c>
      <c r="K90" s="34"/>
      <c r="M90" s="34"/>
      <c r="N90" s="34"/>
      <c r="O90" s="33"/>
      <c r="P90" s="32"/>
    </row>
    <row r="91" spans="2:16" ht="14.45" customHeight="1" thickBot="1" x14ac:dyDescent="0.3">
      <c r="M91" s="34"/>
      <c r="N91" s="34"/>
      <c r="O91" s="33"/>
      <c r="P91" s="32"/>
    </row>
    <row r="92" spans="2:16" ht="14.45" customHeight="1" thickBot="1" x14ac:dyDescent="0.3">
      <c r="B92" s="35" t="s">
        <v>66</v>
      </c>
      <c r="C92" s="35" t="s">
        <v>18</v>
      </c>
      <c r="D92" s="35" t="s">
        <v>17</v>
      </c>
      <c r="E92" s="35" t="s">
        <v>16</v>
      </c>
      <c r="F92" s="37" t="s">
        <v>15</v>
      </c>
      <c r="J92" s="75" t="s">
        <v>59</v>
      </c>
      <c r="K92" s="34"/>
      <c r="M92" s="34"/>
      <c r="N92" s="34"/>
      <c r="O92" s="33"/>
      <c r="P92" s="32"/>
    </row>
    <row r="93" spans="2:16" ht="14.45" customHeight="1" x14ac:dyDescent="0.25">
      <c r="B93" s="27">
        <v>1</v>
      </c>
      <c r="C93" s="26">
        <v>10.043200000000001</v>
      </c>
      <c r="D93" s="26">
        <v>10.154</v>
      </c>
      <c r="E93" s="27" t="s">
        <v>0</v>
      </c>
      <c r="F93" s="81"/>
      <c r="J93" s="42" t="s">
        <v>55</v>
      </c>
      <c r="K93" s="34"/>
      <c r="M93" s="34"/>
      <c r="N93" s="34"/>
      <c r="O93" s="33"/>
      <c r="P93" s="32"/>
    </row>
    <row r="94" spans="2:16" ht="14.45" customHeight="1" x14ac:dyDescent="0.25">
      <c r="B94" s="27">
        <v>2</v>
      </c>
      <c r="C94" s="26">
        <v>10.325200000000001</v>
      </c>
      <c r="D94" s="26">
        <v>10.164</v>
      </c>
      <c r="E94" s="27" t="s">
        <v>0</v>
      </c>
      <c r="F94" s="81" t="s">
        <v>103</v>
      </c>
      <c r="J94" s="42"/>
      <c r="K94" s="34"/>
      <c r="M94" s="34"/>
      <c r="N94" s="34"/>
      <c r="O94" s="33"/>
      <c r="P94" s="32"/>
    </row>
    <row r="95" spans="2:16" ht="14.45" customHeight="1" x14ac:dyDescent="0.25">
      <c r="B95" s="27">
        <v>3</v>
      </c>
      <c r="C95" s="26">
        <v>10.345599999999999</v>
      </c>
      <c r="D95" s="26">
        <v>10.188000000000001</v>
      </c>
      <c r="E95" s="27" t="s">
        <v>0</v>
      </c>
      <c r="F95" s="81"/>
      <c r="J95" s="42" t="s">
        <v>94</v>
      </c>
      <c r="K95" s="34"/>
      <c r="M95" s="34"/>
      <c r="N95" s="34"/>
      <c r="O95" s="33"/>
      <c r="P95" s="32"/>
    </row>
    <row r="96" spans="2:16" ht="14.45" customHeight="1" x14ac:dyDescent="0.25">
      <c r="B96" s="27">
        <v>4</v>
      </c>
      <c r="C96" s="26">
        <v>9.9864999999999995</v>
      </c>
      <c r="D96" s="26">
        <v>10.176</v>
      </c>
      <c r="E96" s="27" t="s">
        <v>0</v>
      </c>
      <c r="F96" s="81"/>
      <c r="J96" s="42" t="s">
        <v>70</v>
      </c>
      <c r="K96" s="34"/>
      <c r="M96" s="34"/>
      <c r="N96" s="34"/>
      <c r="O96" s="33"/>
      <c r="P96" s="32"/>
    </row>
    <row r="97" spans="2:16" ht="14.45" customHeight="1" thickBot="1" x14ac:dyDescent="0.3">
      <c r="B97" s="27">
        <v>5</v>
      </c>
      <c r="C97" s="26">
        <v>9.7531999999999996</v>
      </c>
      <c r="D97" s="26">
        <v>10.214</v>
      </c>
      <c r="E97" s="27" t="s">
        <v>0</v>
      </c>
      <c r="F97" s="81"/>
      <c r="J97" s="54" t="s">
        <v>49</v>
      </c>
      <c r="K97" s="34"/>
      <c r="M97" s="34"/>
      <c r="N97" s="34"/>
      <c r="O97" s="33"/>
      <c r="P97" s="32"/>
    </row>
    <row r="98" spans="2:16" ht="14.45" customHeight="1" thickBot="1" x14ac:dyDescent="0.3">
      <c r="B98" s="27">
        <v>6</v>
      </c>
      <c r="C98" s="26">
        <v>9.9854000000000003</v>
      </c>
      <c r="D98" s="26">
        <v>10.234999999999999</v>
      </c>
      <c r="E98" s="27" t="s">
        <v>0</v>
      </c>
      <c r="F98" s="81"/>
      <c r="J98" s="60" t="s">
        <v>48</v>
      </c>
      <c r="K98" s="34"/>
      <c r="M98" s="34"/>
      <c r="N98" s="34"/>
      <c r="O98" s="33"/>
      <c r="P98" s="32"/>
    </row>
    <row r="99" spans="2:16" ht="14.45" customHeight="1" x14ac:dyDescent="0.25">
      <c r="B99" s="27">
        <v>7</v>
      </c>
      <c r="C99" s="26">
        <v>10.452299999999999</v>
      </c>
      <c r="D99" s="26">
        <v>10.227</v>
      </c>
      <c r="E99" s="27" t="s">
        <v>0</v>
      </c>
      <c r="F99" s="81"/>
      <c r="G99" s="8"/>
      <c r="J99" s="50"/>
      <c r="K99" s="34"/>
    </row>
    <row r="100" spans="2:16" ht="14.45" customHeight="1" x14ac:dyDescent="0.25">
      <c r="B100" s="27">
        <v>8</v>
      </c>
      <c r="C100" s="26">
        <v>9.8546999999999993</v>
      </c>
      <c r="D100" s="26">
        <v>10.224</v>
      </c>
      <c r="E100" s="27" t="s">
        <v>0</v>
      </c>
      <c r="F100" s="36"/>
      <c r="J100" s="42" t="s">
        <v>93</v>
      </c>
      <c r="M100" s="34"/>
      <c r="N100" s="34"/>
      <c r="O100" s="33"/>
      <c r="P100" s="32"/>
    </row>
    <row r="101" spans="2:16" ht="14.45" customHeight="1" x14ac:dyDescent="0.25">
      <c r="B101" s="27">
        <v>9</v>
      </c>
      <c r="C101" s="26">
        <v>9.8531999999999993</v>
      </c>
      <c r="D101" s="26">
        <v>10.23</v>
      </c>
      <c r="E101" s="27" t="s">
        <v>0</v>
      </c>
      <c r="F101" s="36"/>
      <c r="J101" s="42" t="s">
        <v>69</v>
      </c>
      <c r="K101" s="34"/>
    </row>
    <row r="102" spans="2:16" ht="14.45" customHeight="1" thickBot="1" x14ac:dyDescent="0.3">
      <c r="B102" s="27">
        <v>10</v>
      </c>
      <c r="C102" s="26">
        <v>10.0593</v>
      </c>
      <c r="D102" s="26">
        <v>10.220000000000001</v>
      </c>
      <c r="E102" s="27" t="s">
        <v>0</v>
      </c>
      <c r="F102" s="36"/>
      <c r="J102" s="54" t="s">
        <v>42</v>
      </c>
      <c r="M102" s="34"/>
      <c r="N102" s="34"/>
      <c r="O102" s="33"/>
      <c r="P102" s="32"/>
    </row>
    <row r="103" spans="2:16" ht="14.45" customHeight="1" thickBot="1" x14ac:dyDescent="0.3">
      <c r="J103" s="52" t="s">
        <v>41</v>
      </c>
      <c r="K103" s="34"/>
      <c r="M103" s="34"/>
      <c r="N103" s="34"/>
      <c r="O103" s="33"/>
      <c r="P103" s="32"/>
    </row>
    <row r="104" spans="2:16" ht="14.45" customHeight="1" x14ac:dyDescent="0.25">
      <c r="B104" s="35" t="s">
        <v>66</v>
      </c>
      <c r="C104" s="35" t="s">
        <v>14</v>
      </c>
      <c r="D104" s="35" t="s">
        <v>13</v>
      </c>
      <c r="E104" s="35" t="s">
        <v>12</v>
      </c>
      <c r="J104" s="50"/>
    </row>
    <row r="105" spans="2:16" ht="14.45" customHeight="1" x14ac:dyDescent="0.25">
      <c r="B105" s="27">
        <v>1</v>
      </c>
      <c r="C105" s="27">
        <v>1040</v>
      </c>
      <c r="D105" s="27">
        <v>13.8</v>
      </c>
      <c r="E105" s="27">
        <v>14.5</v>
      </c>
      <c r="J105" s="42" t="s">
        <v>92</v>
      </c>
      <c r="K105" s="34"/>
      <c r="M105" s="34"/>
      <c r="N105" s="34"/>
      <c r="O105" s="33"/>
      <c r="P105" s="32"/>
    </row>
    <row r="106" spans="2:16" ht="14.45" customHeight="1" x14ac:dyDescent="0.25">
      <c r="B106" s="27">
        <v>2</v>
      </c>
      <c r="C106" s="27"/>
      <c r="D106" s="27"/>
      <c r="E106" s="27"/>
      <c r="J106" s="42" t="s">
        <v>37</v>
      </c>
    </row>
    <row r="107" spans="2:16" ht="14.45" customHeight="1" x14ac:dyDescent="0.25">
      <c r="B107" s="27">
        <v>3</v>
      </c>
      <c r="C107" s="27">
        <v>1040</v>
      </c>
      <c r="D107" s="27">
        <v>13.8</v>
      </c>
      <c r="E107" s="27">
        <v>14.5</v>
      </c>
      <c r="J107" s="42" t="s">
        <v>35</v>
      </c>
      <c r="K107" s="34"/>
      <c r="M107" s="34"/>
      <c r="N107" s="34"/>
      <c r="O107" s="33"/>
      <c r="P107" s="32"/>
    </row>
    <row r="108" spans="2:16" ht="14.45" customHeight="1" x14ac:dyDescent="0.25">
      <c r="B108" s="27">
        <v>4</v>
      </c>
      <c r="C108" s="27"/>
      <c r="D108" s="27"/>
      <c r="E108" s="27"/>
    </row>
    <row r="109" spans="2:16" ht="14.45" customHeight="1" x14ac:dyDescent="0.25">
      <c r="B109" s="27">
        <v>5</v>
      </c>
      <c r="C109" s="27">
        <v>1039</v>
      </c>
      <c r="D109" s="27">
        <v>13.9</v>
      </c>
      <c r="E109" s="27">
        <v>14.3</v>
      </c>
    </row>
    <row r="110" spans="2:16" ht="14.45" customHeight="1" x14ac:dyDescent="0.25">
      <c r="B110" s="27">
        <v>6</v>
      </c>
      <c r="C110" s="27"/>
      <c r="D110" s="27"/>
      <c r="E110" s="27"/>
    </row>
    <row r="111" spans="2:16" ht="14.45" customHeight="1" x14ac:dyDescent="0.25">
      <c r="B111" s="27">
        <v>7</v>
      </c>
      <c r="C111" s="27">
        <v>1039</v>
      </c>
      <c r="D111" s="27">
        <v>13.8</v>
      </c>
      <c r="E111" s="27">
        <v>14.4</v>
      </c>
    </row>
    <row r="112" spans="2:16" ht="14.45" customHeight="1" x14ac:dyDescent="0.25">
      <c r="B112" s="27">
        <v>8</v>
      </c>
      <c r="C112" s="27"/>
      <c r="D112" s="27"/>
      <c r="E112" s="27"/>
    </row>
    <row r="113" spans="2:7" ht="14.45" customHeight="1" x14ac:dyDescent="0.25">
      <c r="B113" s="27">
        <v>9</v>
      </c>
      <c r="C113" s="27">
        <v>1039</v>
      </c>
      <c r="D113" s="27">
        <v>13.8</v>
      </c>
      <c r="E113" s="27">
        <v>14.3</v>
      </c>
    </row>
    <row r="114" spans="2:7" ht="14.45" customHeight="1" x14ac:dyDescent="0.25">
      <c r="B114" s="27">
        <v>10</v>
      </c>
      <c r="C114" s="31"/>
      <c r="D114" s="31"/>
      <c r="E114" s="31"/>
    </row>
    <row r="116" spans="2:7" ht="14.45" customHeight="1" x14ac:dyDescent="0.25">
      <c r="B116" s="29" t="s">
        <v>7</v>
      </c>
      <c r="C116" s="29" t="s">
        <v>6</v>
      </c>
      <c r="D116" s="29" t="s">
        <v>5</v>
      </c>
    </row>
    <row r="117" spans="2:7" ht="14.45" customHeight="1" x14ac:dyDescent="0.25">
      <c r="B117" s="27" t="s">
        <v>11</v>
      </c>
      <c r="C117" s="30">
        <f>SUM(C93:C102)/10</f>
        <v>10.065859999999997</v>
      </c>
      <c r="D117" s="30">
        <f>SUM(D93:D102)/10</f>
        <v>10.203200000000001</v>
      </c>
    </row>
    <row r="118" spans="2:7" ht="14.45" customHeight="1" x14ac:dyDescent="0.25">
      <c r="B118" s="27" t="s">
        <v>10</v>
      </c>
      <c r="C118" s="28">
        <f>SUM(D105:D114)/5</f>
        <v>13.819999999999999</v>
      </c>
      <c r="D118" s="28">
        <f>SUM(E105:E114)/5</f>
        <v>14.4</v>
      </c>
    </row>
    <row r="119" spans="2:7" ht="14.45" customHeight="1" x14ac:dyDescent="0.25">
      <c r="B119" s="27" t="s">
        <v>9</v>
      </c>
      <c r="C119" s="28" t="s">
        <v>0</v>
      </c>
      <c r="D119" s="28">
        <f>SUM(C105:C114)/5</f>
        <v>1039.4000000000001</v>
      </c>
      <c r="F119" s="3"/>
    </row>
    <row r="121" spans="2:7" ht="14.45" customHeight="1" x14ac:dyDescent="0.25">
      <c r="B121" s="1"/>
      <c r="D121" s="3"/>
    </row>
    <row r="122" spans="2:7" ht="14.45" customHeight="1" x14ac:dyDescent="0.25">
      <c r="B122" s="7" t="s">
        <v>8</v>
      </c>
      <c r="G122" s="4"/>
    </row>
    <row r="123" spans="2:7" ht="14.45" customHeight="1" x14ac:dyDescent="0.25">
      <c r="B123" s="29" t="s">
        <v>7</v>
      </c>
      <c r="C123" s="29" t="s">
        <v>6</v>
      </c>
      <c r="D123" s="29" t="s">
        <v>5</v>
      </c>
      <c r="F123" s="5"/>
      <c r="G123" s="5"/>
    </row>
    <row r="124" spans="2:7" ht="14.45" customHeight="1" x14ac:dyDescent="0.25">
      <c r="B124" s="27" t="s">
        <v>4</v>
      </c>
      <c r="C124" s="28">
        <v>1.7022999999999999</v>
      </c>
      <c r="D124" s="28">
        <v>1.6889000000000001</v>
      </c>
    </row>
    <row r="125" spans="2:7" ht="14.45" customHeight="1" x14ac:dyDescent="0.25">
      <c r="B125" s="27" t="s">
        <v>3</v>
      </c>
      <c r="C125" s="26">
        <f>C124/H$6</f>
        <v>1.6559338521400777</v>
      </c>
      <c r="D125" s="26">
        <f>D124/(D119/1000)</f>
        <v>1.6248797383105638</v>
      </c>
    </row>
    <row r="127" spans="2:7" ht="14.45" customHeight="1" x14ac:dyDescent="0.25">
      <c r="B127" s="25" t="s">
        <v>2</v>
      </c>
      <c r="C127" s="24"/>
      <c r="F127" s="5"/>
      <c r="G127" s="3"/>
    </row>
    <row r="128" spans="2:7" ht="14.45" customHeight="1" x14ac:dyDescent="0.25">
      <c r="B128" s="23" t="s">
        <v>1</v>
      </c>
      <c r="C128" s="26" t="s">
        <v>0</v>
      </c>
    </row>
    <row r="129" spans="2:6" ht="14.45" customHeight="1" x14ac:dyDescent="0.25">
      <c r="B129" s="3"/>
      <c r="C129" s="9"/>
    </row>
    <row r="130" spans="2:6" ht="14.45" customHeight="1" x14ac:dyDescent="0.25">
      <c r="B130" s="3"/>
      <c r="C130" s="9"/>
    </row>
    <row r="131" spans="2:6" ht="14.45" customHeight="1" x14ac:dyDescent="0.25">
      <c r="B131" s="1"/>
      <c r="C131" s="19"/>
    </row>
    <row r="132" spans="2:6" ht="14.45" customHeight="1" x14ac:dyDescent="0.25">
      <c r="B132" s="6"/>
      <c r="C132" s="5"/>
      <c r="E132" s="21"/>
      <c r="F132" s="20"/>
    </row>
    <row r="133" spans="2:6" ht="14.45" customHeight="1" x14ac:dyDescent="0.25">
      <c r="B133" s="5"/>
      <c r="C133" s="4"/>
      <c r="D133" s="4"/>
    </row>
    <row r="134" spans="2:6" ht="14.45" customHeight="1" x14ac:dyDescent="0.25">
      <c r="B134" s="5"/>
      <c r="C134" s="2"/>
      <c r="D134" s="2"/>
    </row>
    <row r="135" spans="2:6" ht="14.45" customHeight="1" x14ac:dyDescent="0.25">
      <c r="B135" s="5"/>
      <c r="C135" s="4"/>
      <c r="D135" s="4"/>
    </row>
    <row r="136" spans="2:6" ht="14.45" customHeight="1" x14ac:dyDescent="0.25">
      <c r="B136" s="1"/>
      <c r="C136" s="6"/>
      <c r="D136" s="6"/>
    </row>
    <row r="137" spans="2:6" ht="14.45" customHeight="1" x14ac:dyDescent="0.25">
      <c r="E137" s="6"/>
      <c r="F137" s="8"/>
    </row>
    <row r="138" spans="2:6" ht="14.45" customHeight="1" x14ac:dyDescent="0.25">
      <c r="E138" s="5"/>
      <c r="F138" s="4"/>
    </row>
    <row r="139" spans="2:6" ht="14.45" customHeight="1" x14ac:dyDescent="0.25">
      <c r="E139" s="3"/>
    </row>
    <row r="140" spans="2:6" ht="14.45" customHeight="1" x14ac:dyDescent="0.25">
      <c r="E140" s="3"/>
      <c r="F140" s="3"/>
    </row>
    <row r="141" spans="2:6" ht="14.45" customHeight="1" x14ac:dyDescent="0.25">
      <c r="E141" s="1"/>
      <c r="F141" s="4"/>
    </row>
    <row r="144" spans="2:6" ht="14.45" customHeight="1" x14ac:dyDescent="0.25">
      <c r="F144" s="8"/>
    </row>
    <row r="145" spans="2:6" ht="14.45" customHeight="1" x14ac:dyDescent="0.25">
      <c r="F145" s="8"/>
    </row>
    <row r="146" spans="2:6" ht="14.45" customHeight="1" x14ac:dyDescent="0.25">
      <c r="F146" s="8"/>
    </row>
    <row r="147" spans="2:6" ht="14.45" customHeight="1" x14ac:dyDescent="0.25">
      <c r="F147" s="8"/>
    </row>
    <row r="148" spans="2:6" ht="26.25" x14ac:dyDescent="0.4">
      <c r="B148" s="17" t="s">
        <v>102</v>
      </c>
      <c r="F148" s="8"/>
    </row>
    <row r="149" spans="2:6" ht="14.45" customHeight="1" x14ac:dyDescent="0.25">
      <c r="F149" s="8"/>
    </row>
    <row r="150" spans="2:6" ht="14.45" customHeight="1" x14ac:dyDescent="0.35">
      <c r="B150" s="16" t="s">
        <v>34</v>
      </c>
      <c r="C150" s="40">
        <v>3</v>
      </c>
      <c r="D150" s="15" t="s">
        <v>33</v>
      </c>
      <c r="F150" s="8"/>
    </row>
    <row r="151" spans="2:6" ht="14.45" customHeight="1" x14ac:dyDescent="0.3">
      <c r="B151" s="14" t="s">
        <v>32</v>
      </c>
      <c r="C151" s="13">
        <v>45347</v>
      </c>
      <c r="F151" s="8"/>
    </row>
    <row r="152" spans="2:6" ht="14.45" customHeight="1" x14ac:dyDescent="0.25">
      <c r="B152" s="12" t="s">
        <v>31</v>
      </c>
      <c r="C152" s="10" t="s">
        <v>96</v>
      </c>
    </row>
    <row r="153" spans="2:6" ht="14.45" customHeight="1" x14ac:dyDescent="0.25">
      <c r="B153" s="10" t="s">
        <v>30</v>
      </c>
      <c r="C153" s="10" t="s">
        <v>95</v>
      </c>
    </row>
    <row r="154" spans="2:6" ht="14.45" customHeight="1" x14ac:dyDescent="0.25">
      <c r="B154" s="10" t="s">
        <v>29</v>
      </c>
      <c r="C154" s="11">
        <v>44274</v>
      </c>
    </row>
    <row r="156" spans="2:6" ht="14.45" customHeight="1" x14ac:dyDescent="0.25">
      <c r="E156" t="s">
        <v>28</v>
      </c>
    </row>
    <row r="157" spans="2:6" ht="14.45" customHeight="1" x14ac:dyDescent="0.25">
      <c r="B157" s="39" t="s">
        <v>27</v>
      </c>
      <c r="C157" s="24"/>
      <c r="E157" t="s">
        <v>26</v>
      </c>
    </row>
    <row r="158" spans="2:6" ht="14.45" customHeight="1" x14ac:dyDescent="0.25">
      <c r="B158" s="38" t="s">
        <v>25</v>
      </c>
      <c r="C158" s="78">
        <v>80</v>
      </c>
      <c r="E158" t="s">
        <v>24</v>
      </c>
    </row>
    <row r="159" spans="2:6" ht="14.45" customHeight="1" x14ac:dyDescent="0.25">
      <c r="B159" s="38" t="s">
        <v>23</v>
      </c>
      <c r="C159" s="27" t="s">
        <v>22</v>
      </c>
      <c r="E159" t="s">
        <v>21</v>
      </c>
    </row>
    <row r="160" spans="2:6" ht="14.45" customHeight="1" x14ac:dyDescent="0.25">
      <c r="B160" s="38" t="s">
        <v>20</v>
      </c>
      <c r="C160" s="27">
        <v>20</v>
      </c>
      <c r="E160" t="s">
        <v>19</v>
      </c>
    </row>
    <row r="161" spans="2:10" ht="14.45" customHeight="1" thickBot="1" x14ac:dyDescent="0.3"/>
    <row r="162" spans="2:10" ht="14.45" customHeight="1" thickBot="1" x14ac:dyDescent="0.3">
      <c r="B162" s="35" t="s">
        <v>66</v>
      </c>
      <c r="C162" s="35" t="s">
        <v>18</v>
      </c>
      <c r="D162" s="35" t="s">
        <v>17</v>
      </c>
      <c r="E162" s="35" t="s">
        <v>16</v>
      </c>
      <c r="F162" s="37" t="s">
        <v>15</v>
      </c>
      <c r="J162" s="75" t="s">
        <v>59</v>
      </c>
    </row>
    <row r="163" spans="2:10" ht="14.45" customHeight="1" x14ac:dyDescent="0.25">
      <c r="B163" s="27">
        <v>1</v>
      </c>
      <c r="C163" s="26">
        <v>10.952</v>
      </c>
      <c r="D163" s="26">
        <v>10.9543</v>
      </c>
      <c r="E163" s="27" t="s">
        <v>0</v>
      </c>
      <c r="F163" s="81"/>
      <c r="J163" s="42" t="s">
        <v>55</v>
      </c>
    </row>
    <row r="164" spans="2:10" ht="14.45" customHeight="1" x14ac:dyDescent="0.25">
      <c r="B164" s="27">
        <v>2</v>
      </c>
      <c r="C164" s="26">
        <v>10.959899999999999</v>
      </c>
      <c r="D164" s="26">
        <v>10.9528</v>
      </c>
      <c r="E164" s="27" t="s">
        <v>0</v>
      </c>
      <c r="F164" s="81" t="s">
        <v>101</v>
      </c>
      <c r="J164" s="42"/>
    </row>
    <row r="165" spans="2:10" ht="14.45" customHeight="1" x14ac:dyDescent="0.25">
      <c r="B165" s="27">
        <v>3</v>
      </c>
      <c r="C165" s="26">
        <v>10.955399999999999</v>
      </c>
      <c r="D165" s="26">
        <v>10.9498</v>
      </c>
      <c r="E165" s="27" t="s">
        <v>0</v>
      </c>
      <c r="F165" s="81" t="s">
        <v>100</v>
      </c>
      <c r="J165" s="42" t="s">
        <v>94</v>
      </c>
    </row>
    <row r="166" spans="2:10" ht="14.45" customHeight="1" x14ac:dyDescent="0.25">
      <c r="B166" s="27">
        <v>4</v>
      </c>
      <c r="C166" s="26">
        <v>10.948700000000001</v>
      </c>
      <c r="D166" s="26">
        <v>10.9602</v>
      </c>
      <c r="E166" s="27" t="s">
        <v>0</v>
      </c>
      <c r="F166" s="81" t="s">
        <v>99</v>
      </c>
      <c r="J166" s="42" t="s">
        <v>70</v>
      </c>
    </row>
    <row r="167" spans="2:10" ht="14.45" customHeight="1" thickBot="1" x14ac:dyDescent="0.3">
      <c r="B167" s="27">
        <v>5</v>
      </c>
      <c r="C167" s="26">
        <v>10.9534</v>
      </c>
      <c r="D167" s="26">
        <v>10.9541</v>
      </c>
      <c r="E167" s="27" t="s">
        <v>0</v>
      </c>
      <c r="F167" s="81" t="s">
        <v>98</v>
      </c>
      <c r="J167" s="54" t="s">
        <v>49</v>
      </c>
    </row>
    <row r="168" spans="2:10" ht="14.45" customHeight="1" thickBot="1" x14ac:dyDescent="0.3">
      <c r="B168" s="27">
        <v>6</v>
      </c>
      <c r="C168" s="26">
        <v>10.9612</v>
      </c>
      <c r="D168" s="26">
        <v>10.954000000000001</v>
      </c>
      <c r="E168" s="27" t="s">
        <v>0</v>
      </c>
      <c r="F168" s="81"/>
      <c r="J168" s="60" t="s">
        <v>48</v>
      </c>
    </row>
    <row r="169" spans="2:10" ht="14.45" customHeight="1" x14ac:dyDescent="0.25">
      <c r="B169" s="27">
        <v>7</v>
      </c>
      <c r="C169" s="26">
        <v>10.9453</v>
      </c>
      <c r="D169" s="26">
        <v>10.9549</v>
      </c>
      <c r="E169" s="27" t="s">
        <v>0</v>
      </c>
      <c r="F169" s="81" t="s">
        <v>97</v>
      </c>
      <c r="J169" s="50"/>
    </row>
    <row r="170" spans="2:10" ht="14.45" customHeight="1" x14ac:dyDescent="0.25">
      <c r="B170" s="27">
        <v>8</v>
      </c>
      <c r="C170" s="26">
        <v>10.963699999999999</v>
      </c>
      <c r="D170" s="26">
        <v>10.959899999999999</v>
      </c>
      <c r="E170" s="27" t="s">
        <v>0</v>
      </c>
      <c r="F170" s="36"/>
      <c r="J170" s="42" t="s">
        <v>93</v>
      </c>
    </row>
    <row r="171" spans="2:10" ht="14.45" customHeight="1" x14ac:dyDescent="0.25">
      <c r="B171" s="27">
        <v>9</v>
      </c>
      <c r="C171" s="26">
        <v>10.962300000000001</v>
      </c>
      <c r="D171" s="26">
        <v>10.9498</v>
      </c>
      <c r="E171" s="27" t="s">
        <v>0</v>
      </c>
      <c r="F171" s="36"/>
      <c r="J171" s="42" t="s">
        <v>69</v>
      </c>
    </row>
    <row r="172" spans="2:10" ht="14.45" customHeight="1" thickBot="1" x14ac:dyDescent="0.3">
      <c r="B172" s="27">
        <v>10</v>
      </c>
      <c r="C172" s="26">
        <v>10.956799999999999</v>
      </c>
      <c r="D172" s="26">
        <v>10.961</v>
      </c>
      <c r="E172" s="27" t="s">
        <v>0</v>
      </c>
      <c r="F172" s="36"/>
      <c r="J172" s="54" t="s">
        <v>42</v>
      </c>
    </row>
    <row r="173" spans="2:10" ht="14.45" customHeight="1" thickBot="1" x14ac:dyDescent="0.3">
      <c r="J173" s="52" t="s">
        <v>41</v>
      </c>
    </row>
    <row r="174" spans="2:10" ht="14.45" customHeight="1" x14ac:dyDescent="0.25">
      <c r="B174" s="35" t="s">
        <v>66</v>
      </c>
      <c r="C174" s="35" t="s">
        <v>14</v>
      </c>
      <c r="D174" s="35" t="s">
        <v>13</v>
      </c>
      <c r="E174" s="35" t="s">
        <v>12</v>
      </c>
      <c r="J174" s="50"/>
    </row>
    <row r="175" spans="2:10" ht="14.45" customHeight="1" x14ac:dyDescent="0.25">
      <c r="B175" s="27">
        <v>1</v>
      </c>
      <c r="C175" s="27">
        <v>1040</v>
      </c>
      <c r="D175" s="27">
        <v>13.8</v>
      </c>
      <c r="E175" s="27">
        <v>14.6</v>
      </c>
      <c r="J175" s="42" t="s">
        <v>92</v>
      </c>
    </row>
    <row r="176" spans="2:10" ht="14.45" customHeight="1" x14ac:dyDescent="0.25">
      <c r="B176" s="27">
        <v>2</v>
      </c>
      <c r="C176" s="27"/>
      <c r="D176" s="27"/>
      <c r="E176" s="27"/>
      <c r="J176" s="42" t="s">
        <v>37</v>
      </c>
    </row>
    <row r="177" spans="2:10" ht="14.45" customHeight="1" x14ac:dyDescent="0.25">
      <c r="B177" s="27">
        <v>3</v>
      </c>
      <c r="C177" s="27">
        <v>1039</v>
      </c>
      <c r="D177" s="27">
        <v>14</v>
      </c>
      <c r="E177" s="27">
        <v>14.5</v>
      </c>
      <c r="J177" s="42" t="s">
        <v>35</v>
      </c>
    </row>
    <row r="178" spans="2:10" ht="14.45" customHeight="1" x14ac:dyDescent="0.25">
      <c r="B178" s="27">
        <v>4</v>
      </c>
      <c r="C178" s="27"/>
      <c r="D178" s="27"/>
      <c r="E178" s="27"/>
    </row>
    <row r="179" spans="2:10" ht="14.45" customHeight="1" x14ac:dyDescent="0.25">
      <c r="B179" s="27">
        <v>5</v>
      </c>
      <c r="C179" s="27">
        <v>1041</v>
      </c>
      <c r="D179" s="27">
        <v>13.9</v>
      </c>
      <c r="E179" s="27">
        <v>14.6</v>
      </c>
    </row>
    <row r="180" spans="2:10" ht="14.45" customHeight="1" x14ac:dyDescent="0.25">
      <c r="B180" s="27">
        <v>6</v>
      </c>
      <c r="C180" s="27"/>
      <c r="D180" s="27"/>
      <c r="E180" s="27"/>
    </row>
    <row r="181" spans="2:10" ht="14.45" customHeight="1" x14ac:dyDescent="0.25">
      <c r="B181" s="27">
        <v>7</v>
      </c>
      <c r="C181" s="27">
        <v>1039</v>
      </c>
      <c r="D181" s="27">
        <v>13.8</v>
      </c>
      <c r="E181" s="27">
        <v>14.4</v>
      </c>
    </row>
    <row r="182" spans="2:10" ht="14.45" customHeight="1" x14ac:dyDescent="0.25">
      <c r="B182" s="27">
        <v>8</v>
      </c>
      <c r="C182" s="27"/>
      <c r="D182" s="27"/>
      <c r="E182" s="27"/>
    </row>
    <row r="183" spans="2:10" ht="14.45" customHeight="1" x14ac:dyDescent="0.25">
      <c r="B183" s="27">
        <v>9</v>
      </c>
      <c r="C183" s="27">
        <v>1039</v>
      </c>
      <c r="D183" s="27">
        <v>14.1</v>
      </c>
      <c r="E183" s="27">
        <v>14.4</v>
      </c>
    </row>
    <row r="184" spans="2:10" ht="14.45" customHeight="1" x14ac:dyDescent="0.25">
      <c r="B184" s="27">
        <v>10</v>
      </c>
      <c r="C184" s="31"/>
      <c r="D184" s="31"/>
      <c r="E184" s="31"/>
    </row>
    <row r="186" spans="2:10" ht="14.45" customHeight="1" x14ac:dyDescent="0.25">
      <c r="B186" s="29" t="s">
        <v>7</v>
      </c>
      <c r="C186" s="29" t="s">
        <v>6</v>
      </c>
      <c r="D186" s="29" t="s">
        <v>5</v>
      </c>
    </row>
    <row r="187" spans="2:10" ht="14.45" customHeight="1" x14ac:dyDescent="0.25">
      <c r="B187" s="27" t="s">
        <v>11</v>
      </c>
      <c r="C187" s="30">
        <f>SUM(C163:C172)/10</f>
        <v>10.955870000000001</v>
      </c>
      <c r="D187" s="30">
        <f>SUM(D163:D172)/10</f>
        <v>10.955079999999999</v>
      </c>
    </row>
    <row r="188" spans="2:10" ht="14.45" customHeight="1" x14ac:dyDescent="0.25">
      <c r="B188" s="27" t="s">
        <v>10</v>
      </c>
      <c r="C188" s="28">
        <f>SUM(D175:D184)/5</f>
        <v>13.919999999999998</v>
      </c>
      <c r="D188" s="28">
        <f>SUM(E175:E184)/5</f>
        <v>14.5</v>
      </c>
    </row>
    <row r="189" spans="2:10" ht="14.45" customHeight="1" x14ac:dyDescent="0.25">
      <c r="B189" s="27" t="s">
        <v>9</v>
      </c>
      <c r="C189" s="28" t="s">
        <v>0</v>
      </c>
      <c r="D189" s="28">
        <f>SUM(C175:C184)/5</f>
        <v>1039.5999999999999</v>
      </c>
      <c r="F189" s="3"/>
    </row>
    <row r="192" spans="2:10" ht="14.45" customHeight="1" x14ac:dyDescent="0.25">
      <c r="B192" s="7" t="s">
        <v>8</v>
      </c>
    </row>
    <row r="193" spans="2:6" ht="14.45" customHeight="1" x14ac:dyDescent="0.25">
      <c r="B193" s="29" t="s">
        <v>7</v>
      </c>
      <c r="C193" s="29" t="s">
        <v>6</v>
      </c>
      <c r="D193" s="29" t="s">
        <v>5</v>
      </c>
      <c r="F193" s="5"/>
    </row>
    <row r="194" spans="2:6" ht="14.45" customHeight="1" x14ac:dyDescent="0.25">
      <c r="B194" s="27" t="s">
        <v>4</v>
      </c>
      <c r="C194" s="28">
        <v>1.8241000000000001</v>
      </c>
      <c r="D194" s="28">
        <v>1.8232999999999999</v>
      </c>
    </row>
    <row r="195" spans="2:6" ht="14.45" customHeight="1" x14ac:dyDescent="0.25">
      <c r="B195" s="27" t="s">
        <v>3</v>
      </c>
      <c r="C195" s="26">
        <f>C194/H$6</f>
        <v>1.7744163424124513</v>
      </c>
      <c r="D195" s="26">
        <f>D194/(D189/1000)</f>
        <v>1.7538476337052715</v>
      </c>
    </row>
    <row r="197" spans="2:6" ht="14.45" customHeight="1" x14ac:dyDescent="0.25">
      <c r="B197" s="25" t="s">
        <v>2</v>
      </c>
      <c r="C197" s="24"/>
      <c r="F197" s="5"/>
    </row>
    <row r="198" spans="2:6" ht="14.45" customHeight="1" x14ac:dyDescent="0.25">
      <c r="B198" s="23" t="s">
        <v>1</v>
      </c>
      <c r="C198" s="26" t="s">
        <v>0</v>
      </c>
    </row>
    <row r="199" spans="2:6" ht="14.45" customHeight="1" x14ac:dyDescent="0.25">
      <c r="B199" s="3"/>
      <c r="C199" s="9"/>
    </row>
    <row r="200" spans="2:6" ht="14.45" customHeight="1" x14ac:dyDescent="0.25">
      <c r="B200" s="3"/>
      <c r="C200" s="9"/>
    </row>
    <row r="201" spans="2:6" ht="14.45" customHeight="1" x14ac:dyDescent="0.25">
      <c r="B201" s="1"/>
      <c r="C201" s="19"/>
    </row>
    <row r="202" spans="2:6" ht="14.45" customHeight="1" x14ac:dyDescent="0.25">
      <c r="B202" s="6"/>
      <c r="C202" s="5"/>
      <c r="E202" s="21"/>
      <c r="F202" s="20"/>
    </row>
    <row r="203" spans="2:6" ht="14.45" customHeight="1" x14ac:dyDescent="0.25">
      <c r="B203" s="5"/>
      <c r="C203" s="4"/>
      <c r="D203" s="4"/>
    </row>
    <row r="204" spans="2:6" ht="14.45" customHeight="1" x14ac:dyDescent="0.25">
      <c r="B204" s="5"/>
      <c r="C204" s="2"/>
      <c r="D204" s="2"/>
    </row>
    <row r="205" spans="2:6" ht="14.45" customHeight="1" x14ac:dyDescent="0.25">
      <c r="B205" s="5"/>
      <c r="C205" s="4"/>
      <c r="D205" s="4"/>
    </row>
    <row r="206" spans="2:6" ht="14.45" customHeight="1" x14ac:dyDescent="0.25">
      <c r="B206" s="1"/>
      <c r="C206" s="6"/>
      <c r="D206" s="6"/>
    </row>
    <row r="207" spans="2:6" ht="14.45" customHeight="1" x14ac:dyDescent="0.25">
      <c r="E207" s="6"/>
    </row>
    <row r="208" spans="2:6" ht="14.45" customHeight="1" x14ac:dyDescent="0.25">
      <c r="E208" s="5"/>
      <c r="F208" s="4"/>
    </row>
    <row r="209" spans="2:6" ht="14.45" customHeight="1" x14ac:dyDescent="0.25">
      <c r="E209" s="3"/>
      <c r="F209" s="4"/>
    </row>
    <row r="210" spans="2:6" ht="14.45" customHeight="1" x14ac:dyDescent="0.25">
      <c r="E210" s="3"/>
      <c r="F210" s="3"/>
    </row>
    <row r="211" spans="2:6" ht="14.45" customHeight="1" x14ac:dyDescent="0.25">
      <c r="E211" s="1"/>
      <c r="F211" s="19"/>
    </row>
    <row r="221" spans="2:6" ht="14.45" customHeight="1" x14ac:dyDescent="0.35">
      <c r="B221" s="16" t="s">
        <v>34</v>
      </c>
      <c r="C221" s="40">
        <v>4</v>
      </c>
      <c r="D221" s="15" t="s">
        <v>33</v>
      </c>
      <c r="F221" s="8"/>
    </row>
    <row r="222" spans="2:6" ht="14.45" customHeight="1" x14ac:dyDescent="0.3">
      <c r="B222" s="14" t="s">
        <v>32</v>
      </c>
      <c r="C222" s="13">
        <v>45347</v>
      </c>
      <c r="F222" s="8"/>
    </row>
    <row r="223" spans="2:6" ht="14.45" customHeight="1" x14ac:dyDescent="0.25">
      <c r="B223" s="12" t="s">
        <v>31</v>
      </c>
      <c r="C223" s="10" t="s">
        <v>96</v>
      </c>
    </row>
    <row r="224" spans="2:6" ht="14.45" customHeight="1" x14ac:dyDescent="0.25">
      <c r="B224" s="10" t="s">
        <v>30</v>
      </c>
      <c r="C224" s="10" t="s">
        <v>95</v>
      </c>
    </row>
    <row r="225" spans="2:10" ht="14.45" customHeight="1" x14ac:dyDescent="0.25">
      <c r="B225" s="10" t="s">
        <v>29</v>
      </c>
      <c r="C225" s="11">
        <v>44274</v>
      </c>
    </row>
    <row r="227" spans="2:10" ht="14.45" customHeight="1" x14ac:dyDescent="0.25">
      <c r="E227" t="s">
        <v>28</v>
      </c>
    </row>
    <row r="228" spans="2:10" ht="14.45" customHeight="1" x14ac:dyDescent="0.25">
      <c r="B228" s="39" t="s">
        <v>27</v>
      </c>
      <c r="C228" s="24"/>
      <c r="E228" t="s">
        <v>26</v>
      </c>
    </row>
    <row r="229" spans="2:10" ht="14.45" customHeight="1" x14ac:dyDescent="0.25">
      <c r="B229" s="38" t="s">
        <v>25</v>
      </c>
      <c r="C229" s="78">
        <v>54</v>
      </c>
      <c r="E229" t="s">
        <v>24</v>
      </c>
    </row>
    <row r="230" spans="2:10" ht="14.45" customHeight="1" x14ac:dyDescent="0.25">
      <c r="B230" s="38" t="s">
        <v>23</v>
      </c>
      <c r="C230" s="27" t="s">
        <v>22</v>
      </c>
      <c r="E230" t="s">
        <v>21</v>
      </c>
    </row>
    <row r="231" spans="2:10" ht="14.45" customHeight="1" x14ac:dyDescent="0.25">
      <c r="B231" s="38" t="s">
        <v>20</v>
      </c>
      <c r="C231" s="27">
        <v>20</v>
      </c>
      <c r="E231" t="s">
        <v>19</v>
      </c>
    </row>
    <row r="232" spans="2:10" ht="14.45" customHeight="1" thickBot="1" x14ac:dyDescent="0.3"/>
    <row r="233" spans="2:10" ht="14.45" customHeight="1" thickBot="1" x14ac:dyDescent="0.3">
      <c r="B233" s="35" t="s">
        <v>66</v>
      </c>
      <c r="C233" s="35" t="s">
        <v>18</v>
      </c>
      <c r="D233" s="35" t="s">
        <v>17</v>
      </c>
      <c r="E233" s="35" t="s">
        <v>16</v>
      </c>
      <c r="F233" s="37" t="s">
        <v>15</v>
      </c>
      <c r="J233" s="75" t="s">
        <v>59</v>
      </c>
    </row>
    <row r="234" spans="2:10" ht="14.45" customHeight="1" x14ac:dyDescent="0.25">
      <c r="B234" s="27">
        <v>1</v>
      </c>
      <c r="C234" s="26">
        <v>6.8689999999999998</v>
      </c>
      <c r="D234" s="26">
        <v>6.81</v>
      </c>
      <c r="E234" s="27" t="s">
        <v>0</v>
      </c>
      <c r="F234" s="81"/>
      <c r="J234" s="42" t="s">
        <v>55</v>
      </c>
    </row>
    <row r="235" spans="2:10" ht="14.45" customHeight="1" x14ac:dyDescent="0.25">
      <c r="B235" s="27">
        <v>2</v>
      </c>
      <c r="C235" s="26">
        <v>6.8159999999999998</v>
      </c>
      <c r="D235" s="26">
        <v>6.843</v>
      </c>
      <c r="E235" s="27" t="s">
        <v>0</v>
      </c>
      <c r="F235" s="81"/>
      <c r="J235" s="42"/>
    </row>
    <row r="236" spans="2:10" ht="14.45" customHeight="1" x14ac:dyDescent="0.25">
      <c r="B236" s="27">
        <v>3</v>
      </c>
      <c r="C236" s="26">
        <v>6.8239999999999998</v>
      </c>
      <c r="D236" s="26">
        <v>6.8209999999999997</v>
      </c>
      <c r="E236" s="27" t="s">
        <v>0</v>
      </c>
      <c r="F236" s="81"/>
      <c r="J236" s="42" t="s">
        <v>94</v>
      </c>
    </row>
    <row r="237" spans="2:10" ht="14.45" customHeight="1" x14ac:dyDescent="0.25">
      <c r="B237" s="27">
        <v>4</v>
      </c>
      <c r="C237" s="26">
        <v>6.8959999999999999</v>
      </c>
      <c r="D237" s="26">
        <v>6.8090000000000002</v>
      </c>
      <c r="E237" s="27" t="s">
        <v>0</v>
      </c>
      <c r="F237" s="81"/>
      <c r="J237" s="42" t="s">
        <v>70</v>
      </c>
    </row>
    <row r="238" spans="2:10" ht="14.45" customHeight="1" thickBot="1" x14ac:dyDescent="0.3">
      <c r="B238" s="27">
        <v>5</v>
      </c>
      <c r="C238" s="26">
        <v>6.7249999999999996</v>
      </c>
      <c r="D238" s="26">
        <v>6.7850000000000001</v>
      </c>
      <c r="E238" s="27" t="s">
        <v>0</v>
      </c>
      <c r="F238" s="81"/>
      <c r="J238" s="54" t="s">
        <v>49</v>
      </c>
    </row>
    <row r="239" spans="2:10" ht="14.45" customHeight="1" thickBot="1" x14ac:dyDescent="0.3">
      <c r="B239" s="27">
        <v>6</v>
      </c>
      <c r="C239" s="26">
        <v>6.7279999999999998</v>
      </c>
      <c r="D239" s="26">
        <v>6.8289999999999997</v>
      </c>
      <c r="E239" s="27" t="s">
        <v>0</v>
      </c>
      <c r="F239" s="81"/>
      <c r="J239" s="60" t="s">
        <v>48</v>
      </c>
    </row>
    <row r="240" spans="2:10" ht="14.45" customHeight="1" x14ac:dyDescent="0.25">
      <c r="B240" s="27">
        <v>7</v>
      </c>
      <c r="C240" s="26">
        <v>6.7149999999999999</v>
      </c>
      <c r="D240" s="26">
        <v>6.7880000000000003</v>
      </c>
      <c r="E240" s="27" t="s">
        <v>0</v>
      </c>
      <c r="F240" s="81"/>
      <c r="J240" s="50"/>
    </row>
    <row r="241" spans="2:10" ht="14.45" customHeight="1" x14ac:dyDescent="0.25">
      <c r="B241" s="27">
        <v>8</v>
      </c>
      <c r="C241" s="26">
        <v>6.8769999999999998</v>
      </c>
      <c r="D241" s="26">
        <v>6.8780000000000001</v>
      </c>
      <c r="E241" s="27" t="s">
        <v>0</v>
      </c>
      <c r="F241" s="36"/>
      <c r="J241" s="42" t="s">
        <v>93</v>
      </c>
    </row>
    <row r="242" spans="2:10" ht="14.45" customHeight="1" x14ac:dyDescent="0.25">
      <c r="B242" s="27">
        <v>9</v>
      </c>
      <c r="C242" s="26">
        <v>6.8659999999999997</v>
      </c>
      <c r="D242" s="26">
        <v>6.8929999999999998</v>
      </c>
      <c r="E242" s="27" t="s">
        <v>0</v>
      </c>
      <c r="F242" s="36"/>
      <c r="J242" s="42" t="s">
        <v>69</v>
      </c>
    </row>
    <row r="243" spans="2:10" ht="14.45" customHeight="1" thickBot="1" x14ac:dyDescent="0.3">
      <c r="B243" s="27">
        <v>10</v>
      </c>
      <c r="C243" s="26">
        <v>6.8920000000000003</v>
      </c>
      <c r="D243" s="26">
        <v>6.7770000000000001</v>
      </c>
      <c r="E243" s="27" t="s">
        <v>0</v>
      </c>
      <c r="F243" s="36"/>
      <c r="J243" s="54" t="s">
        <v>42</v>
      </c>
    </row>
    <row r="244" spans="2:10" ht="14.45" customHeight="1" thickBot="1" x14ac:dyDescent="0.3">
      <c r="J244" s="52" t="s">
        <v>41</v>
      </c>
    </row>
    <row r="245" spans="2:10" ht="14.45" customHeight="1" x14ac:dyDescent="0.25">
      <c r="B245" s="35" t="s">
        <v>66</v>
      </c>
      <c r="C245" s="35" t="s">
        <v>14</v>
      </c>
      <c r="D245" s="35" t="s">
        <v>13</v>
      </c>
      <c r="E245" s="35" t="s">
        <v>12</v>
      </c>
      <c r="J245" s="50"/>
    </row>
    <row r="246" spans="2:10" ht="14.45" customHeight="1" x14ac:dyDescent="0.25">
      <c r="B246" s="27">
        <v>1</v>
      </c>
      <c r="C246" s="27">
        <v>1041</v>
      </c>
      <c r="D246" s="27">
        <v>13.8</v>
      </c>
      <c r="E246" s="27">
        <v>14.7</v>
      </c>
      <c r="J246" s="42" t="s">
        <v>92</v>
      </c>
    </row>
    <row r="247" spans="2:10" ht="14.45" customHeight="1" x14ac:dyDescent="0.25">
      <c r="B247" s="27">
        <v>2</v>
      </c>
      <c r="C247" s="27"/>
      <c r="D247" s="27"/>
      <c r="E247" s="27"/>
      <c r="J247" s="42" t="s">
        <v>37</v>
      </c>
    </row>
    <row r="248" spans="2:10" ht="14.45" customHeight="1" x14ac:dyDescent="0.25">
      <c r="B248" s="27">
        <v>3</v>
      </c>
      <c r="C248" s="27">
        <v>1040</v>
      </c>
      <c r="D248" s="27">
        <v>13.7</v>
      </c>
      <c r="E248" s="27">
        <v>14.6</v>
      </c>
      <c r="J248" s="42" t="s">
        <v>35</v>
      </c>
    </row>
    <row r="249" spans="2:10" ht="14.45" customHeight="1" x14ac:dyDescent="0.25">
      <c r="B249" s="27">
        <v>4</v>
      </c>
      <c r="C249" s="27"/>
      <c r="D249" s="27"/>
      <c r="E249" s="27"/>
    </row>
    <row r="250" spans="2:10" ht="14.45" customHeight="1" x14ac:dyDescent="0.25">
      <c r="B250" s="27">
        <v>5</v>
      </c>
      <c r="C250" s="27">
        <v>1039</v>
      </c>
      <c r="D250" s="27">
        <v>13.9</v>
      </c>
      <c r="E250" s="27">
        <v>14.3</v>
      </c>
    </row>
    <row r="251" spans="2:10" ht="14.45" customHeight="1" x14ac:dyDescent="0.25">
      <c r="B251" s="27">
        <v>6</v>
      </c>
      <c r="C251" s="27"/>
      <c r="D251" s="27"/>
      <c r="E251" s="27"/>
    </row>
    <row r="252" spans="2:10" ht="14.45" customHeight="1" x14ac:dyDescent="0.25">
      <c r="B252" s="27">
        <v>7</v>
      </c>
      <c r="C252" s="27">
        <v>1040</v>
      </c>
      <c r="D252" s="27">
        <v>13.6</v>
      </c>
      <c r="E252" s="27">
        <v>14.4</v>
      </c>
    </row>
    <row r="253" spans="2:10" ht="14.45" customHeight="1" x14ac:dyDescent="0.25">
      <c r="B253" s="27">
        <v>8</v>
      </c>
      <c r="C253" s="27"/>
      <c r="D253" s="27"/>
      <c r="E253" s="27"/>
    </row>
    <row r="254" spans="2:10" ht="14.45" customHeight="1" x14ac:dyDescent="0.25">
      <c r="B254" s="27">
        <v>9</v>
      </c>
      <c r="C254" s="27">
        <v>1039</v>
      </c>
      <c r="D254" s="27">
        <v>13.8</v>
      </c>
      <c r="E254" s="27">
        <v>14.3</v>
      </c>
    </row>
    <row r="255" spans="2:10" ht="14.45" customHeight="1" x14ac:dyDescent="0.25">
      <c r="B255" s="27">
        <v>10</v>
      </c>
      <c r="C255" s="31"/>
      <c r="D255" s="31"/>
      <c r="E255" s="31"/>
    </row>
    <row r="257" spans="2:6" ht="14.45" customHeight="1" x14ac:dyDescent="0.25">
      <c r="B257" s="29" t="s">
        <v>7</v>
      </c>
      <c r="C257" s="29" t="s">
        <v>6</v>
      </c>
      <c r="D257" s="29" t="s">
        <v>5</v>
      </c>
    </row>
    <row r="258" spans="2:6" ht="14.45" customHeight="1" x14ac:dyDescent="0.25">
      <c r="B258" s="27" t="s">
        <v>11</v>
      </c>
      <c r="C258" s="30">
        <f>SUM(C234:C243)/10</f>
        <v>6.8208000000000011</v>
      </c>
      <c r="D258" s="30">
        <f>SUM(D234:D243)/10</f>
        <v>6.8233000000000006</v>
      </c>
    </row>
    <row r="259" spans="2:6" ht="14.45" customHeight="1" x14ac:dyDescent="0.25">
      <c r="B259" s="27" t="s">
        <v>10</v>
      </c>
      <c r="C259" s="28">
        <f>SUM(D246:D255)/5</f>
        <v>13.76</v>
      </c>
      <c r="D259" s="28">
        <f>SUM(E246:E255)/5</f>
        <v>14.459999999999999</v>
      </c>
    </row>
    <row r="260" spans="2:6" ht="14.45" customHeight="1" x14ac:dyDescent="0.25">
      <c r="B260" s="27" t="s">
        <v>9</v>
      </c>
      <c r="C260" s="28" t="s">
        <v>0</v>
      </c>
      <c r="D260" s="28">
        <f>SUM(C246:C255)/5</f>
        <v>1039.8</v>
      </c>
      <c r="F260" s="3"/>
    </row>
    <row r="262" spans="2:6" ht="14.45" customHeight="1" x14ac:dyDescent="0.25">
      <c r="B262" s="1"/>
      <c r="D262" s="3"/>
    </row>
    <row r="263" spans="2:6" ht="14.45" customHeight="1" x14ac:dyDescent="0.25">
      <c r="B263" s="7" t="s">
        <v>8</v>
      </c>
    </row>
    <row r="264" spans="2:6" ht="14.45" customHeight="1" x14ac:dyDescent="0.25">
      <c r="B264" s="29" t="s">
        <v>7</v>
      </c>
      <c r="C264" s="29" t="s">
        <v>6</v>
      </c>
      <c r="D264" s="29" t="s">
        <v>5</v>
      </c>
      <c r="F264" s="5"/>
    </row>
    <row r="265" spans="2:6" ht="14.45" customHeight="1" x14ac:dyDescent="0.25">
      <c r="B265" s="27" t="s">
        <v>4</v>
      </c>
      <c r="C265" s="28">
        <v>1.1420999999999999</v>
      </c>
      <c r="D265" s="28">
        <v>1.1436999999999999</v>
      </c>
    </row>
    <row r="266" spans="2:6" ht="14.45" customHeight="1" x14ac:dyDescent="0.25">
      <c r="B266" s="27" t="s">
        <v>3</v>
      </c>
      <c r="C266" s="26">
        <f>C265/H$6</f>
        <v>1.1109922178988325</v>
      </c>
      <c r="D266" s="26">
        <f>D265/(D260/1000)</f>
        <v>1.0999230621273322</v>
      </c>
    </row>
    <row r="268" spans="2:6" ht="14.45" customHeight="1" x14ac:dyDescent="0.25">
      <c r="B268" s="25" t="s">
        <v>2</v>
      </c>
      <c r="C268" s="24"/>
      <c r="F268" s="5"/>
    </row>
    <row r="269" spans="2:6" ht="14.45" customHeight="1" x14ac:dyDescent="0.25">
      <c r="B269" s="23" t="s">
        <v>1</v>
      </c>
      <c r="C269" s="26" t="s">
        <v>0</v>
      </c>
    </row>
    <row r="270" spans="2:6" ht="14.45" customHeight="1" x14ac:dyDescent="0.25">
      <c r="B270" s="3"/>
      <c r="C270" s="9"/>
    </row>
    <row r="271" spans="2:6" ht="14.45" customHeight="1" x14ac:dyDescent="0.25">
      <c r="B271" s="3"/>
      <c r="C271" s="9"/>
    </row>
    <row r="272" spans="2:6" ht="14.45" customHeight="1" x14ac:dyDescent="0.25">
      <c r="B272" s="1"/>
      <c r="C272" s="19"/>
    </row>
    <row r="273" spans="2:6" ht="14.45" customHeight="1" x14ac:dyDescent="0.25">
      <c r="B273" s="6"/>
      <c r="C273" s="5"/>
      <c r="E273" s="21"/>
      <c r="F273" s="20"/>
    </row>
    <row r="274" spans="2:6" ht="14.45" customHeight="1" x14ac:dyDescent="0.25">
      <c r="B274" s="5"/>
      <c r="C274" s="4"/>
      <c r="D274" s="4"/>
    </row>
    <row r="275" spans="2:6" ht="14.45" customHeight="1" x14ac:dyDescent="0.25">
      <c r="B275" s="5"/>
      <c r="C275" s="2"/>
      <c r="D275" s="2"/>
    </row>
    <row r="276" spans="2:6" ht="14.45" customHeight="1" x14ac:dyDescent="0.25">
      <c r="B276" s="5"/>
      <c r="C276" s="4"/>
      <c r="D276" s="4"/>
    </row>
    <row r="277" spans="2:6" ht="14.45" customHeight="1" x14ac:dyDescent="0.25">
      <c r="B277" s="1"/>
      <c r="C277" s="6"/>
      <c r="D277" s="6"/>
    </row>
    <row r="278" spans="2:6" ht="14.45" customHeight="1" x14ac:dyDescent="0.25">
      <c r="E278" s="6"/>
    </row>
    <row r="279" spans="2:6" ht="14.45" customHeight="1" x14ac:dyDescent="0.25">
      <c r="E279" s="5"/>
      <c r="F279" s="4"/>
    </row>
    <row r="280" spans="2:6" ht="14.45" customHeight="1" x14ac:dyDescent="0.25">
      <c r="E280" s="3"/>
      <c r="F280" s="4"/>
    </row>
    <row r="281" spans="2:6" ht="14.45" customHeight="1" x14ac:dyDescent="0.25">
      <c r="E281" s="3"/>
      <c r="F281" s="3"/>
    </row>
    <row r="282" spans="2:6" ht="14.45" customHeight="1" x14ac:dyDescent="0.25">
      <c r="E282" s="1"/>
      <c r="F282" s="19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Deviation test 42FIT4023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Stautland Stokka</dc:creator>
  <cp:lastModifiedBy>Tormod Stautland Stokka</cp:lastModifiedBy>
  <dcterms:created xsi:type="dcterms:W3CDTF">2024-04-18T11:24:41Z</dcterms:created>
  <dcterms:modified xsi:type="dcterms:W3CDTF">2024-04-18T11:27:12Z</dcterms:modified>
</cp:coreProperties>
</file>