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0176e8aca749f2b4/Desktop/statistics/"/>
    </mc:Choice>
  </mc:AlternateContent>
  <xr:revisionPtr revIDLastSave="295" documentId="8_{038C4F75-4EBF-49C4-B1B4-1AAE7C5A70AE}" xr6:coauthVersionLast="47" xr6:coauthVersionMax="47" xr10:uidLastSave="{AE95207A-021C-4339-97FC-711B0F1C1349}"/>
  <bookViews>
    <workbookView xWindow="-108" yWindow="-108" windowWidth="23256" windowHeight="13896" activeTab="1" xr2:uid="{00000000-000D-0000-FFFF-FFFF00000000}"/>
  </bookViews>
  <sheets>
    <sheet name="Data" sheetId="1" r:id="rId1"/>
    <sheet name="Tasks" sheetId="7" r:id="rId2"/>
  </sheets>
  <definedNames>
    <definedName name="_xlnm._FilterDatabase" localSheetId="0" hidden="1">Data!$A$5:$J$272</definedName>
  </definedNames>
  <calcPr calcId="191029"/>
  <pivotCaches>
    <pivotCache cacheId="9" r:id="rId3"/>
  </pivotCache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2" i="7" l="1"/>
  <c r="D113" i="7"/>
  <c r="D111" i="7"/>
  <c r="D108" i="7"/>
  <c r="D107" i="7"/>
  <c r="D106" i="7"/>
  <c r="D105" i="7"/>
  <c r="D104" i="7"/>
  <c r="D103" i="7"/>
  <c r="D102" i="7"/>
  <c r="E68" i="7" l="1"/>
  <c r="E69" i="7" s="1"/>
  <c r="E70" i="7" s="1"/>
  <c r="E71" i="7" s="1"/>
  <c r="E72" i="7" s="1"/>
  <c r="E73" i="7" s="1"/>
  <c r="E67" i="7"/>
  <c r="E66" i="7"/>
  <c r="D67" i="7"/>
  <c r="D68" i="7"/>
  <c r="D69" i="7"/>
  <c r="D70" i="7"/>
  <c r="D71" i="7"/>
  <c r="D72" i="7"/>
  <c r="D73" i="7"/>
  <c r="D66" i="7"/>
  <c r="D44" i="7"/>
  <c r="D43" i="7"/>
  <c r="D42" i="7"/>
  <c r="D45" i="7" s="1"/>
  <c r="C20" i="7"/>
  <c r="C24" i="7"/>
  <c r="C23" i="7"/>
  <c r="C22" i="7"/>
  <c r="C21" i="7"/>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26" i="7" l="1"/>
  <c r="D74" i="7"/>
  <c r="Q161" i="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<sst xmlns="http://schemas.openxmlformats.org/spreadsheetml/2006/main" count="2541" uniqueCount="581">
  <si>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</si>
  <si>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</si>
  <si>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</si>
  <si>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</si>
  <si>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</si>
  <si>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</si>
  <si>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</si>
  <si>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</si>
  <si>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</si>
  <si>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</si>
  <si>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</si>
  <si>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</si>
  <si>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</si>
  <si>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</si>
  <si>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</si>
  <si>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</si>
  <si>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</si>
  <si>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</si>
  <si>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</si>
  <si>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</si>
  <si>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</si>
  <si>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</si>
  <si>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</si>
  <si>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</si>
  <si>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</si>
  <si>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</si>
  <si>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</si>
  <si>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</si>
  <si>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</si>
  <si>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</si>
  <si>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</si>
  <si>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</si>
  <si>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</si>
  <si>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</si>
  <si>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</si>
  <si>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</si>
  <si>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</si>
  <si>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</si>
  <si>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</si>
  <si>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</si>
  <si>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</si>
  <si>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</si>
  <si>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</si>
  <si>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</si>
  <si>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</si>
  <si>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</si>
  <si>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</si>
  <si>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</si>
  <si>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</si>
  <si>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</si>
  <si>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</si>
  <si>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</si>
  <si>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</si>
  <si>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</si>
  <si>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</si>
  <si>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</si>
  <si>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</si>
  <si>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</si>
  <si>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</si>
  <si>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</si>
  <si>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</si>
  <si>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</si>
  <si>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</si>
  <si>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</si>
  <si>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</si>
  <si>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</si>
  <si>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</si>
  <si>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</si>
  <si>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</si>
  <si>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</si>
  <si>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</si>
  <si>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</si>
  <si>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</si>
  <si>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</si>
  <si>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</si>
  <si>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</si>
  <si>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</si>
  <si>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</si>
  <si>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</si>
  <si>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</si>
  <si>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</si>
  <si>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</si>
  <si>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</si>
  <si>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</si>
  <si>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</si>
  <si>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</si>
  <si>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</si>
  <si>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</si>
  <si>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</si>
  <si>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</si>
  <si>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</si>
  <si>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</si>
  <si>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</si>
  <si>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</si>
  <si>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</si>
  <si>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</si>
  <si>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</si>
  <si>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</si>
  <si>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</si>
  <si>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</si>
  <si>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</si>
  <si>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</si>
  <si>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</si>
  <si>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</si>
  <si>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</si>
  <si>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</si>
  <si>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</si>
  <si>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</si>
  <si>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</si>
  <si>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</si>
  <si>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</si>
  <si>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</si>
  <si>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</si>
  <si>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</si>
  <si>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</si>
  <si>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</si>
  <si>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</si>
  <si>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</si>
  <si>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</si>
  <si>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</si>
  <si>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</si>
  <si>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</si>
  <si>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</si>
  <si>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</si>
  <si>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</si>
  <si>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</si>
  <si>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</si>
  <si>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</si>
  <si>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</si>
  <si>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</si>
  <si>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</si>
  <si>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</si>
  <si>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</si>
  <si>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</si>
  <si>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</si>
  <si>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</si>
  <si>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</si>
  <si>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</si>
  <si>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</si>
  <si>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</si>
  <si>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</si>
  <si>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</si>
  <si>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</si>
  <si>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</si>
  <si>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</si>
  <si>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</si>
  <si>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</si>
  <si>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</si>
  <si>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</si>
  <si>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</si>
  <si>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</si>
  <si>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</si>
  <si>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</si>
  <si>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</si>
  <si>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</si>
  <si>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</si>
  <si>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</si>
  <si>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</si>
  <si>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</si>
  <si>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</si>
  <si>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</si>
  <si>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</si>
  <si>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</si>
  <si>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</si>
  <si>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</si>
  <si>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</si>
  <si>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</si>
  <si>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</si>
  <si>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</si>
  <si>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</si>
  <si>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</si>
  <si>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</si>
  <si>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</si>
  <si>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</si>
  <si>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</si>
  <si>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</si>
  <si>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</si>
  <si>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</si>
  <si>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</si>
  <si>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</si>
  <si>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</si>
  <si>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</si>
  <si>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</si>
  <si>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</si>
  <si>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</si>
  <si>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</si>
  <si>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</si>
  <si>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</si>
  <si>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</si>
  <si>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</si>
  <si>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</si>
  <si>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</si>
  <si>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</si>
  <si>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</si>
  <si>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</si>
  <si>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</si>
  <si>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</si>
  <si>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</si>
  <si>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</si>
  <si>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</si>
  <si>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</si>
  <si>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</si>
  <si>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</si>
  <si>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</si>
  <si>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</si>
  <si>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</si>
  <si>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</si>
  <si>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</si>
  <si>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</si>
  <si>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</si>
  <si>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</si>
  <si>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</si>
  <si>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</si>
  <si>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</si>
  <si>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</si>
  <si>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</si>
  <si>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</si>
  <si>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</si>
  <si>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</si>
  <si>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</si>
  <si>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</si>
  <si>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</si>
  <si>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</si>
  <si>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</si>
  <si>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</si>
  <si>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</si>
  <si>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</si>
  <si>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</si>
  <si>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</si>
  <si>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</si>
  <si>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</si>
  <si>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</si>
  <si>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</si>
  <si>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</si>
  <si>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</si>
  <si>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</si>
  <si>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</si>
  <si>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</si>
  <si>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</si>
  <si>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</si>
  <si>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</si>
  <si>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</si>
  <si>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</si>
  <si>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</si>
  <si>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</si>
  <si>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</si>
  <si>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</si>
  <si>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</si>
  <si>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</si>
  <si>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</si>
  <si>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</si>
  <si>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</si>
  <si>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</si>
  <si>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</si>
  <si>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</si>
  <si>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</si>
  <si>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</si>
  <si>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</si>
  <si>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</si>
  <si>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</si>
  <si>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</si>
  <si>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</si>
  <si>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</si>
  <si>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</si>
  <si>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</si>
  <si>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</si>
  <si>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</si>
  <si>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</si>
  <si>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</si>
  <si>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</si>
  <si>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</si>
  <si>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</si>
  <si>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</si>
  <si>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</si>
  <si>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</si>
  <si>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</si>
  <si>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</si>
  <si>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</si>
  <si>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</si>
  <si>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</si>
  <si>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</si>
  <si>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</si>
  <si>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</si>
  <si>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</si>
  <si>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</si>
  <si>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</si>
  <si>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</si>
  <si>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</si>
  <si>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</si>
  <si>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</si>
  <si>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</si>
  <si>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</si>
  <si>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</si>
  <si>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</si>
  <si>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</si>
  <si>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</si>
  <si>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</si>
  <si>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</si>
  <si>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</si>
  <si>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</si>
  <si>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</si>
  <si>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</si>
  <si>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</si>
  <si>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</si>
  <si>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</si>
  <si>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</si>
  <si>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</si>
  <si>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</si>
  <si>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</si>
  <si>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</si>
  <si>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</si>
  <si>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</si>
  <si>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</si>
  <si>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</si>
  <si>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</si>
  <si>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</si>
  <si>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</si>
  <si>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</si>
  <si>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</si>
  <si>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</si>
  <si>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</si>
  <si>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</si>
  <si>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</si>
  <si>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</si>
  <si>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</si>
  <si>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</si>
  <si>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</si>
  <si>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</si>
  <si>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</si>
  <si>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</si>
  <si>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</si>
  <si>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</si>
  <si>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</si>
  <si>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</si>
  <si>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</si>
  <si>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</si>
  <si>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</si>
  <si>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</si>
  <si>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</si>
  <si>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</si>
  <si>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</si>
  <si>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</si>
  <si>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</si>
  <si>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</si>
  <si>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</si>
  <si>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</si>
  <si>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</si>
  <si>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</si>
  <si>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</si>
  <si>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</si>
  <si>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</si>
  <si>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</si>
  <si>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</si>
  <si>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</si>
  <si>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</si>
  <si>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</si>
  <si>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</si>
  <si>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</si>
  <si>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</si>
  <si>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</si>
  <si>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</si>
  <si>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</si>
  <si>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</si>
  <si>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</si>
  <si>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</si>
  <si>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</si>
  <si>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</si>
  <si>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</si>
  <si>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</si>
  <si>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</si>
  <si>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</si>
  <si>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</si>
  <si>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</si>
  <si>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</si>
  <si>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</si>
  <si>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</si>
  <si>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</si>
  <si>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</si>
  <si>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</si>
  <si>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</si>
  <si>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</si>
  <si>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</si>
  <si>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</si>
  <si>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</si>
  <si>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</si>
  <si>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</si>
  <si>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</si>
  <si>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</si>
  <si>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</si>
  <si>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</si>
  <si>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</si>
  <si>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</si>
  <si>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</si>
  <si>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</si>
  <si>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</si>
  <si>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</si>
  <si>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</si>
  <si>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</si>
  <si>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</si>
  <si>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</si>
  <si>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</si>
  <si>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</si>
  <si>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</si>
  <si>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</si>
  <si>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</si>
  <si>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</si>
  <si>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</si>
  <si>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</si>
  <si>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</si>
  <si>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</si>
  <si>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</si>
  <si>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</si>
  <si>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</si>
  <si>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</si>
  <si>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</si>
  <si>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</si>
  <si>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</si>
  <si>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</si>
  <si>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</si>
  <si>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</si>
  <si>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</si>
  <si>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</si>
  <si>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</si>
  <si>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</si>
  <si>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</si>
  <si>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</si>
  <si>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</si>
  <si>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</si>
  <si>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</si>
  <si>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</si>
  <si>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</si>
  <si>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</si>
  <si>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</si>
  <si>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</si>
  <si>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</si>
  <si>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</si>
  <si>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</si>
  <si>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</si>
  <si>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</si>
  <si>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</si>
  <si>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</si>
  <si>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</si>
  <si>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</si>
  <si>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</si>
  <si>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</si>
  <si>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</si>
  <si>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</si>
  <si>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</si>
  <si>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</si>
  <si>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</si>
  <si>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</si>
  <si>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</si>
  <si>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</si>
  <si>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</si>
  <si>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</si>
  <si>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</si>
  <si>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</si>
  <si>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</si>
  <si>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</si>
  <si>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</si>
  <si>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</si>
  <si>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</si>
  <si>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</si>
  <si>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</si>
  <si>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</si>
  <si>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</si>
  <si>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</si>
  <si>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</si>
  <si>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</si>
  <si>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</si>
  <si>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</si>
  <si>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</si>
  <si>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</si>
  <si>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</si>
  <si>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</si>
  <si>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</si>
  <si>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</si>
  <si>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</si>
  <si>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</si>
  <si>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</si>
  <si>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</si>
  <si>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</si>
  <si>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</si>
  <si>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</si>
  <si>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</si>
  <si>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</si>
  <si>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</si>
  <si>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</si>
  <si>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</si>
  <si>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</si>
  <si>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</si>
  <si>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</si>
  <si>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</si>
  <si>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</si>
  <si>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</si>
  <si>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</si>
  <si>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</si>
  <si>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</si>
  <si>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</si>
  <si>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</si>
  <si>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</si>
  <si>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</si>
  <si>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</si>
  <si>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</si>
  <si>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</si>
  <si>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</si>
  <si>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</si>
  <si>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</si>
  <si>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</si>
  <si>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</si>
  <si>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</si>
  <si>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</si>
  <si>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</si>
  <si>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</si>
  <si>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</si>
  <si>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</si>
  <si>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</si>
  <si>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</si>
  <si>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</si>
  <si>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</si>
  <si>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</si>
  <si>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</si>
  <si>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</si>
  <si>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</si>
  <si>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</si>
  <si>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</si>
  <si>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</si>
  <si>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</si>
  <si>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</si>
  <si>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</si>
  <si>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</si>
  <si>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</si>
  <si>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</si>
  <si>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</si>
  <si>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</si>
  <si>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r>
      <t xml:space="preserve">Task 7: </t>
    </r>
    <r>
      <rPr>
        <sz val="9"/>
        <color theme="1"/>
        <rFont val="Arial"/>
        <family val="2"/>
      </rPr>
      <t>Create a Pareto diagram representing the data.</t>
    </r>
  </si>
  <si>
    <r>
      <rPr>
        <b/>
        <sz val="9"/>
        <color rgb="FF002060"/>
        <rFont val="Arial"/>
        <family val="2"/>
      </rPr>
      <t>Task 9</t>
    </r>
    <r>
      <rPr>
        <sz val="9"/>
        <color rgb="FF000000"/>
        <rFont val="Arial"/>
        <family val="2"/>
      </rPr>
      <t>: Interpret the measures.</t>
    </r>
  </si>
  <si>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</si>
  <si>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</si>
  <si>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</si>
  <si>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</si>
  <si>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</si>
  <si>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</si>
  <si>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</si>
  <si>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</si>
  <si>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Solution:</t>
  </si>
  <si>
    <t>Cust ID</t>
  </si>
  <si>
    <t>numerical</t>
  </si>
  <si>
    <t>categorical</t>
  </si>
  <si>
    <t>intervals</t>
  </si>
  <si>
    <t>above 500K</t>
  </si>
  <si>
    <t>100K-200K</t>
  </si>
  <si>
    <t>200K-300K</t>
  </si>
  <si>
    <t>300K-400K</t>
  </si>
  <si>
    <t>400K-500K</t>
  </si>
  <si>
    <t>total</t>
  </si>
  <si>
    <t>Skeweness to the right. Price are mostly in the range of 200 K - 300 K</t>
  </si>
  <si>
    <t>variance</t>
  </si>
  <si>
    <t>covariance</t>
  </si>
  <si>
    <t>std. deviation for price</t>
  </si>
  <si>
    <t>std. deviation for area</t>
  </si>
  <si>
    <t>correlation coeff.</t>
  </si>
  <si>
    <t>There is good correlation between the two variables. Also the correlation coefficient is also close to 1</t>
  </si>
  <si>
    <t>Row Labels</t>
  </si>
  <si>
    <t>Grand Total</t>
  </si>
  <si>
    <t>Count of Country</t>
  </si>
  <si>
    <t>frequency percent</t>
  </si>
  <si>
    <t>cumulative</t>
  </si>
  <si>
    <t>Solution (Pivot Table):</t>
  </si>
  <si>
    <t>mean</t>
  </si>
  <si>
    <t>median</t>
  </si>
  <si>
    <t>mode</t>
  </si>
  <si>
    <t>skewness</t>
  </si>
  <si>
    <t>standard dev.</t>
  </si>
  <si>
    <t>alpha</t>
  </si>
  <si>
    <t>alpha/2</t>
  </si>
  <si>
    <t>z-Value</t>
  </si>
  <si>
    <t>standard error</t>
  </si>
  <si>
    <t>the confidence level percent is 95%</t>
  </si>
  <si>
    <t>Confidence interval</t>
  </si>
  <si>
    <t>positive skewness means that there are very "expensive" houses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</si>
</sst>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b/>
      <sz val="10"/>
      <color theme="0"/>
      <name val="Arial"/>
      <family val="2"/>
    </font>
    <font>
      <b/>
      <sz val="9"/>
      <color rgb="FF000000"/>
      <name val="Arial"/>
      <family val="2"/>
    </font>
    <font>
      <b/>
      <sz val="9"/>
      <color rgb="FFFF0000"/>
      <name val="Arial"/>
      <family val="2"/>
    </font>
    <font>
      <b/>
      <sz val="11"/>
      <color theme="1"/>
      <name val="Calibri"/>
      <family val="2"/>
    </font>
  </fonts>
  <fills count="8">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theme="4" tint="0.79998168889431442"/>
        <bgColor theme="4" tint="0.79998168889431442"/>
      </patternFill>
    </fill>
  </fills>
  <borders count="4">
    <border>
      <left/>
      <right/>
      <top/>
      <bottom/>
      <diagonal/>
    </border>
    <border>
      <left/>
      <right/>
      <top/>
      <bottom style="medium">
        <color rgb="FF002060"/>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44">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7" fillId="4" borderId="0" xfId="0" applyFont="1" applyFill="1"/>
    <xf numFmtId="0" fontId="8" fillId="6" borderId="0" xfId="0" applyFont="1" applyFill="1" applyAlignment="1">
      <alignment horizontal="center" vertical="center"/>
    </xf>
    <xf numFmtId="0" fontId="9" fillId="4" borderId="0" xfId="0" applyFont="1" applyFill="1"/>
    <xf numFmtId="0" fontId="10" fillId="4" borderId="0" xfId="0" applyFont="1" applyFill="1"/>
    <xf numFmtId="44" fontId="2" fillId="4" borderId="0" xfId="0" applyNumberFormat="1" applyFont="1" applyFill="1"/>
    <xf numFmtId="0" fontId="10" fillId="5" borderId="0" xfId="0" applyFont="1" applyFill="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11" fillId="7" borderId="2" xfId="0" applyFont="1" applyFill="1" applyBorder="1"/>
    <xf numFmtId="0" fontId="11" fillId="7" borderId="3" xfId="0" applyNumberFormat="1" applyFont="1" applyFill="1" applyBorder="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Tasks!$B$20:$B$24</c:f>
              <c:strCache>
                <c:ptCount val="5"/>
                <c:pt idx="0">
                  <c:v>100K-200K</c:v>
                </c:pt>
                <c:pt idx="1">
                  <c:v>200K-300K</c:v>
                </c:pt>
                <c:pt idx="2">
                  <c:v>300K-400K</c:v>
                </c:pt>
                <c:pt idx="3">
                  <c:v>400K-500K</c:v>
                </c:pt>
                <c:pt idx="4">
                  <c:v>above 500K</c:v>
                </c:pt>
              </c:strCache>
            </c:strRef>
          </c:cat>
          <c:val>
            <c:numRef>
              <c:f>Tasks!$C$20:$C$24</c:f>
              <c:numCache>
                <c:formatCode>General</c:formatCode>
                <c:ptCount val="5"/>
                <c:pt idx="0">
                  <c:v>30</c:v>
                </c:pt>
                <c:pt idx="1">
                  <c:v>153</c:v>
                </c:pt>
                <c:pt idx="2">
                  <c:v>51</c:v>
                </c:pt>
                <c:pt idx="3">
                  <c:v>26</c:v>
                </c:pt>
                <c:pt idx="4">
                  <c:v>7</c:v>
                </c:pt>
              </c:numCache>
            </c:numRef>
          </c:val>
          <c:extLst>
            <c:ext xmlns:c16="http://schemas.microsoft.com/office/drawing/2014/chart" uri="{C3380CC4-5D6E-409C-BE32-E72D297353CC}">
              <c16:uniqueId val="{00000000-C63E-4AD9-B7AC-43670A2D99F7}"/>
            </c:ext>
          </c:extLst>
        </c:ser>
        <c:dLbls>
          <c:showLegendKey val="0"/>
          <c:showVal val="0"/>
          <c:showCatName val="0"/>
          <c:showSerName val="0"/>
          <c:showPercent val="0"/>
          <c:showBubbleSize val="0"/>
        </c:dLbls>
        <c:gapWidth val="219"/>
        <c:overlap val="-27"/>
        <c:axId val="1555517263"/>
        <c:axId val="1140249887"/>
      </c:barChart>
      <c:catAx>
        <c:axId val="1555517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 Levels</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249887"/>
        <c:crosses val="autoZero"/>
        <c:auto val="1"/>
        <c:lblAlgn val="ctr"/>
        <c:lblOffset val="100"/>
        <c:noMultiLvlLbl val="0"/>
      </c:catAx>
      <c:valAx>
        <c:axId val="114024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517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Tasks!$B$39</c:f>
              <c:strCache>
                <c:ptCount val="1"/>
                <c:pt idx="0">
                  <c:v>Solution:</c:v>
                </c:pt>
              </c:strCache>
            </c:strRef>
          </c:tx>
          <c:spPr>
            <a:ln w="19050" cap="rnd">
              <a:noFill/>
              <a:round/>
            </a:ln>
            <a:effectLst/>
          </c:spPr>
          <c:marker>
            <c:symbol val="circle"/>
            <c:size val="5"/>
            <c:spPr>
              <a:solidFill>
                <a:schemeClr val="accent1"/>
              </a:solidFill>
              <a:ln w="9525">
                <a:solidFill>
                  <a:schemeClr val="accent1"/>
                </a:solidFill>
              </a:ln>
              <a:effectLst/>
            </c:spPr>
          </c:marker>
          <c:yVal>
            <c:numRef>
              <c:f>Tasks!$B$40</c:f>
              <c:numCache>
                <c:formatCode>General</c:formatCode>
                <c:ptCount val="1"/>
                <c:pt idx="0">
                  <c:v>0</c:v>
                </c:pt>
              </c:numCache>
            </c:numRef>
          </c:yVal>
          <c:smooth val="0"/>
          <c:extLst>
            <c:ext xmlns:c16="http://schemas.microsoft.com/office/drawing/2014/chart" uri="{C3380CC4-5D6E-409C-BE32-E72D297353CC}">
              <c16:uniqueId val="{00000000-759E-4BF5-BD9E-DFE86F0E48F2}"/>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Data!$H$6:$H$272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Data!$I$6:$I$272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1-759E-4BF5-BD9E-DFE86F0E48F2}"/>
            </c:ext>
          </c:extLst>
        </c:ser>
        <c:dLbls>
          <c:showLegendKey val="0"/>
          <c:showVal val="0"/>
          <c:showCatName val="0"/>
          <c:showSerName val="0"/>
          <c:showPercent val="0"/>
          <c:showBubbleSize val="0"/>
        </c:dLbls>
        <c:axId val="1517525599"/>
        <c:axId val="1578064687"/>
      </c:scatterChart>
      <c:valAx>
        <c:axId val="151752559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8064687"/>
        <c:crosses val="autoZero"/>
        <c:crossBetween val="midCat"/>
      </c:valAx>
      <c:valAx>
        <c:axId val="157806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17525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[Descriptive-statistics.xlsx]Tasks!PivotTable4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1050707203266256"/>
          <c:w val="0.90712270341207346"/>
          <c:h val="0.69052165354330708"/>
        </c:manualLayout>
      </c:layout>
      <c:barChart>
        <c:barDir val="col"/>
        <c:grouping val="clustered"/>
        <c:varyColors val="0"/>
        <c:ser>
          <c:idx val="0"/>
          <c:order val="0"/>
          <c:tx>
            <c:strRef>
              <c:f>Tasks!$C$65</c:f>
              <c:strCache>
                <c:ptCount val="1"/>
                <c:pt idx="0">
                  <c:v>Total</c:v>
                </c:pt>
              </c:strCache>
            </c:strRef>
          </c:tx>
          <c:spPr>
            <a:solidFill>
              <a:schemeClr val="accent1"/>
            </a:solidFill>
            <a:ln>
              <a:noFill/>
            </a:ln>
            <a:effectLst/>
          </c:spPr>
          <c:invertIfNegative val="0"/>
          <c:cat>
            <c:strRef>
              <c:f>Tasks!$B$66:$B$74</c:f>
              <c:strCache>
                <c:ptCount val="8"/>
                <c:pt idx="0">
                  <c:v>USA</c:v>
                </c:pt>
                <c:pt idx="1">
                  <c:v>Canada</c:v>
                </c:pt>
                <c:pt idx="2">
                  <c:v>Russia</c:v>
                </c:pt>
                <c:pt idx="3">
                  <c:v>UK</c:v>
                </c:pt>
                <c:pt idx="4">
                  <c:v>Belgium</c:v>
                </c:pt>
                <c:pt idx="5">
                  <c:v>Germany</c:v>
                </c:pt>
                <c:pt idx="6">
                  <c:v>Denmark</c:v>
                </c:pt>
                <c:pt idx="7">
                  <c:v>Mexico</c:v>
                </c:pt>
              </c:strCache>
            </c:strRef>
          </c:cat>
          <c:val>
            <c:numRef>
              <c:f>Tasks!$C$66:$C$74</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6273-4A67-930F-588CEE2AACD9}"/>
            </c:ext>
          </c:extLst>
        </c:ser>
        <c:dLbls>
          <c:showLegendKey val="0"/>
          <c:showVal val="0"/>
          <c:showCatName val="0"/>
          <c:showSerName val="0"/>
          <c:showPercent val="0"/>
          <c:showBubbleSize val="0"/>
        </c:dLbls>
        <c:gapWidth val="219"/>
        <c:overlap val="-27"/>
        <c:axId val="1556542623"/>
        <c:axId val="1582005343"/>
      </c:barChart>
      <c:catAx>
        <c:axId val="155654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05343"/>
        <c:crosses val="autoZero"/>
        <c:auto val="1"/>
        <c:lblAlgn val="ctr"/>
        <c:lblOffset val="100"/>
        <c:noMultiLvlLbl val="0"/>
      </c:catAx>
      <c:valAx>
        <c:axId val="158200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5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Pareto</a:t>
            </a:r>
            <a:r>
              <a:rPr lang="en-US" baseline="0"/>
              <a:t>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Tasks!$B$66:$B$73</c:f>
              <c:strCache>
                <c:ptCount val="8"/>
                <c:pt idx="0">
                  <c:v>USA</c:v>
                </c:pt>
                <c:pt idx="1">
                  <c:v>Canada</c:v>
                </c:pt>
                <c:pt idx="2">
                  <c:v>Russia</c:v>
                </c:pt>
                <c:pt idx="3">
                  <c:v>UK</c:v>
                </c:pt>
                <c:pt idx="4">
                  <c:v>Belgium</c:v>
                </c:pt>
                <c:pt idx="5">
                  <c:v>Germany</c:v>
                </c:pt>
                <c:pt idx="6">
                  <c:v>Denmark</c:v>
                </c:pt>
                <c:pt idx="7">
                  <c:v>Mexico</c:v>
                </c:pt>
              </c:strCache>
            </c:strRef>
          </c:tx>
          <c:spPr>
            <a:ln w="28575" cap="rnd">
              <a:solidFill>
                <a:schemeClr val="accent1"/>
              </a:solidFill>
              <a:round/>
            </a:ln>
            <a:effectLst/>
          </c:spPr>
          <c:marker>
            <c:symbol val="none"/>
          </c:marker>
          <c:cat>
            <c:strRef>
              <c:f>Tasks!$B$66:$B$73</c:f>
              <c:strCache>
                <c:ptCount val="8"/>
                <c:pt idx="0">
                  <c:v>USA</c:v>
                </c:pt>
                <c:pt idx="1">
                  <c:v>Canada</c:v>
                </c:pt>
                <c:pt idx="2">
                  <c:v>Russia</c:v>
                </c:pt>
                <c:pt idx="3">
                  <c:v>UK</c:v>
                </c:pt>
                <c:pt idx="4">
                  <c:v>Belgium</c:v>
                </c:pt>
                <c:pt idx="5">
                  <c:v>Germany</c:v>
                </c:pt>
                <c:pt idx="6">
                  <c:v>Denmark</c:v>
                </c:pt>
                <c:pt idx="7">
                  <c:v>Mexico</c:v>
                </c:pt>
              </c:strCache>
            </c:strRef>
          </c:cat>
          <c:val>
            <c:numRef>
              <c:f>Tasks!$E$66:$E$73</c:f>
              <c:numCache>
                <c:formatCode>General</c:formatCode>
                <c:ptCount val="8"/>
                <c:pt idx="0">
                  <c:v>90.769230769230774</c:v>
                </c:pt>
                <c:pt idx="1">
                  <c:v>94.358974358974365</c:v>
                </c:pt>
                <c:pt idx="2">
                  <c:v>96.410256410256409</c:v>
                </c:pt>
                <c:pt idx="3">
                  <c:v>97.435897435897431</c:v>
                </c:pt>
                <c:pt idx="4">
                  <c:v>98.461538461538453</c:v>
                </c:pt>
                <c:pt idx="5">
                  <c:v>98.974358974358964</c:v>
                </c:pt>
                <c:pt idx="6">
                  <c:v>99.487179487179475</c:v>
                </c:pt>
                <c:pt idx="7">
                  <c:v>99.999999999999986</c:v>
                </c:pt>
              </c:numCache>
            </c:numRef>
          </c:val>
          <c:smooth val="0"/>
          <c:extLst>
            <c:ext xmlns:c16="http://schemas.microsoft.com/office/drawing/2014/chart" uri="{C3380CC4-5D6E-409C-BE32-E72D297353CC}">
              <c16:uniqueId val="{00000001-F304-4079-8C3D-5BC9358E509E}"/>
            </c:ext>
          </c:extLst>
        </c:ser>
        <c:dLbls>
          <c:showLegendKey val="0"/>
          <c:showVal val="0"/>
          <c:showCatName val="0"/>
          <c:showSerName val="0"/>
          <c:showPercent val="0"/>
          <c:showBubbleSize val="0"/>
        </c:dLbls>
        <c:smooth val="0"/>
        <c:axId val="1748080879"/>
        <c:axId val="1134364431"/>
      </c:lineChart>
      <c:catAx>
        <c:axId val="174808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64431"/>
        <c:crosses val="autoZero"/>
        <c:auto val="1"/>
        <c:lblAlgn val="ctr"/>
        <c:lblOffset val="100"/>
        <c:noMultiLvlLbl val="0"/>
      </c:catAx>
      <c:valAx>
        <c:axId val="113436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08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335280</xdr:colOff>
      <xdr:row>15</xdr:row>
      <xdr:rowOff>26670</xdr:rowOff>
    </xdr:from>
    <xdr:to>
      <xdr:col>13</xdr:col>
      <xdr:colOff>30480</xdr:colOff>
      <xdr:row>34</xdr:row>
      <xdr:rowOff>11430</xdr:rowOff>
    </xdr:to>
    <xdr:graphicFrame macro="">
      <xdr:nvGraphicFramePr>
        <xdr:cNvPr id="7" name="Chart 6">
          <a:extLst>
            <a:ext uri="{FF2B5EF4-FFF2-40B4-BE49-F238E27FC236}">
              <a16:creationId xmlns:a16="http://schemas.microsoft.com/office/drawing/2014/main" id="{6644A9AB-E202-7337-C480-063F36840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220980</xdr:colOff>
      <xdr:row>40</xdr:row>
      <xdr:rowOff>133350</xdr:rowOff>
    </xdr:from>
    <xdr:to>
      <xdr:col>12</xdr:col>
      <xdr:colOff>525780</xdr:colOff>
      <xdr:row>59</xdr:row>
      <xdr:rowOff>118110</xdr:rowOff>
    </xdr:to>
    <xdr:graphicFrame macro="">
      <xdr:nvGraphicFramePr>
        <xdr:cNvPr id="8" name="Chart 7">
          <a:extLst>
            <a:ext uri="{FF2B5EF4-FFF2-40B4-BE49-F238E27FC236}">
              <a16:creationId xmlns:a16="http://schemas.microsoft.com/office/drawing/2014/main" id="{1DC6B006-3F18-F44B-CEFC-6D1C5476C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63</xdr:row>
      <xdr:rowOff>41910</xdr:rowOff>
    </xdr:from>
    <xdr:to>
      <xdr:col>13</xdr:col>
      <xdr:colOff>99060</xdr:colOff>
      <xdr:row>78</xdr:row>
      <xdr:rowOff>80010</xdr:rowOff>
    </xdr:to>
    <xdr:graphicFrame macro="">
      <xdr:nvGraphicFramePr>
        <xdr:cNvPr id="10" name="Chart 9">
          <a:extLst>
            <a:ext uri="{FF2B5EF4-FFF2-40B4-BE49-F238E27FC236}">
              <a16:creationId xmlns:a16="http://schemas.microsoft.com/office/drawing/2014/main" id="{48600FC7-7C4C-A0EF-B6A1-6A082D262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79</xdr:row>
      <xdr:rowOff>3810</xdr:rowOff>
    </xdr:from>
    <xdr:to>
      <xdr:col>13</xdr:col>
      <xdr:colOff>76200</xdr:colOff>
      <xdr:row>97</xdr:row>
      <xdr:rowOff>26670</xdr:rowOff>
    </xdr:to>
    <xdr:graphicFrame macro="">
      <xdr:nvGraphicFramePr>
        <xdr:cNvPr id="11" name="Chart 10">
          <a:extLst>
            <a:ext uri="{FF2B5EF4-FFF2-40B4-BE49-F238E27FC236}">
              <a16:creationId xmlns:a16="http://schemas.microsoft.com/office/drawing/2014/main" id="{1629C7EB-CA63-09D4-57C0-5E8D914A7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0</xdr:colOff>
      <xdr:row>100</xdr:row>
      <xdr:rowOff>0</xdr:rowOff>
    </xdr:from>
    <xdr:to>
      <xdr:col>18</xdr:col>
      <xdr:colOff>406937</xdr:colOff>
      <xdr:row>138</xdr:row>
      <xdr:rowOff>70273</xdr:rowOff>
    </xdr:to>
    <xdr:pic>
      <xdr:nvPicPr>
        <xdr:cNvPr id="13" name="Picture 12">
          <a:extLst>
            <a:ext uri="{FF2B5EF4-FFF2-40B4-BE49-F238E27FC236}">
              <a16:creationId xmlns:a16="http://schemas.microsoft.com/office/drawing/2014/main" id="{BBFBCF7A-0509-4EE9-A565-B3D3B56FF9F2}"/>
            </a:ext>
          </a:extLst>
        </xdr:cNvPr>
        <xdr:cNvPicPr>
          <a:picLocks noChangeAspect="1"/>
        </xdr:cNvPicPr>
      </xdr:nvPicPr>
      <xdr:blipFill>
        <a:blip xmlns:r="http://schemas.openxmlformats.org/officeDocument/2006/relationships" r:embed="rId5"/>
        <a:stretch>
          <a:fillRect/>
        </a:stretch>
      </xdr:blipFill>
      <xdr:spPr>
        <a:xfrm>
          <a:off x="7078980" y="15377160"/>
          <a:ext cx="5283737" cy="5579533"/>
        </a:xfrm>
        <a:prstGeom prst="rect">
          <a:avLst/>
        </a:prstGeom>
      </xdr:spPr>
    </xdr:pic>
    <xdr:clientData/>
  </xdr:twoCellAnchor>
  <xdr:twoCellAnchor>
    <xdr:from>
      <xdr:col>10</xdr:col>
      <xdr:colOff>342900</xdr:colOff>
      <xdr:row>117</xdr:row>
      <xdr:rowOff>68580</xdr:rowOff>
    </xdr:from>
    <xdr:to>
      <xdr:col>15</xdr:col>
      <xdr:colOff>336973</xdr:colOff>
      <xdr:row>117</xdr:row>
      <xdr:rowOff>83820</xdr:rowOff>
    </xdr:to>
    <xdr:cxnSp macro="">
      <xdr:nvCxnSpPr>
        <xdr:cNvPr id="14" name="Straight Arrow Connector 13">
          <a:extLst>
            <a:ext uri="{FF2B5EF4-FFF2-40B4-BE49-F238E27FC236}">
              <a16:creationId xmlns:a16="http://schemas.microsoft.com/office/drawing/2014/main" id="{F458EE56-D287-4374-9965-898D928C6C04}"/>
            </a:ext>
          </a:extLst>
        </xdr:cNvPr>
        <xdr:cNvCxnSpPr/>
      </xdr:nvCxnSpPr>
      <xdr:spPr>
        <a:xfrm flipH="1">
          <a:off x="7421880" y="17914620"/>
          <a:ext cx="3042073" cy="1524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525780</xdr:colOff>
      <xdr:row>101</xdr:row>
      <xdr:rowOff>22860</xdr:rowOff>
    </xdr:from>
    <xdr:to>
      <xdr:col>15</xdr:col>
      <xdr:colOff>548640</xdr:colOff>
      <xdr:row>117</xdr:row>
      <xdr:rowOff>7620</xdr:rowOff>
    </xdr:to>
    <xdr:cxnSp macro="">
      <xdr:nvCxnSpPr>
        <xdr:cNvPr id="17" name="Straight Arrow Connector 16">
          <a:extLst>
            <a:ext uri="{FF2B5EF4-FFF2-40B4-BE49-F238E27FC236}">
              <a16:creationId xmlns:a16="http://schemas.microsoft.com/office/drawing/2014/main" id="{F24AA580-A134-49AF-BDEB-CA01999633CF}"/>
            </a:ext>
          </a:extLst>
        </xdr:cNvPr>
        <xdr:cNvCxnSpPr/>
      </xdr:nvCxnSpPr>
      <xdr:spPr>
        <a:xfrm flipV="1">
          <a:off x="10652760" y="15552420"/>
          <a:ext cx="22860" cy="230124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er Bozorgi" refreshedDate="45237.543523379631" createdVersion="8" refreshedVersion="8" minRefreshableVersion="3" recordCount="196" xr:uid="{893C1FBE-DC0D-4F24-B3D3-51FA5CC89231}">
  <cacheSource type="worksheet">
    <worksheetSource ref="V5:V201" sheet="Data"/>
  </cacheSource>
  <cacheFields count="1">
    <cacheField name="Country" numFmtId="0">
      <sharedItems containsBlank="1" count="9">
        <s v="USA"/>
        <s v="UK"/>
        <s v="Belgium"/>
        <s v="Russia"/>
        <s v="Denmark"/>
        <s v="Germany"/>
        <s v="Mexico"/>
        <s v="Canad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2"/>
  </r>
  <r>
    <x v="0"/>
  </r>
  <r>
    <x v="0"/>
  </r>
  <r>
    <x v="0"/>
  </r>
  <r>
    <x v="0"/>
  </r>
  <r>
    <x v="0"/>
  </r>
  <r>
    <x v="0"/>
  </r>
  <r>
    <x v="0"/>
  </r>
  <r>
    <x v="0"/>
  </r>
  <r>
    <x v="0"/>
  </r>
  <r>
    <x v="0"/>
  </r>
  <r>
    <x v="0"/>
  </r>
  <r>
    <x v="0"/>
  </r>
  <r>
    <x v="0"/>
  </r>
  <r>
    <x v="0"/>
  </r>
  <r>
    <x v="0"/>
  </r>
  <r>
    <x v="0"/>
  </r>
  <r>
    <x v="3"/>
  </r>
  <r>
    <x v="0"/>
  </r>
  <r>
    <x v="0"/>
  </r>
  <r>
    <x v="0"/>
  </r>
  <r>
    <x v="0"/>
  </r>
  <r>
    <x v="0"/>
  </r>
  <r>
    <x v="4"/>
  </r>
  <r>
    <x v="0"/>
  </r>
  <r>
    <x v="0"/>
  </r>
  <r>
    <x v="0"/>
  </r>
  <r>
    <x v="0"/>
  </r>
  <r>
    <x v="0"/>
  </r>
  <r>
    <x v="0"/>
  </r>
  <r>
    <x v="5"/>
  </r>
  <r>
    <x v="0"/>
  </r>
  <r>
    <x v="0"/>
  </r>
  <r>
    <x v="0"/>
  </r>
  <r>
    <x v="0"/>
  </r>
  <r>
    <x v="6"/>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0"/>
  </r>
  <r>
    <x v="0"/>
  </r>
  <r>
    <x v="0"/>
  </r>
  <r>
    <x v="0"/>
  </r>
  <r>
    <x v="0"/>
  </r>
  <r>
    <x v="2"/>
  </r>
  <r>
    <x v="0"/>
  </r>
  <r>
    <x v="0"/>
  </r>
  <r>
    <x v="0"/>
  </r>
  <r>
    <x v="0"/>
  </r>
  <r>
    <x v="0"/>
  </r>
  <r>
    <x v="0"/>
  </r>
  <r>
    <x v="0"/>
  </r>
  <r>
    <x v="0"/>
  </r>
  <r>
    <x v="0"/>
  </r>
  <r>
    <x v="0"/>
  </r>
  <r>
    <x v="0"/>
  </r>
  <r>
    <x v="0"/>
  </r>
  <r>
    <x v="0"/>
  </r>
  <r>
    <x v="0"/>
  </r>
  <r>
    <x v="0"/>
  </r>
  <r>
    <x v="0"/>
  </r>
  <r>
    <x v="0"/>
  </r>
  <r>
    <x v="0"/>
  </r>
  <r>
    <x v="3"/>
  </r>
  <r>
    <x v="0"/>
  </r>
  <r>
    <x v="0"/>
  </r>
  <r>
    <x v="0"/>
  </r>
  <r>
    <x v="0"/>
  </r>
  <r>
    <x v="0"/>
  </r>
  <r>
    <x v="0"/>
  </r>
  <r>
    <x v="7"/>
  </r>
  <r>
    <x v="7"/>
  </r>
  <r>
    <x v="7"/>
  </r>
  <r>
    <x v="7"/>
  </r>
  <r>
    <x v="7"/>
  </r>
  <r>
    <x v="7"/>
  </r>
  <r>
    <x v="7"/>
  </r>
  <r>
    <x v="0"/>
  </r>
  <r>
    <x v="0"/>
  </r>
  <r>
    <x v="0"/>
  </r>
  <r>
    <x v="0"/>
  </r>
  <r>
    <x v="0"/>
  </r>
  <r>
    <x v="0"/>
  </r>
  <r>
    <x v="0"/>
  </r>
  <r>
    <x v="0"/>
  </r>
  <r>
    <x v="0"/>
  </r>
  <r>
    <x v="0"/>
  </r>
  <r>
    <x v="0"/>
  </r>
  <r>
    <x v="0"/>
  </r>
  <r>
    <x v="0"/>
  </r>
  <r>
    <x v="0"/>
  </r>
  <r>
    <x v="0"/>
  </r>
  <r>
    <x v="0"/>
  </r>
  <r>
    <x v="0"/>
  </r>
  <r>
    <x v="0"/>
  </r>
  <r>
    <x v="0"/>
  </r>
  <r>
    <x v="0"/>
  </r>
  <r>
    <x v="0"/>
  </r>
  <r>
    <x v="3"/>
  </r>
  <r>
    <x v="0"/>
  </r>
  <r>
    <x v="0"/>
  </r>
  <r>
    <x v="0"/>
  </r>
  <r>
    <x v="8"/>
  </r>
  <r>
    <x v="0"/>
  </r>
  <r>
    <x v="0"/>
  </r>
  <r>
    <x v="0"/>
  </r>
  <r>
    <x v="0"/>
  </r>
  <r>
    <x v="0"/>
  </r>
  <r>
    <x v="0"/>
  </r>
  <r>
    <x v="0"/>
  </r>
  <r>
    <x v="0"/>
  </r>
  <r>
    <x v="0"/>
  </r>
  <r>
    <x v="0"/>
  </r>
  <r>
    <x v="0"/>
  </r>
  <r>
    <x v="0"/>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CB8EAB-E288-450F-972C-4D3946D36727}"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65:C74" firstHeaderRow="1" firstDataRow="1" firstDataCol="1"/>
  <pivotFields count="1">
    <pivotField axis="axisRow" dataField="1" showAll="0" sortType="descending">
      <items count="10">
        <item h="1" x="8"/>
        <item x="0"/>
        <item x="1"/>
        <item x="3"/>
        <item x="6"/>
        <item x="5"/>
        <item x="4"/>
        <item x="7"/>
        <item x="2"/>
        <item t="default"/>
      </items>
      <autoSortScope>
        <pivotArea dataOnly="0" outline="0" fieldPosition="0">
          <references count="1">
            <reference field="4294967294" count="1" selected="0">
              <x v="0"/>
            </reference>
          </references>
        </pivotArea>
      </autoSortScope>
    </pivotField>
  </pivotFields>
  <rowFields count="1">
    <field x="0"/>
  </rowFields>
  <rowItems count="9">
    <i>
      <x v="1"/>
    </i>
    <i>
      <x v="7"/>
    </i>
    <i>
      <x v="3"/>
    </i>
    <i>
      <x v="2"/>
    </i>
    <i>
      <x v="8"/>
    </i>
    <i>
      <x v="5"/>
    </i>
    <i>
      <x v="6"/>
    </i>
    <i>
      <x v="4"/>
    </i>
    <i t="grand">
      <x/>
    </i>
  </rowItems>
  <colItems count="1">
    <i/>
  </colItems>
  <dataFields count="1">
    <dataField name="Count of Country" fld="0" subtotal="count" baseField="0" baseItem="0"/>
  </dataField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F1" zoomScale="102" zoomScaleNormal="102" workbookViewId="0">
      <pane ySplit="5" topLeftCell="A246" activePane="bottomLeft" state="frozen"/>
      <selection pane="bottomLeft" activeCell="V6" sqref="V6:V201"/>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14"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527</v>
      </c>
      <c r="W1" s="14"/>
    </row>
    <row r="2" spans="2:27" ht="12" x14ac:dyDescent="0.3">
      <c r="B2" s="19" t="s">
        <v>181</v>
      </c>
      <c r="W2" s="14"/>
    </row>
    <row r="3" spans="2:27" ht="12" x14ac:dyDescent="0.3">
      <c r="B3" s="19"/>
      <c r="W3" s="14"/>
    </row>
    <row r="4" spans="2:27" ht="15" customHeight="1" x14ac:dyDescent="0.3">
      <c r="B4" s="34" t="s">
        <v>528</v>
      </c>
      <c r="C4" s="34"/>
      <c r="D4" s="34"/>
      <c r="E4" s="34"/>
      <c r="F4" s="34"/>
      <c r="G4" s="34"/>
      <c r="H4" s="34"/>
      <c r="I4" s="34"/>
      <c r="J4" s="34"/>
      <c r="L4" s="34" t="s">
        <v>529</v>
      </c>
      <c r="M4" s="34"/>
      <c r="N4" s="34"/>
      <c r="O4" s="34"/>
      <c r="P4" s="34"/>
      <c r="Q4" s="34"/>
      <c r="R4" s="34"/>
      <c r="S4" s="34"/>
      <c r="T4" s="34"/>
      <c r="U4" s="34"/>
      <c r="V4" s="34"/>
      <c r="W4" s="34"/>
      <c r="X4" s="34"/>
      <c r="Y4" s="34"/>
      <c r="Z4" s="34"/>
      <c r="AA4" s="34"/>
    </row>
    <row r="5" spans="2:27" ht="13.8" customHeight="1" thickBot="1" x14ac:dyDescent="0.35">
      <c r="B5" s="29" t="s">
        <v>178</v>
      </c>
      <c r="C5" s="29" t="s">
        <v>532</v>
      </c>
      <c r="D5" s="29" t="s">
        <v>26</v>
      </c>
      <c r="E5" s="29" t="s">
        <v>27</v>
      </c>
      <c r="F5" s="29" t="s">
        <v>520</v>
      </c>
      <c r="G5" s="29" t="s">
        <v>530</v>
      </c>
      <c r="H5" s="29" t="s">
        <v>2</v>
      </c>
      <c r="I5" s="29" t="s">
        <v>519</v>
      </c>
      <c r="J5" s="29" t="s">
        <v>3</v>
      </c>
      <c r="K5" s="29"/>
      <c r="L5" s="29" t="s">
        <v>28</v>
      </c>
      <c r="M5" s="29" t="s">
        <v>521</v>
      </c>
      <c r="N5" s="29" t="s">
        <v>22</v>
      </c>
      <c r="O5" s="29" t="s">
        <v>23</v>
      </c>
      <c r="P5" s="29" t="s">
        <v>522</v>
      </c>
      <c r="Q5" s="29" t="s">
        <v>523</v>
      </c>
      <c r="R5" s="29" t="s">
        <v>174</v>
      </c>
      <c r="S5" s="29" t="s">
        <v>175</v>
      </c>
      <c r="T5" s="29" t="s">
        <v>176</v>
      </c>
      <c r="U5" s="29" t="s">
        <v>24</v>
      </c>
      <c r="V5" s="29" t="s">
        <v>25</v>
      </c>
      <c r="W5" s="29" t="s">
        <v>12</v>
      </c>
      <c r="X5" s="29" t="s">
        <v>40</v>
      </c>
      <c r="Y5" s="29" t="s">
        <v>524</v>
      </c>
      <c r="Z5" s="29" t="s">
        <v>37</v>
      </c>
      <c r="AA5" s="29" t="s">
        <v>38</v>
      </c>
    </row>
    <row r="6" spans="2:27" ht="14.25" customHeight="1" x14ac:dyDescent="0.3">
      <c r="B6" s="28">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28">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28">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28">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28">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28">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28">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28">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28">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28">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28">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28">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28">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28">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28">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28">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28">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28">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28">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28">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28">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28">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28">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28">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28">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28">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28">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28">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28">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28">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28">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28">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28">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28">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28">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28">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28">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28">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28">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28">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28">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28">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28">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28">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28">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28">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28">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28">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28">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28">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28">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28">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28">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28">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28">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28">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28">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28">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28">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28">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28">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28">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28">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28">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28">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28">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28">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28">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28">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28">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28">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28">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28">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28">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28">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28">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28">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28">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28">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28">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28">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28">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28">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28">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28">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28">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28">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28">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28">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28">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28">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28">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28">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28">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28">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28">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28">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28">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28">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28">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28">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28">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28">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28">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28">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28">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28">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28">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28">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28">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28">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28">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28">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28">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28">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28">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28">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28">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28">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28">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28">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28">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28">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28">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28">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28">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28">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28">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28">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28">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28">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28">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28">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28">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28">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28">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28">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28">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28">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28">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28">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28">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28">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28">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28">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28">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28">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28">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28">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28">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28">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28">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28">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28">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28">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28">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28">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28">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28">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28">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28">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28">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28">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28">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28">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28">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28">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28">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28">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28">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28">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28">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28">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28">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28">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28">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28">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28">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28">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8">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0"/>
      <c r="T185" s="30"/>
      <c r="U185" s="1" t="s">
        <v>531</v>
      </c>
      <c r="V185" s="3" t="s">
        <v>5</v>
      </c>
      <c r="W185" s="3" t="s">
        <v>13</v>
      </c>
      <c r="X185" s="3" t="s">
        <v>34</v>
      </c>
      <c r="Y185" s="4">
        <v>5</v>
      </c>
      <c r="Z185" s="3" t="s">
        <v>35</v>
      </c>
      <c r="AA185" s="3" t="s">
        <v>39</v>
      </c>
    </row>
    <row r="186" spans="2:27" ht="14.25" customHeight="1" x14ac:dyDescent="0.3">
      <c r="B186" s="28">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28">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28">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28">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28">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28">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28">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28">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28">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28">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28">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28">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28">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28">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28">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28">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28">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8">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8">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8">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8">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8">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8">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8">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8">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8">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8">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8">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8">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8">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8">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8">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8">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8">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8">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8">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8">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8">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8">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8">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8">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8">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8">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8">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8">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8">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8">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8">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8">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8">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8">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28">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8">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8">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8">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8">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8">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8">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8">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8">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8">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8">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8">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8">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8">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8">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8">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8">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8">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8">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8">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8">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8">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8">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8">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8">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8">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8">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8">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8">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8">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8">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8">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8">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8">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8">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8">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1"/>
      <c r="C275" s="1"/>
      <c r="D275" s="1"/>
      <c r="E275" s="4"/>
      <c r="F275" s="1"/>
      <c r="G275" s="1"/>
      <c r="H275" s="2"/>
      <c r="I275" s="31"/>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E113"/>
  <sheetViews>
    <sheetView tabSelected="1" workbookViewId="0">
      <selection activeCell="R42" sqref="R42"/>
    </sheetView>
  </sheetViews>
  <sheetFormatPr defaultRowHeight="11.4" x14ac:dyDescent="0.2"/>
  <cols>
    <col min="1" max="1" width="2" style="26" customWidth="1"/>
    <col min="2" max="2" width="12.5546875" style="26" bestFit="1" customWidth="1"/>
    <col min="3" max="3" width="15.6640625" style="26" bestFit="1" customWidth="1"/>
    <col min="4" max="4" width="18.5546875" style="26" bestFit="1" customWidth="1"/>
    <col min="5" max="5" width="10" style="26" customWidth="1"/>
    <col min="6" max="16384" width="8.88671875" style="26"/>
  </cols>
  <sheetData>
    <row r="1" spans="2:4" ht="15.6" x14ac:dyDescent="0.2">
      <c r="B1" s="21" t="s">
        <v>527</v>
      </c>
    </row>
    <row r="2" spans="2:4" ht="12" x14ac:dyDescent="0.2">
      <c r="B2" s="22" t="s">
        <v>534</v>
      </c>
    </row>
    <row r="4" spans="2:4" ht="12" x14ac:dyDescent="0.25">
      <c r="B4" s="27" t="s">
        <v>539</v>
      </c>
    </row>
    <row r="5" spans="2:4" ht="12" x14ac:dyDescent="0.2">
      <c r="B5" s="25"/>
      <c r="C5" s="32"/>
      <c r="D5" s="32"/>
    </row>
    <row r="6" spans="2:4" ht="12" x14ac:dyDescent="0.2">
      <c r="B6" s="38" t="s">
        <v>545</v>
      </c>
      <c r="C6" s="25"/>
      <c r="D6" s="24"/>
    </row>
    <row r="7" spans="2:4" ht="12" x14ac:dyDescent="0.2">
      <c r="B7" s="26" t="s">
        <v>546</v>
      </c>
      <c r="C7" s="25" t="s">
        <v>548</v>
      </c>
      <c r="D7" s="24"/>
    </row>
    <row r="8" spans="2:4" ht="12" x14ac:dyDescent="0.2">
      <c r="B8" s="23" t="s">
        <v>37</v>
      </c>
      <c r="C8" s="25" t="s">
        <v>548</v>
      </c>
      <c r="D8" s="24"/>
    </row>
    <row r="9" spans="2:4" ht="12" x14ac:dyDescent="0.2">
      <c r="B9" s="23" t="s">
        <v>26</v>
      </c>
      <c r="C9" s="25" t="s">
        <v>547</v>
      </c>
      <c r="D9" s="24"/>
    </row>
    <row r="11" spans="2:4" ht="12" x14ac:dyDescent="0.25">
      <c r="B11" s="27" t="s">
        <v>544</v>
      </c>
    </row>
    <row r="12" spans="2:4" ht="12" x14ac:dyDescent="0.25">
      <c r="B12" s="27" t="s">
        <v>537</v>
      </c>
      <c r="C12" s="32"/>
    </row>
    <row r="13" spans="2:4" x14ac:dyDescent="0.2">
      <c r="B13" s="33" t="s">
        <v>541</v>
      </c>
      <c r="C13" s="25"/>
    </row>
    <row r="14" spans="2:4" ht="12" x14ac:dyDescent="0.25">
      <c r="B14" s="27" t="s">
        <v>538</v>
      </c>
      <c r="C14" s="25"/>
    </row>
    <row r="17" spans="2:3" ht="12" x14ac:dyDescent="0.25">
      <c r="B17" s="36" t="s">
        <v>545</v>
      </c>
    </row>
    <row r="19" spans="2:3" x14ac:dyDescent="0.2">
      <c r="B19" s="23" t="s">
        <v>549</v>
      </c>
    </row>
    <row r="20" spans="2:3" x14ac:dyDescent="0.2">
      <c r="B20" s="26" t="s">
        <v>551</v>
      </c>
      <c r="C20" s="26">
        <f>COUNTIF(Data!I6:I272,"&lt;200000")</f>
        <v>30</v>
      </c>
    </row>
    <row r="21" spans="2:3" x14ac:dyDescent="0.2">
      <c r="B21" s="26" t="s">
        <v>552</v>
      </c>
      <c r="C21" s="26">
        <f>COUNTIFS(Data!$I6:I$272,"&gt;200000",Data!I$6:I$272,"&lt;300000")</f>
        <v>153</v>
      </c>
    </row>
    <row r="22" spans="2:3" x14ac:dyDescent="0.2">
      <c r="B22" s="26" t="s">
        <v>553</v>
      </c>
      <c r="C22" s="26">
        <f>COUNTIFS(Data!$I6:I$272,"&gt;300000",Data!I$6:I$272,"&lt;400000")</f>
        <v>51</v>
      </c>
    </row>
    <row r="23" spans="2:3" x14ac:dyDescent="0.2">
      <c r="B23" s="26" t="s">
        <v>554</v>
      </c>
      <c r="C23" s="26">
        <f>COUNTIFS(Data!$I$6:I$272,"&gt;400000",Data!I$6:I$272,"&lt;500000")</f>
        <v>26</v>
      </c>
    </row>
    <row r="24" spans="2:3" x14ac:dyDescent="0.2">
      <c r="B24" s="26" t="s">
        <v>550</v>
      </c>
      <c r="C24" s="26">
        <f>COUNTIF(Data!I6:I272,"&gt;500000")</f>
        <v>7</v>
      </c>
    </row>
    <row r="26" spans="2:3" x14ac:dyDescent="0.2">
      <c r="B26" s="26" t="s">
        <v>555</v>
      </c>
      <c r="C26" s="26">
        <f>SUM(C20:C24)</f>
        <v>267</v>
      </c>
    </row>
    <row r="29" spans="2:3" x14ac:dyDescent="0.2">
      <c r="B29" s="26" t="s">
        <v>556</v>
      </c>
    </row>
    <row r="37" spans="2:4" ht="12" x14ac:dyDescent="0.25">
      <c r="B37" s="27" t="s">
        <v>542</v>
      </c>
    </row>
    <row r="39" spans="2:4" ht="12" x14ac:dyDescent="0.2">
      <c r="B39" s="38" t="s">
        <v>545</v>
      </c>
      <c r="C39" s="32"/>
      <c r="D39" s="32"/>
    </row>
    <row r="40" spans="2:4" ht="12" x14ac:dyDescent="0.2">
      <c r="B40" s="33" t="s">
        <v>562</v>
      </c>
      <c r="C40" s="25"/>
      <c r="D40" s="24"/>
    </row>
    <row r="41" spans="2:4" ht="12" x14ac:dyDescent="0.25">
      <c r="B41" s="27"/>
      <c r="C41" s="25"/>
      <c r="D41" s="24"/>
    </row>
    <row r="42" spans="2:4" x14ac:dyDescent="0.2">
      <c r="C42" s="26" t="s">
        <v>558</v>
      </c>
      <c r="D42" s="26">
        <f>_xlfn.COVARIANCE.S(Data!H6:H272,Data!I6:I272)</f>
        <v>24147721.725818869</v>
      </c>
    </row>
    <row r="43" spans="2:4" x14ac:dyDescent="0.2">
      <c r="C43" s="26" t="s">
        <v>559</v>
      </c>
      <c r="D43" s="26">
        <f>_xlfn.STDEV.S(Data!I6:I272)</f>
        <v>89119.120849125262</v>
      </c>
    </row>
    <row r="44" spans="2:4" x14ac:dyDescent="0.2">
      <c r="C44" s="26" t="s">
        <v>560</v>
      </c>
      <c r="D44" s="26">
        <f>_xlfn.STDEV.S(Data!H6:H272)</f>
        <v>284.89501556104182</v>
      </c>
    </row>
    <row r="45" spans="2:4" ht="12" x14ac:dyDescent="0.25">
      <c r="C45" s="35" t="s">
        <v>561</v>
      </c>
      <c r="D45" s="26">
        <f>D$42/(D$43*D$44)</f>
        <v>0.95108737743163918</v>
      </c>
    </row>
    <row r="62" spans="2:4" ht="12" x14ac:dyDescent="0.25">
      <c r="B62" s="27" t="s">
        <v>540</v>
      </c>
    </row>
    <row r="63" spans="2:4" ht="12" x14ac:dyDescent="0.25">
      <c r="B63" s="27" t="s">
        <v>535</v>
      </c>
      <c r="C63" s="32"/>
      <c r="D63" s="32"/>
    </row>
    <row r="64" spans="2:4" ht="12" x14ac:dyDescent="0.25">
      <c r="B64" s="36" t="s">
        <v>568</v>
      </c>
    </row>
    <row r="65" spans="2:5" ht="14.4" x14ac:dyDescent="0.3">
      <c r="B65" s="39" t="s">
        <v>563</v>
      </c>
      <c r="C65" t="s">
        <v>565</v>
      </c>
      <c r="D65" s="42" t="s">
        <v>566</v>
      </c>
      <c r="E65" s="42" t="s">
        <v>567</v>
      </c>
    </row>
    <row r="66" spans="2:5" ht="14.4" x14ac:dyDescent="0.3">
      <c r="B66" s="40" t="s">
        <v>5</v>
      </c>
      <c r="C66" s="41">
        <v>177</v>
      </c>
      <c r="D66">
        <f>100*C66/C$74</f>
        <v>90.769230769230774</v>
      </c>
      <c r="E66" s="26">
        <f>D66</f>
        <v>90.769230769230774</v>
      </c>
    </row>
    <row r="67" spans="2:5" ht="14.4" x14ac:dyDescent="0.3">
      <c r="B67" s="40" t="s">
        <v>490</v>
      </c>
      <c r="C67" s="41">
        <v>7</v>
      </c>
      <c r="D67">
        <f t="shared" ref="D67:D73" si="0">100*C67/C$74</f>
        <v>3.5897435897435899</v>
      </c>
      <c r="E67" s="26">
        <f>E66+D67</f>
        <v>94.358974358974365</v>
      </c>
    </row>
    <row r="68" spans="2:5" ht="14.4" x14ac:dyDescent="0.3">
      <c r="B68" s="40" t="s">
        <v>6</v>
      </c>
      <c r="C68" s="41">
        <v>4</v>
      </c>
      <c r="D68">
        <f t="shared" si="0"/>
        <v>2.0512820512820511</v>
      </c>
      <c r="E68" s="26">
        <f t="shared" ref="E68:E73" si="1">E67+D68</f>
        <v>96.410256410256409</v>
      </c>
    </row>
    <row r="69" spans="2:5" ht="14.4" x14ac:dyDescent="0.3">
      <c r="B69" s="40" t="s">
        <v>9</v>
      </c>
      <c r="C69" s="41">
        <v>2</v>
      </c>
      <c r="D69">
        <f t="shared" si="0"/>
        <v>1.0256410256410255</v>
      </c>
      <c r="E69" s="26">
        <f t="shared" si="1"/>
        <v>97.435897435897431</v>
      </c>
    </row>
    <row r="70" spans="2:5" ht="14.4" x14ac:dyDescent="0.3">
      <c r="B70" s="40" t="s">
        <v>7</v>
      </c>
      <c r="C70" s="41">
        <v>2</v>
      </c>
      <c r="D70">
        <f t="shared" si="0"/>
        <v>1.0256410256410255</v>
      </c>
      <c r="E70" s="26">
        <f t="shared" si="1"/>
        <v>98.461538461538453</v>
      </c>
    </row>
    <row r="71" spans="2:5" ht="14.4" x14ac:dyDescent="0.3">
      <c r="B71" s="40" t="s">
        <v>10</v>
      </c>
      <c r="C71" s="41">
        <v>1</v>
      </c>
      <c r="D71">
        <f t="shared" si="0"/>
        <v>0.51282051282051277</v>
      </c>
      <c r="E71" s="26">
        <f t="shared" si="1"/>
        <v>98.974358974358964</v>
      </c>
    </row>
    <row r="72" spans="2:5" ht="14.4" x14ac:dyDescent="0.3">
      <c r="B72" s="40" t="s">
        <v>8</v>
      </c>
      <c r="C72" s="41">
        <v>1</v>
      </c>
      <c r="D72">
        <f t="shared" si="0"/>
        <v>0.51282051282051277</v>
      </c>
      <c r="E72" s="26">
        <f t="shared" si="1"/>
        <v>99.487179487179475</v>
      </c>
    </row>
    <row r="73" spans="2:5" ht="14.4" x14ac:dyDescent="0.3">
      <c r="B73" s="40" t="s">
        <v>11</v>
      </c>
      <c r="C73" s="41">
        <v>1</v>
      </c>
      <c r="D73">
        <f t="shared" si="0"/>
        <v>0.51282051282051277</v>
      </c>
      <c r="E73" s="26">
        <f t="shared" si="1"/>
        <v>99.999999999999986</v>
      </c>
    </row>
    <row r="74" spans="2:5" ht="14.4" x14ac:dyDescent="0.3">
      <c r="B74" s="40" t="s">
        <v>564</v>
      </c>
      <c r="C74" s="41">
        <v>195</v>
      </c>
      <c r="D74" s="43">
        <f>SUM(D66:D73)</f>
        <v>99.999999999999986</v>
      </c>
    </row>
    <row r="75" spans="2:5" ht="14.4" x14ac:dyDescent="0.3">
      <c r="B75"/>
      <c r="C75"/>
      <c r="D75"/>
    </row>
    <row r="76" spans="2:5" ht="14.4" x14ac:dyDescent="0.3">
      <c r="B76"/>
      <c r="C76"/>
      <c r="D76"/>
    </row>
    <row r="77" spans="2:5" ht="14.4" x14ac:dyDescent="0.3">
      <c r="B77"/>
      <c r="C77"/>
      <c r="D77"/>
    </row>
    <row r="78" spans="2:5" ht="14.4" x14ac:dyDescent="0.3">
      <c r="B78"/>
      <c r="C78"/>
      <c r="D78"/>
    </row>
    <row r="79" spans="2:5" ht="14.4" x14ac:dyDescent="0.3">
      <c r="B79"/>
      <c r="C79"/>
      <c r="D79"/>
    </row>
    <row r="80" spans="2:5" ht="14.4" x14ac:dyDescent="0.3">
      <c r="B80"/>
      <c r="C80"/>
      <c r="D80"/>
    </row>
    <row r="81" spans="2:4" ht="14.4" x14ac:dyDescent="0.3">
      <c r="B81"/>
      <c r="C81"/>
      <c r="D81"/>
    </row>
    <row r="82" spans="2:4" ht="14.4" x14ac:dyDescent="0.3">
      <c r="B82"/>
      <c r="C82"/>
      <c r="D82"/>
    </row>
    <row r="99" spans="2:5" ht="12" x14ac:dyDescent="0.2">
      <c r="B99" s="22" t="s">
        <v>543</v>
      </c>
    </row>
    <row r="100" spans="2:5" ht="12" x14ac:dyDescent="0.25">
      <c r="B100" s="26" t="s">
        <v>536</v>
      </c>
    </row>
    <row r="101" spans="2:5" ht="12" x14ac:dyDescent="0.2">
      <c r="B101" s="25"/>
      <c r="C101" s="32"/>
      <c r="D101" s="32"/>
    </row>
    <row r="102" spans="2:5" x14ac:dyDescent="0.2">
      <c r="C102" s="26" t="s">
        <v>569</v>
      </c>
      <c r="D102" s="37">
        <f>AVERAGE(Data!I$6:I$272)</f>
        <v>281171.90150112362</v>
      </c>
    </row>
    <row r="103" spans="2:5" x14ac:dyDescent="0.2">
      <c r="C103" s="26" t="s">
        <v>570</v>
      </c>
      <c r="D103" s="37">
        <f>MEDIAN(Data!I$6:I$272)</f>
        <v>249075.6568</v>
      </c>
    </row>
    <row r="104" spans="2:5" x14ac:dyDescent="0.2">
      <c r="C104" s="26" t="s">
        <v>571</v>
      </c>
      <c r="D104" s="37">
        <f>_xlfn.MODE.SNGL(Data!I$6:I$272)</f>
        <v>460001.25599999994</v>
      </c>
    </row>
    <row r="105" spans="2:5" x14ac:dyDescent="0.2">
      <c r="C105" s="26" t="s">
        <v>572</v>
      </c>
      <c r="D105" s="37">
        <f>SKEW(Data!I$6:I$272)</f>
        <v>1.0960149435317852</v>
      </c>
      <c r="E105" s="26" t="s">
        <v>580</v>
      </c>
    </row>
    <row r="106" spans="2:5" x14ac:dyDescent="0.2">
      <c r="C106" s="26" t="s">
        <v>557</v>
      </c>
      <c r="D106" s="37">
        <f>_xlfn.VAR.S(Data!I$6:I$272)</f>
        <v>7942217700.9209938</v>
      </c>
    </row>
    <row r="107" spans="2:5" x14ac:dyDescent="0.2">
      <c r="C107" s="26" t="s">
        <v>573</v>
      </c>
      <c r="D107" s="37">
        <f>_xlfn.STDEV.S(Data!I$6:I$272)</f>
        <v>89119.120849125262</v>
      </c>
    </row>
    <row r="108" spans="2:5" x14ac:dyDescent="0.2">
      <c r="C108" s="26" t="s">
        <v>574</v>
      </c>
      <c r="D108" s="26">
        <f>1-0.95</f>
        <v>5.0000000000000044E-2</v>
      </c>
      <c r="E108" s="26" t="s">
        <v>578</v>
      </c>
    </row>
    <row r="109" spans="2:5" x14ac:dyDescent="0.2">
      <c r="C109" s="26" t="s">
        <v>575</v>
      </c>
      <c r="D109" s="26">
        <v>2.5000000000000001E-2</v>
      </c>
    </row>
    <row r="110" spans="2:5" x14ac:dyDescent="0.2">
      <c r="C110" s="26" t="s">
        <v>576</v>
      </c>
      <c r="D110" s="26">
        <v>1.96</v>
      </c>
    </row>
    <row r="111" spans="2:5" x14ac:dyDescent="0.2">
      <c r="C111" s="26" t="s">
        <v>577</v>
      </c>
      <c r="D111" s="26">
        <f>D107/COUNT(Data!I6:I272)^0.5</f>
        <v>5454.0016236992988</v>
      </c>
    </row>
    <row r="112" spans="2:5" x14ac:dyDescent="0.2">
      <c r="C112" s="26" t="s">
        <v>579</v>
      </c>
      <c r="D112" s="37">
        <f>D$102-D$110*D$111</f>
        <v>270482.05831867299</v>
      </c>
    </row>
    <row r="113" spans="3:4" x14ac:dyDescent="0.2">
      <c r="C113" s="26" t="s">
        <v>579</v>
      </c>
      <c r="D113" s="37">
        <f>D$102+D$110*D$111</f>
        <v>291861.74468357424</v>
      </c>
    </row>
  </sheetData>
  <dataValidations count="1">
    <dataValidation allowBlank="1" showErrorMessage="1" sqref="B1:B2 B99" xr:uid="{1DB827EC-AB80-4107-8094-0A8114D87B5B}"/>
  </dataValidation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H.</dc:creator>
  <cp:lastModifiedBy>J. H.</cp:lastModifiedBy>
  <dcterms:created xsi:type="dcterms:W3CDTF">2017-06-08T15:05:34Z</dcterms:created>
  <dcterms:modified xsi:type="dcterms:W3CDTF">2023-11-07T22:18:27Z</dcterms:modified>
</cp:coreProperties>
</file>