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lsm\Documents\IOT\Data\"/>
    </mc:Choice>
  </mc:AlternateContent>
  <xr:revisionPtr revIDLastSave="0" documentId="13_ncr:1_{73433EF6-C691-45E6-BFE7-D95BC63A3F55}" xr6:coauthVersionLast="47" xr6:coauthVersionMax="47" xr10:uidLastSave="{00000000-0000-0000-0000-000000000000}"/>
  <bookViews>
    <workbookView xWindow="-108" yWindow="-108" windowWidth="23256" windowHeight="12456" xr2:uid="{4650A02E-0546-4042-AE51-258A5B79CC3C}"/>
  </bookViews>
  <sheets>
    <sheet name="Sheet1" sheetId="1" r:id="rId1"/>
  </sheets>
  <definedNames>
    <definedName name="_xlchart.v1.0" hidden="1">Sheet1!$BS$130:$BS$156</definedName>
    <definedName name="_xlchart.v1.1" hidden="1">Sheet1!$BV$130:$BV$156</definedName>
    <definedName name="_xlchart.v1.10" hidden="1">Sheet1!$CF$129:$CF$153</definedName>
    <definedName name="_xlchart.v1.11" hidden="1">Sheet1!$CI$129:$CI$153</definedName>
    <definedName name="_xlchart.v1.2" hidden="1">Sheet1!$BZ$129:$BZ$153</definedName>
    <definedName name="_xlchart.v1.3" hidden="1">Sheet1!$CC$129:$CC$155</definedName>
    <definedName name="_xlchart.v1.4" hidden="1">Sheet1!$CF$129:$CF$153</definedName>
    <definedName name="_xlchart.v1.5" hidden="1">Sheet1!$CI$129:$CI$153</definedName>
    <definedName name="_xlchart.v1.6" hidden="1">Sheet1!$BS$130:$BS$156</definedName>
    <definedName name="_xlchart.v1.7" hidden="1">Sheet1!$BV$130:$BV$156</definedName>
    <definedName name="_xlchart.v1.8" hidden="1">Sheet1!$BZ$129:$BZ$153</definedName>
    <definedName name="_xlchart.v1.9" hidden="1">Sheet1!$CC$129:$CC$155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125" i="1" l="1"/>
  <c r="BH124" i="1"/>
  <c r="BV131" i="1"/>
  <c r="BV132" i="1"/>
  <c r="BW132" i="1" s="1"/>
  <c r="BV133" i="1"/>
  <c r="BV134" i="1"/>
  <c r="BV135" i="1"/>
  <c r="BW135" i="1" s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W148" i="1" s="1"/>
  <c r="BV149" i="1"/>
  <c r="BV150" i="1"/>
  <c r="BV151" i="1"/>
  <c r="BV152" i="1"/>
  <c r="BV153" i="1"/>
  <c r="BV154" i="1"/>
  <c r="BV155" i="1"/>
  <c r="BV156" i="1"/>
  <c r="BV130" i="1"/>
  <c r="BW146" i="1"/>
  <c r="CC129" i="1"/>
  <c r="CC130" i="1"/>
  <c r="CC131" i="1"/>
  <c r="CC132" i="1"/>
  <c r="CD132" i="1" s="1"/>
  <c r="CC133" i="1"/>
  <c r="CC134" i="1"/>
  <c r="CD134" i="1" s="1"/>
  <c r="CC135" i="1"/>
  <c r="CC136" i="1"/>
  <c r="CC137" i="1"/>
  <c r="CC138" i="1"/>
  <c r="CC139" i="1"/>
  <c r="CC140" i="1"/>
  <c r="CD140" i="1" s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D147" i="1"/>
  <c r="CB154" i="1"/>
  <c r="CD154" i="1" s="1"/>
  <c r="CB155" i="1"/>
  <c r="CD155" i="1" s="1"/>
  <c r="CH129" i="1"/>
  <c r="CI129" i="1" s="1"/>
  <c r="CJ129" i="1" s="1"/>
  <c r="CH130" i="1"/>
  <c r="CI130" i="1"/>
  <c r="CJ130" i="1" s="1"/>
  <c r="CH131" i="1"/>
  <c r="CI131" i="1"/>
  <c r="CJ131" i="1"/>
  <c r="CH132" i="1"/>
  <c r="CI132" i="1" s="1"/>
  <c r="CJ132" i="1" s="1"/>
  <c r="CH133" i="1"/>
  <c r="CI133" i="1"/>
  <c r="CJ133" i="1"/>
  <c r="CH134" i="1"/>
  <c r="CI134" i="1" s="1"/>
  <c r="CJ134" i="1" s="1"/>
  <c r="CH135" i="1"/>
  <c r="CI135" i="1" s="1"/>
  <c r="CJ135" i="1" s="1"/>
  <c r="CH136" i="1"/>
  <c r="CI136" i="1" s="1"/>
  <c r="CJ136" i="1" s="1"/>
  <c r="CH137" i="1"/>
  <c r="CI137" i="1" s="1"/>
  <c r="CJ137" i="1" s="1"/>
  <c r="CH138" i="1"/>
  <c r="CI138" i="1"/>
  <c r="CJ138" i="1"/>
  <c r="CH139" i="1"/>
  <c r="CI139" i="1"/>
  <c r="CJ139" i="1" s="1"/>
  <c r="CH140" i="1"/>
  <c r="CI140" i="1"/>
  <c r="CJ140" i="1" s="1"/>
  <c r="CH141" i="1"/>
  <c r="CI141" i="1" s="1"/>
  <c r="CJ141" i="1" s="1"/>
  <c r="CH142" i="1"/>
  <c r="CI142" i="1"/>
  <c r="CJ142" i="1" s="1"/>
  <c r="CH143" i="1"/>
  <c r="CI143" i="1"/>
  <c r="CJ143" i="1"/>
  <c r="CH144" i="1"/>
  <c r="CI144" i="1"/>
  <c r="CJ144" i="1"/>
  <c r="CH145" i="1"/>
  <c r="CI145" i="1" s="1"/>
  <c r="CJ145" i="1" s="1"/>
  <c r="CH146" i="1"/>
  <c r="CI146" i="1"/>
  <c r="CJ146" i="1" s="1"/>
  <c r="CH147" i="1"/>
  <c r="CI147" i="1"/>
  <c r="CJ147" i="1"/>
  <c r="CH148" i="1"/>
  <c r="CI148" i="1" s="1"/>
  <c r="CJ148" i="1" s="1"/>
  <c r="CH149" i="1"/>
  <c r="CI149" i="1"/>
  <c r="CJ149" i="1"/>
  <c r="CH150" i="1"/>
  <c r="CI150" i="1" s="1"/>
  <c r="CJ150" i="1" s="1"/>
  <c r="CH151" i="1"/>
  <c r="CI151" i="1" s="1"/>
  <c r="CJ151" i="1" s="1"/>
  <c r="CH152" i="1"/>
  <c r="CI152" i="1" s="1"/>
  <c r="CJ152" i="1" s="1"/>
  <c r="CH153" i="1"/>
  <c r="CI153" i="1" s="1"/>
  <c r="CJ153" i="1" s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D138" i="1" s="1"/>
  <c r="CB137" i="1"/>
  <c r="CB136" i="1"/>
  <c r="CB135" i="1"/>
  <c r="CB134" i="1"/>
  <c r="CB133" i="1"/>
  <c r="CB132" i="1"/>
  <c r="CB131" i="1"/>
  <c r="CB130" i="1"/>
  <c r="CB129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30" i="1"/>
  <c r="BW109" i="1"/>
  <c r="BW112" i="1"/>
  <c r="BW125" i="1"/>
  <c r="BV102" i="1"/>
  <c r="BW102" i="1" s="1"/>
  <c r="BV107" i="1"/>
  <c r="BW107" i="1" s="1"/>
  <c r="BV109" i="1"/>
  <c r="BV111" i="1"/>
  <c r="BW111" i="1" s="1"/>
  <c r="BV112" i="1"/>
  <c r="BV114" i="1"/>
  <c r="BW114" i="1" s="1"/>
  <c r="BV115" i="1"/>
  <c r="BW115" i="1" s="1"/>
  <c r="BV118" i="1"/>
  <c r="BW118" i="1" s="1"/>
  <c r="BV123" i="1"/>
  <c r="BW123" i="1" s="1"/>
  <c r="BV125" i="1"/>
  <c r="BU101" i="1"/>
  <c r="BV101" i="1" s="1"/>
  <c r="BW101" i="1" s="1"/>
  <c r="BU102" i="1"/>
  <c r="BU103" i="1"/>
  <c r="BV103" i="1" s="1"/>
  <c r="BW103" i="1" s="1"/>
  <c r="BU104" i="1"/>
  <c r="BV104" i="1" s="1"/>
  <c r="BW104" i="1" s="1"/>
  <c r="BU105" i="1"/>
  <c r="BV105" i="1" s="1"/>
  <c r="BW105" i="1" s="1"/>
  <c r="BU106" i="1"/>
  <c r="BV106" i="1" s="1"/>
  <c r="BW106" i="1" s="1"/>
  <c r="BU107" i="1"/>
  <c r="BU108" i="1"/>
  <c r="BV108" i="1" s="1"/>
  <c r="BW108" i="1" s="1"/>
  <c r="BU109" i="1"/>
  <c r="BU110" i="1"/>
  <c r="BV110" i="1" s="1"/>
  <c r="BW110" i="1" s="1"/>
  <c r="BU111" i="1"/>
  <c r="BU112" i="1"/>
  <c r="BU113" i="1"/>
  <c r="BV113" i="1" s="1"/>
  <c r="BW113" i="1" s="1"/>
  <c r="BU114" i="1"/>
  <c r="BU115" i="1"/>
  <c r="BU116" i="1"/>
  <c r="BV116" i="1" s="1"/>
  <c r="BW116" i="1" s="1"/>
  <c r="BU117" i="1"/>
  <c r="BV117" i="1" s="1"/>
  <c r="BW117" i="1" s="1"/>
  <c r="BU118" i="1"/>
  <c r="BU119" i="1"/>
  <c r="BV119" i="1" s="1"/>
  <c r="BW119" i="1" s="1"/>
  <c r="BU120" i="1"/>
  <c r="BV120" i="1" s="1"/>
  <c r="BW120" i="1" s="1"/>
  <c r="BU121" i="1"/>
  <c r="BV121" i="1" s="1"/>
  <c r="BW121" i="1" s="1"/>
  <c r="BU122" i="1"/>
  <c r="BV122" i="1" s="1"/>
  <c r="BW122" i="1" s="1"/>
  <c r="BU123" i="1"/>
  <c r="BU124" i="1"/>
  <c r="BV124" i="1" s="1"/>
  <c r="BW124" i="1" s="1"/>
  <c r="BU125" i="1"/>
  <c r="BU100" i="1"/>
  <c r="BV100" i="1" s="1"/>
  <c r="BW100" i="1" s="1"/>
  <c r="CH125" i="1"/>
  <c r="CH124" i="1"/>
  <c r="CH123" i="1"/>
  <c r="CH122" i="1"/>
  <c r="CH121" i="1"/>
  <c r="CH120" i="1"/>
  <c r="CH119" i="1"/>
  <c r="CH118" i="1"/>
  <c r="CH117" i="1"/>
  <c r="CH116" i="1"/>
  <c r="CH115" i="1"/>
  <c r="CH114" i="1"/>
  <c r="CH113" i="1"/>
  <c r="CH112" i="1"/>
  <c r="CH111" i="1"/>
  <c r="CH110" i="1"/>
  <c r="CH109" i="1"/>
  <c r="CH108" i="1"/>
  <c r="CH107" i="1"/>
  <c r="CH106" i="1"/>
  <c r="CH105" i="1"/>
  <c r="CH104" i="1"/>
  <c r="CH103" i="1"/>
  <c r="CH102" i="1"/>
  <c r="CH101" i="1"/>
  <c r="CH100" i="1"/>
  <c r="AR166" i="1"/>
  <c r="AS166" i="1"/>
  <c r="AS167" i="1"/>
  <c r="AT167" i="1" s="1"/>
  <c r="AS168" i="1"/>
  <c r="AT168" i="1" s="1"/>
  <c r="AS169" i="1"/>
  <c r="AT169" i="1" s="1"/>
  <c r="AS170" i="1"/>
  <c r="AT170" i="1" s="1"/>
  <c r="AR171" i="1"/>
  <c r="AS171" i="1"/>
  <c r="AT171" i="1" s="1"/>
  <c r="AR172" i="1"/>
  <c r="AS172" i="1"/>
  <c r="AT172" i="1" s="1"/>
  <c r="AR173" i="1"/>
  <c r="AS173" i="1"/>
  <c r="AS174" i="1"/>
  <c r="AS175" i="1"/>
  <c r="AT175" i="1" s="1"/>
  <c r="BL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99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73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AU186" i="1"/>
  <c r="AS186" i="1"/>
  <c r="AT186" i="1" s="1"/>
  <c r="AQ186" i="1"/>
  <c r="AR186" i="1" s="1"/>
  <c r="AU185" i="1"/>
  <c r="AS185" i="1"/>
  <c r="AT185" i="1" s="1"/>
  <c r="AQ185" i="1"/>
  <c r="AR185" i="1" s="1"/>
  <c r="AU184" i="1"/>
  <c r="AS184" i="1"/>
  <c r="AT184" i="1" s="1"/>
  <c r="AQ184" i="1"/>
  <c r="AR184" i="1" s="1"/>
  <c r="AU183" i="1"/>
  <c r="AS183" i="1"/>
  <c r="AT183" i="1" s="1"/>
  <c r="AQ183" i="1"/>
  <c r="AR183" i="1" s="1"/>
  <c r="AU182" i="1"/>
  <c r="AS182" i="1"/>
  <c r="AT182" i="1" s="1"/>
  <c r="AQ182" i="1"/>
  <c r="AU181" i="1"/>
  <c r="AS181" i="1"/>
  <c r="AT181" i="1" s="1"/>
  <c r="AQ181" i="1"/>
  <c r="AR181" i="1" s="1"/>
  <c r="AU180" i="1"/>
  <c r="AS180" i="1"/>
  <c r="AT180" i="1" s="1"/>
  <c r="AQ180" i="1"/>
  <c r="AR180" i="1" s="1"/>
  <c r="AU179" i="1"/>
  <c r="AS179" i="1"/>
  <c r="AT179" i="1" s="1"/>
  <c r="AQ179" i="1"/>
  <c r="AR179" i="1" s="1"/>
  <c r="AU178" i="1"/>
  <c r="AS178" i="1"/>
  <c r="AT178" i="1" s="1"/>
  <c r="AQ178" i="1"/>
  <c r="AR178" i="1" s="1"/>
  <c r="AU177" i="1"/>
  <c r="AV177" i="1" s="1"/>
  <c r="AS177" i="1"/>
  <c r="AT177" i="1" s="1"/>
  <c r="AQ177" i="1"/>
  <c r="AR177" i="1" s="1"/>
  <c r="AU176" i="1"/>
  <c r="AS176" i="1"/>
  <c r="AT176" i="1" s="1"/>
  <c r="AQ176" i="1"/>
  <c r="AR176" i="1" s="1"/>
  <c r="AU175" i="1"/>
  <c r="AQ175" i="1"/>
  <c r="AR175" i="1" s="1"/>
  <c r="AU174" i="1"/>
  <c r="AT174" i="1"/>
  <c r="AQ174" i="1"/>
  <c r="AV174" i="1" s="1"/>
  <c r="AU173" i="1"/>
  <c r="AT173" i="1"/>
  <c r="AQ173" i="1"/>
  <c r="AV172" i="1"/>
  <c r="AU172" i="1"/>
  <c r="AQ172" i="1"/>
  <c r="AU171" i="1"/>
  <c r="AQ171" i="1"/>
  <c r="AU170" i="1"/>
  <c r="AQ170" i="1"/>
  <c r="AR170" i="1" s="1"/>
  <c r="AU169" i="1"/>
  <c r="AQ169" i="1"/>
  <c r="AR169" i="1" s="1"/>
  <c r="AU168" i="1"/>
  <c r="AQ168" i="1"/>
  <c r="AR168" i="1" s="1"/>
  <c r="AU167" i="1"/>
  <c r="AQ167" i="1"/>
  <c r="AR167" i="1" s="1"/>
  <c r="AU166" i="1"/>
  <c r="AT166" i="1"/>
  <c r="AQ166" i="1"/>
  <c r="AQ165" i="1"/>
  <c r="AR165" i="1" s="1"/>
  <c r="AC99" i="1"/>
  <c r="AC100" i="1"/>
  <c r="AC101" i="1"/>
  <c r="AD101" i="1" s="1"/>
  <c r="AC102" i="1"/>
  <c r="AC103" i="1"/>
  <c r="AC104" i="1"/>
  <c r="AC105" i="1"/>
  <c r="AD105" i="1" s="1"/>
  <c r="AC106" i="1"/>
  <c r="AC107" i="1"/>
  <c r="AC108" i="1"/>
  <c r="AC109" i="1"/>
  <c r="AC110" i="1"/>
  <c r="AC111" i="1"/>
  <c r="AC112" i="1"/>
  <c r="AD112" i="1" s="1"/>
  <c r="AC113" i="1"/>
  <c r="AC114" i="1"/>
  <c r="AC115" i="1"/>
  <c r="AC116" i="1"/>
  <c r="AC117" i="1"/>
  <c r="AC98" i="1"/>
  <c r="AC97" i="1"/>
  <c r="AD97" i="1" s="1"/>
  <c r="AA97" i="1"/>
  <c r="AB97" i="1" s="1"/>
  <c r="Y103" i="1"/>
  <c r="Z103" i="1" s="1"/>
  <c r="Y97" i="1"/>
  <c r="Z97" i="1" s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00" i="1"/>
  <c r="AA99" i="1"/>
  <c r="AB99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B107" i="1" s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98" i="1"/>
  <c r="AB98" i="1" s="1"/>
  <c r="Z112" i="1"/>
  <c r="Y96" i="1"/>
  <c r="Z96" i="1" s="1"/>
  <c r="Y98" i="1"/>
  <c r="Z98" i="1" s="1"/>
  <c r="Y99" i="1"/>
  <c r="Z99" i="1" s="1"/>
  <c r="Y100" i="1"/>
  <c r="Z100" i="1" s="1"/>
  <c r="Y104" i="1"/>
  <c r="Z104" i="1" s="1"/>
  <c r="Y105" i="1"/>
  <c r="Z105" i="1" s="1"/>
  <c r="Y106" i="1"/>
  <c r="Z106" i="1" s="1"/>
  <c r="Y107" i="1"/>
  <c r="Z107" i="1" s="1"/>
  <c r="Y108" i="1"/>
  <c r="Z108" i="1" s="1"/>
  <c r="Y109" i="1"/>
  <c r="Z109" i="1" s="1"/>
  <c r="Y110" i="1"/>
  <c r="Z110" i="1" s="1"/>
  <c r="Y111" i="1"/>
  <c r="Z111" i="1" s="1"/>
  <c r="Y112" i="1"/>
  <c r="Y113" i="1"/>
  <c r="Z113" i="1" s="1"/>
  <c r="Y114" i="1"/>
  <c r="Z114" i="1" s="1"/>
  <c r="Y115" i="1"/>
  <c r="Z115" i="1" s="1"/>
  <c r="Y116" i="1"/>
  <c r="Z116" i="1" s="1"/>
  <c r="Y117" i="1"/>
  <c r="Z117" i="1" s="1"/>
  <c r="Y102" i="1"/>
  <c r="Z102" i="1" s="1"/>
  <c r="Y101" i="1"/>
  <c r="Z101" i="1" s="1"/>
  <c r="E2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CD152" i="1" l="1"/>
  <c r="CD141" i="1"/>
  <c r="CD143" i="1"/>
  <c r="CD142" i="1"/>
  <c r="CD135" i="1"/>
  <c r="CD136" i="1"/>
  <c r="CD151" i="1"/>
  <c r="CD153" i="1"/>
  <c r="CD129" i="1"/>
  <c r="CD139" i="1"/>
  <c r="CD130" i="1"/>
  <c r="CD131" i="1"/>
  <c r="CD144" i="1"/>
  <c r="CD145" i="1"/>
  <c r="CD146" i="1"/>
  <c r="CD133" i="1"/>
  <c r="CD148" i="1"/>
  <c r="CD149" i="1"/>
  <c r="CD150" i="1"/>
  <c r="CD137" i="1"/>
  <c r="BW142" i="1"/>
  <c r="BW141" i="1"/>
  <c r="BW149" i="1"/>
  <c r="BW143" i="1"/>
  <c r="BW156" i="1"/>
  <c r="BW140" i="1"/>
  <c r="BW154" i="1"/>
  <c r="BW153" i="1"/>
  <c r="BW137" i="1"/>
  <c r="BW138" i="1"/>
  <c r="BW150" i="1"/>
  <c r="BW144" i="1"/>
  <c r="BW130" i="1"/>
  <c r="AD104" i="1"/>
  <c r="AV180" i="1"/>
  <c r="BW139" i="1"/>
  <c r="AD98" i="1"/>
  <c r="AD102" i="1"/>
  <c r="AV186" i="1"/>
  <c r="AD117" i="1"/>
  <c r="AD116" i="1"/>
  <c r="AD100" i="1"/>
  <c r="AV182" i="1"/>
  <c r="AV181" i="1"/>
  <c r="AD115" i="1"/>
  <c r="AD99" i="1"/>
  <c r="BW134" i="1"/>
  <c r="AD114" i="1"/>
  <c r="BW133" i="1"/>
  <c r="AD113" i="1"/>
  <c r="BW155" i="1"/>
  <c r="BW145" i="1"/>
  <c r="BW152" i="1"/>
  <c r="BW136" i="1"/>
  <c r="BW151" i="1"/>
  <c r="BW147" i="1"/>
  <c r="BW131" i="1"/>
  <c r="AV169" i="1"/>
  <c r="AV175" i="1"/>
  <c r="AV184" i="1"/>
  <c r="AV167" i="1"/>
  <c r="AV178" i="1"/>
  <c r="AV179" i="1"/>
  <c r="AD111" i="1"/>
  <c r="AD110" i="1"/>
  <c r="AD109" i="1"/>
  <c r="AV176" i="1"/>
  <c r="AD103" i="1"/>
  <c r="AV173" i="1"/>
  <c r="AV168" i="1"/>
  <c r="AV183" i="1"/>
  <c r="AV170" i="1"/>
  <c r="AD108" i="1"/>
  <c r="AV171" i="1"/>
  <c r="AV185" i="1"/>
  <c r="AR174" i="1"/>
  <c r="AD107" i="1"/>
  <c r="AD106" i="1"/>
  <c r="AV166" i="1"/>
  <c r="AR182" i="1"/>
</calcChain>
</file>

<file path=xl/sharedStrings.xml><?xml version="1.0" encoding="utf-8"?>
<sst xmlns="http://schemas.openxmlformats.org/spreadsheetml/2006/main" count="78" uniqueCount="38">
  <si>
    <t>RPM</t>
  </si>
  <si>
    <t>Duty</t>
  </si>
  <si>
    <t>Pot</t>
  </si>
  <si>
    <t>New</t>
  </si>
  <si>
    <t>Raw</t>
  </si>
  <si>
    <t>Temp</t>
  </si>
  <si>
    <t>Opamp</t>
  </si>
  <si>
    <t xml:space="preserve">Voltage </t>
  </si>
  <si>
    <t>ADC</t>
  </si>
  <si>
    <t>Expected</t>
  </si>
  <si>
    <t>Measured Voltage</t>
  </si>
  <si>
    <t>Thermocouple Temp</t>
  </si>
  <si>
    <t>time</t>
  </si>
  <si>
    <t>temp</t>
  </si>
  <si>
    <t>measured</t>
  </si>
  <si>
    <t>1m</t>
  </si>
  <si>
    <t>1m20</t>
  </si>
  <si>
    <t>1m36</t>
  </si>
  <si>
    <t>2m25</t>
  </si>
  <si>
    <t>2m46</t>
  </si>
  <si>
    <t>3m11</t>
  </si>
  <si>
    <t>3m42</t>
  </si>
  <si>
    <t>5m</t>
  </si>
  <si>
    <t>5m50</t>
  </si>
  <si>
    <t>6m30</t>
  </si>
  <si>
    <t>7m03</t>
  </si>
  <si>
    <t>7m22</t>
  </si>
  <si>
    <t>7m33</t>
  </si>
  <si>
    <t>8m16</t>
  </si>
  <si>
    <t>8m50</t>
  </si>
  <si>
    <t>9m50</t>
  </si>
  <si>
    <t>10m30</t>
  </si>
  <si>
    <t>Linear</t>
  </si>
  <si>
    <t>Exponential</t>
  </si>
  <si>
    <t>Garbage</t>
  </si>
  <si>
    <t>Linear Test</t>
  </si>
  <si>
    <t>Measured</t>
  </si>
  <si>
    <t>= 51.707x + 1791.7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</si>
</sst>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</a:t>
            </a:r>
            <a:r>
              <a:rPr lang="en-US" baseline="0"/>
              <a:t> </a:t>
            </a:r>
            <a:r>
              <a:rPr lang="en-US"/>
              <a:t>RPM vs</a:t>
            </a:r>
            <a:r>
              <a:rPr lang="en-US" baseline="0"/>
              <a:t> Duty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Sheet1!$F$5:$F$20</c:f>
              <c:numCache>
                <c:formatCode>General</c:formatCode>
                <c:ptCount val="16"/>
                <c:pt idx="0">
                  <c:v>0</c:v>
                </c:pt>
                <c:pt idx="1">
                  <c:v>2.5</c:v>
                </c:pt>
                <c:pt idx="2">
                  <c:v>8.5</c:v>
                </c:pt>
                <c:pt idx="3">
                  <c:v>8.6199999999999992</c:v>
                </c:pt>
                <c:pt idx="4">
                  <c:v>8.6999999999999993</c:v>
                </c:pt>
                <c:pt idx="5">
                  <c:v>11</c:v>
                </c:pt>
                <c:pt idx="6">
                  <c:v>15.25</c:v>
                </c:pt>
                <c:pt idx="7">
                  <c:v>20</c:v>
                </c:pt>
                <c:pt idx="8">
                  <c:v>30.3</c:v>
                </c:pt>
                <c:pt idx="9">
                  <c:v>40.200000000000003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Sheet1!$G$5:$G$20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</c:v>
                </c:pt>
                <c:pt idx="4">
                  <c:v>270</c:v>
                </c:pt>
                <c:pt idx="5">
                  <c:v>450</c:v>
                </c:pt>
                <c:pt idx="6">
                  <c:v>720</c:v>
                </c:pt>
                <c:pt idx="7">
                  <c:v>990</c:v>
                </c:pt>
                <c:pt idx="8">
                  <c:v>1980</c:v>
                </c:pt>
                <c:pt idx="9">
                  <c:v>2700</c:v>
                </c:pt>
                <c:pt idx="10">
                  <c:v>3450</c:v>
                </c:pt>
                <c:pt idx="11">
                  <c:v>4410</c:v>
                </c:pt>
                <c:pt idx="12">
                  <c:v>5200</c:v>
                </c:pt>
                <c:pt idx="13">
                  <c:v>6000</c:v>
                </c:pt>
                <c:pt idx="14">
                  <c:v>6629</c:v>
                </c:pt>
                <c:pt idx="15">
                  <c:v>7140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9-45A3-B4DA-AEAC8BBCC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37184"/>
        <c:axId val="1074336224"/>
      </c:scatterChart>
      <c:valAx>
        <c:axId val="10743371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Duty</a:t>
                </a:r>
                <a:r>
                  <a:rPr lang="en-AU" baseline="0"/>
                  <a:t> Cycle (%)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36224"/>
        <c:crosses val="autoZero"/>
        <c:crossBetween val="midCat"/>
      </c:valAx>
      <c:valAx>
        <c:axId val="10743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Fan</a:t>
                </a:r>
                <a:r>
                  <a:rPr lang="en-AU" baseline="0"/>
                  <a:t> RPM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3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Sheet1!$X$96:$X$117</c:f>
              <c:numCache>
                <c:formatCode>General</c:formatCode>
                <c:ptCount val="22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96</c:v>
                </c:pt>
                <c:pt idx="7">
                  <c:v>145</c:v>
                </c:pt>
                <c:pt idx="8">
                  <c:v>166</c:v>
                </c:pt>
                <c:pt idx="9">
                  <c:v>191</c:v>
                </c:pt>
                <c:pt idx="10">
                  <c:v>222</c:v>
                </c:pt>
                <c:pt idx="11">
                  <c:v>300</c:v>
                </c:pt>
                <c:pt idx="12">
                  <c:v>350</c:v>
                </c:pt>
                <c:pt idx="13">
                  <c:v>390</c:v>
                </c:pt>
                <c:pt idx="14">
                  <c:v>423</c:v>
                </c:pt>
                <c:pt idx="15">
                  <c:v>442</c:v>
                </c:pt>
                <c:pt idx="16">
                  <c:v>453</c:v>
                </c:pt>
                <c:pt idx="17">
                  <c:v>496</c:v>
                </c:pt>
                <c:pt idx="18">
                  <c:v>530</c:v>
                </c:pt>
                <c:pt idx="19">
                  <c:v>590</c:v>
                </c:pt>
                <c:pt idx="20">
                  <c:v>630</c:v>
                </c:pt>
                <c:pt idx="21">
                  <c:v>750</c:v>
                </c:pt>
              </c:numCache>
            </c:numRef>
          </c:xVal>
          <c:yVal>
            <c:numRef>
              <c:f>Sheet1!$U$96:$U$117</c:f>
              <c:numCache>
                <c:formatCode>General</c:formatCode>
                <c:ptCount val="22"/>
                <c:pt idx="0">
                  <c:v>42</c:v>
                </c:pt>
                <c:pt idx="1">
                  <c:v>40.799999999999997</c:v>
                </c:pt>
                <c:pt idx="2">
                  <c:v>40</c:v>
                </c:pt>
                <c:pt idx="3">
                  <c:v>39.299999999999997</c:v>
                </c:pt>
                <c:pt idx="4">
                  <c:v>38.1</c:v>
                </c:pt>
                <c:pt idx="5">
                  <c:v>37.1</c:v>
                </c:pt>
                <c:pt idx="6">
                  <c:v>35.6</c:v>
                </c:pt>
                <c:pt idx="7">
                  <c:v>34.9</c:v>
                </c:pt>
                <c:pt idx="8">
                  <c:v>34.1</c:v>
                </c:pt>
                <c:pt idx="9">
                  <c:v>33.5</c:v>
                </c:pt>
                <c:pt idx="10">
                  <c:v>33</c:v>
                </c:pt>
                <c:pt idx="11">
                  <c:v>32.4</c:v>
                </c:pt>
                <c:pt idx="12">
                  <c:v>32.1</c:v>
                </c:pt>
                <c:pt idx="13">
                  <c:v>31.4</c:v>
                </c:pt>
                <c:pt idx="14">
                  <c:v>30.8</c:v>
                </c:pt>
                <c:pt idx="15">
                  <c:v>30.3</c:v>
                </c:pt>
                <c:pt idx="16">
                  <c:v>29.6</c:v>
                </c:pt>
                <c:pt idx="17">
                  <c:v>28.4</c:v>
                </c:pt>
                <c:pt idx="18">
                  <c:v>28.1</c:v>
                </c:pt>
                <c:pt idx="19">
                  <c:v>27.1</c:v>
                </c:pt>
                <c:pt idx="20">
                  <c:v>27</c:v>
                </c:pt>
                <c:pt idx="21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B-40FD-A5E2-92FDED0D9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18831"/>
        <c:axId val="470115471"/>
      </c:scatterChart>
      <c:valAx>
        <c:axId val="47011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15471"/>
        <c:crosses val="autoZero"/>
        <c:crossBetween val="midCat"/>
      </c:valAx>
      <c:valAx>
        <c:axId val="4701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1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Sheet1!$X$96:$X$117</c:f>
              <c:numCache>
                <c:formatCode>General</c:formatCode>
                <c:ptCount val="22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96</c:v>
                </c:pt>
                <c:pt idx="7">
                  <c:v>145</c:v>
                </c:pt>
                <c:pt idx="8">
                  <c:v>166</c:v>
                </c:pt>
                <c:pt idx="9">
                  <c:v>191</c:v>
                </c:pt>
                <c:pt idx="10">
                  <c:v>222</c:v>
                </c:pt>
                <c:pt idx="11">
                  <c:v>300</c:v>
                </c:pt>
                <c:pt idx="12">
                  <c:v>350</c:v>
                </c:pt>
                <c:pt idx="13">
                  <c:v>390</c:v>
                </c:pt>
                <c:pt idx="14">
                  <c:v>423</c:v>
                </c:pt>
                <c:pt idx="15">
                  <c:v>442</c:v>
                </c:pt>
                <c:pt idx="16">
                  <c:v>453</c:v>
                </c:pt>
                <c:pt idx="17">
                  <c:v>496</c:v>
                </c:pt>
                <c:pt idx="18">
                  <c:v>530</c:v>
                </c:pt>
                <c:pt idx="19">
                  <c:v>590</c:v>
                </c:pt>
                <c:pt idx="20">
                  <c:v>630</c:v>
                </c:pt>
                <c:pt idx="21">
                  <c:v>750</c:v>
                </c:pt>
              </c:numCache>
            </c:numRef>
          </c:xVal>
          <c:yVal>
            <c:numRef>
              <c:f>Sheet1!$V$96:$V$117</c:f>
              <c:numCache>
                <c:formatCode>General</c:formatCode>
                <c:ptCount val="22"/>
                <c:pt idx="0">
                  <c:v>3906</c:v>
                </c:pt>
                <c:pt idx="1">
                  <c:v>3868</c:v>
                </c:pt>
                <c:pt idx="2">
                  <c:v>3824</c:v>
                </c:pt>
                <c:pt idx="3">
                  <c:v>3793</c:v>
                </c:pt>
                <c:pt idx="4">
                  <c:v>3750</c:v>
                </c:pt>
                <c:pt idx="5">
                  <c:v>3718</c:v>
                </c:pt>
                <c:pt idx="6">
                  <c:v>3691</c:v>
                </c:pt>
                <c:pt idx="7">
                  <c:v>3630</c:v>
                </c:pt>
                <c:pt idx="8">
                  <c:v>3605</c:v>
                </c:pt>
                <c:pt idx="9">
                  <c:v>3591</c:v>
                </c:pt>
                <c:pt idx="10">
                  <c:v>3550</c:v>
                </c:pt>
                <c:pt idx="11">
                  <c:v>3503</c:v>
                </c:pt>
                <c:pt idx="12">
                  <c:v>3470</c:v>
                </c:pt>
                <c:pt idx="13">
                  <c:v>3446</c:v>
                </c:pt>
                <c:pt idx="14">
                  <c:v>3374</c:v>
                </c:pt>
                <c:pt idx="15">
                  <c:v>3344</c:v>
                </c:pt>
                <c:pt idx="16">
                  <c:v>3322</c:v>
                </c:pt>
                <c:pt idx="17">
                  <c:v>3244</c:v>
                </c:pt>
                <c:pt idx="18">
                  <c:v>3225</c:v>
                </c:pt>
                <c:pt idx="19">
                  <c:v>3171</c:v>
                </c:pt>
                <c:pt idx="20">
                  <c:v>3147</c:v>
                </c:pt>
                <c:pt idx="21">
                  <c:v>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6-45E2-9549-4DFE5C4AC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84847"/>
        <c:axId val="456885327"/>
      </c:scatterChart>
      <c:valAx>
        <c:axId val="45688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85327"/>
        <c:crosses val="autoZero"/>
        <c:crossBetween val="midCat"/>
      </c:valAx>
      <c:valAx>
        <c:axId val="4568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8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Linear Inverse Transfer Function</a:t>
            </a:r>
            <a:r>
              <a:rPr lang="en-AU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33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Sheet1!$V$96:$V$118</c:f>
              <c:numCache>
                <c:formatCode>General</c:formatCode>
                <c:ptCount val="23"/>
                <c:pt idx="0">
                  <c:v>3906</c:v>
                </c:pt>
                <c:pt idx="1">
                  <c:v>3868</c:v>
                </c:pt>
                <c:pt idx="2">
                  <c:v>3824</c:v>
                </c:pt>
                <c:pt idx="3">
                  <c:v>3793</c:v>
                </c:pt>
                <c:pt idx="4">
                  <c:v>3750</c:v>
                </c:pt>
                <c:pt idx="5">
                  <c:v>3718</c:v>
                </c:pt>
                <c:pt idx="6">
                  <c:v>3691</c:v>
                </c:pt>
                <c:pt idx="7">
                  <c:v>3630</c:v>
                </c:pt>
                <c:pt idx="8">
                  <c:v>3605</c:v>
                </c:pt>
                <c:pt idx="9">
                  <c:v>3591</c:v>
                </c:pt>
                <c:pt idx="10">
                  <c:v>3550</c:v>
                </c:pt>
                <c:pt idx="11">
                  <c:v>3503</c:v>
                </c:pt>
                <c:pt idx="12">
                  <c:v>3470</c:v>
                </c:pt>
                <c:pt idx="13">
                  <c:v>3446</c:v>
                </c:pt>
                <c:pt idx="14">
                  <c:v>3374</c:v>
                </c:pt>
                <c:pt idx="15">
                  <c:v>3344</c:v>
                </c:pt>
                <c:pt idx="16">
                  <c:v>3322</c:v>
                </c:pt>
                <c:pt idx="17">
                  <c:v>3244</c:v>
                </c:pt>
                <c:pt idx="18">
                  <c:v>3225</c:v>
                </c:pt>
                <c:pt idx="19">
                  <c:v>3171</c:v>
                </c:pt>
                <c:pt idx="20">
                  <c:v>3147</c:v>
                </c:pt>
                <c:pt idx="21">
                  <c:v>3084</c:v>
                </c:pt>
              </c:numCache>
            </c:numRef>
          </c:xVal>
          <c:yVal>
            <c:numRef>
              <c:f>Sheet1!$U$96:$U$118</c:f>
              <c:numCache>
                <c:formatCode>General</c:formatCode>
                <c:ptCount val="23"/>
                <c:pt idx="0">
                  <c:v>42</c:v>
                </c:pt>
                <c:pt idx="1">
                  <c:v>40.799999999999997</c:v>
                </c:pt>
                <c:pt idx="2">
                  <c:v>40</c:v>
                </c:pt>
                <c:pt idx="3">
                  <c:v>39.299999999999997</c:v>
                </c:pt>
                <c:pt idx="4">
                  <c:v>38.1</c:v>
                </c:pt>
                <c:pt idx="5">
                  <c:v>37.1</c:v>
                </c:pt>
                <c:pt idx="6">
                  <c:v>35.6</c:v>
                </c:pt>
                <c:pt idx="7">
                  <c:v>34.9</c:v>
                </c:pt>
                <c:pt idx="8">
                  <c:v>34.1</c:v>
                </c:pt>
                <c:pt idx="9">
                  <c:v>33.5</c:v>
                </c:pt>
                <c:pt idx="10">
                  <c:v>33</c:v>
                </c:pt>
                <c:pt idx="11">
                  <c:v>32.4</c:v>
                </c:pt>
                <c:pt idx="12">
                  <c:v>32.1</c:v>
                </c:pt>
                <c:pt idx="13">
                  <c:v>31.4</c:v>
                </c:pt>
                <c:pt idx="14">
                  <c:v>30.8</c:v>
                </c:pt>
                <c:pt idx="15">
                  <c:v>30.3</c:v>
                </c:pt>
                <c:pt idx="16">
                  <c:v>29.6</c:v>
                </c:pt>
                <c:pt idx="17">
                  <c:v>28.4</c:v>
                </c:pt>
                <c:pt idx="18">
                  <c:v>28.1</c:v>
                </c:pt>
                <c:pt idx="19">
                  <c:v>27.1</c:v>
                </c:pt>
                <c:pt idx="20">
                  <c:v>27</c:v>
                </c:pt>
                <c:pt idx="21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2-44A7-A6AA-99E7A0F3C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1775"/>
        <c:axId val="56712255"/>
      </c:scatterChart>
      <c:valAx>
        <c:axId val="5671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ADC</a:t>
                </a:r>
                <a:r>
                  <a:rPr lang="en-AU" baseline="0"/>
                  <a:t> Value For Temperature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2255"/>
        <c:crosses val="autoZero"/>
        <c:crossBetween val="midCat"/>
      </c:valAx>
      <c:valAx>
        <c:axId val="567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Thermocouple</a:t>
                </a:r>
                <a:r>
                  <a:rPr lang="en-AU" baseline="0"/>
                  <a:t> Temperature (°C)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Sheet1!$Z$97:$Z$117</c:f>
              <c:numCache>
                <c:formatCode>General</c:formatCode>
                <c:ptCount val="21"/>
                <c:pt idx="0">
                  <c:v>367.2</c:v>
                </c:pt>
                <c:pt idx="1">
                  <c:v>320</c:v>
                </c:pt>
                <c:pt idx="2">
                  <c:v>903.9</c:v>
                </c:pt>
                <c:pt idx="3">
                  <c:v>762</c:v>
                </c:pt>
                <c:pt idx="4">
                  <c:v>742</c:v>
                </c:pt>
                <c:pt idx="5">
                  <c:v>569.6</c:v>
                </c:pt>
                <c:pt idx="6">
                  <c:v>1710.1</c:v>
                </c:pt>
                <c:pt idx="7">
                  <c:v>716.1</c:v>
                </c:pt>
                <c:pt idx="8">
                  <c:v>837.5</c:v>
                </c:pt>
                <c:pt idx="9">
                  <c:v>1023</c:v>
                </c:pt>
                <c:pt idx="10">
                  <c:v>2527.1999999999998</c:v>
                </c:pt>
                <c:pt idx="11">
                  <c:v>1605</c:v>
                </c:pt>
                <c:pt idx="12">
                  <c:v>1256</c:v>
                </c:pt>
                <c:pt idx="13">
                  <c:v>1016.4</c:v>
                </c:pt>
                <c:pt idx="14">
                  <c:v>575.70000000000005</c:v>
                </c:pt>
                <c:pt idx="15">
                  <c:v>325.60000000000002</c:v>
                </c:pt>
                <c:pt idx="16">
                  <c:v>1221.2</c:v>
                </c:pt>
                <c:pt idx="17">
                  <c:v>955.40000000000009</c:v>
                </c:pt>
                <c:pt idx="18">
                  <c:v>1626</c:v>
                </c:pt>
                <c:pt idx="19">
                  <c:v>1080</c:v>
                </c:pt>
                <c:pt idx="20">
                  <c:v>3144</c:v>
                </c:pt>
              </c:numCache>
            </c:numRef>
          </c:xVal>
          <c:yVal>
            <c:numRef>
              <c:f>Sheet1!$AA$97:$AA$117</c:f>
              <c:numCache>
                <c:formatCode>General</c:formatCode>
                <c:ptCount val="21"/>
                <c:pt idx="0">
                  <c:v>-38</c:v>
                </c:pt>
                <c:pt idx="1">
                  <c:v>-44</c:v>
                </c:pt>
                <c:pt idx="2">
                  <c:v>-31</c:v>
                </c:pt>
                <c:pt idx="3">
                  <c:v>-43</c:v>
                </c:pt>
                <c:pt idx="4">
                  <c:v>-32</c:v>
                </c:pt>
                <c:pt idx="5">
                  <c:v>-27</c:v>
                </c:pt>
                <c:pt idx="6">
                  <c:v>-61</c:v>
                </c:pt>
                <c:pt idx="7">
                  <c:v>-25</c:v>
                </c:pt>
                <c:pt idx="8">
                  <c:v>-14</c:v>
                </c:pt>
                <c:pt idx="9">
                  <c:v>-41</c:v>
                </c:pt>
                <c:pt idx="10">
                  <c:v>-47</c:v>
                </c:pt>
                <c:pt idx="11">
                  <c:v>-33</c:v>
                </c:pt>
                <c:pt idx="12">
                  <c:v>-24</c:v>
                </c:pt>
                <c:pt idx="13">
                  <c:v>-72</c:v>
                </c:pt>
                <c:pt idx="14">
                  <c:v>-30</c:v>
                </c:pt>
                <c:pt idx="15">
                  <c:v>-22</c:v>
                </c:pt>
                <c:pt idx="16">
                  <c:v>-78</c:v>
                </c:pt>
                <c:pt idx="17">
                  <c:v>-19</c:v>
                </c:pt>
                <c:pt idx="18">
                  <c:v>-54</c:v>
                </c:pt>
                <c:pt idx="19">
                  <c:v>-24</c:v>
                </c:pt>
                <c:pt idx="20">
                  <c:v>-63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B-4705-B74D-9E20611D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07743"/>
        <c:axId val="457199583"/>
      </c:scatterChart>
      <c:valAx>
        <c:axId val="45720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99583"/>
        <c:crosses val="autoZero"/>
        <c:crossBetween val="midCat"/>
      </c:valAx>
      <c:valAx>
        <c:axId val="4571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0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Linear Inverse TF E</a:t>
            </a:r>
            <a:r>
              <a:rPr lang="en-AU" baseline="0"/>
              <a:t>rror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Sheet1!$AQ$100:$AQ$125</c:f>
              <c:numCache>
                <c:formatCode>General</c:formatCode>
                <c:ptCount val="26"/>
                <c:pt idx="0">
                  <c:v>42.4</c:v>
                </c:pt>
                <c:pt idx="1">
                  <c:v>40.6</c:v>
                </c:pt>
                <c:pt idx="2">
                  <c:v>40.4</c:v>
                </c:pt>
                <c:pt idx="3">
                  <c:v>39.799999999999997</c:v>
                </c:pt>
                <c:pt idx="4">
                  <c:v>38.4</c:v>
                </c:pt>
                <c:pt idx="5">
                  <c:v>38.1</c:v>
                </c:pt>
                <c:pt idx="6">
                  <c:v>37.4</c:v>
                </c:pt>
                <c:pt idx="7">
                  <c:v>35.6</c:v>
                </c:pt>
                <c:pt idx="8">
                  <c:v>35.299999999999997</c:v>
                </c:pt>
                <c:pt idx="9">
                  <c:v>35.4</c:v>
                </c:pt>
                <c:pt idx="10">
                  <c:v>34.6</c:v>
                </c:pt>
                <c:pt idx="11">
                  <c:v>34.200000000000003</c:v>
                </c:pt>
                <c:pt idx="12">
                  <c:v>34.1</c:v>
                </c:pt>
                <c:pt idx="13">
                  <c:v>33.9</c:v>
                </c:pt>
                <c:pt idx="14">
                  <c:v>33.4</c:v>
                </c:pt>
                <c:pt idx="15">
                  <c:v>33</c:v>
                </c:pt>
                <c:pt idx="16">
                  <c:v>32.700000000000003</c:v>
                </c:pt>
                <c:pt idx="17">
                  <c:v>32.4</c:v>
                </c:pt>
                <c:pt idx="18">
                  <c:v>32.1</c:v>
                </c:pt>
                <c:pt idx="19">
                  <c:v>30.8</c:v>
                </c:pt>
                <c:pt idx="20">
                  <c:v>30.1</c:v>
                </c:pt>
                <c:pt idx="21">
                  <c:v>29.2</c:v>
                </c:pt>
                <c:pt idx="22">
                  <c:v>28.6</c:v>
                </c:pt>
                <c:pt idx="23">
                  <c:v>28.3</c:v>
                </c:pt>
                <c:pt idx="24">
                  <c:v>28.1</c:v>
                </c:pt>
                <c:pt idx="25">
                  <c:v>28</c:v>
                </c:pt>
              </c:numCache>
            </c:numRef>
          </c:xVal>
          <c:yVal>
            <c:numRef>
              <c:f>Sheet1!$AS$100:$AS$125</c:f>
              <c:numCache>
                <c:formatCode>General</c:formatCode>
                <c:ptCount val="26"/>
                <c:pt idx="0">
                  <c:v>-2.1499999999999986</c:v>
                </c:pt>
                <c:pt idx="1">
                  <c:v>-0.70000000000000284</c:v>
                </c:pt>
                <c:pt idx="2">
                  <c:v>-1</c:v>
                </c:pt>
                <c:pt idx="3">
                  <c:v>-9.9999999999994316E-2</c:v>
                </c:pt>
                <c:pt idx="4">
                  <c:v>0.59000000000000341</c:v>
                </c:pt>
                <c:pt idx="5">
                  <c:v>3.9999999999999147E-2</c:v>
                </c:pt>
                <c:pt idx="6">
                  <c:v>0.28000000000000114</c:v>
                </c:pt>
                <c:pt idx="7">
                  <c:v>1.1899999999999977</c:v>
                </c:pt>
                <c:pt idx="8">
                  <c:v>1.1500000000000057</c:v>
                </c:pt>
                <c:pt idx="9">
                  <c:v>0.64000000000000057</c:v>
                </c:pt>
                <c:pt idx="10">
                  <c:v>1.3099999999999952</c:v>
                </c:pt>
                <c:pt idx="11">
                  <c:v>1.3099999999999952</c:v>
                </c:pt>
                <c:pt idx="12">
                  <c:v>1.009999999999998</c:v>
                </c:pt>
                <c:pt idx="13">
                  <c:v>0.96999999999999886</c:v>
                </c:pt>
                <c:pt idx="14">
                  <c:v>1.1799999999999997</c:v>
                </c:pt>
                <c:pt idx="15">
                  <c:v>1.2199999999999989</c:v>
                </c:pt>
                <c:pt idx="16">
                  <c:v>1.2999999999999972</c:v>
                </c:pt>
                <c:pt idx="17">
                  <c:v>0.96999999999999886</c:v>
                </c:pt>
                <c:pt idx="18">
                  <c:v>1.1000000000000014</c:v>
                </c:pt>
                <c:pt idx="19">
                  <c:v>0.35999999999999943</c:v>
                </c:pt>
                <c:pt idx="20">
                  <c:v>0</c:v>
                </c:pt>
                <c:pt idx="21">
                  <c:v>0.24000000000000199</c:v>
                </c:pt>
                <c:pt idx="22">
                  <c:v>-0.10000000000000142</c:v>
                </c:pt>
                <c:pt idx="23">
                  <c:v>9.9999999999997868E-2</c:v>
                </c:pt>
                <c:pt idx="24">
                  <c:v>0.19999999999999929</c:v>
                </c:pt>
                <c:pt idx="25">
                  <c:v>0.10000000000000142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7-4493-A59E-B6958D91E01D}"/>
            </c:ext>
          </c:extLst>
        </c:ser>
        <c:ser>
          <c:idx val="1"/>
          <c:order val="1"/>
          <c:tx>
            <c:v>Test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Sheet1!$BF$99:$BF$125</c:f>
              <c:numCache>
                <c:formatCode>General</c:formatCode>
                <c:ptCount val="27"/>
                <c:pt idx="0">
                  <c:v>40.5</c:v>
                </c:pt>
                <c:pt idx="1">
                  <c:v>40.1</c:v>
                </c:pt>
                <c:pt idx="2">
                  <c:v>39.1</c:v>
                </c:pt>
                <c:pt idx="3">
                  <c:v>38.799999999999997</c:v>
                </c:pt>
                <c:pt idx="4">
                  <c:v>38.1</c:v>
                </c:pt>
                <c:pt idx="5">
                  <c:v>37.200000000000003</c:v>
                </c:pt>
                <c:pt idx="6">
                  <c:v>36.299999999999997</c:v>
                </c:pt>
                <c:pt idx="7">
                  <c:v>35.700000000000003</c:v>
                </c:pt>
                <c:pt idx="8">
                  <c:v>35.799999999999997</c:v>
                </c:pt>
                <c:pt idx="9">
                  <c:v>35.299999999999997</c:v>
                </c:pt>
                <c:pt idx="10">
                  <c:v>35</c:v>
                </c:pt>
                <c:pt idx="11">
                  <c:v>34.799999999999997</c:v>
                </c:pt>
                <c:pt idx="12">
                  <c:v>34.1</c:v>
                </c:pt>
                <c:pt idx="13">
                  <c:v>34</c:v>
                </c:pt>
                <c:pt idx="14">
                  <c:v>33.5</c:v>
                </c:pt>
                <c:pt idx="15">
                  <c:v>33.4</c:v>
                </c:pt>
                <c:pt idx="16">
                  <c:v>32.799999999999997</c:v>
                </c:pt>
                <c:pt idx="17">
                  <c:v>32.1</c:v>
                </c:pt>
                <c:pt idx="18">
                  <c:v>30.4</c:v>
                </c:pt>
                <c:pt idx="19">
                  <c:v>30.2</c:v>
                </c:pt>
                <c:pt idx="20">
                  <c:v>29.5</c:v>
                </c:pt>
                <c:pt idx="21">
                  <c:v>29.6</c:v>
                </c:pt>
                <c:pt idx="22">
                  <c:v>29.1</c:v>
                </c:pt>
                <c:pt idx="23">
                  <c:v>28.7</c:v>
                </c:pt>
                <c:pt idx="24">
                  <c:v>28.1</c:v>
                </c:pt>
                <c:pt idx="25">
                  <c:v>22</c:v>
                </c:pt>
                <c:pt idx="26">
                  <c:v>4</c:v>
                </c:pt>
              </c:numCache>
            </c:numRef>
          </c:xVal>
          <c:yVal>
            <c:numRef>
              <c:f>Sheet1!$BH$99:$BH$125</c:f>
              <c:numCache>
                <c:formatCode>General</c:formatCode>
                <c:ptCount val="27"/>
                <c:pt idx="0">
                  <c:v>-1.3400000000000034</c:v>
                </c:pt>
                <c:pt idx="1">
                  <c:v>-1.3599999999999994</c:v>
                </c:pt>
                <c:pt idx="2">
                  <c:v>-0.55000000000000426</c:v>
                </c:pt>
                <c:pt idx="3">
                  <c:v>-0.39999999999999858</c:v>
                </c:pt>
                <c:pt idx="4">
                  <c:v>-0.20000000000000284</c:v>
                </c:pt>
                <c:pt idx="5">
                  <c:v>-0.10000000000000142</c:v>
                </c:pt>
                <c:pt idx="6">
                  <c:v>0.20000000000000284</c:v>
                </c:pt>
                <c:pt idx="7">
                  <c:v>0.29999999999999716</c:v>
                </c:pt>
                <c:pt idx="8">
                  <c:v>0</c:v>
                </c:pt>
                <c:pt idx="9">
                  <c:v>0.10000000000000142</c:v>
                </c:pt>
                <c:pt idx="10">
                  <c:v>0.29999999999999716</c:v>
                </c:pt>
                <c:pt idx="11">
                  <c:v>0.27000000000000313</c:v>
                </c:pt>
                <c:pt idx="12">
                  <c:v>0.60000000000000142</c:v>
                </c:pt>
                <c:pt idx="13">
                  <c:v>0.5</c:v>
                </c:pt>
                <c:pt idx="14">
                  <c:v>0.60000000000000142</c:v>
                </c:pt>
                <c:pt idx="15">
                  <c:v>0.10000000000000142</c:v>
                </c:pt>
                <c:pt idx="16">
                  <c:v>0.20000000000000284</c:v>
                </c:pt>
                <c:pt idx="17">
                  <c:v>0.39999999999999858</c:v>
                </c:pt>
                <c:pt idx="18">
                  <c:v>1</c:v>
                </c:pt>
                <c:pt idx="19">
                  <c:v>1.0600000000000023</c:v>
                </c:pt>
                <c:pt idx="20">
                  <c:v>1.8500000000000014</c:v>
                </c:pt>
                <c:pt idx="21">
                  <c:v>1.0999999999999979</c:v>
                </c:pt>
                <c:pt idx="22">
                  <c:v>1.1999999999999993</c:v>
                </c:pt>
                <c:pt idx="23">
                  <c:v>1.4000000000000021</c:v>
                </c:pt>
                <c:pt idx="24">
                  <c:v>1.8099999999999987</c:v>
                </c:pt>
                <c:pt idx="25">
                  <c:v>-9.7799999999999994</c:v>
                </c:pt>
                <c:pt idx="26">
                  <c:v>-20.81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7-4493-A59E-B6958D91E01D}"/>
            </c:ext>
          </c:extLst>
        </c:ser>
        <c:ser>
          <c:idx val="2"/>
          <c:order val="2"/>
          <c:tx>
            <c:v>Test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Sheet1!$BJ$99:$BJ$123</c:f>
              <c:numCache>
                <c:formatCode>General</c:formatCode>
                <c:ptCount val="25"/>
                <c:pt idx="0">
                  <c:v>40.1</c:v>
                </c:pt>
                <c:pt idx="1">
                  <c:v>39.1</c:v>
                </c:pt>
                <c:pt idx="2">
                  <c:v>38.4</c:v>
                </c:pt>
                <c:pt idx="3">
                  <c:v>38.299999999999997</c:v>
                </c:pt>
                <c:pt idx="4">
                  <c:v>36.799999999999997</c:v>
                </c:pt>
                <c:pt idx="5">
                  <c:v>36.200000000000003</c:v>
                </c:pt>
                <c:pt idx="6">
                  <c:v>35.6</c:v>
                </c:pt>
                <c:pt idx="7">
                  <c:v>35.9</c:v>
                </c:pt>
                <c:pt idx="8">
                  <c:v>35.799999999999997</c:v>
                </c:pt>
                <c:pt idx="9">
                  <c:v>35</c:v>
                </c:pt>
                <c:pt idx="10">
                  <c:v>34.799999999999997</c:v>
                </c:pt>
                <c:pt idx="11">
                  <c:v>34.700000000000003</c:v>
                </c:pt>
                <c:pt idx="12">
                  <c:v>34.200000000000003</c:v>
                </c:pt>
                <c:pt idx="13">
                  <c:v>33.5</c:v>
                </c:pt>
                <c:pt idx="14">
                  <c:v>33.4</c:v>
                </c:pt>
                <c:pt idx="15">
                  <c:v>33.1</c:v>
                </c:pt>
                <c:pt idx="16">
                  <c:v>32.799999999999997</c:v>
                </c:pt>
                <c:pt idx="17">
                  <c:v>32.9</c:v>
                </c:pt>
                <c:pt idx="18">
                  <c:v>32.5</c:v>
                </c:pt>
                <c:pt idx="19">
                  <c:v>31.1</c:v>
                </c:pt>
                <c:pt idx="20">
                  <c:v>30.5</c:v>
                </c:pt>
                <c:pt idx="21">
                  <c:v>29.9</c:v>
                </c:pt>
                <c:pt idx="22">
                  <c:v>28.8</c:v>
                </c:pt>
                <c:pt idx="23">
                  <c:v>28.2</c:v>
                </c:pt>
                <c:pt idx="24">
                  <c:v>28</c:v>
                </c:pt>
              </c:numCache>
            </c:numRef>
          </c:xVal>
          <c:yVal>
            <c:numRef>
              <c:f>Sheet1!$BL$99:$BL$123</c:f>
              <c:numCache>
                <c:formatCode>General</c:formatCode>
                <c:ptCount val="25"/>
                <c:pt idx="0">
                  <c:v>0.30000000000000426</c:v>
                </c:pt>
                <c:pt idx="1">
                  <c:v>-0.10000000000000142</c:v>
                </c:pt>
                <c:pt idx="2">
                  <c:v>-0.30000000000000426</c:v>
                </c:pt>
                <c:pt idx="3">
                  <c:v>0</c:v>
                </c:pt>
                <c:pt idx="4">
                  <c:v>-0.70000000000000284</c:v>
                </c:pt>
                <c:pt idx="5">
                  <c:v>-1.1999999999999957</c:v>
                </c:pt>
                <c:pt idx="6">
                  <c:v>-1.3999999999999986</c:v>
                </c:pt>
                <c:pt idx="7">
                  <c:v>-0.89999999999999858</c:v>
                </c:pt>
                <c:pt idx="8">
                  <c:v>-0.80000000000000426</c:v>
                </c:pt>
                <c:pt idx="9">
                  <c:v>-1.3999999999999986</c:v>
                </c:pt>
                <c:pt idx="10">
                  <c:v>-1.2000000000000028</c:v>
                </c:pt>
                <c:pt idx="11">
                  <c:v>-1</c:v>
                </c:pt>
                <c:pt idx="12">
                  <c:v>-1.1999999999999957</c:v>
                </c:pt>
                <c:pt idx="13">
                  <c:v>-1.5700000000000003</c:v>
                </c:pt>
                <c:pt idx="14">
                  <c:v>-1.2000000000000028</c:v>
                </c:pt>
                <c:pt idx="15">
                  <c:v>-1.2999999999999972</c:v>
                </c:pt>
                <c:pt idx="16">
                  <c:v>-1.0700000000000003</c:v>
                </c:pt>
                <c:pt idx="17">
                  <c:v>-0.91000000000000369</c:v>
                </c:pt>
                <c:pt idx="18">
                  <c:v>-1.1000000000000014</c:v>
                </c:pt>
                <c:pt idx="19">
                  <c:v>-1.2999999999999972</c:v>
                </c:pt>
                <c:pt idx="20">
                  <c:v>-1.5</c:v>
                </c:pt>
                <c:pt idx="21">
                  <c:v>-1.4000000000000021</c:v>
                </c:pt>
                <c:pt idx="22">
                  <c:v>-1.5</c:v>
                </c:pt>
                <c:pt idx="23">
                  <c:v>-2.1099999999999994</c:v>
                </c:pt>
                <c:pt idx="24">
                  <c:v>-1.9899999999999984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7-4493-A59E-B6958D91E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51151"/>
        <c:axId val="347343471"/>
      </c:scatterChart>
      <c:valAx>
        <c:axId val="34735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Temperature</a:t>
                </a:r>
                <a:r>
                  <a:rPr lang="en-AU" baseline="0"/>
                  <a:t> (°C)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43471"/>
        <c:crosses val="autoZero"/>
        <c:crossBetween val="midCat"/>
      </c:valAx>
      <c:valAx>
        <c:axId val="3473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Temperature Error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5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Sheet1!$AQ$100:$AQ$125</c:f>
              <c:numCache>
                <c:formatCode>General</c:formatCode>
                <c:ptCount val="26"/>
                <c:pt idx="0">
                  <c:v>42.4</c:v>
                </c:pt>
                <c:pt idx="1">
                  <c:v>40.6</c:v>
                </c:pt>
                <c:pt idx="2">
                  <c:v>40.4</c:v>
                </c:pt>
                <c:pt idx="3">
                  <c:v>39.799999999999997</c:v>
                </c:pt>
                <c:pt idx="4">
                  <c:v>38.4</c:v>
                </c:pt>
                <c:pt idx="5">
                  <c:v>38.1</c:v>
                </c:pt>
                <c:pt idx="6">
                  <c:v>37.4</c:v>
                </c:pt>
                <c:pt idx="7">
                  <c:v>35.6</c:v>
                </c:pt>
                <c:pt idx="8">
                  <c:v>35.299999999999997</c:v>
                </c:pt>
                <c:pt idx="9">
                  <c:v>35.4</c:v>
                </c:pt>
                <c:pt idx="10">
                  <c:v>34.6</c:v>
                </c:pt>
                <c:pt idx="11">
                  <c:v>34.200000000000003</c:v>
                </c:pt>
                <c:pt idx="12">
                  <c:v>34.1</c:v>
                </c:pt>
                <c:pt idx="13">
                  <c:v>33.9</c:v>
                </c:pt>
                <c:pt idx="14">
                  <c:v>33.4</c:v>
                </c:pt>
                <c:pt idx="15">
                  <c:v>33</c:v>
                </c:pt>
                <c:pt idx="16">
                  <c:v>32.700000000000003</c:v>
                </c:pt>
                <c:pt idx="17">
                  <c:v>32.4</c:v>
                </c:pt>
                <c:pt idx="18">
                  <c:v>32.1</c:v>
                </c:pt>
                <c:pt idx="19">
                  <c:v>30.8</c:v>
                </c:pt>
                <c:pt idx="20">
                  <c:v>30.1</c:v>
                </c:pt>
                <c:pt idx="21">
                  <c:v>29.2</c:v>
                </c:pt>
                <c:pt idx="22">
                  <c:v>28.6</c:v>
                </c:pt>
                <c:pt idx="23">
                  <c:v>28.3</c:v>
                </c:pt>
                <c:pt idx="24">
                  <c:v>28.1</c:v>
                </c:pt>
                <c:pt idx="25">
                  <c:v>28</c:v>
                </c:pt>
              </c:numCache>
            </c:numRef>
          </c:xVal>
          <c:yVal>
            <c:numRef>
              <c:f>Sheet1!$AR$100:$AR$125</c:f>
              <c:numCache>
                <c:formatCode>General</c:formatCode>
                <c:ptCount val="26"/>
                <c:pt idx="0">
                  <c:v>40.25</c:v>
                </c:pt>
                <c:pt idx="1">
                  <c:v>39.9</c:v>
                </c:pt>
                <c:pt idx="2">
                  <c:v>39.4</c:v>
                </c:pt>
                <c:pt idx="3">
                  <c:v>39.700000000000003</c:v>
                </c:pt>
                <c:pt idx="4">
                  <c:v>38.99</c:v>
                </c:pt>
                <c:pt idx="5">
                  <c:v>38.14</c:v>
                </c:pt>
                <c:pt idx="6">
                  <c:v>37.68</c:v>
                </c:pt>
                <c:pt idx="7">
                  <c:v>36.79</c:v>
                </c:pt>
                <c:pt idx="8">
                  <c:v>36.450000000000003</c:v>
                </c:pt>
                <c:pt idx="9">
                  <c:v>36.04</c:v>
                </c:pt>
                <c:pt idx="10">
                  <c:v>35.909999999999997</c:v>
                </c:pt>
                <c:pt idx="11">
                  <c:v>35.51</c:v>
                </c:pt>
                <c:pt idx="12">
                  <c:v>35.11</c:v>
                </c:pt>
                <c:pt idx="13">
                  <c:v>34.869999999999997</c:v>
                </c:pt>
                <c:pt idx="14">
                  <c:v>34.58</c:v>
                </c:pt>
                <c:pt idx="15">
                  <c:v>34.22</c:v>
                </c:pt>
                <c:pt idx="16">
                  <c:v>34</c:v>
                </c:pt>
                <c:pt idx="17">
                  <c:v>33.369999999999997</c:v>
                </c:pt>
                <c:pt idx="18">
                  <c:v>33.200000000000003</c:v>
                </c:pt>
                <c:pt idx="19">
                  <c:v>31.16</c:v>
                </c:pt>
                <c:pt idx="20">
                  <c:v>30.1</c:v>
                </c:pt>
                <c:pt idx="21">
                  <c:v>29.44</c:v>
                </c:pt>
                <c:pt idx="22">
                  <c:v>28.5</c:v>
                </c:pt>
                <c:pt idx="23">
                  <c:v>28.4</c:v>
                </c:pt>
                <c:pt idx="24">
                  <c:v>28.3</c:v>
                </c:pt>
                <c:pt idx="25">
                  <c:v>28.1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F-470D-B4E2-92B7D0FF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78655"/>
        <c:axId val="470279135"/>
      </c:scatterChart>
      <c:valAx>
        <c:axId val="47027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79135"/>
        <c:crosses val="autoZero"/>
        <c:crossBetween val="midCat"/>
      </c:valAx>
      <c:valAx>
        <c:axId val="47027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7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Sheet1!$AM$167:$AM$186</c:f>
              <c:numCache>
                <c:formatCode>General</c:formatCode>
                <c:ptCount val="20"/>
                <c:pt idx="0">
                  <c:v>40</c:v>
                </c:pt>
                <c:pt idx="1">
                  <c:v>39.299999999999997</c:v>
                </c:pt>
                <c:pt idx="2">
                  <c:v>38.1</c:v>
                </c:pt>
                <c:pt idx="3">
                  <c:v>37.1</c:v>
                </c:pt>
                <c:pt idx="4">
                  <c:v>35.6</c:v>
                </c:pt>
                <c:pt idx="5">
                  <c:v>34.9</c:v>
                </c:pt>
                <c:pt idx="6">
                  <c:v>34.1</c:v>
                </c:pt>
                <c:pt idx="7">
                  <c:v>33.5</c:v>
                </c:pt>
                <c:pt idx="8">
                  <c:v>33</c:v>
                </c:pt>
                <c:pt idx="9">
                  <c:v>32.4</c:v>
                </c:pt>
                <c:pt idx="10">
                  <c:v>32.1</c:v>
                </c:pt>
                <c:pt idx="11">
                  <c:v>31.4</c:v>
                </c:pt>
                <c:pt idx="12">
                  <c:v>30.8</c:v>
                </c:pt>
                <c:pt idx="13">
                  <c:v>30.3</c:v>
                </c:pt>
                <c:pt idx="14">
                  <c:v>29.6</c:v>
                </c:pt>
                <c:pt idx="15">
                  <c:v>28.4</c:v>
                </c:pt>
                <c:pt idx="16">
                  <c:v>28.1</c:v>
                </c:pt>
                <c:pt idx="17">
                  <c:v>27.1</c:v>
                </c:pt>
                <c:pt idx="18">
                  <c:v>27</c:v>
                </c:pt>
                <c:pt idx="19">
                  <c:v>26.2</c:v>
                </c:pt>
              </c:numCache>
            </c:numRef>
          </c:xVal>
          <c:yVal>
            <c:numRef>
              <c:f>Sheet1!$AN$167:$AN$186</c:f>
              <c:numCache>
                <c:formatCode>General</c:formatCode>
                <c:ptCount val="20"/>
                <c:pt idx="0">
                  <c:v>3824</c:v>
                </c:pt>
                <c:pt idx="1">
                  <c:v>3793</c:v>
                </c:pt>
                <c:pt idx="2">
                  <c:v>3750</c:v>
                </c:pt>
                <c:pt idx="3">
                  <c:v>3718</c:v>
                </c:pt>
                <c:pt idx="4">
                  <c:v>3691</c:v>
                </c:pt>
                <c:pt idx="5">
                  <c:v>3630</c:v>
                </c:pt>
                <c:pt idx="6">
                  <c:v>3605</c:v>
                </c:pt>
                <c:pt idx="7">
                  <c:v>3591</c:v>
                </c:pt>
                <c:pt idx="8">
                  <c:v>3550</c:v>
                </c:pt>
                <c:pt idx="9">
                  <c:v>3503</c:v>
                </c:pt>
                <c:pt idx="10">
                  <c:v>3470</c:v>
                </c:pt>
                <c:pt idx="11">
                  <c:v>3446</c:v>
                </c:pt>
                <c:pt idx="12">
                  <c:v>3374</c:v>
                </c:pt>
                <c:pt idx="13">
                  <c:v>3344</c:v>
                </c:pt>
                <c:pt idx="14">
                  <c:v>3322</c:v>
                </c:pt>
                <c:pt idx="15">
                  <c:v>3244</c:v>
                </c:pt>
                <c:pt idx="16">
                  <c:v>3225</c:v>
                </c:pt>
                <c:pt idx="17">
                  <c:v>3171</c:v>
                </c:pt>
                <c:pt idx="18">
                  <c:v>3147</c:v>
                </c:pt>
                <c:pt idx="19">
                  <c:v>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3-4ACD-8AB3-8D121A6FF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85375"/>
        <c:axId val="470276255"/>
      </c:scatterChart>
      <c:valAx>
        <c:axId val="47028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76255"/>
        <c:crosses val="autoZero"/>
        <c:crossBetween val="midCat"/>
      </c:valAx>
      <c:valAx>
        <c:axId val="4702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8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Raw Calibration</a:t>
            </a:r>
            <a:r>
              <a:rPr lang="en-AU" baseline="0"/>
              <a:t> Curve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Sheet1!$AH$42</c:f>
              <c:strCache>
                <c:ptCount val="1"/>
                <c:pt idx="0">
                  <c:v>Expected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Sheet1!$AF$43:$AF$85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Sheet1!$AH$43:$AH$85</c:f>
              <c:numCache>
                <c:formatCode>General</c:formatCode>
                <c:ptCount val="4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0-4926-8361-F6AF0C365DA8}"/>
            </c:ext>
          </c:extLst>
        </c:ser>
        <c:ser>
          <c:idx val="1"/>
          <c:order val="1"/>
          <c:tx>
            <c:strRef>
              <c:f>Sheet1!$AI$42</c:f>
              <c:strCache>
                <c:ptCount val="1"/>
                <c:pt idx="0">
                  <c:v>Measured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Sheet1!$AF$43:$AF$85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Sheet1!$AI$43:$AI$85</c:f>
              <c:numCache>
                <c:formatCode>General</c:formatCode>
                <c:ptCount val="43"/>
                <c:pt idx="30">
                  <c:v>328.68</c:v>
                </c:pt>
                <c:pt idx="31">
                  <c:v>336.6</c:v>
                </c:pt>
                <c:pt idx="32">
                  <c:v>341.55</c:v>
                </c:pt>
                <c:pt idx="33">
                  <c:v>351.45</c:v>
                </c:pt>
                <c:pt idx="34">
                  <c:v>356.4</c:v>
                </c:pt>
                <c:pt idx="35">
                  <c:v>372.48750000000001</c:v>
                </c:pt>
                <c:pt idx="36">
                  <c:v>386.71379999999999</c:v>
                </c:pt>
                <c:pt idx="37">
                  <c:v>398.47500000000002</c:v>
                </c:pt>
                <c:pt idx="38">
                  <c:v>401.56380000000001</c:v>
                </c:pt>
                <c:pt idx="39">
                  <c:v>410.85</c:v>
                </c:pt>
                <c:pt idx="40">
                  <c:v>414.315</c:v>
                </c:pt>
                <c:pt idx="41">
                  <c:v>420.75</c:v>
                </c:pt>
                <c:pt idx="42">
                  <c:v>422.23500000000001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0-4926-8361-F6AF0C365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52447"/>
        <c:axId val="653749087"/>
      </c:scatterChart>
      <c:valAx>
        <c:axId val="65375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Temperature (°C)</a:t>
                </a:r>
                <a:r>
                  <a:rPr lang="en-AU" baseline="0"/>
                  <a:t> 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9087"/>
        <c:crosses val="autoZero"/>
        <c:crossBetween val="midCat"/>
      </c:valAx>
      <c:valAx>
        <c:axId val="6537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Sensor</a:t>
                </a:r>
                <a:r>
                  <a:rPr lang="en-AU" baseline="0"/>
                  <a:t> Output Voltage (mV)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5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Inverse Transfer Function (greater than 35°C)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Sheet1!$AF$141</c:f>
              <c:strCache>
                <c:ptCount val="1"/>
                <c:pt idx="0">
                  <c:v>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6237970253718285E-3"/>
                  <c:y val="7.9230250174964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Sheet1!$AE$142:$AE$151</c:f>
              <c:numCache>
                <c:formatCode>General</c:formatCode>
                <c:ptCount val="10"/>
                <c:pt idx="0">
                  <c:v>3906</c:v>
                </c:pt>
                <c:pt idx="1">
                  <c:v>3868</c:v>
                </c:pt>
                <c:pt idx="2">
                  <c:v>3824</c:v>
                </c:pt>
                <c:pt idx="3">
                  <c:v>3793</c:v>
                </c:pt>
                <c:pt idx="4">
                  <c:v>3750</c:v>
                </c:pt>
                <c:pt idx="5">
                  <c:v>3718</c:v>
                </c:pt>
                <c:pt idx="6">
                  <c:v>3691</c:v>
                </c:pt>
                <c:pt idx="7">
                  <c:v>3630</c:v>
                </c:pt>
                <c:pt idx="8">
                  <c:v>3605</c:v>
                </c:pt>
                <c:pt idx="9">
                  <c:v>3591</c:v>
                </c:pt>
              </c:numCache>
            </c:numRef>
          </c:xVal>
          <c:yVal>
            <c:numRef>
              <c:f>Sheet1!$AF$142:$AF$151</c:f>
              <c:numCache>
                <c:formatCode>General</c:formatCode>
                <c:ptCount val="10"/>
                <c:pt idx="0">
                  <c:v>42</c:v>
                </c:pt>
                <c:pt idx="1">
                  <c:v>40.799999999999997</c:v>
                </c:pt>
                <c:pt idx="2">
                  <c:v>40</c:v>
                </c:pt>
                <c:pt idx="3">
                  <c:v>39.299999999999997</c:v>
                </c:pt>
                <c:pt idx="4">
                  <c:v>38.1</c:v>
                </c:pt>
                <c:pt idx="5">
                  <c:v>37.1</c:v>
                </c:pt>
                <c:pt idx="6">
                  <c:v>35.6</c:v>
                </c:pt>
                <c:pt idx="7">
                  <c:v>34.9</c:v>
                </c:pt>
                <c:pt idx="8">
                  <c:v>34.1</c:v>
                </c:pt>
                <c:pt idx="9">
                  <c:v>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0E-4233-A685-53940E44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28495"/>
        <c:axId val="662134255"/>
      </c:scatterChart>
      <c:valAx>
        <c:axId val="66212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34255"/>
        <c:crosses val="autoZero"/>
        <c:crossBetween val="midCat"/>
      </c:valAx>
      <c:valAx>
        <c:axId val="66213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2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Inverse Transfer Function (Less than 35°C)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9978127734033248E-3"/>
                  <c:y val="9.6805555555555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Sheet1!$AH$141:$AH$152</c:f>
              <c:numCache>
                <c:formatCode>General</c:formatCode>
                <c:ptCount val="12"/>
                <c:pt idx="0">
                  <c:v>3550</c:v>
                </c:pt>
                <c:pt idx="1">
                  <c:v>3503</c:v>
                </c:pt>
                <c:pt idx="2">
                  <c:v>3470</c:v>
                </c:pt>
                <c:pt idx="3">
                  <c:v>3446</c:v>
                </c:pt>
                <c:pt idx="4">
                  <c:v>3374</c:v>
                </c:pt>
                <c:pt idx="5">
                  <c:v>3344</c:v>
                </c:pt>
                <c:pt idx="6">
                  <c:v>3322</c:v>
                </c:pt>
                <c:pt idx="7">
                  <c:v>3244</c:v>
                </c:pt>
                <c:pt idx="8">
                  <c:v>3225</c:v>
                </c:pt>
                <c:pt idx="9">
                  <c:v>3171</c:v>
                </c:pt>
                <c:pt idx="10">
                  <c:v>3147</c:v>
                </c:pt>
                <c:pt idx="11">
                  <c:v>3084</c:v>
                </c:pt>
              </c:numCache>
            </c:numRef>
          </c:xVal>
          <c:yVal>
            <c:numRef>
              <c:f>Sheet1!$AI$141:$AI$152</c:f>
              <c:numCache>
                <c:formatCode>General</c:formatCode>
                <c:ptCount val="12"/>
                <c:pt idx="0">
                  <c:v>33</c:v>
                </c:pt>
                <c:pt idx="1">
                  <c:v>32.4</c:v>
                </c:pt>
                <c:pt idx="2">
                  <c:v>32.1</c:v>
                </c:pt>
                <c:pt idx="3">
                  <c:v>31.4</c:v>
                </c:pt>
                <c:pt idx="4">
                  <c:v>30.8</c:v>
                </c:pt>
                <c:pt idx="5">
                  <c:v>30.3</c:v>
                </c:pt>
                <c:pt idx="6">
                  <c:v>29.6</c:v>
                </c:pt>
                <c:pt idx="7">
                  <c:v>28.4</c:v>
                </c:pt>
                <c:pt idx="8">
                  <c:v>28.1</c:v>
                </c:pt>
                <c:pt idx="9">
                  <c:v>27.1</c:v>
                </c:pt>
                <c:pt idx="10">
                  <c:v>27</c:v>
                </c:pt>
                <c:pt idx="11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2-4FC9-9A3F-A924C3337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77695"/>
        <c:axId val="495580095"/>
      </c:scatterChart>
      <c:valAx>
        <c:axId val="4955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80095"/>
        <c:crosses val="autoZero"/>
        <c:crossBetween val="midCat"/>
      </c:valAx>
      <c:valAx>
        <c:axId val="4955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7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Sheet1!$E$5:$E$20</c:f>
              <c:numCache>
                <c:formatCode>General</c:formatCode>
                <c:ptCount val="16"/>
                <c:pt idx="0">
                  <c:v>0</c:v>
                </c:pt>
                <c:pt idx="1">
                  <c:v>102.375</c:v>
                </c:pt>
                <c:pt idx="2">
                  <c:v>348.07499999999999</c:v>
                </c:pt>
                <c:pt idx="3">
                  <c:v>352.98899999999992</c:v>
                </c:pt>
                <c:pt idx="4">
                  <c:v>356.26499999999999</c:v>
                </c:pt>
                <c:pt idx="5">
                  <c:v>450.45</c:v>
                </c:pt>
                <c:pt idx="6">
                  <c:v>624.48749999999995</c:v>
                </c:pt>
                <c:pt idx="7">
                  <c:v>819</c:v>
                </c:pt>
                <c:pt idx="8">
                  <c:v>1240.7850000000001</c:v>
                </c:pt>
                <c:pt idx="9">
                  <c:v>1646.19</c:v>
                </c:pt>
                <c:pt idx="10">
                  <c:v>2047.5</c:v>
                </c:pt>
                <c:pt idx="11">
                  <c:v>2457</c:v>
                </c:pt>
                <c:pt idx="12">
                  <c:v>2866.5</c:v>
                </c:pt>
                <c:pt idx="13">
                  <c:v>3276</c:v>
                </c:pt>
                <c:pt idx="14">
                  <c:v>3685.5</c:v>
                </c:pt>
                <c:pt idx="15">
                  <c:v>4095</c:v>
                </c:pt>
              </c:numCache>
            </c:numRef>
          </c:xVal>
          <c:yVal>
            <c:numRef>
              <c:f>Sheet1!$G$5:$G$20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</c:v>
                </c:pt>
                <c:pt idx="4">
                  <c:v>270</c:v>
                </c:pt>
                <c:pt idx="5">
                  <c:v>450</c:v>
                </c:pt>
                <c:pt idx="6">
                  <c:v>720</c:v>
                </c:pt>
                <c:pt idx="7">
                  <c:v>990</c:v>
                </c:pt>
                <c:pt idx="8">
                  <c:v>1980</c:v>
                </c:pt>
                <c:pt idx="9">
                  <c:v>2700</c:v>
                </c:pt>
                <c:pt idx="10">
                  <c:v>3450</c:v>
                </c:pt>
                <c:pt idx="11">
                  <c:v>4410</c:v>
                </c:pt>
                <c:pt idx="12">
                  <c:v>5200</c:v>
                </c:pt>
                <c:pt idx="13">
                  <c:v>6000</c:v>
                </c:pt>
                <c:pt idx="14">
                  <c:v>6629</c:v>
                </c:pt>
                <c:pt idx="15">
                  <c:v>7140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E-46F0-9AA8-43909032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871968"/>
        <c:axId val="1058870528"/>
      </c:scatterChart>
      <c:valAx>
        <c:axId val="105887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70528"/>
        <c:crosses val="autoZero"/>
        <c:crossBetween val="midCat"/>
      </c:valAx>
      <c:valAx>
        <c:axId val="10588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7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Sheet1!$U$96:$U$117</c:f>
              <c:numCache>
                <c:formatCode>General</c:formatCode>
                <c:ptCount val="22"/>
                <c:pt idx="0">
                  <c:v>42</c:v>
                </c:pt>
                <c:pt idx="1">
                  <c:v>40.799999999999997</c:v>
                </c:pt>
                <c:pt idx="2">
                  <c:v>40</c:v>
                </c:pt>
                <c:pt idx="3">
                  <c:v>39.299999999999997</c:v>
                </c:pt>
                <c:pt idx="4">
                  <c:v>38.1</c:v>
                </c:pt>
                <c:pt idx="5">
                  <c:v>37.1</c:v>
                </c:pt>
                <c:pt idx="6">
                  <c:v>35.6</c:v>
                </c:pt>
                <c:pt idx="7">
                  <c:v>34.9</c:v>
                </c:pt>
                <c:pt idx="8">
                  <c:v>34.1</c:v>
                </c:pt>
                <c:pt idx="9">
                  <c:v>33.5</c:v>
                </c:pt>
                <c:pt idx="10">
                  <c:v>33</c:v>
                </c:pt>
                <c:pt idx="11">
                  <c:v>32.4</c:v>
                </c:pt>
                <c:pt idx="12">
                  <c:v>32.1</c:v>
                </c:pt>
                <c:pt idx="13">
                  <c:v>31.4</c:v>
                </c:pt>
                <c:pt idx="14">
                  <c:v>30.8</c:v>
                </c:pt>
                <c:pt idx="15">
                  <c:v>30.3</c:v>
                </c:pt>
                <c:pt idx="16">
                  <c:v>29.6</c:v>
                </c:pt>
                <c:pt idx="17">
                  <c:v>28.4</c:v>
                </c:pt>
                <c:pt idx="18">
                  <c:v>28.1</c:v>
                </c:pt>
                <c:pt idx="19">
                  <c:v>27.1</c:v>
                </c:pt>
                <c:pt idx="20">
                  <c:v>27</c:v>
                </c:pt>
                <c:pt idx="21">
                  <c:v>26.2</c:v>
                </c:pt>
              </c:numCache>
            </c:numRef>
          </c:xVal>
          <c:yVal>
            <c:numRef>
              <c:f>Sheet1!$V$96:$V$117</c:f>
              <c:numCache>
                <c:formatCode>General</c:formatCode>
                <c:ptCount val="22"/>
                <c:pt idx="0">
                  <c:v>3906</c:v>
                </c:pt>
                <c:pt idx="1">
                  <c:v>3868</c:v>
                </c:pt>
                <c:pt idx="2">
                  <c:v>3824</c:v>
                </c:pt>
                <c:pt idx="3">
                  <c:v>3793</c:v>
                </c:pt>
                <c:pt idx="4">
                  <c:v>3750</c:v>
                </c:pt>
                <c:pt idx="5">
                  <c:v>3718</c:v>
                </c:pt>
                <c:pt idx="6">
                  <c:v>3691</c:v>
                </c:pt>
                <c:pt idx="7">
                  <c:v>3630</c:v>
                </c:pt>
                <c:pt idx="8">
                  <c:v>3605</c:v>
                </c:pt>
                <c:pt idx="9">
                  <c:v>3591</c:v>
                </c:pt>
                <c:pt idx="10">
                  <c:v>3550</c:v>
                </c:pt>
                <c:pt idx="11">
                  <c:v>3503</c:v>
                </c:pt>
                <c:pt idx="12">
                  <c:v>3470</c:v>
                </c:pt>
                <c:pt idx="13">
                  <c:v>3446</c:v>
                </c:pt>
                <c:pt idx="14">
                  <c:v>3374</c:v>
                </c:pt>
                <c:pt idx="15">
                  <c:v>3344</c:v>
                </c:pt>
                <c:pt idx="16">
                  <c:v>3322</c:v>
                </c:pt>
                <c:pt idx="17">
                  <c:v>3244</c:v>
                </c:pt>
                <c:pt idx="18">
                  <c:v>3225</c:v>
                </c:pt>
                <c:pt idx="19">
                  <c:v>3171</c:v>
                </c:pt>
                <c:pt idx="20">
                  <c:v>3147</c:v>
                </c:pt>
                <c:pt idx="21">
                  <c:v>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8-48B7-AC12-CB63EB297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083999"/>
        <c:axId val="857092639"/>
      </c:scatterChart>
      <c:valAx>
        <c:axId val="85708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92639"/>
        <c:crosses val="autoZero"/>
        <c:crossBetween val="midCat"/>
      </c:valAx>
      <c:valAx>
        <c:axId val="8570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8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New</a:t>
            </a:r>
            <a:r>
              <a:rPr lang="en-AU" baseline="0"/>
              <a:t> Linear Piecewise Transfer Function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Sheet1!$BS$130:$BS$156</c:f>
              <c:numCache>
                <c:formatCode>General</c:formatCode>
                <c:ptCount val="27"/>
                <c:pt idx="0">
                  <c:v>40.5</c:v>
                </c:pt>
                <c:pt idx="1">
                  <c:v>40.1</c:v>
                </c:pt>
                <c:pt idx="2">
                  <c:v>39.1</c:v>
                </c:pt>
                <c:pt idx="3">
                  <c:v>38.799999999999997</c:v>
                </c:pt>
                <c:pt idx="4">
                  <c:v>38.1</c:v>
                </c:pt>
                <c:pt idx="5">
                  <c:v>37.200000000000003</c:v>
                </c:pt>
                <c:pt idx="6">
                  <c:v>36.299999999999997</c:v>
                </c:pt>
                <c:pt idx="7">
                  <c:v>35.700000000000003</c:v>
                </c:pt>
                <c:pt idx="8">
                  <c:v>35.799999999999997</c:v>
                </c:pt>
                <c:pt idx="9">
                  <c:v>35.299999999999997</c:v>
                </c:pt>
                <c:pt idx="10">
                  <c:v>35</c:v>
                </c:pt>
                <c:pt idx="11">
                  <c:v>34.799999999999997</c:v>
                </c:pt>
                <c:pt idx="12">
                  <c:v>34.1</c:v>
                </c:pt>
                <c:pt idx="13">
                  <c:v>34</c:v>
                </c:pt>
                <c:pt idx="14">
                  <c:v>33.5</c:v>
                </c:pt>
                <c:pt idx="15">
                  <c:v>33.4</c:v>
                </c:pt>
                <c:pt idx="16">
                  <c:v>32.799999999999997</c:v>
                </c:pt>
                <c:pt idx="17">
                  <c:v>32.1</c:v>
                </c:pt>
                <c:pt idx="18">
                  <c:v>30.4</c:v>
                </c:pt>
                <c:pt idx="19">
                  <c:v>30.2</c:v>
                </c:pt>
                <c:pt idx="20">
                  <c:v>29.5</c:v>
                </c:pt>
                <c:pt idx="21">
                  <c:v>29.6</c:v>
                </c:pt>
                <c:pt idx="22">
                  <c:v>29.1</c:v>
                </c:pt>
                <c:pt idx="23">
                  <c:v>28.7</c:v>
                </c:pt>
                <c:pt idx="24">
                  <c:v>28.1</c:v>
                </c:pt>
                <c:pt idx="25">
                  <c:v>22</c:v>
                </c:pt>
                <c:pt idx="26">
                  <c:v>4</c:v>
                </c:pt>
              </c:numCache>
            </c:numRef>
          </c:xVal>
          <c:yVal>
            <c:numRef>
              <c:f>Sheet1!$BW$130:$BW$156</c:f>
              <c:numCache>
                <c:formatCode>General</c:formatCode>
                <c:ptCount val="27"/>
                <c:pt idx="0">
                  <c:v>-1.3400000000000034</c:v>
                </c:pt>
                <c:pt idx="1">
                  <c:v>-0.57749206349205195</c:v>
                </c:pt>
                <c:pt idx="2">
                  <c:v>0.18626455026454636</c:v>
                </c:pt>
                <c:pt idx="3">
                  <c:v>0.2997566137566281</c:v>
                </c:pt>
                <c:pt idx="4">
                  <c:v>0.37806349206349665</c:v>
                </c:pt>
                <c:pt idx="5">
                  <c:v>0.28335449735448037</c:v>
                </c:pt>
                <c:pt idx="6">
                  <c:v>0.43732275132275333</c:v>
                </c:pt>
                <c:pt idx="7">
                  <c:v>0.41562962962962047</c:v>
                </c:pt>
                <c:pt idx="8">
                  <c:v>6.6952380952372437E-2</c:v>
                </c:pt>
                <c:pt idx="9">
                  <c:v>6.9597883597893428E-2</c:v>
                </c:pt>
                <c:pt idx="10">
                  <c:v>0.24525925925925662</c:v>
                </c:pt>
                <c:pt idx="11">
                  <c:v>0.15928042328042125</c:v>
                </c:pt>
                <c:pt idx="12">
                  <c:v>0.39922751322752248</c:v>
                </c:pt>
                <c:pt idx="13">
                  <c:v>0.25055026455027019</c:v>
                </c:pt>
                <c:pt idx="14">
                  <c:v>0.25319576719576276</c:v>
                </c:pt>
                <c:pt idx="15">
                  <c:v>-0.39283597883598276</c:v>
                </c:pt>
                <c:pt idx="16">
                  <c:v>-0.41452910052910852</c:v>
                </c:pt>
                <c:pt idx="17">
                  <c:v>-0.33622222222222575</c:v>
                </c:pt>
                <c:pt idx="18">
                  <c:v>-3.9470899470828158E-3</c:v>
                </c:pt>
                <c:pt idx="19">
                  <c:v>2.1978835978845979E-2</c:v>
                </c:pt>
                <c:pt idx="20">
                  <c:v>0.83388359788358457</c:v>
                </c:pt>
                <c:pt idx="21">
                  <c:v>-7.4317460317466555E-2</c:v>
                </c:pt>
                <c:pt idx="22">
                  <c:v>-7.1671957671973985E-2</c:v>
                </c:pt>
                <c:pt idx="23">
                  <c:v>0.44627777777777666</c:v>
                </c:pt>
                <c:pt idx="24">
                  <c:v>0.94775925925925719</c:v>
                </c:pt>
                <c:pt idx="25">
                  <c:v>-2.1248333333333349</c:v>
                </c:pt>
                <c:pt idx="26">
                  <c:v>0.82257407407407257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108-BA26-3587C68F650F}"/>
            </c:ext>
          </c:extLst>
        </c:ser>
        <c:ser>
          <c:idx val="1"/>
          <c:order val="1"/>
          <c:tx>
            <c:v>Test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Sheet1!$BZ$129:$BZ$153</c:f>
              <c:numCache>
                <c:formatCode>General</c:formatCode>
                <c:ptCount val="25"/>
                <c:pt idx="0">
                  <c:v>40.1</c:v>
                </c:pt>
                <c:pt idx="1">
                  <c:v>39.1</c:v>
                </c:pt>
                <c:pt idx="2">
                  <c:v>38.4</c:v>
                </c:pt>
                <c:pt idx="3">
                  <c:v>38.299999999999997</c:v>
                </c:pt>
                <c:pt idx="4">
                  <c:v>36.799999999999997</c:v>
                </c:pt>
                <c:pt idx="5">
                  <c:v>36.200000000000003</c:v>
                </c:pt>
                <c:pt idx="6">
                  <c:v>35.6</c:v>
                </c:pt>
                <c:pt idx="7">
                  <c:v>35.9</c:v>
                </c:pt>
                <c:pt idx="8">
                  <c:v>35.799999999999997</c:v>
                </c:pt>
                <c:pt idx="9">
                  <c:v>35</c:v>
                </c:pt>
                <c:pt idx="10">
                  <c:v>34.799999999999997</c:v>
                </c:pt>
                <c:pt idx="11">
                  <c:v>34.700000000000003</c:v>
                </c:pt>
                <c:pt idx="12">
                  <c:v>34.200000000000003</c:v>
                </c:pt>
                <c:pt idx="13">
                  <c:v>33.5</c:v>
                </c:pt>
                <c:pt idx="14">
                  <c:v>33.4</c:v>
                </c:pt>
                <c:pt idx="15">
                  <c:v>33.1</c:v>
                </c:pt>
                <c:pt idx="16">
                  <c:v>32.799999999999997</c:v>
                </c:pt>
                <c:pt idx="17">
                  <c:v>32.9</c:v>
                </c:pt>
                <c:pt idx="18">
                  <c:v>32.5</c:v>
                </c:pt>
                <c:pt idx="19">
                  <c:v>31.1</c:v>
                </c:pt>
                <c:pt idx="20">
                  <c:v>30.5</c:v>
                </c:pt>
                <c:pt idx="21">
                  <c:v>29.9</c:v>
                </c:pt>
                <c:pt idx="22">
                  <c:v>28.8</c:v>
                </c:pt>
                <c:pt idx="23">
                  <c:v>28.2</c:v>
                </c:pt>
                <c:pt idx="24">
                  <c:v>28</c:v>
                </c:pt>
              </c:numCache>
            </c:numRef>
          </c:xVal>
          <c:yVal>
            <c:numRef>
              <c:f>Sheet1!$CD$129:$CD$153</c:f>
              <c:numCache>
                <c:formatCode>General</c:formatCode>
                <c:ptCount val="25"/>
                <c:pt idx="0">
                  <c:v>-5.526984126985468E-2</c:v>
                </c:pt>
                <c:pt idx="1">
                  <c:v>0.42250793650794805</c:v>
                </c:pt>
                <c:pt idx="2">
                  <c:v>0.8862645502645492</c:v>
                </c:pt>
                <c:pt idx="3">
                  <c:v>0.7997566137566281</c:v>
                </c:pt>
                <c:pt idx="4">
                  <c:v>1.6780634920635009</c:v>
                </c:pt>
                <c:pt idx="5">
                  <c:v>1.2833544973544804</c:v>
                </c:pt>
                <c:pt idx="6">
                  <c:v>1.1373227513227491</c:v>
                </c:pt>
                <c:pt idx="7">
                  <c:v>0.21562962962962473</c:v>
                </c:pt>
                <c:pt idx="8">
                  <c:v>6.6952380952372437E-2</c:v>
                </c:pt>
                <c:pt idx="9">
                  <c:v>0.36959788359789059</c:v>
                </c:pt>
                <c:pt idx="10">
                  <c:v>0.44525925925925947</c:v>
                </c:pt>
                <c:pt idx="11">
                  <c:v>0.25928042328041556</c:v>
                </c:pt>
                <c:pt idx="12">
                  <c:v>0.29922751322752106</c:v>
                </c:pt>
                <c:pt idx="13">
                  <c:v>0.75055026455027019</c:v>
                </c:pt>
                <c:pt idx="14">
                  <c:v>0.35319576719576418</c:v>
                </c:pt>
                <c:pt idx="15">
                  <c:v>-9.28359788359856E-2</c:v>
                </c:pt>
                <c:pt idx="16">
                  <c:v>-0.41452910052910852</c:v>
                </c:pt>
                <c:pt idx="17">
                  <c:v>-1.1362222222222229</c:v>
                </c:pt>
                <c:pt idx="18">
                  <c:v>-2.1039470899470842</c:v>
                </c:pt>
                <c:pt idx="19">
                  <c:v>-0.87802116402115615</c:v>
                </c:pt>
                <c:pt idx="20">
                  <c:v>-0.16611640211641543</c:v>
                </c:pt>
                <c:pt idx="21">
                  <c:v>-0.37431746031746371</c:v>
                </c:pt>
                <c:pt idx="22">
                  <c:v>0.22832804232802673</c:v>
                </c:pt>
                <c:pt idx="23">
                  <c:v>0.94627777777777666</c:v>
                </c:pt>
                <c:pt idx="24">
                  <c:v>1.0477592592592586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7-4108-BA26-3587C68F650F}"/>
            </c:ext>
          </c:extLst>
        </c:ser>
        <c:ser>
          <c:idx val="2"/>
          <c:order val="2"/>
          <c:tx>
            <c:v>Test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Sheet1!$CF$129:$CF$153</c:f>
              <c:numCache>
                <c:formatCode>General</c:formatCode>
                <c:ptCount val="25"/>
                <c:pt idx="0">
                  <c:v>42.4</c:v>
                </c:pt>
                <c:pt idx="1">
                  <c:v>40.6</c:v>
                </c:pt>
                <c:pt idx="2">
                  <c:v>40.4</c:v>
                </c:pt>
                <c:pt idx="3">
                  <c:v>39.799999999999997</c:v>
                </c:pt>
                <c:pt idx="4">
                  <c:v>38.4</c:v>
                </c:pt>
                <c:pt idx="5">
                  <c:v>38.1</c:v>
                </c:pt>
                <c:pt idx="6">
                  <c:v>37.4</c:v>
                </c:pt>
                <c:pt idx="7">
                  <c:v>35.6</c:v>
                </c:pt>
                <c:pt idx="8">
                  <c:v>35.299999999999997</c:v>
                </c:pt>
                <c:pt idx="9">
                  <c:v>35.4</c:v>
                </c:pt>
                <c:pt idx="10">
                  <c:v>34.6</c:v>
                </c:pt>
                <c:pt idx="11">
                  <c:v>34.200000000000003</c:v>
                </c:pt>
                <c:pt idx="12">
                  <c:v>34.1</c:v>
                </c:pt>
                <c:pt idx="13">
                  <c:v>33.9</c:v>
                </c:pt>
                <c:pt idx="14">
                  <c:v>33.4</c:v>
                </c:pt>
                <c:pt idx="15">
                  <c:v>33</c:v>
                </c:pt>
                <c:pt idx="16">
                  <c:v>32.700000000000003</c:v>
                </c:pt>
                <c:pt idx="17">
                  <c:v>32.4</c:v>
                </c:pt>
                <c:pt idx="18">
                  <c:v>32.1</c:v>
                </c:pt>
                <c:pt idx="19">
                  <c:v>30.8</c:v>
                </c:pt>
                <c:pt idx="20">
                  <c:v>30.1</c:v>
                </c:pt>
                <c:pt idx="21">
                  <c:v>29.2</c:v>
                </c:pt>
                <c:pt idx="22">
                  <c:v>28.6</c:v>
                </c:pt>
                <c:pt idx="23">
                  <c:v>28.3</c:v>
                </c:pt>
                <c:pt idx="24">
                  <c:v>28.1</c:v>
                </c:pt>
              </c:numCache>
            </c:numRef>
          </c:xVal>
          <c:yVal>
            <c:numRef>
              <c:f>Sheet1!$CJ$129:$CJ$153</c:f>
              <c:numCache>
                <c:formatCode>General</c:formatCode>
                <c:ptCount val="25"/>
                <c:pt idx="0">
                  <c:v>-2.3552698412698518</c:v>
                </c:pt>
                <c:pt idx="1">
                  <c:v>-1.077492063492052</c:v>
                </c:pt>
                <c:pt idx="2">
                  <c:v>-1.1137354497354508</c:v>
                </c:pt>
                <c:pt idx="3">
                  <c:v>-0.7002433862433719</c:v>
                </c:pt>
                <c:pt idx="4">
                  <c:v>7.8063492063499496E-2</c:v>
                </c:pt>
                <c:pt idx="5">
                  <c:v>-0.61664550264551821</c:v>
                </c:pt>
                <c:pt idx="6">
                  <c:v>-0.66267724867724809</c:v>
                </c:pt>
                <c:pt idx="7">
                  <c:v>0.51562962962962189</c:v>
                </c:pt>
                <c:pt idx="8">
                  <c:v>0.56695238095237244</c:v>
                </c:pt>
                <c:pt idx="9">
                  <c:v>-3.0402116402107993E-2</c:v>
                </c:pt>
                <c:pt idx="10">
                  <c:v>0.6452592592592552</c:v>
                </c:pt>
                <c:pt idx="11">
                  <c:v>0.75928042328041556</c:v>
                </c:pt>
                <c:pt idx="12">
                  <c:v>0.39922751322752248</c:v>
                </c:pt>
                <c:pt idx="13">
                  <c:v>0.35055026455027161</c:v>
                </c:pt>
                <c:pt idx="14">
                  <c:v>0.35319576719576418</c:v>
                </c:pt>
                <c:pt idx="15">
                  <c:v>7.1640211640158213E-3</c:v>
                </c:pt>
                <c:pt idx="16">
                  <c:v>-0.3145291005291142</c:v>
                </c:pt>
                <c:pt idx="17">
                  <c:v>-0.63622222222222291</c:v>
                </c:pt>
                <c:pt idx="18">
                  <c:v>-1.7039470899470857</c:v>
                </c:pt>
                <c:pt idx="19">
                  <c:v>-0.57802116402115544</c:v>
                </c:pt>
                <c:pt idx="20">
                  <c:v>0.23388359788358315</c:v>
                </c:pt>
                <c:pt idx="21">
                  <c:v>0.32568253968253558</c:v>
                </c:pt>
                <c:pt idx="22">
                  <c:v>0.42832804232802602</c:v>
                </c:pt>
                <c:pt idx="23">
                  <c:v>0.84627777777777524</c:v>
                </c:pt>
                <c:pt idx="24">
                  <c:v>0.94775925925925719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D7-4108-BA26-3587C68F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94175"/>
        <c:axId val="491596095"/>
      </c:scatterChart>
      <c:valAx>
        <c:axId val="49159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Temperature</a:t>
                </a:r>
                <a:r>
                  <a:rPr lang="en-AU" baseline="0"/>
                  <a:t> (°C)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96095"/>
        <c:crosses val="autoZero"/>
        <c:crossBetween val="midCat"/>
      </c:valAx>
      <c:valAx>
        <c:axId val="4915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Temperature Error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9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Additional</a:t>
            </a:r>
            <a:r>
              <a:rPr lang="en-AU" sz="1200" baseline="0"/>
              <a:t> Calibration with Low Temperature Values</a:t>
            </a:r>
            <a:endParaRPr lang="en-A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backward val="115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19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Sheet1!$BU$130:$BU$152</c:f>
              <c:numCache>
                <c:formatCode>General</c:formatCode>
                <c:ptCount val="23"/>
                <c:pt idx="0">
                  <c:v>3820.1587301587297</c:v>
                </c:pt>
                <c:pt idx="1">
                  <c:v>3797.9365079365084</c:v>
                </c:pt>
                <c:pt idx="2">
                  <c:v>3787.8835978835978</c:v>
                </c:pt>
                <c:pt idx="3">
                  <c:v>3779.9470899470903</c:v>
                </c:pt>
                <c:pt idx="4">
                  <c:v>3753.4920634920636</c:v>
                </c:pt>
                <c:pt idx="5">
                  <c:v>3711.1640211640206</c:v>
                </c:pt>
                <c:pt idx="6">
                  <c:v>3679.4179894179892</c:v>
                </c:pt>
                <c:pt idx="7">
                  <c:v>3652.9629629629626</c:v>
                </c:pt>
                <c:pt idx="8">
                  <c:v>3642.3809523809518</c:v>
                </c:pt>
                <c:pt idx="9">
                  <c:v>3621.2169312169312</c:v>
                </c:pt>
                <c:pt idx="10">
                  <c:v>3615.9259259259256</c:v>
                </c:pt>
                <c:pt idx="11">
                  <c:v>3603.7566137566132</c:v>
                </c:pt>
                <c:pt idx="12">
                  <c:v>3584.1798941798943</c:v>
                </c:pt>
                <c:pt idx="13">
                  <c:v>3573.5978835978835</c:v>
                </c:pt>
                <c:pt idx="14">
                  <c:v>3552.433862433862</c:v>
                </c:pt>
                <c:pt idx="15">
                  <c:v>3520.6878306878307</c:v>
                </c:pt>
                <c:pt idx="16">
                  <c:v>3494.232804232804</c:v>
                </c:pt>
                <c:pt idx="17">
                  <c:v>3467.7777777777774</c:v>
                </c:pt>
                <c:pt idx="18">
                  <c:v>3409.5767195767198</c:v>
                </c:pt>
                <c:pt idx="19">
                  <c:v>3402.1693121693124</c:v>
                </c:pt>
                <c:pt idx="20">
                  <c:v>3406.9312169312166</c:v>
                </c:pt>
                <c:pt idx="21">
                  <c:v>3372.5396825396824</c:v>
                </c:pt>
                <c:pt idx="22">
                  <c:v>3351.3756613756609</c:v>
                </c:pt>
              </c:numCache>
            </c:numRef>
          </c:xVal>
          <c:yVal>
            <c:numRef>
              <c:f>Sheet1!$BS$130:$BS$152</c:f>
              <c:numCache>
                <c:formatCode>General</c:formatCode>
                <c:ptCount val="23"/>
                <c:pt idx="0">
                  <c:v>40.5</c:v>
                </c:pt>
                <c:pt idx="1">
                  <c:v>40.1</c:v>
                </c:pt>
                <c:pt idx="2">
                  <c:v>39.1</c:v>
                </c:pt>
                <c:pt idx="3">
                  <c:v>38.799999999999997</c:v>
                </c:pt>
                <c:pt idx="4">
                  <c:v>38.1</c:v>
                </c:pt>
                <c:pt idx="5">
                  <c:v>37.200000000000003</c:v>
                </c:pt>
                <c:pt idx="6">
                  <c:v>36.299999999999997</c:v>
                </c:pt>
                <c:pt idx="7">
                  <c:v>35.700000000000003</c:v>
                </c:pt>
                <c:pt idx="8">
                  <c:v>35.799999999999997</c:v>
                </c:pt>
                <c:pt idx="9">
                  <c:v>35.299999999999997</c:v>
                </c:pt>
                <c:pt idx="10">
                  <c:v>35</c:v>
                </c:pt>
                <c:pt idx="11">
                  <c:v>34.799999999999997</c:v>
                </c:pt>
                <c:pt idx="12">
                  <c:v>34.1</c:v>
                </c:pt>
                <c:pt idx="13">
                  <c:v>34</c:v>
                </c:pt>
                <c:pt idx="14">
                  <c:v>33.5</c:v>
                </c:pt>
                <c:pt idx="15">
                  <c:v>33.4</c:v>
                </c:pt>
                <c:pt idx="16">
                  <c:v>32.799999999999997</c:v>
                </c:pt>
                <c:pt idx="17">
                  <c:v>32.1</c:v>
                </c:pt>
                <c:pt idx="18">
                  <c:v>30.4</c:v>
                </c:pt>
                <c:pt idx="19">
                  <c:v>30.2</c:v>
                </c:pt>
                <c:pt idx="20">
                  <c:v>29.5</c:v>
                </c:pt>
                <c:pt idx="21">
                  <c:v>29.6</c:v>
                </c:pt>
                <c:pt idx="22">
                  <c:v>29.1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5-499E-9167-5AAA3040883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900"/>
            <c:dispRSqr val="0"/>
            <c:dispEq val="1"/>
            <c:trendlineLbl>
              <c:layout>
                <c:manualLayout>
                  <c:x val="-0.1977561242344707"/>
                  <c:y val="0.12612388397251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Sheet1!$BU$153:$BU$156</c:f>
              <c:numCache>
                <c:formatCode>General</c:formatCode>
                <c:ptCount val="4"/>
                <c:pt idx="0">
                  <c:v>3340.7936507936506</c:v>
                </c:pt>
                <c:pt idx="1">
                  <c:v>3330.7407407407404</c:v>
                </c:pt>
                <c:pt idx="2">
                  <c:v>2394.7619047619046</c:v>
                </c:pt>
                <c:pt idx="3">
                  <c:v>858.78306878306864</c:v>
                </c:pt>
              </c:numCache>
            </c:numRef>
          </c:xVal>
          <c:yVal>
            <c:numRef>
              <c:f>Sheet1!$BS$153:$BS$156</c:f>
              <c:numCache>
                <c:formatCode>General</c:formatCode>
                <c:ptCount val="4"/>
                <c:pt idx="0">
                  <c:v>28.7</c:v>
                </c:pt>
                <c:pt idx="1">
                  <c:v>28.1</c:v>
                </c:pt>
                <c:pt idx="2">
                  <c:v>22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5-499E-9167-5AAA30408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63711"/>
        <c:axId val="696664671"/>
      </c:scatterChart>
      <c:valAx>
        <c:axId val="69666371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64671"/>
        <c:crosses val="autoZero"/>
        <c:crossBetween val="midCat"/>
      </c:valAx>
      <c:valAx>
        <c:axId val="6966646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Tempertaure</a:t>
                </a:r>
                <a:r>
                  <a:rPr lang="en-AU" baseline="0"/>
                  <a:t> (°C)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6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9000"/>
            <c:dispRSqr val="0"/>
            <c:dispEq val="1"/>
            <c:trendlineLbl>
              <c:layout>
                <c:manualLayout>
                  <c:x val="-7.4029090113735777E-2"/>
                  <c:y val="-1.91517206182560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Sheet1!$CB$129:$CB$154</c:f>
              <c:numCache>
                <c:formatCode>General</c:formatCode>
                <c:ptCount val="26"/>
                <c:pt idx="0">
                  <c:v>3820.1587301587297</c:v>
                </c:pt>
                <c:pt idx="1">
                  <c:v>3797.9365079365084</c:v>
                </c:pt>
                <c:pt idx="2">
                  <c:v>3787.8835978835978</c:v>
                </c:pt>
                <c:pt idx="3">
                  <c:v>3779.9470899470903</c:v>
                </c:pt>
                <c:pt idx="4">
                  <c:v>3753.4920634920636</c:v>
                </c:pt>
                <c:pt idx="5">
                  <c:v>3711.1640211640206</c:v>
                </c:pt>
                <c:pt idx="6">
                  <c:v>3679.4179894179892</c:v>
                </c:pt>
                <c:pt idx="7">
                  <c:v>3652.9629629629626</c:v>
                </c:pt>
                <c:pt idx="8">
                  <c:v>3642.3809523809518</c:v>
                </c:pt>
                <c:pt idx="9">
                  <c:v>3621.2169312169312</c:v>
                </c:pt>
                <c:pt idx="10">
                  <c:v>3615.9259259259256</c:v>
                </c:pt>
                <c:pt idx="11">
                  <c:v>3603.7566137566132</c:v>
                </c:pt>
                <c:pt idx="12">
                  <c:v>3584.1798941798943</c:v>
                </c:pt>
                <c:pt idx="13">
                  <c:v>3573.5978835978835</c:v>
                </c:pt>
                <c:pt idx="14">
                  <c:v>3552.433862433862</c:v>
                </c:pt>
                <c:pt idx="15">
                  <c:v>3520.6878306878307</c:v>
                </c:pt>
                <c:pt idx="16">
                  <c:v>3494.232804232804</c:v>
                </c:pt>
                <c:pt idx="17">
                  <c:v>3467.7777777777774</c:v>
                </c:pt>
                <c:pt idx="18">
                  <c:v>3409.5767195767198</c:v>
                </c:pt>
                <c:pt idx="19">
                  <c:v>3402.1693121693124</c:v>
                </c:pt>
                <c:pt idx="20">
                  <c:v>3406.9312169312166</c:v>
                </c:pt>
                <c:pt idx="21">
                  <c:v>3372.5396825396824</c:v>
                </c:pt>
                <c:pt idx="22">
                  <c:v>3351.3756613756609</c:v>
                </c:pt>
                <c:pt idx="23">
                  <c:v>3340.7936507936506</c:v>
                </c:pt>
                <c:pt idx="24">
                  <c:v>3330.7407407407404</c:v>
                </c:pt>
                <c:pt idx="25">
                  <c:v>2394.7619047619046</c:v>
                </c:pt>
              </c:numCache>
            </c:numRef>
          </c:xVal>
          <c:yVal>
            <c:numRef>
              <c:f>Sheet1!$BZ$129:$BZ$156</c:f>
              <c:numCache>
                <c:formatCode>General</c:formatCode>
                <c:ptCount val="28"/>
                <c:pt idx="0">
                  <c:v>40.1</c:v>
                </c:pt>
                <c:pt idx="1">
                  <c:v>39.1</c:v>
                </c:pt>
                <c:pt idx="2">
                  <c:v>38.4</c:v>
                </c:pt>
                <c:pt idx="3">
                  <c:v>38.299999999999997</c:v>
                </c:pt>
                <c:pt idx="4">
                  <c:v>36.799999999999997</c:v>
                </c:pt>
                <c:pt idx="5">
                  <c:v>36.200000000000003</c:v>
                </c:pt>
                <c:pt idx="6">
                  <c:v>35.6</c:v>
                </c:pt>
                <c:pt idx="7">
                  <c:v>35.9</c:v>
                </c:pt>
                <c:pt idx="8">
                  <c:v>35.799999999999997</c:v>
                </c:pt>
                <c:pt idx="9">
                  <c:v>35</c:v>
                </c:pt>
                <c:pt idx="10">
                  <c:v>34.799999999999997</c:v>
                </c:pt>
                <c:pt idx="11">
                  <c:v>34.700000000000003</c:v>
                </c:pt>
                <c:pt idx="12">
                  <c:v>34.200000000000003</c:v>
                </c:pt>
                <c:pt idx="13">
                  <c:v>33.5</c:v>
                </c:pt>
                <c:pt idx="14">
                  <c:v>33.4</c:v>
                </c:pt>
                <c:pt idx="15">
                  <c:v>33.1</c:v>
                </c:pt>
                <c:pt idx="16">
                  <c:v>32.799999999999997</c:v>
                </c:pt>
                <c:pt idx="17">
                  <c:v>32.9</c:v>
                </c:pt>
                <c:pt idx="18">
                  <c:v>32.5</c:v>
                </c:pt>
                <c:pt idx="19">
                  <c:v>31.1</c:v>
                </c:pt>
                <c:pt idx="20">
                  <c:v>30.5</c:v>
                </c:pt>
                <c:pt idx="21">
                  <c:v>29.9</c:v>
                </c:pt>
                <c:pt idx="22">
                  <c:v>28.8</c:v>
                </c:pt>
                <c:pt idx="23">
                  <c:v>28.2</c:v>
                </c:pt>
                <c:pt idx="2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5-41F4-BBB1-91A961007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33471"/>
        <c:axId val="977024831"/>
      </c:scatterChart>
      <c:valAx>
        <c:axId val="97703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24831"/>
        <c:crosses val="autoZero"/>
        <c:crossBetween val="midCat"/>
      </c:valAx>
      <c:valAx>
        <c:axId val="9770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3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Graph</a:t>
            </a:r>
            <a:r>
              <a:rPr lang="en-AU" baseline="0"/>
              <a:t> of Actual Temperature vs Measured</a:t>
            </a:r>
            <a:endParaRPr lang="en-AU"/>
          </a:p>
        </c:rich>
      </c:tx>
      <c:layout>
        <c:manualLayout>
          <c:xMode val="edge"/>
          <c:yMode val="edge"/>
          <c:x val="0.14884711286089242"/>
          <c:y val="2.8112458689073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Sheet1!$BS$130:$BS$154</c:f>
              <c:numCache>
                <c:formatCode>General</c:formatCode>
                <c:ptCount val="25"/>
                <c:pt idx="0">
                  <c:v>40.5</c:v>
                </c:pt>
                <c:pt idx="1">
                  <c:v>40.1</c:v>
                </c:pt>
                <c:pt idx="2">
                  <c:v>39.1</c:v>
                </c:pt>
                <c:pt idx="3">
                  <c:v>38.799999999999997</c:v>
                </c:pt>
                <c:pt idx="4">
                  <c:v>38.1</c:v>
                </c:pt>
                <c:pt idx="5">
                  <c:v>37.200000000000003</c:v>
                </c:pt>
                <c:pt idx="6">
                  <c:v>36.299999999999997</c:v>
                </c:pt>
                <c:pt idx="7">
                  <c:v>35.700000000000003</c:v>
                </c:pt>
                <c:pt idx="8">
                  <c:v>35.799999999999997</c:v>
                </c:pt>
                <c:pt idx="9">
                  <c:v>35.299999999999997</c:v>
                </c:pt>
                <c:pt idx="10">
                  <c:v>35</c:v>
                </c:pt>
                <c:pt idx="11">
                  <c:v>34.799999999999997</c:v>
                </c:pt>
                <c:pt idx="12">
                  <c:v>34.1</c:v>
                </c:pt>
                <c:pt idx="13">
                  <c:v>34</c:v>
                </c:pt>
                <c:pt idx="14">
                  <c:v>33.5</c:v>
                </c:pt>
                <c:pt idx="15">
                  <c:v>33.4</c:v>
                </c:pt>
                <c:pt idx="16">
                  <c:v>32.799999999999997</c:v>
                </c:pt>
                <c:pt idx="17">
                  <c:v>32.1</c:v>
                </c:pt>
                <c:pt idx="18">
                  <c:v>30.4</c:v>
                </c:pt>
                <c:pt idx="19">
                  <c:v>30.2</c:v>
                </c:pt>
                <c:pt idx="20">
                  <c:v>29.5</c:v>
                </c:pt>
                <c:pt idx="21">
                  <c:v>29.6</c:v>
                </c:pt>
                <c:pt idx="22">
                  <c:v>29.1</c:v>
                </c:pt>
                <c:pt idx="23">
                  <c:v>28.7</c:v>
                </c:pt>
                <c:pt idx="24">
                  <c:v>28.1</c:v>
                </c:pt>
              </c:numCache>
            </c:numRef>
          </c:xVal>
          <c:yVal>
            <c:numRef>
              <c:f>Sheet1!$BV$130:$BV$154</c:f>
              <c:numCache>
                <c:formatCode>General</c:formatCode>
                <c:ptCount val="25"/>
                <c:pt idx="0">
                  <c:v>39.159999999999997</c:v>
                </c:pt>
                <c:pt idx="1">
                  <c:v>39.522507936507949</c:v>
                </c:pt>
                <c:pt idx="2">
                  <c:v>39.286264550264548</c:v>
                </c:pt>
                <c:pt idx="3">
                  <c:v>39.099756613756625</c:v>
                </c:pt>
                <c:pt idx="4">
                  <c:v>38.478063492063498</c:v>
                </c:pt>
                <c:pt idx="5">
                  <c:v>37.483354497354483</c:v>
                </c:pt>
                <c:pt idx="6">
                  <c:v>36.73732275132275</c:v>
                </c:pt>
                <c:pt idx="7">
                  <c:v>36.115629629629623</c:v>
                </c:pt>
                <c:pt idx="8">
                  <c:v>35.86695238095237</c:v>
                </c:pt>
                <c:pt idx="9">
                  <c:v>35.369597883597891</c:v>
                </c:pt>
                <c:pt idx="10">
                  <c:v>35.245259259259257</c:v>
                </c:pt>
                <c:pt idx="11">
                  <c:v>34.959280423280418</c:v>
                </c:pt>
                <c:pt idx="12">
                  <c:v>34.499227513227524</c:v>
                </c:pt>
                <c:pt idx="13">
                  <c:v>34.25055026455027</c:v>
                </c:pt>
                <c:pt idx="14">
                  <c:v>33.753195767195763</c:v>
                </c:pt>
                <c:pt idx="15">
                  <c:v>33.007164021164016</c:v>
                </c:pt>
                <c:pt idx="16">
                  <c:v>32.385470899470889</c:v>
                </c:pt>
                <c:pt idx="17">
                  <c:v>31.763777777777776</c:v>
                </c:pt>
                <c:pt idx="18">
                  <c:v>30.396052910052916</c:v>
                </c:pt>
                <c:pt idx="19">
                  <c:v>30.221978835978845</c:v>
                </c:pt>
                <c:pt idx="20">
                  <c:v>30.333883597883585</c:v>
                </c:pt>
                <c:pt idx="21">
                  <c:v>29.525682539682535</c:v>
                </c:pt>
                <c:pt idx="22">
                  <c:v>29.028328042328027</c:v>
                </c:pt>
                <c:pt idx="23">
                  <c:v>29.146277777777776</c:v>
                </c:pt>
                <c:pt idx="24">
                  <c:v>29.047759259259259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5-4FDE-A5DC-B3E60EF8A529}"/>
            </c:ext>
          </c:extLst>
        </c:ser>
        <c:ser>
          <c:idx val="1"/>
          <c:order val="1"/>
          <c:tx>
            <c:v>Test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Sheet1!$BZ$129:$BZ$153</c:f>
              <c:numCache>
                <c:formatCode>General</c:formatCode>
                <c:ptCount val="25"/>
                <c:pt idx="0">
                  <c:v>40.1</c:v>
                </c:pt>
                <c:pt idx="1">
                  <c:v>39.1</c:v>
                </c:pt>
                <c:pt idx="2">
                  <c:v>38.4</c:v>
                </c:pt>
                <c:pt idx="3">
                  <c:v>38.299999999999997</c:v>
                </c:pt>
                <c:pt idx="4">
                  <c:v>36.799999999999997</c:v>
                </c:pt>
                <c:pt idx="5">
                  <c:v>36.200000000000003</c:v>
                </c:pt>
                <c:pt idx="6">
                  <c:v>35.6</c:v>
                </c:pt>
                <c:pt idx="7">
                  <c:v>35.9</c:v>
                </c:pt>
                <c:pt idx="8">
                  <c:v>35.799999999999997</c:v>
                </c:pt>
                <c:pt idx="9">
                  <c:v>35</c:v>
                </c:pt>
                <c:pt idx="10">
                  <c:v>34.799999999999997</c:v>
                </c:pt>
                <c:pt idx="11">
                  <c:v>34.700000000000003</c:v>
                </c:pt>
                <c:pt idx="12">
                  <c:v>34.200000000000003</c:v>
                </c:pt>
                <c:pt idx="13">
                  <c:v>33.5</c:v>
                </c:pt>
                <c:pt idx="14">
                  <c:v>33.4</c:v>
                </c:pt>
                <c:pt idx="15">
                  <c:v>33.1</c:v>
                </c:pt>
                <c:pt idx="16">
                  <c:v>32.799999999999997</c:v>
                </c:pt>
                <c:pt idx="17">
                  <c:v>32.9</c:v>
                </c:pt>
                <c:pt idx="18">
                  <c:v>32.5</c:v>
                </c:pt>
                <c:pt idx="19">
                  <c:v>31.1</c:v>
                </c:pt>
                <c:pt idx="20">
                  <c:v>30.5</c:v>
                </c:pt>
                <c:pt idx="21">
                  <c:v>29.9</c:v>
                </c:pt>
                <c:pt idx="22">
                  <c:v>28.8</c:v>
                </c:pt>
                <c:pt idx="23">
                  <c:v>28.2</c:v>
                </c:pt>
                <c:pt idx="24">
                  <c:v>28</c:v>
                </c:pt>
              </c:numCache>
            </c:numRef>
          </c:xVal>
          <c:yVal>
            <c:numRef>
              <c:f>Sheet1!$CC$129:$CC$155</c:f>
              <c:numCache>
                <c:formatCode>General</c:formatCode>
                <c:ptCount val="27"/>
                <c:pt idx="0">
                  <c:v>40.044730158730147</c:v>
                </c:pt>
                <c:pt idx="1">
                  <c:v>39.522507936507949</c:v>
                </c:pt>
                <c:pt idx="2">
                  <c:v>39.286264550264548</c:v>
                </c:pt>
                <c:pt idx="3">
                  <c:v>39.099756613756625</c:v>
                </c:pt>
                <c:pt idx="4">
                  <c:v>38.478063492063498</c:v>
                </c:pt>
                <c:pt idx="5">
                  <c:v>37.483354497354483</c:v>
                </c:pt>
                <c:pt idx="6">
                  <c:v>36.73732275132275</c:v>
                </c:pt>
                <c:pt idx="7">
                  <c:v>36.115629629629623</c:v>
                </c:pt>
                <c:pt idx="8">
                  <c:v>35.86695238095237</c:v>
                </c:pt>
                <c:pt idx="9">
                  <c:v>35.369597883597891</c:v>
                </c:pt>
                <c:pt idx="10">
                  <c:v>35.245259259259257</c:v>
                </c:pt>
                <c:pt idx="11">
                  <c:v>34.959280423280418</c:v>
                </c:pt>
                <c:pt idx="12">
                  <c:v>34.499227513227524</c:v>
                </c:pt>
                <c:pt idx="13">
                  <c:v>34.25055026455027</c:v>
                </c:pt>
                <c:pt idx="14">
                  <c:v>33.753195767195763</c:v>
                </c:pt>
                <c:pt idx="15">
                  <c:v>33.007164021164016</c:v>
                </c:pt>
                <c:pt idx="16">
                  <c:v>32.385470899470889</c:v>
                </c:pt>
                <c:pt idx="17">
                  <c:v>31.763777777777776</c:v>
                </c:pt>
                <c:pt idx="18">
                  <c:v>30.396052910052916</c:v>
                </c:pt>
                <c:pt idx="19">
                  <c:v>30.221978835978845</c:v>
                </c:pt>
                <c:pt idx="20">
                  <c:v>30.333883597883585</c:v>
                </c:pt>
                <c:pt idx="21">
                  <c:v>29.525682539682535</c:v>
                </c:pt>
                <c:pt idx="22">
                  <c:v>29.028328042328027</c:v>
                </c:pt>
                <c:pt idx="23">
                  <c:v>29.146277777777776</c:v>
                </c:pt>
                <c:pt idx="24">
                  <c:v>29.047759259259259</c:v>
                </c:pt>
                <c:pt idx="25">
                  <c:v>19.875166666666665</c:v>
                </c:pt>
                <c:pt idx="26">
                  <c:v>4.8225740740740726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55-4FDE-A5DC-B3E60EF8A529}"/>
            </c:ext>
          </c:extLst>
        </c:ser>
        <c:ser>
          <c:idx val="2"/>
          <c:order val="2"/>
          <c:tx>
            <c:v>Test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Sheet1!$CF$129:$CF$153</c:f>
              <c:numCache>
                <c:formatCode>General</c:formatCode>
                <c:ptCount val="25"/>
                <c:pt idx="0">
                  <c:v>42.4</c:v>
                </c:pt>
                <c:pt idx="1">
                  <c:v>40.6</c:v>
                </c:pt>
                <c:pt idx="2">
                  <c:v>40.4</c:v>
                </c:pt>
                <c:pt idx="3">
                  <c:v>39.799999999999997</c:v>
                </c:pt>
                <c:pt idx="4">
                  <c:v>38.4</c:v>
                </c:pt>
                <c:pt idx="5">
                  <c:v>38.1</c:v>
                </c:pt>
                <c:pt idx="6">
                  <c:v>37.4</c:v>
                </c:pt>
                <c:pt idx="7">
                  <c:v>35.6</c:v>
                </c:pt>
                <c:pt idx="8">
                  <c:v>35.299999999999997</c:v>
                </c:pt>
                <c:pt idx="9">
                  <c:v>35.4</c:v>
                </c:pt>
                <c:pt idx="10">
                  <c:v>34.6</c:v>
                </c:pt>
                <c:pt idx="11">
                  <c:v>34.200000000000003</c:v>
                </c:pt>
                <c:pt idx="12">
                  <c:v>34.1</c:v>
                </c:pt>
                <c:pt idx="13">
                  <c:v>33.9</c:v>
                </c:pt>
                <c:pt idx="14">
                  <c:v>33.4</c:v>
                </c:pt>
                <c:pt idx="15">
                  <c:v>33</c:v>
                </c:pt>
                <c:pt idx="16">
                  <c:v>32.700000000000003</c:v>
                </c:pt>
                <c:pt idx="17">
                  <c:v>32.4</c:v>
                </c:pt>
                <c:pt idx="18">
                  <c:v>32.1</c:v>
                </c:pt>
                <c:pt idx="19">
                  <c:v>30.8</c:v>
                </c:pt>
                <c:pt idx="20">
                  <c:v>30.1</c:v>
                </c:pt>
                <c:pt idx="21">
                  <c:v>29.2</c:v>
                </c:pt>
                <c:pt idx="22">
                  <c:v>28.6</c:v>
                </c:pt>
                <c:pt idx="23">
                  <c:v>28.3</c:v>
                </c:pt>
                <c:pt idx="24">
                  <c:v>28.1</c:v>
                </c:pt>
              </c:numCache>
            </c:numRef>
          </c:xVal>
          <c:yVal>
            <c:numRef>
              <c:f>Sheet1!$CI$129:$CI$153</c:f>
              <c:numCache>
                <c:formatCode>General</c:formatCode>
                <c:ptCount val="25"/>
                <c:pt idx="0">
                  <c:v>40.044730158730147</c:v>
                </c:pt>
                <c:pt idx="1">
                  <c:v>39.522507936507949</c:v>
                </c:pt>
                <c:pt idx="2">
                  <c:v>39.286264550264548</c:v>
                </c:pt>
                <c:pt idx="3">
                  <c:v>39.099756613756625</c:v>
                </c:pt>
                <c:pt idx="4">
                  <c:v>38.478063492063498</c:v>
                </c:pt>
                <c:pt idx="5">
                  <c:v>37.483354497354483</c:v>
                </c:pt>
                <c:pt idx="6">
                  <c:v>36.73732275132275</c:v>
                </c:pt>
                <c:pt idx="7">
                  <c:v>36.115629629629623</c:v>
                </c:pt>
                <c:pt idx="8">
                  <c:v>35.86695238095237</c:v>
                </c:pt>
                <c:pt idx="9">
                  <c:v>35.369597883597891</c:v>
                </c:pt>
                <c:pt idx="10">
                  <c:v>35.245259259259257</c:v>
                </c:pt>
                <c:pt idx="11">
                  <c:v>34.959280423280418</c:v>
                </c:pt>
                <c:pt idx="12">
                  <c:v>34.499227513227524</c:v>
                </c:pt>
                <c:pt idx="13">
                  <c:v>34.25055026455027</c:v>
                </c:pt>
                <c:pt idx="14">
                  <c:v>33.753195767195763</c:v>
                </c:pt>
                <c:pt idx="15">
                  <c:v>33.007164021164016</c:v>
                </c:pt>
                <c:pt idx="16">
                  <c:v>32.385470899470889</c:v>
                </c:pt>
                <c:pt idx="17">
                  <c:v>31.763777777777776</c:v>
                </c:pt>
                <c:pt idx="18">
                  <c:v>30.396052910052916</c:v>
                </c:pt>
                <c:pt idx="19">
                  <c:v>30.221978835978845</c:v>
                </c:pt>
                <c:pt idx="20">
                  <c:v>30.333883597883585</c:v>
                </c:pt>
                <c:pt idx="21">
                  <c:v>29.525682539682535</c:v>
                </c:pt>
                <c:pt idx="22">
                  <c:v>29.028328042328027</c:v>
                </c:pt>
                <c:pt idx="23">
                  <c:v>29.146277777777776</c:v>
                </c:pt>
                <c:pt idx="24">
                  <c:v>29.047759259259259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55-4FDE-A5DC-B3E60EF8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176575"/>
        <c:axId val="1171170815"/>
      </c:scatterChart>
      <c:valAx>
        <c:axId val="1171176575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Actual</a:t>
                </a:r>
                <a:r>
                  <a:rPr lang="en-AU" baseline="0"/>
                  <a:t> Temperature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70815"/>
        <c:crosses val="autoZero"/>
        <c:crossBetween val="midCat"/>
      </c:valAx>
      <c:valAx>
        <c:axId val="117117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Measured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7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Sheet1!$E$5:$E$20</c:f>
              <c:numCache>
                <c:formatCode>General</c:formatCode>
                <c:ptCount val="16"/>
                <c:pt idx="0">
                  <c:v>0</c:v>
                </c:pt>
                <c:pt idx="1">
                  <c:v>102.375</c:v>
                </c:pt>
                <c:pt idx="2">
                  <c:v>348.07499999999999</c:v>
                </c:pt>
                <c:pt idx="3">
                  <c:v>352.98899999999992</c:v>
                </c:pt>
                <c:pt idx="4">
                  <c:v>356.26499999999999</c:v>
                </c:pt>
                <c:pt idx="5">
                  <c:v>450.45</c:v>
                </c:pt>
                <c:pt idx="6">
                  <c:v>624.48749999999995</c:v>
                </c:pt>
                <c:pt idx="7">
                  <c:v>819</c:v>
                </c:pt>
                <c:pt idx="8">
                  <c:v>1240.7850000000001</c:v>
                </c:pt>
                <c:pt idx="9">
                  <c:v>1646.19</c:v>
                </c:pt>
                <c:pt idx="10">
                  <c:v>2047.5</c:v>
                </c:pt>
                <c:pt idx="11">
                  <c:v>2457</c:v>
                </c:pt>
                <c:pt idx="12">
                  <c:v>2866.5</c:v>
                </c:pt>
                <c:pt idx="13">
                  <c:v>3276</c:v>
                </c:pt>
                <c:pt idx="14">
                  <c:v>3685.5</c:v>
                </c:pt>
                <c:pt idx="15">
                  <c:v>4095</c:v>
                </c:pt>
              </c:numCache>
            </c:numRef>
          </c:xVal>
          <c:yVal>
            <c:numRef>
              <c:f>Sheet1!$F$5:$F$20</c:f>
              <c:numCache>
                <c:formatCode>General</c:formatCode>
                <c:ptCount val="16"/>
                <c:pt idx="0">
                  <c:v>0</c:v>
                </c:pt>
                <c:pt idx="1">
                  <c:v>2.5</c:v>
                </c:pt>
                <c:pt idx="2">
                  <c:v>8.5</c:v>
                </c:pt>
                <c:pt idx="3">
                  <c:v>8.6199999999999992</c:v>
                </c:pt>
                <c:pt idx="4">
                  <c:v>8.6999999999999993</c:v>
                </c:pt>
                <c:pt idx="5">
                  <c:v>11</c:v>
                </c:pt>
                <c:pt idx="6">
                  <c:v>15.25</c:v>
                </c:pt>
                <c:pt idx="7">
                  <c:v>20</c:v>
                </c:pt>
                <c:pt idx="8">
                  <c:v>30.3</c:v>
                </c:pt>
                <c:pt idx="9">
                  <c:v>40.200000000000003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E-4490-8D5A-F823B6D44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680576"/>
        <c:axId val="1207678656"/>
      </c:scatterChart>
      <c:valAx>
        <c:axId val="12076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78656"/>
        <c:crosses val="autoZero"/>
        <c:crossBetween val="midCat"/>
      </c:valAx>
      <c:valAx>
        <c:axId val="12076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to Duty Cycle</a:t>
            </a:r>
            <a:r>
              <a:rPr lang="en-US" baseline="0"/>
              <a:t>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Sheet1!$W$5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Sheet1!$V$6:$V$7</c:f>
              <c:numCache>
                <c:formatCode>General</c:formatCode>
                <c:ptCount val="2"/>
                <c:pt idx="0">
                  <c:v>5</c:v>
                </c:pt>
                <c:pt idx="1">
                  <c:v>4095</c:v>
                </c:pt>
              </c:numCache>
            </c:numRef>
          </c:xVal>
          <c:yVal>
            <c:numRef>
              <c:f>Sheet1!$W$6:$W$7</c:f>
              <c:numCache>
                <c:formatCode>General</c:formatCode>
                <c:ptCount val="2"/>
                <c:pt idx="0">
                  <c:v>30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4-4C99-A512-8CF64A523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95008"/>
        <c:axId val="887095488"/>
      </c:scatterChart>
      <c:valAx>
        <c:axId val="88709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Potentiometer</a:t>
                </a:r>
                <a:r>
                  <a:rPr lang="en-AU" baseline="0"/>
                  <a:t> ADC Reading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95488"/>
        <c:crosses val="autoZero"/>
        <c:crossBetween val="midCat"/>
      </c:valAx>
      <c:valAx>
        <c:axId val="8870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Duty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9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Sheet1!$AJ$7</c:f>
              <c:strCache>
                <c:ptCount val="1"/>
                <c:pt idx="0">
                  <c:v>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Sheet1!$AH$8:$AH$22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100</c:v>
                </c:pt>
                <c:pt idx="4">
                  <c:v>400</c:v>
                </c:pt>
                <c:pt idx="5">
                  <c:v>800</c:v>
                </c:pt>
                <c:pt idx="6">
                  <c:v>1200</c:v>
                </c:pt>
                <c:pt idx="7">
                  <c:v>1600</c:v>
                </c:pt>
                <c:pt idx="8">
                  <c:v>2000</c:v>
                </c:pt>
                <c:pt idx="9">
                  <c:v>2400</c:v>
                </c:pt>
                <c:pt idx="10">
                  <c:v>2800</c:v>
                </c:pt>
                <c:pt idx="11">
                  <c:v>3200</c:v>
                </c:pt>
                <c:pt idx="12">
                  <c:v>3600</c:v>
                </c:pt>
                <c:pt idx="13">
                  <c:v>4000</c:v>
                </c:pt>
                <c:pt idx="14">
                  <c:v>4095</c:v>
                </c:pt>
              </c:numCache>
            </c:numRef>
          </c:xVal>
          <c:yVal>
            <c:numRef>
              <c:f>Sheet1!$AJ$8:$AJ$22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1290</c:v>
                </c:pt>
                <c:pt idx="3">
                  <c:v>1980</c:v>
                </c:pt>
                <c:pt idx="4">
                  <c:v>2370</c:v>
                </c:pt>
                <c:pt idx="5">
                  <c:v>3000</c:v>
                </c:pt>
                <c:pt idx="6">
                  <c:v>3720</c:v>
                </c:pt>
                <c:pt idx="7">
                  <c:v>4200</c:v>
                </c:pt>
                <c:pt idx="8">
                  <c:v>4950</c:v>
                </c:pt>
                <c:pt idx="9">
                  <c:v>5520</c:v>
                </c:pt>
                <c:pt idx="10">
                  <c:v>6000</c:v>
                </c:pt>
                <c:pt idx="11">
                  <c:v>6480</c:v>
                </c:pt>
                <c:pt idx="12">
                  <c:v>6870</c:v>
                </c:pt>
                <c:pt idx="13">
                  <c:v>7320</c:v>
                </c:pt>
                <c:pt idx="14">
                  <c:v>7350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F-4697-8429-A2A4BD0F6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589936"/>
        <c:axId val="876590416"/>
      </c:scatterChart>
      <c:valAx>
        <c:axId val="87658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90416"/>
        <c:crosses val="autoZero"/>
        <c:crossBetween val="midCat"/>
      </c:valAx>
      <c:valAx>
        <c:axId val="8765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8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Sheet1!$AI$7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Sheet1!$AH$8:$AH$22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100</c:v>
                </c:pt>
                <c:pt idx="4">
                  <c:v>400</c:v>
                </c:pt>
                <c:pt idx="5">
                  <c:v>800</c:v>
                </c:pt>
                <c:pt idx="6">
                  <c:v>1200</c:v>
                </c:pt>
                <c:pt idx="7">
                  <c:v>1600</c:v>
                </c:pt>
                <c:pt idx="8">
                  <c:v>2000</c:v>
                </c:pt>
                <c:pt idx="9">
                  <c:v>2400</c:v>
                </c:pt>
                <c:pt idx="10">
                  <c:v>2800</c:v>
                </c:pt>
                <c:pt idx="11">
                  <c:v>3200</c:v>
                </c:pt>
                <c:pt idx="12">
                  <c:v>3600</c:v>
                </c:pt>
                <c:pt idx="13">
                  <c:v>4000</c:v>
                </c:pt>
                <c:pt idx="14">
                  <c:v>4095</c:v>
                </c:pt>
              </c:numCache>
            </c:numRef>
          </c:xVal>
          <c:yVal>
            <c:numRef>
              <c:f>Sheet1!$AI$8:$AI$22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31.66</c:v>
                </c:pt>
                <c:pt idx="4">
                  <c:v>36.67</c:v>
                </c:pt>
                <c:pt idx="5">
                  <c:v>43.36</c:v>
                </c:pt>
                <c:pt idx="6">
                  <c:v>50.67</c:v>
                </c:pt>
                <c:pt idx="7">
                  <c:v>57.33</c:v>
                </c:pt>
                <c:pt idx="8">
                  <c:v>64.11</c:v>
                </c:pt>
                <c:pt idx="9">
                  <c:v>70.89</c:v>
                </c:pt>
                <c:pt idx="10">
                  <c:v>77.930000000000007</c:v>
                </c:pt>
                <c:pt idx="11">
                  <c:v>84.67</c:v>
                </c:pt>
                <c:pt idx="12">
                  <c:v>91.39</c:v>
                </c:pt>
                <c:pt idx="13">
                  <c:v>98.28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2-4B0E-9A08-0B1CDDB7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997200"/>
        <c:axId val="1151997680"/>
      </c:scatterChart>
      <c:valAx>
        <c:axId val="11519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97680"/>
        <c:crosses val="autoZero"/>
        <c:crossBetween val="midCat"/>
      </c:valAx>
      <c:valAx>
        <c:axId val="11519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9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Sheet1!$C$23:$C$65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Sheet1!$D$23:$D$65</c:f>
              <c:numCache>
                <c:formatCode>General</c:formatCode>
                <c:ptCount val="43"/>
                <c:pt idx="30">
                  <c:v>290</c:v>
                </c:pt>
                <c:pt idx="31">
                  <c:v>335</c:v>
                </c:pt>
                <c:pt idx="32">
                  <c:v>340</c:v>
                </c:pt>
                <c:pt idx="33">
                  <c:v>344</c:v>
                </c:pt>
                <c:pt idx="34">
                  <c:v>351</c:v>
                </c:pt>
                <c:pt idx="35">
                  <c:v>362</c:v>
                </c:pt>
                <c:pt idx="36">
                  <c:v>370</c:v>
                </c:pt>
                <c:pt idx="37">
                  <c:v>375</c:v>
                </c:pt>
                <c:pt idx="38">
                  <c:v>383</c:v>
                </c:pt>
                <c:pt idx="39">
                  <c:v>391</c:v>
                </c:pt>
                <c:pt idx="40">
                  <c:v>398</c:v>
                </c:pt>
                <c:pt idx="41">
                  <c:v>409</c:v>
                </c:pt>
                <c:pt idx="42">
                  <c:v>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1-4B80-BA55-3D7F2F642D4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Sheet1!$C$23:$C$65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Sheet1!$E$23:$E$65</c:f>
              <c:numCache>
                <c:formatCode>General</c:formatCode>
                <c:ptCount val="4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1-4B80-BA55-3D7F2F642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78239"/>
        <c:axId val="478277279"/>
      </c:scatterChart>
      <c:valAx>
        <c:axId val="47827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77279"/>
        <c:crosses val="autoZero"/>
        <c:crossBetween val="midCat"/>
      </c:valAx>
      <c:valAx>
        <c:axId val="4782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7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Raw</a:t>
            </a:r>
            <a:r>
              <a:rPr lang="en-AU" baseline="0"/>
              <a:t> Calibration Curve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Measured Voltage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Sheet1!$C$23:$C$65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Sheet1!$D$23:$D$65</c:f>
              <c:numCache>
                <c:formatCode>General</c:formatCode>
                <c:ptCount val="43"/>
                <c:pt idx="30">
                  <c:v>290</c:v>
                </c:pt>
                <c:pt idx="31">
                  <c:v>335</c:v>
                </c:pt>
                <c:pt idx="32">
                  <c:v>340</c:v>
                </c:pt>
                <c:pt idx="33">
                  <c:v>344</c:v>
                </c:pt>
                <c:pt idx="34">
                  <c:v>351</c:v>
                </c:pt>
                <c:pt idx="35">
                  <c:v>362</c:v>
                </c:pt>
                <c:pt idx="36">
                  <c:v>370</c:v>
                </c:pt>
                <c:pt idx="37">
                  <c:v>375</c:v>
                </c:pt>
                <c:pt idx="38">
                  <c:v>383</c:v>
                </c:pt>
                <c:pt idx="39">
                  <c:v>391</c:v>
                </c:pt>
                <c:pt idx="40">
                  <c:v>398</c:v>
                </c:pt>
                <c:pt idx="41">
                  <c:v>409</c:v>
                </c:pt>
                <c:pt idx="42">
                  <c:v>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8-4771-B357-A6E25ED12875}"/>
            </c:ext>
          </c:extLst>
        </c:ser>
        <c:ser>
          <c:idx val="1"/>
          <c:order val="1"/>
          <c:tx>
            <c:strRef>
              <c:f>Sheet1!$E$22</c:f>
              <c:strCache>
                <c:ptCount val="1"/>
                <c:pt idx="0">
                  <c:v>Expected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Sheet1!$C$23:$C$65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Sheet1!$E$23:$E$65</c:f>
              <c:numCache>
                <c:formatCode>General</c:formatCode>
                <c:ptCount val="4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98-4771-B357-A6E25ED12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07087"/>
        <c:axId val="475706127"/>
      </c:scatterChart>
      <c:valAx>
        <c:axId val="47570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Temperature</a:t>
                </a:r>
                <a:r>
                  <a:rPr lang="en-AU" baseline="0"/>
                  <a:t> (°C)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06127"/>
        <c:crosses val="autoZero"/>
        <c:crossBetween val="midCat"/>
      </c:valAx>
      <c:valAx>
        <c:axId val="47570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Sensor</a:t>
                </a:r>
                <a:r>
                  <a:rPr lang="en-AU" baseline="0"/>
                  <a:t> Output Volatge (mV)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0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Sheet1!$C$94:$C$114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25.5</c:v>
                </c:pt>
                <c:pt idx="4">
                  <c:v>26</c:v>
                </c:pt>
                <c:pt idx="5">
                  <c:v>27.5</c:v>
                </c:pt>
                <c:pt idx="6">
                  <c:v>28.5</c:v>
                </c:pt>
                <c:pt idx="7">
                  <c:v>29</c:v>
                </c:pt>
                <c:pt idx="8">
                  <c:v>30.1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</c:numCache>
            </c:numRef>
          </c:xVal>
          <c:yVal>
            <c:numRef>
              <c:f>Sheet1!$D$94:$D$114</c:f>
              <c:numCache>
                <c:formatCode>General</c:formatCode>
                <c:ptCount val="21"/>
                <c:pt idx="3">
                  <c:v>3065</c:v>
                </c:pt>
                <c:pt idx="5">
                  <c:v>3138</c:v>
                </c:pt>
                <c:pt idx="6">
                  <c:v>3382</c:v>
                </c:pt>
                <c:pt idx="7">
                  <c:v>3524</c:v>
                </c:pt>
                <c:pt idx="8">
                  <c:v>3543</c:v>
                </c:pt>
                <c:pt idx="9">
                  <c:v>3660</c:v>
                </c:pt>
                <c:pt idx="10">
                  <c:v>3656</c:v>
                </c:pt>
                <c:pt idx="12">
                  <c:v>3740</c:v>
                </c:pt>
                <c:pt idx="13">
                  <c:v>3771</c:v>
                </c:pt>
                <c:pt idx="15">
                  <c:v>3850</c:v>
                </c:pt>
                <c:pt idx="16">
                  <c:v>3867</c:v>
                </c:pt>
                <c:pt idx="17">
                  <c:v>3887</c:v>
                </c:pt>
                <c:pt idx="20">
                  <c:v>4012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3-42BD-B61B-79F3515A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9087"/>
        <c:axId val="470538607"/>
      </c:scatterChart>
      <c:valAx>
        <c:axId val="47053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8607"/>
        <c:crosses val="autoZero"/>
        <c:crossBetween val="midCat"/>
      </c:valAx>
      <c:valAx>
        <c:axId val="4705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341087</xdr:colOff>
      <xdr:row>22</xdr:row>
      <xdr:rowOff>89505</xdr:rowOff>
    </xdr:from>
    <xdr:to>
      <xdr:col>26</xdr:col>
      <xdr:colOff>74729</xdr:colOff>
      <xdr:row>37</xdr:row>
      <xdr:rowOff>151108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E2B724-A477-7A72-7A6F-4C6FD1298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143952</xdr:colOff>
      <xdr:row>5</xdr:row>
      <xdr:rowOff>95343</xdr:rowOff>
    </xdr:from>
    <xdr:to>
      <xdr:col>20</xdr:col>
      <xdr:colOff>410645</xdr:colOff>
      <xdr:row>20</xdr:row>
      <xdr:rowOff>108991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66B00B-A433-3E87-61C1-49C2E047B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291646</xdr:colOff>
      <xdr:row>21</xdr:row>
      <xdr:rowOff>38100</xdr:rowOff>
    </xdr:from>
    <xdr:to>
      <xdr:col>16</xdr:col>
      <xdr:colOff>577396</xdr:colOff>
      <xdr:row>36</xdr:row>
      <xdr:rowOff>128814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F57D95-064E-7F3E-0B45-01909E286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205746</xdr:colOff>
      <xdr:row>6</xdr:row>
      <xdr:rowOff>159229</xdr:rowOff>
    </xdr:from>
    <xdr:to>
      <xdr:col>28</xdr:col>
      <xdr:colOff>515095</xdr:colOff>
      <xdr:row>21</xdr:row>
      <xdr:rowOff>181000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EDE5A3-584B-CD4E-1641-F83C66951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385281</xdr:colOff>
      <xdr:row>5</xdr:row>
      <xdr:rowOff>128427</xdr:rowOff>
    </xdr:from>
    <xdr:to>
      <xdr:col>46</xdr:col>
      <xdr:colOff>329629</xdr:colOff>
      <xdr:row>29</xdr:row>
      <xdr:rowOff>147262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299F55-DBC7-628B-3095-876A8C1B2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261134</xdr:colOff>
      <xdr:row>8</xdr:row>
      <xdr:rowOff>23973</xdr:rowOff>
    </xdr:from>
    <xdr:to>
      <xdr:col>36</xdr:col>
      <xdr:colOff>577921</xdr:colOff>
      <xdr:row>23</xdr:row>
      <xdr:rowOff>70207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3C9B8F-861F-9814-5BCB-608BA99E9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571500</xdr:colOff>
      <xdr:row>37</xdr:row>
      <xdr:rowOff>65809</xdr:rowOff>
    </xdr:from>
    <xdr:to>
      <xdr:col>30</xdr:col>
      <xdr:colOff>294409</xdr:colOff>
      <xdr:row>51</xdr:row>
      <xdr:rowOff>142009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D0713F-9CB4-5F27-3383-CA17A01AE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387569</xdr:colOff>
      <xdr:row>37</xdr:row>
      <xdr:rowOff>40728</xdr:rowOff>
    </xdr:from>
    <xdr:to>
      <xdr:col>22</xdr:col>
      <xdr:colOff>547077</xdr:colOff>
      <xdr:row>59</xdr:row>
      <xdr:rowOff>87923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57706F-3FC2-499C-C9E6-BD3CB1F9C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462082</xdr:colOff>
      <xdr:row>82</xdr:row>
      <xdr:rowOff>185125</xdr:rowOff>
    </xdr:from>
    <xdr:to>
      <xdr:col>13</xdr:col>
      <xdr:colOff>145543</xdr:colOff>
      <xdr:row>98</xdr:row>
      <xdr:rowOff>24451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7E0BBC-95B2-D17B-7710-7BE3B33F4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212435</xdr:colOff>
      <xdr:row>118</xdr:row>
      <xdr:rowOff>64074</xdr:rowOff>
    </xdr:from>
    <xdr:to>
      <xdr:col>29</xdr:col>
      <xdr:colOff>515305</xdr:colOff>
      <xdr:row>133</xdr:row>
      <xdr:rowOff>64072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433CD63-86B7-EAA6-2520-3DC3C90A7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48229</xdr:colOff>
      <xdr:row>130</xdr:row>
      <xdr:rowOff>99350</xdr:rowOff>
    </xdr:from>
    <xdr:to>
      <xdr:col>29</xdr:col>
      <xdr:colOff>366532</xdr:colOff>
      <xdr:row>145</xdr:row>
      <xdr:rowOff>93563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2D40376-D102-6B14-B8A7-3DD4E0DC1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487200</xdr:colOff>
      <xdr:row>99</xdr:row>
      <xdr:rowOff>62933</xdr:rowOff>
    </xdr:from>
    <xdr:to>
      <xdr:col>40</xdr:col>
      <xdr:colOff>197832</xdr:colOff>
      <xdr:row>114</xdr:row>
      <xdr:rowOff>57145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55414CF-501C-1640-6644-D21CC670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254978</xdr:colOff>
      <xdr:row>125</xdr:row>
      <xdr:rowOff>11708</xdr:rowOff>
    </xdr:from>
    <xdr:to>
      <xdr:col>16</xdr:col>
      <xdr:colOff>581549</xdr:colOff>
      <xdr:row>139</xdr:row>
      <xdr:rowOff>142630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E3C35BD-0D41-34C1-45DF-4E399755B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597067</xdr:colOff>
      <xdr:row>122</xdr:row>
      <xdr:rowOff>39737</xdr:rowOff>
    </xdr:from>
    <xdr:to>
      <xdr:col>57</xdr:col>
      <xdr:colOff>272280</xdr:colOff>
      <xdr:row>136</xdr:row>
      <xdr:rowOff>157338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CB7CA0-8C77-8695-642A-5DCEF159E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222826</xdr:colOff>
      <xdr:row>107</xdr:row>
      <xdr:rowOff>88759</xdr:rowOff>
    </xdr:from>
    <xdr:to>
      <xdr:col>52</xdr:col>
      <xdr:colOff>505581</xdr:colOff>
      <xdr:row>122</xdr:row>
      <xdr:rowOff>21303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DA4881D-3674-8E81-7688-1D17FCB31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140369</xdr:colOff>
      <xdr:row>167</xdr:row>
      <xdr:rowOff>85558</xdr:rowOff>
    </xdr:from>
    <xdr:to>
      <xdr:col>43</xdr:col>
      <xdr:colOff>407737</xdr:colOff>
      <xdr:row>182</xdr:row>
      <xdr:rowOff>21389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577C7B4-08C5-7190-E6B4-03EABE68D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473781</xdr:colOff>
      <xdr:row>43</xdr:row>
      <xdr:rowOff>81527</xdr:rowOff>
    </xdr:from>
    <xdr:to>
      <xdr:col>46</xdr:col>
      <xdr:colOff>283028</xdr:colOff>
      <xdr:row>66</xdr:row>
      <xdr:rowOff>130629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B662376-8449-673E-2A28-7C92BE41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</xdr:col>
      <xdr:colOff>457200</xdr:colOff>
      <xdr:row>138</xdr:row>
      <xdr:rowOff>125185</xdr:rowOff>
    </xdr:from>
    <xdr:to>
      <xdr:col>45</xdr:col>
      <xdr:colOff>152400</xdr:colOff>
      <xdr:row>153</xdr:row>
      <xdr:rowOff>92528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7FF051B-9AF5-8331-FA73-E91AE9095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30</xdr:col>
      <xdr:colOff>41564</xdr:colOff>
      <xdr:row>138</xdr:row>
      <xdr:rowOff>115289</xdr:rowOff>
    </xdr:from>
    <xdr:to>
      <xdr:col>37</xdr:col>
      <xdr:colOff>346364</xdr:colOff>
      <xdr:row>153</xdr:row>
      <xdr:rowOff>82632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DC494F1-4821-6527-70A1-16CD47787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325582</xdr:colOff>
      <xdr:row>98</xdr:row>
      <xdr:rowOff>27709</xdr:rowOff>
    </xdr:from>
    <xdr:to>
      <xdr:col>37</xdr:col>
      <xdr:colOff>20782</xdr:colOff>
      <xdr:row>113</xdr:row>
      <xdr:rowOff>69273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A77EC9E-A97B-BAC6-685F-7181AE80E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22905</xdr:colOff>
      <xdr:row>134</xdr:row>
      <xdr:rowOff>168506</xdr:rowOff>
    </xdr:from>
    <xdr:to>
      <xdr:col>64</xdr:col>
      <xdr:colOff>323988</xdr:colOff>
      <xdr:row>150</xdr:row>
      <xdr:rowOff>23295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02E9487-533A-FA8B-B34C-24AF3FE52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60</xdr:col>
      <xdr:colOff>165847</xdr:colOff>
      <xdr:row>140</xdr:row>
      <xdr:rowOff>126626</xdr:rowOff>
    </xdr:from>
    <xdr:to>
      <xdr:col>67</xdr:col>
      <xdr:colOff>470647</xdr:colOff>
      <xdr:row>155</xdr:row>
      <xdr:rowOff>180414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C7A9092-2584-4A1E-6039-7F9CFEC79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60</xdr:col>
      <xdr:colOff>224724</xdr:colOff>
      <xdr:row>159</xdr:row>
      <xdr:rowOff>33333</xdr:rowOff>
    </xdr:from>
    <xdr:to>
      <xdr:col>67</xdr:col>
      <xdr:colOff>529524</xdr:colOff>
      <xdr:row>174</xdr:row>
      <xdr:rowOff>88640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FAB75E1-BD82-AC7A-2148-7EBD7D7AF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72</xdr:col>
      <xdr:colOff>460883</xdr:colOff>
      <xdr:row>126</xdr:row>
      <xdr:rowOff>84491</xdr:rowOff>
    </xdr:from>
    <xdr:to>
      <xdr:col>80</xdr:col>
      <xdr:colOff>156083</xdr:colOff>
      <xdr:row>141</xdr:row>
      <xdr:rowOff>51833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1181D0C-A388-B06D-4C3D-8A3BA24D8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3836-301E-4EA0-8D68-4763436CB22C}">
  <dimension ref="A3:CJ186"/>
  <sheetViews>
    <sheetView tabSelected="1" topLeftCell="BU127" zoomScale="175" zoomScaleNormal="175" workbookViewId="0">
      <selection activeCell="CC140" sqref="CC140"/>
    </sheetView>
  </sheetViews>
  <sheetFormatPr defaultRowHeight="14.4" x14ac:dyDescent="0.3"/>
  <sheetData>
    <row r="3" spans="1:36" x14ac:dyDescent="0.3">
      <c r="A3">
        <v>39</v>
      </c>
    </row>
    <row r="4" spans="1:36" x14ac:dyDescent="0.3">
      <c r="A4">
        <v>38</v>
      </c>
      <c r="B4">
        <v>2.9</v>
      </c>
      <c r="E4" t="s">
        <v>2</v>
      </c>
      <c r="F4" t="s">
        <v>1</v>
      </c>
      <c r="G4" t="s">
        <v>0</v>
      </c>
    </row>
    <row r="5" spans="1:36" x14ac:dyDescent="0.3">
      <c r="A5">
        <v>37</v>
      </c>
      <c r="B5">
        <v>2.84</v>
      </c>
      <c r="C5">
        <v>2.91</v>
      </c>
      <c r="E5">
        <f t="shared" ref="E5:E20" si="0">F5 * (2^12 - 1) /100</f>
        <v>0</v>
      </c>
      <c r="F5">
        <v>0</v>
      </c>
      <c r="G5">
        <v>0</v>
      </c>
      <c r="V5" t="s">
        <v>2</v>
      </c>
      <c r="W5" t="s">
        <v>1</v>
      </c>
    </row>
    <row r="6" spans="1:36" x14ac:dyDescent="0.3">
      <c r="A6">
        <v>36</v>
      </c>
      <c r="C6">
        <v>2.84</v>
      </c>
      <c r="E6">
        <f t="shared" si="0"/>
        <v>102.375</v>
      </c>
      <c r="F6">
        <v>2.5</v>
      </c>
      <c r="G6">
        <v>0</v>
      </c>
      <c r="V6">
        <v>5</v>
      </c>
      <c r="W6">
        <v>30</v>
      </c>
      <c r="AI6" t="s">
        <v>3</v>
      </c>
    </row>
    <row r="7" spans="1:36" x14ac:dyDescent="0.3">
      <c r="A7">
        <v>35</v>
      </c>
      <c r="C7">
        <v>2.8</v>
      </c>
      <c r="E7">
        <f t="shared" si="0"/>
        <v>348.07499999999999</v>
      </c>
      <c r="F7">
        <v>8.5</v>
      </c>
      <c r="G7">
        <v>0</v>
      </c>
      <c r="V7">
        <v>4095</v>
      </c>
      <c r="W7">
        <v>100</v>
      </c>
      <c r="AH7" t="s">
        <v>2</v>
      </c>
      <c r="AI7" t="s">
        <v>1</v>
      </c>
      <c r="AJ7" t="s">
        <v>0</v>
      </c>
    </row>
    <row r="8" spans="1:36" x14ac:dyDescent="0.3">
      <c r="A8">
        <v>34</v>
      </c>
      <c r="C8">
        <v>2.74</v>
      </c>
      <c r="E8">
        <f t="shared" si="0"/>
        <v>352.98899999999992</v>
      </c>
      <c r="F8">
        <v>8.6199999999999992</v>
      </c>
      <c r="G8">
        <v>240</v>
      </c>
      <c r="AH8">
        <v>0</v>
      </c>
      <c r="AI8">
        <v>0</v>
      </c>
      <c r="AJ8">
        <v>0</v>
      </c>
    </row>
    <row r="9" spans="1:36" x14ac:dyDescent="0.3">
      <c r="A9">
        <v>33</v>
      </c>
      <c r="C9">
        <v>2.66</v>
      </c>
      <c r="E9">
        <f t="shared" si="0"/>
        <v>356.26499999999999</v>
      </c>
      <c r="F9">
        <v>8.6999999999999993</v>
      </c>
      <c r="G9">
        <v>270</v>
      </c>
      <c r="AH9">
        <v>4</v>
      </c>
      <c r="AI9">
        <v>0</v>
      </c>
      <c r="AJ9">
        <v>0</v>
      </c>
    </row>
    <row r="10" spans="1:36" x14ac:dyDescent="0.3">
      <c r="A10">
        <v>32</v>
      </c>
      <c r="C10">
        <v>2.6</v>
      </c>
      <c r="E10">
        <f t="shared" si="0"/>
        <v>450.45</v>
      </c>
      <c r="F10">
        <v>11</v>
      </c>
      <c r="G10">
        <v>450</v>
      </c>
      <c r="AH10">
        <v>5</v>
      </c>
      <c r="AI10">
        <v>30</v>
      </c>
      <c r="AJ10">
        <v>1290</v>
      </c>
    </row>
    <row r="11" spans="1:36" x14ac:dyDescent="0.3">
      <c r="A11">
        <v>31</v>
      </c>
      <c r="E11">
        <f t="shared" si="0"/>
        <v>624.48749999999995</v>
      </c>
      <c r="F11">
        <v>15.25</v>
      </c>
      <c r="G11">
        <v>720</v>
      </c>
      <c r="AH11">
        <v>100</v>
      </c>
      <c r="AI11">
        <v>31.66</v>
      </c>
      <c r="AJ11">
        <v>1980</v>
      </c>
    </row>
    <row r="12" spans="1:36" x14ac:dyDescent="0.3">
      <c r="A12">
        <v>30</v>
      </c>
      <c r="C12">
        <v>2.3199999999999998</v>
      </c>
      <c r="D12">
        <v>326</v>
      </c>
      <c r="E12">
        <f t="shared" si="0"/>
        <v>819</v>
      </c>
      <c r="F12">
        <v>20</v>
      </c>
      <c r="G12">
        <v>990</v>
      </c>
      <c r="AH12">
        <v>400</v>
      </c>
      <c r="AI12">
        <v>36.67</v>
      </c>
      <c r="AJ12">
        <v>2370</v>
      </c>
    </row>
    <row r="13" spans="1:36" x14ac:dyDescent="0.3">
      <c r="A13">
        <v>29</v>
      </c>
      <c r="C13">
        <v>2.29</v>
      </c>
      <c r="E13">
        <f t="shared" si="0"/>
        <v>1240.7850000000001</v>
      </c>
      <c r="F13">
        <v>30.3</v>
      </c>
      <c r="G13">
        <v>1980</v>
      </c>
      <c r="AH13">
        <v>800</v>
      </c>
      <c r="AI13">
        <v>43.36</v>
      </c>
      <c r="AJ13">
        <v>3000</v>
      </c>
    </row>
    <row r="14" spans="1:36" x14ac:dyDescent="0.3">
      <c r="A14">
        <v>28</v>
      </c>
      <c r="E14">
        <f t="shared" si="0"/>
        <v>1646.19</v>
      </c>
      <c r="F14">
        <v>40.200000000000003</v>
      </c>
      <c r="G14">
        <v>2700</v>
      </c>
      <c r="AH14">
        <v>1200</v>
      </c>
      <c r="AI14">
        <v>50.67</v>
      </c>
      <c r="AJ14">
        <v>3720</v>
      </c>
    </row>
    <row r="15" spans="1:36" x14ac:dyDescent="0.3">
      <c r="E15">
        <f t="shared" si="0"/>
        <v>2047.5</v>
      </c>
      <c r="F15">
        <v>50</v>
      </c>
      <c r="G15">
        <v>3450</v>
      </c>
      <c r="AH15">
        <v>1600</v>
      </c>
      <c r="AI15">
        <v>57.33</v>
      </c>
      <c r="AJ15">
        <v>4200</v>
      </c>
    </row>
    <row r="16" spans="1:36" x14ac:dyDescent="0.3">
      <c r="E16">
        <f t="shared" si="0"/>
        <v>2457</v>
      </c>
      <c r="F16">
        <v>60</v>
      </c>
      <c r="G16">
        <v>4410</v>
      </c>
      <c r="AH16">
        <v>2000</v>
      </c>
      <c r="AI16">
        <v>64.11</v>
      </c>
      <c r="AJ16">
        <v>4950</v>
      </c>
    </row>
    <row r="17" spans="3:36" x14ac:dyDescent="0.3">
      <c r="E17">
        <f t="shared" si="0"/>
        <v>2866.5</v>
      </c>
      <c r="F17">
        <v>70</v>
      </c>
      <c r="G17">
        <v>5200</v>
      </c>
      <c r="AH17">
        <v>2400</v>
      </c>
      <c r="AI17">
        <v>70.89</v>
      </c>
      <c r="AJ17">
        <v>5520</v>
      </c>
    </row>
    <row r="18" spans="3:36" x14ac:dyDescent="0.3">
      <c r="E18">
        <f t="shared" si="0"/>
        <v>3276</v>
      </c>
      <c r="F18">
        <v>80</v>
      </c>
      <c r="G18">
        <v>6000</v>
      </c>
      <c r="AH18">
        <v>2800</v>
      </c>
      <c r="AI18">
        <v>77.930000000000007</v>
      </c>
      <c r="AJ18">
        <v>6000</v>
      </c>
    </row>
    <row r="19" spans="3:36" x14ac:dyDescent="0.3">
      <c r="E19">
        <f t="shared" si="0"/>
        <v>3685.5</v>
      </c>
      <c r="F19">
        <v>90</v>
      </c>
      <c r="G19">
        <v>6629</v>
      </c>
      <c r="AH19">
        <v>3200</v>
      </c>
      <c r="AI19">
        <v>84.67</v>
      </c>
      <c r="AJ19">
        <v>6480</v>
      </c>
    </row>
    <row r="20" spans="3:36" x14ac:dyDescent="0.3">
      <c r="E20">
        <f t="shared" si="0"/>
        <v>4095</v>
      </c>
      <c r="F20">
        <v>100</v>
      </c>
      <c r="G20">
        <v>7140</v>
      </c>
      <c r="AH20">
        <v>3600</v>
      </c>
      <c r="AI20">
        <v>91.39</v>
      </c>
      <c r="AJ20">
        <v>6870</v>
      </c>
    </row>
    <row r="21" spans="3:36" x14ac:dyDescent="0.3">
      <c r="C21" t="s">
        <v>4</v>
      </c>
      <c r="AH21">
        <v>4000</v>
      </c>
      <c r="AI21">
        <v>98.28</v>
      </c>
      <c r="AJ21">
        <v>7320</v>
      </c>
    </row>
    <row r="22" spans="3:36" x14ac:dyDescent="0.3">
      <c r="C22" t="s">
        <v>5</v>
      </c>
      <c r="D22" t="s">
        <v>10</v>
      </c>
      <c r="E22" t="s">
        <v>9</v>
      </c>
      <c r="AH22">
        <v>4095</v>
      </c>
      <c r="AI22">
        <v>100</v>
      </c>
      <c r="AJ22">
        <v>7350</v>
      </c>
    </row>
    <row r="23" spans="3:36" x14ac:dyDescent="0.3">
      <c r="C23">
        <v>0</v>
      </c>
      <c r="E23">
        <v>20</v>
      </c>
    </row>
    <row r="24" spans="3:36" x14ac:dyDescent="0.3">
      <c r="C24">
        <v>1</v>
      </c>
      <c r="E24">
        <v>20</v>
      </c>
    </row>
    <row r="25" spans="3:36" x14ac:dyDescent="0.3">
      <c r="C25">
        <v>2</v>
      </c>
      <c r="E25">
        <v>20</v>
      </c>
    </row>
    <row r="26" spans="3:36" x14ac:dyDescent="0.3">
      <c r="C26">
        <v>3</v>
      </c>
      <c r="E26">
        <v>30</v>
      </c>
    </row>
    <row r="27" spans="3:36" x14ac:dyDescent="0.3">
      <c r="C27">
        <v>4</v>
      </c>
      <c r="E27">
        <v>40</v>
      </c>
    </row>
    <row r="28" spans="3:36" x14ac:dyDescent="0.3">
      <c r="C28">
        <v>5</v>
      </c>
      <c r="E28">
        <v>50</v>
      </c>
    </row>
    <row r="29" spans="3:36" x14ac:dyDescent="0.3">
      <c r="C29">
        <v>6</v>
      </c>
      <c r="E29">
        <v>60</v>
      </c>
    </row>
    <row r="30" spans="3:36" x14ac:dyDescent="0.3">
      <c r="C30">
        <v>7</v>
      </c>
      <c r="E30">
        <v>70</v>
      </c>
    </row>
    <row r="31" spans="3:36" x14ac:dyDescent="0.3">
      <c r="C31">
        <v>8</v>
      </c>
      <c r="E31">
        <v>80</v>
      </c>
    </row>
    <row r="32" spans="3:36" x14ac:dyDescent="0.3">
      <c r="C32">
        <v>9</v>
      </c>
      <c r="E32">
        <v>90</v>
      </c>
    </row>
    <row r="33" spans="3:35" x14ac:dyDescent="0.3">
      <c r="C33">
        <v>10</v>
      </c>
      <c r="E33">
        <v>100</v>
      </c>
    </row>
    <row r="34" spans="3:35" x14ac:dyDescent="0.3">
      <c r="C34">
        <v>11</v>
      </c>
      <c r="E34">
        <v>110</v>
      </c>
    </row>
    <row r="35" spans="3:35" x14ac:dyDescent="0.3">
      <c r="C35">
        <v>12</v>
      </c>
      <c r="E35">
        <v>120</v>
      </c>
    </row>
    <row r="36" spans="3:35" x14ac:dyDescent="0.3">
      <c r="C36">
        <v>13</v>
      </c>
      <c r="E36">
        <v>130</v>
      </c>
    </row>
    <row r="37" spans="3:35" x14ac:dyDescent="0.3">
      <c r="C37">
        <v>14</v>
      </c>
      <c r="E37">
        <v>140</v>
      </c>
    </row>
    <row r="38" spans="3:35" x14ac:dyDescent="0.3">
      <c r="C38">
        <v>15</v>
      </c>
      <c r="E38">
        <v>150</v>
      </c>
      <c r="G38" t="s">
        <v>6</v>
      </c>
    </row>
    <row r="39" spans="3:35" x14ac:dyDescent="0.3">
      <c r="C39">
        <v>16</v>
      </c>
      <c r="E39">
        <v>160</v>
      </c>
      <c r="G39" t="s">
        <v>5</v>
      </c>
      <c r="H39" t="s">
        <v>7</v>
      </c>
      <c r="I39" t="s">
        <v>8</v>
      </c>
      <c r="K39" t="s">
        <v>5</v>
      </c>
    </row>
    <row r="40" spans="3:35" x14ac:dyDescent="0.3">
      <c r="C40">
        <v>17</v>
      </c>
      <c r="E40">
        <v>170</v>
      </c>
      <c r="G40">
        <v>29</v>
      </c>
      <c r="K40">
        <v>29</v>
      </c>
    </row>
    <row r="41" spans="3:35" x14ac:dyDescent="0.3">
      <c r="C41">
        <v>18</v>
      </c>
      <c r="E41">
        <v>180</v>
      </c>
      <c r="G41">
        <v>30</v>
      </c>
      <c r="K41">
        <v>30</v>
      </c>
      <c r="AF41" t="s">
        <v>4</v>
      </c>
    </row>
    <row r="42" spans="3:35" x14ac:dyDescent="0.3">
      <c r="C42">
        <v>19</v>
      </c>
      <c r="E42">
        <v>190</v>
      </c>
      <c r="G42">
        <v>31</v>
      </c>
      <c r="K42">
        <v>31</v>
      </c>
      <c r="AF42" t="s">
        <v>5</v>
      </c>
      <c r="AG42" t="s">
        <v>10</v>
      </c>
      <c r="AH42" t="s">
        <v>9</v>
      </c>
      <c r="AI42" t="s">
        <v>36</v>
      </c>
    </row>
    <row r="43" spans="3:35" x14ac:dyDescent="0.3">
      <c r="C43">
        <v>20</v>
      </c>
      <c r="E43">
        <v>200</v>
      </c>
      <c r="G43">
        <v>32</v>
      </c>
      <c r="K43">
        <v>32</v>
      </c>
      <c r="AF43">
        <v>0</v>
      </c>
      <c r="AH43">
        <v>20</v>
      </c>
    </row>
    <row r="44" spans="3:35" x14ac:dyDescent="0.3">
      <c r="C44">
        <v>21</v>
      </c>
      <c r="E44">
        <v>210</v>
      </c>
      <c r="G44">
        <v>33</v>
      </c>
      <c r="K44">
        <v>33</v>
      </c>
      <c r="AF44">
        <v>1</v>
      </c>
      <c r="AH44">
        <v>20</v>
      </c>
    </row>
    <row r="45" spans="3:35" x14ac:dyDescent="0.3">
      <c r="C45">
        <v>22</v>
      </c>
      <c r="E45">
        <v>220</v>
      </c>
      <c r="G45">
        <v>34</v>
      </c>
      <c r="K45">
        <v>34</v>
      </c>
      <c r="L45">
        <v>2.5299999999999998</v>
      </c>
      <c r="AF45">
        <v>2</v>
      </c>
      <c r="AH45">
        <v>20</v>
      </c>
    </row>
    <row r="46" spans="3:35" x14ac:dyDescent="0.3">
      <c r="C46">
        <v>23</v>
      </c>
      <c r="E46">
        <v>230</v>
      </c>
      <c r="G46">
        <v>35</v>
      </c>
      <c r="H46">
        <v>2.69</v>
      </c>
      <c r="K46">
        <v>35</v>
      </c>
      <c r="L46">
        <v>2.5499999999999998</v>
      </c>
      <c r="AF46">
        <v>3</v>
      </c>
      <c r="AH46">
        <v>30</v>
      </c>
    </row>
    <row r="47" spans="3:35" x14ac:dyDescent="0.3">
      <c r="C47">
        <v>24</v>
      </c>
      <c r="E47">
        <v>240</v>
      </c>
      <c r="G47">
        <v>36</v>
      </c>
      <c r="H47">
        <v>2.72</v>
      </c>
      <c r="K47">
        <v>36</v>
      </c>
      <c r="L47">
        <v>2.56</v>
      </c>
      <c r="AF47">
        <v>4</v>
      </c>
      <c r="AH47">
        <v>40</v>
      </c>
    </row>
    <row r="48" spans="3:35" x14ac:dyDescent="0.3">
      <c r="C48">
        <v>25</v>
      </c>
      <c r="E48">
        <v>250</v>
      </c>
      <c r="G48">
        <v>37</v>
      </c>
      <c r="H48">
        <v>2.75</v>
      </c>
      <c r="K48">
        <v>37</v>
      </c>
      <c r="L48">
        <v>2.6</v>
      </c>
      <c r="AF48">
        <v>5</v>
      </c>
      <c r="AH48">
        <v>50</v>
      </c>
    </row>
    <row r="49" spans="3:34" x14ac:dyDescent="0.3">
      <c r="C49">
        <v>26</v>
      </c>
      <c r="E49">
        <v>260</v>
      </c>
      <c r="G49">
        <v>38</v>
      </c>
      <c r="H49">
        <v>2.84</v>
      </c>
      <c r="K49">
        <v>38</v>
      </c>
      <c r="L49">
        <v>2.6</v>
      </c>
      <c r="AF49">
        <v>6</v>
      </c>
      <c r="AH49">
        <v>60</v>
      </c>
    </row>
    <row r="50" spans="3:34" x14ac:dyDescent="0.3">
      <c r="C50">
        <v>27</v>
      </c>
      <c r="E50">
        <v>270</v>
      </c>
      <c r="G50">
        <v>39</v>
      </c>
      <c r="H50">
        <v>2.9</v>
      </c>
      <c r="K50">
        <v>39</v>
      </c>
      <c r="L50">
        <v>2.7</v>
      </c>
      <c r="AF50">
        <v>7</v>
      </c>
      <c r="AH50">
        <v>70</v>
      </c>
    </row>
    <row r="51" spans="3:34" x14ac:dyDescent="0.3">
      <c r="C51">
        <v>28</v>
      </c>
      <c r="E51">
        <v>280</v>
      </c>
      <c r="G51">
        <v>40</v>
      </c>
      <c r="H51">
        <v>3.1</v>
      </c>
      <c r="K51">
        <v>40</v>
      </c>
      <c r="L51">
        <v>2.8</v>
      </c>
      <c r="AF51">
        <v>8</v>
      </c>
      <c r="AH51">
        <v>80</v>
      </c>
    </row>
    <row r="52" spans="3:34" x14ac:dyDescent="0.3">
      <c r="C52">
        <v>29</v>
      </c>
      <c r="E52">
        <v>290</v>
      </c>
      <c r="G52">
        <v>41</v>
      </c>
      <c r="K52">
        <v>41</v>
      </c>
      <c r="AF52">
        <v>9</v>
      </c>
      <c r="AH52">
        <v>90</v>
      </c>
    </row>
    <row r="53" spans="3:34" x14ac:dyDescent="0.3">
      <c r="C53">
        <v>30</v>
      </c>
      <c r="D53" s="1">
        <v>290</v>
      </c>
      <c r="E53">
        <v>300</v>
      </c>
      <c r="G53">
        <v>42</v>
      </c>
      <c r="K53">
        <v>42</v>
      </c>
      <c r="AF53">
        <v>10</v>
      </c>
      <c r="AH53">
        <v>100</v>
      </c>
    </row>
    <row r="54" spans="3:34" x14ac:dyDescent="0.3">
      <c r="C54">
        <v>31</v>
      </c>
      <c r="D54">
        <v>335</v>
      </c>
      <c r="E54">
        <v>310</v>
      </c>
      <c r="AF54">
        <v>11</v>
      </c>
      <c r="AH54">
        <v>110</v>
      </c>
    </row>
    <row r="55" spans="3:34" x14ac:dyDescent="0.3">
      <c r="C55">
        <v>32</v>
      </c>
      <c r="D55">
        <v>340</v>
      </c>
      <c r="E55">
        <v>320</v>
      </c>
      <c r="AF55">
        <v>12</v>
      </c>
      <c r="AH55">
        <v>120</v>
      </c>
    </row>
    <row r="56" spans="3:34" x14ac:dyDescent="0.3">
      <c r="C56">
        <v>33</v>
      </c>
      <c r="D56">
        <v>344</v>
      </c>
      <c r="E56">
        <v>330</v>
      </c>
      <c r="G56">
        <f>H56/8</f>
        <v>443.75</v>
      </c>
      <c r="H56">
        <v>3550</v>
      </c>
      <c r="I56">
        <v>45</v>
      </c>
      <c r="AF56">
        <v>13</v>
      </c>
      <c r="AH56">
        <v>130</v>
      </c>
    </row>
    <row r="57" spans="3:34" x14ac:dyDescent="0.3">
      <c r="C57">
        <v>34</v>
      </c>
      <c r="D57">
        <v>351</v>
      </c>
      <c r="E57">
        <v>340</v>
      </c>
      <c r="G57">
        <f t="shared" ref="G57:G71" si="1">H57/8</f>
        <v>437.5</v>
      </c>
      <c r="H57">
        <v>3500</v>
      </c>
      <c r="I57">
        <v>44</v>
      </c>
      <c r="AF57">
        <v>14</v>
      </c>
      <c r="AH57">
        <v>140</v>
      </c>
    </row>
    <row r="58" spans="3:34" x14ac:dyDescent="0.3">
      <c r="C58">
        <v>35</v>
      </c>
      <c r="D58">
        <v>362</v>
      </c>
      <c r="E58">
        <v>350</v>
      </c>
      <c r="G58">
        <f t="shared" si="1"/>
        <v>431.25</v>
      </c>
      <c r="H58">
        <v>3450</v>
      </c>
      <c r="I58">
        <v>43</v>
      </c>
      <c r="AF58">
        <v>15</v>
      </c>
      <c r="AH58">
        <v>150</v>
      </c>
    </row>
    <row r="59" spans="3:34" x14ac:dyDescent="0.3">
      <c r="C59">
        <v>36</v>
      </c>
      <c r="D59">
        <v>370</v>
      </c>
      <c r="E59">
        <v>360</v>
      </c>
      <c r="G59">
        <f t="shared" si="1"/>
        <v>426.25</v>
      </c>
      <c r="H59">
        <v>3410</v>
      </c>
      <c r="I59">
        <v>42</v>
      </c>
      <c r="AF59">
        <v>16</v>
      </c>
      <c r="AH59">
        <v>160</v>
      </c>
    </row>
    <row r="60" spans="3:34" x14ac:dyDescent="0.3">
      <c r="C60">
        <v>37</v>
      </c>
      <c r="D60">
        <v>375</v>
      </c>
      <c r="E60">
        <v>370</v>
      </c>
      <c r="G60">
        <f t="shared" si="1"/>
        <v>425</v>
      </c>
      <c r="H60">
        <v>3400</v>
      </c>
      <c r="I60">
        <v>41</v>
      </c>
      <c r="AF60">
        <v>17</v>
      </c>
      <c r="AH60">
        <v>170</v>
      </c>
    </row>
    <row r="61" spans="3:34" x14ac:dyDescent="0.3">
      <c r="C61">
        <v>38</v>
      </c>
      <c r="D61">
        <v>383</v>
      </c>
      <c r="E61">
        <v>380</v>
      </c>
      <c r="G61">
        <f t="shared" si="1"/>
        <v>418.5</v>
      </c>
      <c r="H61">
        <v>3348</v>
      </c>
      <c r="I61">
        <v>40</v>
      </c>
      <c r="AF61">
        <v>18</v>
      </c>
      <c r="AH61">
        <v>180</v>
      </c>
    </row>
    <row r="62" spans="3:34" x14ac:dyDescent="0.3">
      <c r="C62">
        <v>39</v>
      </c>
      <c r="D62">
        <v>391</v>
      </c>
      <c r="E62">
        <v>390</v>
      </c>
      <c r="G62">
        <f t="shared" si="1"/>
        <v>415</v>
      </c>
      <c r="H62">
        <v>3320</v>
      </c>
      <c r="I62">
        <v>39</v>
      </c>
      <c r="AF62">
        <v>19</v>
      </c>
      <c r="AH62">
        <v>190</v>
      </c>
    </row>
    <row r="63" spans="3:34" x14ac:dyDescent="0.3">
      <c r="C63">
        <v>40</v>
      </c>
      <c r="D63">
        <v>398</v>
      </c>
      <c r="E63">
        <v>400</v>
      </c>
      <c r="G63">
        <f t="shared" si="1"/>
        <v>405.625</v>
      </c>
      <c r="H63">
        <v>3245</v>
      </c>
      <c r="I63">
        <v>38</v>
      </c>
      <c r="AF63">
        <v>20</v>
      </c>
      <c r="AH63">
        <v>200</v>
      </c>
    </row>
    <row r="64" spans="3:34" x14ac:dyDescent="0.3">
      <c r="C64">
        <v>41</v>
      </c>
      <c r="D64">
        <v>409</v>
      </c>
      <c r="E64">
        <v>410</v>
      </c>
      <c r="G64">
        <f t="shared" si="1"/>
        <v>402.5</v>
      </c>
      <c r="H64">
        <v>3220</v>
      </c>
      <c r="I64">
        <v>37</v>
      </c>
      <c r="AF64">
        <v>21</v>
      </c>
      <c r="AH64">
        <v>210</v>
      </c>
    </row>
    <row r="65" spans="3:35" x14ac:dyDescent="0.3">
      <c r="C65">
        <v>42</v>
      </c>
      <c r="D65">
        <v>423</v>
      </c>
      <c r="E65">
        <v>420</v>
      </c>
      <c r="G65">
        <f t="shared" si="1"/>
        <v>390.625</v>
      </c>
      <c r="H65">
        <v>3125</v>
      </c>
      <c r="I65">
        <v>36</v>
      </c>
      <c r="AF65">
        <v>22</v>
      </c>
      <c r="AH65">
        <v>220</v>
      </c>
    </row>
    <row r="66" spans="3:35" x14ac:dyDescent="0.3">
      <c r="G66">
        <f t="shared" si="1"/>
        <v>376.25</v>
      </c>
      <c r="H66">
        <v>3010</v>
      </c>
      <c r="I66">
        <v>35</v>
      </c>
      <c r="AF66">
        <v>23</v>
      </c>
      <c r="AH66">
        <v>230</v>
      </c>
    </row>
    <row r="67" spans="3:35" x14ac:dyDescent="0.3">
      <c r="G67">
        <f t="shared" si="1"/>
        <v>360</v>
      </c>
      <c r="H67">
        <v>2880</v>
      </c>
      <c r="I67">
        <v>34</v>
      </c>
      <c r="AF67">
        <v>24</v>
      </c>
      <c r="AH67">
        <v>240</v>
      </c>
    </row>
    <row r="68" spans="3:35" x14ac:dyDescent="0.3">
      <c r="G68">
        <f t="shared" si="1"/>
        <v>355</v>
      </c>
      <c r="H68">
        <v>2840</v>
      </c>
      <c r="I68">
        <v>33</v>
      </c>
      <c r="AF68">
        <v>25</v>
      </c>
      <c r="AH68">
        <v>250</v>
      </c>
    </row>
    <row r="69" spans="3:35" x14ac:dyDescent="0.3">
      <c r="G69">
        <f t="shared" si="1"/>
        <v>345</v>
      </c>
      <c r="H69">
        <v>2760</v>
      </c>
      <c r="I69">
        <v>32</v>
      </c>
      <c r="AF69">
        <v>26</v>
      </c>
      <c r="AH69">
        <v>260</v>
      </c>
    </row>
    <row r="70" spans="3:35" x14ac:dyDescent="0.3">
      <c r="C70" t="s">
        <v>4</v>
      </c>
      <c r="G70">
        <f t="shared" si="1"/>
        <v>340</v>
      </c>
      <c r="H70">
        <v>2720</v>
      </c>
      <c r="I70">
        <v>31</v>
      </c>
      <c r="AF70">
        <v>27</v>
      </c>
      <c r="AH70">
        <v>270</v>
      </c>
    </row>
    <row r="71" spans="3:35" x14ac:dyDescent="0.3">
      <c r="C71" t="s">
        <v>11</v>
      </c>
      <c r="D71" t="s">
        <v>10</v>
      </c>
      <c r="E71" t="s">
        <v>9</v>
      </c>
      <c r="G71">
        <f t="shared" si="1"/>
        <v>332.5</v>
      </c>
      <c r="H71">
        <v>2660</v>
      </c>
      <c r="I71">
        <v>30</v>
      </c>
      <c r="AF71">
        <v>28</v>
      </c>
      <c r="AH71">
        <v>280</v>
      </c>
    </row>
    <row r="72" spans="3:35" x14ac:dyDescent="0.3">
      <c r="C72">
        <v>0</v>
      </c>
      <c r="AF72">
        <v>29</v>
      </c>
      <c r="AH72">
        <v>290</v>
      </c>
    </row>
    <row r="73" spans="3:35" x14ac:dyDescent="0.3">
      <c r="C73">
        <v>1</v>
      </c>
      <c r="AF73">
        <v>30</v>
      </c>
      <c r="AG73" s="1">
        <v>332</v>
      </c>
      <c r="AH73">
        <v>300</v>
      </c>
      <c r="AI73">
        <f>AG73*0.99</f>
        <v>328.68</v>
      </c>
    </row>
    <row r="74" spans="3:35" x14ac:dyDescent="0.3">
      <c r="C74">
        <v>2</v>
      </c>
      <c r="AF74">
        <v>31</v>
      </c>
      <c r="AG74">
        <v>340</v>
      </c>
      <c r="AH74">
        <v>310</v>
      </c>
      <c r="AI74">
        <f t="shared" ref="AI74:AI85" si="2">AG74*0.99</f>
        <v>336.6</v>
      </c>
    </row>
    <row r="75" spans="3:35" x14ac:dyDescent="0.3">
      <c r="C75">
        <v>3</v>
      </c>
      <c r="AF75">
        <v>32</v>
      </c>
      <c r="AG75">
        <v>345</v>
      </c>
      <c r="AH75">
        <v>320</v>
      </c>
      <c r="AI75">
        <f t="shared" si="2"/>
        <v>341.55</v>
      </c>
    </row>
    <row r="76" spans="3:35" x14ac:dyDescent="0.3">
      <c r="C76">
        <v>4</v>
      </c>
      <c r="AF76">
        <v>33</v>
      </c>
      <c r="AG76">
        <v>355</v>
      </c>
      <c r="AH76">
        <v>330</v>
      </c>
      <c r="AI76">
        <f t="shared" si="2"/>
        <v>351.45</v>
      </c>
    </row>
    <row r="77" spans="3:35" x14ac:dyDescent="0.3">
      <c r="C77">
        <v>5</v>
      </c>
      <c r="AF77">
        <v>34</v>
      </c>
      <c r="AG77">
        <v>360</v>
      </c>
      <c r="AH77">
        <v>340</v>
      </c>
      <c r="AI77">
        <f t="shared" si="2"/>
        <v>356.4</v>
      </c>
    </row>
    <row r="78" spans="3:35" x14ac:dyDescent="0.3">
      <c r="C78">
        <v>6</v>
      </c>
      <c r="AF78">
        <v>35</v>
      </c>
      <c r="AG78">
        <v>376.25</v>
      </c>
      <c r="AH78">
        <v>350</v>
      </c>
      <c r="AI78">
        <f t="shared" si="2"/>
        <v>372.48750000000001</v>
      </c>
    </row>
    <row r="79" spans="3:35" x14ac:dyDescent="0.3">
      <c r="C79">
        <v>7</v>
      </c>
      <c r="AF79">
        <v>36</v>
      </c>
      <c r="AG79">
        <v>390.62</v>
      </c>
      <c r="AH79">
        <v>360</v>
      </c>
      <c r="AI79">
        <f t="shared" si="2"/>
        <v>386.71379999999999</v>
      </c>
    </row>
    <row r="80" spans="3:35" x14ac:dyDescent="0.3">
      <c r="C80">
        <v>8</v>
      </c>
      <c r="AF80">
        <v>37</v>
      </c>
      <c r="AG80">
        <v>402.5</v>
      </c>
      <c r="AH80">
        <v>370</v>
      </c>
      <c r="AI80">
        <f t="shared" si="2"/>
        <v>398.47500000000002</v>
      </c>
    </row>
    <row r="81" spans="3:35" x14ac:dyDescent="0.3">
      <c r="C81">
        <v>9</v>
      </c>
      <c r="AF81">
        <v>38</v>
      </c>
      <c r="AG81">
        <v>405.62</v>
      </c>
      <c r="AH81">
        <v>380</v>
      </c>
      <c r="AI81">
        <f t="shared" si="2"/>
        <v>401.56380000000001</v>
      </c>
    </row>
    <row r="82" spans="3:35" x14ac:dyDescent="0.3">
      <c r="C82">
        <v>10</v>
      </c>
      <c r="AF82">
        <v>39</v>
      </c>
      <c r="AG82">
        <v>415</v>
      </c>
      <c r="AH82">
        <v>390</v>
      </c>
      <c r="AI82">
        <f t="shared" si="2"/>
        <v>410.85</v>
      </c>
    </row>
    <row r="83" spans="3:35" x14ac:dyDescent="0.3">
      <c r="C83">
        <v>11</v>
      </c>
      <c r="AF83">
        <v>40</v>
      </c>
      <c r="AG83">
        <v>418.5</v>
      </c>
      <c r="AH83">
        <v>400</v>
      </c>
      <c r="AI83">
        <f t="shared" si="2"/>
        <v>414.315</v>
      </c>
    </row>
    <row r="84" spans="3:35" x14ac:dyDescent="0.3">
      <c r="C84">
        <v>12</v>
      </c>
      <c r="AF84">
        <v>41</v>
      </c>
      <c r="AG84">
        <v>425</v>
      </c>
      <c r="AH84">
        <v>410</v>
      </c>
      <c r="AI84">
        <f t="shared" si="2"/>
        <v>420.75</v>
      </c>
    </row>
    <row r="85" spans="3:35" x14ac:dyDescent="0.3">
      <c r="C85">
        <v>13</v>
      </c>
      <c r="AF85">
        <v>42</v>
      </c>
      <c r="AG85">
        <v>426.5</v>
      </c>
      <c r="AH85">
        <v>420</v>
      </c>
      <c r="AI85">
        <f t="shared" si="2"/>
        <v>422.23500000000001</v>
      </c>
    </row>
    <row r="86" spans="3:35" x14ac:dyDescent="0.3">
      <c r="C86">
        <v>14</v>
      </c>
    </row>
    <row r="87" spans="3:35" x14ac:dyDescent="0.3">
      <c r="C87">
        <v>15</v>
      </c>
    </row>
    <row r="88" spans="3:35" x14ac:dyDescent="0.3">
      <c r="C88">
        <v>16</v>
      </c>
    </row>
    <row r="89" spans="3:35" x14ac:dyDescent="0.3">
      <c r="C89">
        <v>17</v>
      </c>
    </row>
    <row r="90" spans="3:35" x14ac:dyDescent="0.3">
      <c r="C90">
        <v>18</v>
      </c>
    </row>
    <row r="91" spans="3:35" x14ac:dyDescent="0.3">
      <c r="C91">
        <v>19</v>
      </c>
    </row>
    <row r="92" spans="3:35" x14ac:dyDescent="0.3">
      <c r="C92">
        <v>20</v>
      </c>
    </row>
    <row r="93" spans="3:35" x14ac:dyDescent="0.3">
      <c r="C93">
        <v>21</v>
      </c>
    </row>
    <row r="94" spans="3:35" x14ac:dyDescent="0.3">
      <c r="C94">
        <v>22</v>
      </c>
      <c r="U94" t="s">
        <v>13</v>
      </c>
      <c r="V94" t="s">
        <v>14</v>
      </c>
    </row>
    <row r="95" spans="3:35" x14ac:dyDescent="0.3">
      <c r="C95">
        <v>23</v>
      </c>
      <c r="R95">
        <v>20</v>
      </c>
      <c r="U95">
        <v>0</v>
      </c>
      <c r="W95" t="s">
        <v>12</v>
      </c>
    </row>
    <row r="96" spans="3:35" x14ac:dyDescent="0.3">
      <c r="C96">
        <v>24</v>
      </c>
      <c r="R96">
        <v>21</v>
      </c>
      <c r="U96">
        <v>42</v>
      </c>
      <c r="V96">
        <v>3906</v>
      </c>
      <c r="W96">
        <v>0</v>
      </c>
      <c r="X96">
        <v>0</v>
      </c>
      <c r="Y96">
        <f t="shared" ref="Y96" si="3">X96-X95</f>
        <v>0</v>
      </c>
      <c r="Z96">
        <f>U96*Y96</f>
        <v>0</v>
      </c>
    </row>
    <row r="97" spans="3:86" x14ac:dyDescent="0.3">
      <c r="C97">
        <v>25.5</v>
      </c>
      <c r="D97">
        <v>3065</v>
      </c>
      <c r="R97">
        <v>22</v>
      </c>
      <c r="U97">
        <v>40.799999999999997</v>
      </c>
      <c r="V97">
        <v>3868</v>
      </c>
      <c r="W97">
        <v>9</v>
      </c>
      <c r="X97">
        <v>9</v>
      </c>
      <c r="Y97">
        <f>X97-X96</f>
        <v>9</v>
      </c>
      <c r="Z97">
        <f>U97*Y97</f>
        <v>367.2</v>
      </c>
      <c r="AA97">
        <f>V97-V96</f>
        <v>-38</v>
      </c>
      <c r="AB97">
        <f>AA97/X97</f>
        <v>-4.2222222222222223</v>
      </c>
      <c r="AC97">
        <f>U96-U97</f>
        <v>1.2000000000000028</v>
      </c>
      <c r="AD97">
        <f>AC97*Y97</f>
        <v>10.800000000000026</v>
      </c>
    </row>
    <row r="98" spans="3:86" x14ac:dyDescent="0.3">
      <c r="C98">
        <v>26</v>
      </c>
      <c r="R98">
        <v>23</v>
      </c>
      <c r="U98">
        <v>40</v>
      </c>
      <c r="V98">
        <v>3824</v>
      </c>
      <c r="W98">
        <v>17</v>
      </c>
      <c r="X98">
        <v>17</v>
      </c>
      <c r="Y98">
        <f>X98-X97</f>
        <v>8</v>
      </c>
      <c r="Z98">
        <f t="shared" ref="Z98:Z117" si="4">U98*Y98</f>
        <v>320</v>
      </c>
      <c r="AA98">
        <f>V98-V97</f>
        <v>-44</v>
      </c>
      <c r="AB98">
        <f>AA98/X98</f>
        <v>-2.5882352941176472</v>
      </c>
      <c r="AC98">
        <f>U97-U98</f>
        <v>0.79999999999999716</v>
      </c>
      <c r="AD98">
        <f t="shared" ref="AD98:AD117" si="5">AC98*Y98</f>
        <v>6.3999999999999773</v>
      </c>
      <c r="AQ98" t="s">
        <v>32</v>
      </c>
      <c r="BB98" t="s">
        <v>33</v>
      </c>
      <c r="BC98" t="s">
        <v>34</v>
      </c>
      <c r="BF98" t="s">
        <v>35</v>
      </c>
      <c r="BH98" t="s">
        <v>8</v>
      </c>
      <c r="BM98" t="s">
        <v>32</v>
      </c>
      <c r="BT98" t="s">
        <v>32</v>
      </c>
      <c r="CF98" t="s">
        <v>32</v>
      </c>
    </row>
    <row r="99" spans="3:86" x14ac:dyDescent="0.3">
      <c r="C99">
        <v>27.5</v>
      </c>
      <c r="D99">
        <v>3138</v>
      </c>
      <c r="R99">
        <v>24</v>
      </c>
      <c r="U99">
        <v>39.299999999999997</v>
      </c>
      <c r="V99">
        <v>3793</v>
      </c>
      <c r="W99">
        <v>40</v>
      </c>
      <c r="X99">
        <v>40</v>
      </c>
      <c r="Y99">
        <f>X99-X98</f>
        <v>23</v>
      </c>
      <c r="Z99">
        <f t="shared" si="4"/>
        <v>903.9</v>
      </c>
      <c r="AA99">
        <f t="shared" ref="AA99:AA117" si="6">V99-V98</f>
        <v>-31</v>
      </c>
      <c r="AB99">
        <f>AA99/X99</f>
        <v>-0.77500000000000002</v>
      </c>
      <c r="AC99">
        <f t="shared" ref="AC99:AC117" si="7">U98-U99</f>
        <v>0.70000000000000284</v>
      </c>
      <c r="AD99">
        <f t="shared" si="5"/>
        <v>16.100000000000065</v>
      </c>
      <c r="BB99">
        <v>44.3</v>
      </c>
      <c r="BC99">
        <v>42</v>
      </c>
      <c r="BF99">
        <v>40.5</v>
      </c>
      <c r="BG99">
        <v>39.159999999999997</v>
      </c>
      <c r="BH99">
        <f>BG99-BF99</f>
        <v>-1.3400000000000034</v>
      </c>
      <c r="BJ99">
        <v>40.1</v>
      </c>
      <c r="BK99">
        <v>39.799999999999997</v>
      </c>
      <c r="BL99">
        <f>BJ99-BK99</f>
        <v>0.30000000000000426</v>
      </c>
    </row>
    <row r="100" spans="3:86" x14ac:dyDescent="0.3">
      <c r="C100">
        <v>28.5</v>
      </c>
      <c r="D100">
        <v>3382</v>
      </c>
      <c r="R100">
        <v>25.5</v>
      </c>
      <c r="S100">
        <v>3065</v>
      </c>
      <c r="U100">
        <v>38.1</v>
      </c>
      <c r="V100">
        <v>3750</v>
      </c>
      <c r="W100" t="s">
        <v>15</v>
      </c>
      <c r="X100">
        <v>60</v>
      </c>
      <c r="Y100">
        <f>X100-X99</f>
        <v>20</v>
      </c>
      <c r="Z100">
        <f t="shared" si="4"/>
        <v>762</v>
      </c>
      <c r="AA100">
        <f t="shared" si="6"/>
        <v>-43</v>
      </c>
      <c r="AB100">
        <f t="shared" ref="AB100:AB117" si="8">AA100/X100</f>
        <v>-0.71666666666666667</v>
      </c>
      <c r="AC100">
        <f t="shared" si="7"/>
        <v>1.1999999999999957</v>
      </c>
      <c r="AD100">
        <f t="shared" si="5"/>
        <v>23.999999999999915</v>
      </c>
      <c r="AQ100">
        <v>42.4</v>
      </c>
      <c r="AR100">
        <v>40.25</v>
      </c>
      <c r="AS100">
        <f>AR100-AQ100</f>
        <v>-2.1499999999999986</v>
      </c>
      <c r="BB100">
        <v>42.1</v>
      </c>
      <c r="BC100">
        <v>40.22</v>
      </c>
      <c r="BF100">
        <v>40.1</v>
      </c>
      <c r="BG100">
        <v>38.74</v>
      </c>
      <c r="BH100">
        <f t="shared" ref="BH100:BH125" si="9">BG100-BF100</f>
        <v>-1.3599999999999994</v>
      </c>
      <c r="BJ100">
        <v>39.1</v>
      </c>
      <c r="BK100">
        <v>39.200000000000003</v>
      </c>
      <c r="BL100">
        <f>BJ100-BK100</f>
        <v>-0.10000000000000142</v>
      </c>
      <c r="BM100">
        <v>42.4</v>
      </c>
      <c r="BN100">
        <v>40.25</v>
      </c>
      <c r="BO100">
        <f>BN100-BM100</f>
        <v>-2.1499999999999986</v>
      </c>
      <c r="BS100">
        <v>42.4</v>
      </c>
      <c r="BT100">
        <v>40.25</v>
      </c>
      <c r="BU100">
        <f>(BT100+32.041)/(0.0189)</f>
        <v>3824.9206349206347</v>
      </c>
      <c r="BV100">
        <f>IF(BU100 &lt; 3590, BU100*0.0153 - 21.089, BU100*0.0266-62.509)</f>
        <v>39.233888888888885</v>
      </c>
      <c r="BW100">
        <f>BV100-BT100</f>
        <v>-1.0161111111111154</v>
      </c>
      <c r="CF100">
        <v>42.4</v>
      </c>
      <c r="CG100">
        <v>40.25</v>
      </c>
      <c r="CH100">
        <f>CG100-CF100</f>
        <v>-2.1499999999999986</v>
      </c>
    </row>
    <row r="101" spans="3:86" x14ac:dyDescent="0.3">
      <c r="C101">
        <v>29</v>
      </c>
      <c r="D101">
        <v>3524</v>
      </c>
      <c r="R101">
        <v>26</v>
      </c>
      <c r="U101">
        <v>37.1</v>
      </c>
      <c r="V101">
        <v>3718</v>
      </c>
      <c r="W101" t="s">
        <v>16</v>
      </c>
      <c r="X101">
        <v>80</v>
      </c>
      <c r="Y101">
        <f>X101-X100</f>
        <v>20</v>
      </c>
      <c r="Z101">
        <f t="shared" si="4"/>
        <v>742</v>
      </c>
      <c r="AA101">
        <f t="shared" si="6"/>
        <v>-32</v>
      </c>
      <c r="AB101">
        <f t="shared" si="8"/>
        <v>-0.4</v>
      </c>
      <c r="AC101">
        <f t="shared" si="7"/>
        <v>1</v>
      </c>
      <c r="AD101">
        <f t="shared" si="5"/>
        <v>20</v>
      </c>
      <c r="AQ101">
        <v>40.6</v>
      </c>
      <c r="AR101">
        <v>39.9</v>
      </c>
      <c r="AS101">
        <f t="shared" ref="AS101:AS125" si="10">AR101-AQ101</f>
        <v>-0.70000000000000284</v>
      </c>
      <c r="BB101">
        <v>40.5</v>
      </c>
      <c r="BC101">
        <v>39.700000000000003</v>
      </c>
      <c r="BF101">
        <v>39.1</v>
      </c>
      <c r="BG101">
        <v>38.549999999999997</v>
      </c>
      <c r="BH101">
        <f t="shared" si="9"/>
        <v>-0.55000000000000426</v>
      </c>
      <c r="BJ101">
        <v>38.4</v>
      </c>
      <c r="BK101">
        <v>38.700000000000003</v>
      </c>
      <c r="BL101">
        <f t="shared" ref="BL101:BL123" si="11">BJ101-BK101</f>
        <v>-0.30000000000000426</v>
      </c>
      <c r="BM101">
        <v>40.6</v>
      </c>
      <c r="BN101">
        <v>39.9</v>
      </c>
      <c r="BO101">
        <f t="shared" ref="BO101:BO125" si="12">BN101-BM101</f>
        <v>-0.70000000000000284</v>
      </c>
      <c r="BS101">
        <v>40.6</v>
      </c>
      <c r="BT101">
        <v>39.9</v>
      </c>
      <c r="BU101">
        <f t="shared" ref="BU101:BU125" si="13">(BT101+32.041)/(0.0189)</f>
        <v>3806.4021164021165</v>
      </c>
      <c r="BV101">
        <f t="shared" ref="BV101:BV125" si="14">IF(BU101 &lt; 3590, BU101*0.0153 - 21.089, BU101*0.0266-62.509)</f>
        <v>38.741296296296298</v>
      </c>
      <c r="BW101">
        <f t="shared" ref="BW101:BW125" si="15">BV101-BT101</f>
        <v>-1.1587037037037007</v>
      </c>
      <c r="CF101">
        <v>40.6</v>
      </c>
      <c r="CG101">
        <v>39.9</v>
      </c>
      <c r="CH101">
        <f t="shared" ref="CH101:CH125" si="16">CG101-CF101</f>
        <v>-0.70000000000000284</v>
      </c>
    </row>
    <row r="102" spans="3:86" x14ac:dyDescent="0.3">
      <c r="C102">
        <v>30.1</v>
      </c>
      <c r="D102">
        <v>3543</v>
      </c>
      <c r="R102">
        <v>27.5</v>
      </c>
      <c r="S102">
        <v>3138</v>
      </c>
      <c r="U102">
        <v>35.6</v>
      </c>
      <c r="V102">
        <v>3691</v>
      </c>
      <c r="W102" t="s">
        <v>17</v>
      </c>
      <c r="X102">
        <v>96</v>
      </c>
      <c r="Y102">
        <f>X102-X101</f>
        <v>16</v>
      </c>
      <c r="Z102">
        <f t="shared" si="4"/>
        <v>569.6</v>
      </c>
      <c r="AA102">
        <f t="shared" si="6"/>
        <v>-27</v>
      </c>
      <c r="AB102">
        <f t="shared" si="8"/>
        <v>-0.28125</v>
      </c>
      <c r="AC102">
        <f t="shared" si="7"/>
        <v>1.5</v>
      </c>
      <c r="AD102">
        <f t="shared" si="5"/>
        <v>24</v>
      </c>
      <c r="AQ102">
        <v>40.4</v>
      </c>
      <c r="AR102">
        <v>39.4</v>
      </c>
      <c r="AS102">
        <f t="shared" si="10"/>
        <v>-1</v>
      </c>
      <c r="BB102">
        <v>40</v>
      </c>
      <c r="BC102">
        <v>39.17</v>
      </c>
      <c r="BF102">
        <v>38.799999999999997</v>
      </c>
      <c r="BG102">
        <v>38.4</v>
      </c>
      <c r="BH102">
        <f t="shared" si="9"/>
        <v>-0.39999999999999858</v>
      </c>
      <c r="BJ102">
        <v>38.299999999999997</v>
      </c>
      <c r="BK102">
        <v>38.299999999999997</v>
      </c>
      <c r="BL102">
        <f t="shared" si="11"/>
        <v>0</v>
      </c>
      <c r="BM102">
        <v>40.4</v>
      </c>
      <c r="BN102">
        <v>39.4</v>
      </c>
      <c r="BO102">
        <f t="shared" si="12"/>
        <v>-1</v>
      </c>
      <c r="BS102">
        <v>40.4</v>
      </c>
      <c r="BT102">
        <v>39.4</v>
      </c>
      <c r="BU102">
        <f t="shared" si="13"/>
        <v>3779.9470899470903</v>
      </c>
      <c r="BV102">
        <f t="shared" si="14"/>
        <v>38.037592592592603</v>
      </c>
      <c r="BW102">
        <f t="shared" si="15"/>
        <v>-1.362407407407396</v>
      </c>
      <c r="CF102">
        <v>40.4</v>
      </c>
      <c r="CG102">
        <v>39.4</v>
      </c>
      <c r="CH102">
        <f t="shared" si="16"/>
        <v>-1</v>
      </c>
    </row>
    <row r="103" spans="3:86" x14ac:dyDescent="0.3">
      <c r="C103">
        <v>31</v>
      </c>
      <c r="D103">
        <v>3660</v>
      </c>
      <c r="R103">
        <v>28.5</v>
      </c>
      <c r="S103">
        <v>3382</v>
      </c>
      <c r="U103">
        <v>34.9</v>
      </c>
      <c r="V103">
        <v>3630</v>
      </c>
      <c r="W103" t="s">
        <v>18</v>
      </c>
      <c r="X103">
        <v>145</v>
      </c>
      <c r="Y103">
        <f>X103-X102</f>
        <v>49</v>
      </c>
      <c r="Z103">
        <f>U103*Y103</f>
        <v>1710.1</v>
      </c>
      <c r="AA103">
        <f t="shared" si="6"/>
        <v>-61</v>
      </c>
      <c r="AB103">
        <f t="shared" si="8"/>
        <v>-0.4206896551724138</v>
      </c>
      <c r="AC103">
        <f t="shared" si="7"/>
        <v>0.70000000000000284</v>
      </c>
      <c r="AD103">
        <f t="shared" si="5"/>
        <v>34.300000000000139</v>
      </c>
      <c r="AQ103">
        <v>39.799999999999997</v>
      </c>
      <c r="AR103">
        <v>39.700000000000003</v>
      </c>
      <c r="AS103">
        <f t="shared" si="10"/>
        <v>-9.9999999999994316E-2</v>
      </c>
      <c r="BB103">
        <v>39.1</v>
      </c>
      <c r="BC103">
        <v>38.020000000000003</v>
      </c>
      <c r="BF103">
        <v>38.1</v>
      </c>
      <c r="BG103">
        <v>37.9</v>
      </c>
      <c r="BH103">
        <f t="shared" si="9"/>
        <v>-0.20000000000000284</v>
      </c>
      <c r="BJ103">
        <v>36.799999999999997</v>
      </c>
      <c r="BK103">
        <v>37.5</v>
      </c>
      <c r="BL103">
        <f t="shared" si="11"/>
        <v>-0.70000000000000284</v>
      </c>
      <c r="BM103">
        <v>39.799999999999997</v>
      </c>
      <c r="BN103">
        <v>39.700000000000003</v>
      </c>
      <c r="BO103">
        <f t="shared" si="12"/>
        <v>-9.9999999999994316E-2</v>
      </c>
      <c r="BS103">
        <v>39.799999999999997</v>
      </c>
      <c r="BT103">
        <v>39.700000000000003</v>
      </c>
      <c r="BU103">
        <f t="shared" si="13"/>
        <v>3795.8201058201057</v>
      </c>
      <c r="BV103">
        <f t="shared" si="14"/>
        <v>38.459814814814806</v>
      </c>
      <c r="BW103">
        <f t="shared" si="15"/>
        <v>-1.2401851851851973</v>
      </c>
      <c r="CF103">
        <v>39.799999999999997</v>
      </c>
      <c r="CG103">
        <v>39.700000000000003</v>
      </c>
      <c r="CH103">
        <f t="shared" si="16"/>
        <v>-9.9999999999994316E-2</v>
      </c>
    </row>
    <row r="104" spans="3:86" x14ac:dyDescent="0.3">
      <c r="C104">
        <v>32</v>
      </c>
      <c r="D104">
        <v>3656</v>
      </c>
      <c r="R104">
        <v>29</v>
      </c>
      <c r="S104">
        <v>3524</v>
      </c>
      <c r="U104">
        <v>34.1</v>
      </c>
      <c r="V104">
        <v>3605</v>
      </c>
      <c r="W104" t="s">
        <v>19</v>
      </c>
      <c r="X104">
        <v>166</v>
      </c>
      <c r="Y104">
        <f t="shared" ref="Y104:Y117" si="17">X104-X103</f>
        <v>21</v>
      </c>
      <c r="Z104">
        <f t="shared" si="4"/>
        <v>716.1</v>
      </c>
      <c r="AA104">
        <f t="shared" si="6"/>
        <v>-25</v>
      </c>
      <c r="AB104">
        <f t="shared" si="8"/>
        <v>-0.15060240963855423</v>
      </c>
      <c r="AC104">
        <f t="shared" si="7"/>
        <v>0.79999999999999716</v>
      </c>
      <c r="AD104">
        <f t="shared" si="5"/>
        <v>16.79999999999994</v>
      </c>
      <c r="AQ104">
        <v>38.4</v>
      </c>
      <c r="AR104">
        <v>38.99</v>
      </c>
      <c r="AS104">
        <f t="shared" si="10"/>
        <v>0.59000000000000341</v>
      </c>
      <c r="BB104">
        <v>38.9</v>
      </c>
      <c r="BC104">
        <v>38.200000000000003</v>
      </c>
      <c r="BF104">
        <v>37.200000000000003</v>
      </c>
      <c r="BG104">
        <v>37.1</v>
      </c>
      <c r="BH104">
        <f t="shared" si="9"/>
        <v>-0.10000000000000142</v>
      </c>
      <c r="BJ104">
        <v>36.200000000000003</v>
      </c>
      <c r="BK104">
        <v>37.4</v>
      </c>
      <c r="BL104">
        <f t="shared" si="11"/>
        <v>-1.1999999999999957</v>
      </c>
      <c r="BM104">
        <v>38.4</v>
      </c>
      <c r="BN104">
        <v>38.99</v>
      </c>
      <c r="BO104">
        <f t="shared" si="12"/>
        <v>0.59000000000000341</v>
      </c>
      <c r="BS104">
        <v>38.4</v>
      </c>
      <c r="BT104">
        <v>38.99</v>
      </c>
      <c r="BU104">
        <f t="shared" si="13"/>
        <v>3758.2539682539687</v>
      </c>
      <c r="BV104">
        <f t="shared" si="14"/>
        <v>37.460555555555558</v>
      </c>
      <c r="BW104">
        <f t="shared" si="15"/>
        <v>-1.5294444444444437</v>
      </c>
      <c r="CF104">
        <v>38.4</v>
      </c>
      <c r="CG104">
        <v>38.99</v>
      </c>
      <c r="CH104">
        <f t="shared" si="16"/>
        <v>0.59000000000000341</v>
      </c>
    </row>
    <row r="105" spans="3:86" x14ac:dyDescent="0.3">
      <c r="C105">
        <v>33</v>
      </c>
      <c r="R105">
        <v>30.1</v>
      </c>
      <c r="S105">
        <v>3543</v>
      </c>
      <c r="U105">
        <v>33.5</v>
      </c>
      <c r="V105">
        <v>3591</v>
      </c>
      <c r="W105" t="s">
        <v>20</v>
      </c>
      <c r="X105">
        <v>191</v>
      </c>
      <c r="Y105">
        <f t="shared" si="17"/>
        <v>25</v>
      </c>
      <c r="Z105">
        <f t="shared" si="4"/>
        <v>837.5</v>
      </c>
      <c r="AA105">
        <f t="shared" si="6"/>
        <v>-14</v>
      </c>
      <c r="AB105">
        <f t="shared" si="8"/>
        <v>-7.3298429319371722E-2</v>
      </c>
      <c r="AC105">
        <f t="shared" si="7"/>
        <v>0.60000000000000142</v>
      </c>
      <c r="AD105">
        <f t="shared" si="5"/>
        <v>15.000000000000036</v>
      </c>
      <c r="AQ105">
        <v>38.1</v>
      </c>
      <c r="AR105">
        <v>38.14</v>
      </c>
      <c r="AS105">
        <f t="shared" si="10"/>
        <v>3.9999999999999147E-2</v>
      </c>
      <c r="BB105">
        <v>38.200000000000003</v>
      </c>
      <c r="BC105">
        <v>37.07</v>
      </c>
      <c r="BF105">
        <v>36.299999999999997</v>
      </c>
      <c r="BG105">
        <v>36.5</v>
      </c>
      <c r="BH105">
        <f t="shared" si="9"/>
        <v>0.20000000000000284</v>
      </c>
      <c r="BJ105">
        <v>35.6</v>
      </c>
      <c r="BK105">
        <v>37</v>
      </c>
      <c r="BL105">
        <f t="shared" si="11"/>
        <v>-1.3999999999999986</v>
      </c>
      <c r="BM105">
        <v>38.1</v>
      </c>
      <c r="BN105">
        <v>38.14</v>
      </c>
      <c r="BO105">
        <f t="shared" si="12"/>
        <v>3.9999999999999147E-2</v>
      </c>
      <c r="BS105">
        <v>38.1</v>
      </c>
      <c r="BT105">
        <v>38.14</v>
      </c>
      <c r="BU105">
        <f t="shared" si="13"/>
        <v>3713.2804232804233</v>
      </c>
      <c r="BV105">
        <f t="shared" si="14"/>
        <v>36.264259259259248</v>
      </c>
      <c r="BW105">
        <f t="shared" si="15"/>
        <v>-1.8757407407407527</v>
      </c>
      <c r="CF105">
        <v>38.1</v>
      </c>
      <c r="CG105">
        <v>38.14</v>
      </c>
      <c r="CH105">
        <f t="shared" si="16"/>
        <v>3.9999999999999147E-2</v>
      </c>
    </row>
    <row r="106" spans="3:86" x14ac:dyDescent="0.3">
      <c r="C106">
        <v>34</v>
      </c>
      <c r="D106">
        <v>3740</v>
      </c>
      <c r="R106">
        <v>31</v>
      </c>
      <c r="S106">
        <v>3660</v>
      </c>
      <c r="U106">
        <v>33</v>
      </c>
      <c r="V106">
        <v>3550</v>
      </c>
      <c r="W106" t="s">
        <v>21</v>
      </c>
      <c r="X106">
        <v>222</v>
      </c>
      <c r="Y106">
        <f t="shared" si="17"/>
        <v>31</v>
      </c>
      <c r="Z106">
        <f t="shared" si="4"/>
        <v>1023</v>
      </c>
      <c r="AA106">
        <f t="shared" si="6"/>
        <v>-41</v>
      </c>
      <c r="AB106">
        <f t="shared" si="8"/>
        <v>-0.18468468468468469</v>
      </c>
      <c r="AC106">
        <f t="shared" si="7"/>
        <v>0.5</v>
      </c>
      <c r="AD106">
        <f t="shared" si="5"/>
        <v>15.5</v>
      </c>
      <c r="AQ106">
        <v>37.4</v>
      </c>
      <c r="AR106">
        <v>37.68</v>
      </c>
      <c r="AS106">
        <f t="shared" si="10"/>
        <v>0.28000000000000114</v>
      </c>
      <c r="BB106">
        <v>37.1</v>
      </c>
      <c r="BC106">
        <v>36.83</v>
      </c>
      <c r="BF106">
        <v>35.700000000000003</v>
      </c>
      <c r="BG106">
        <v>36</v>
      </c>
      <c r="BH106">
        <f t="shared" si="9"/>
        <v>0.29999999999999716</v>
      </c>
      <c r="BJ106">
        <v>35.9</v>
      </c>
      <c r="BK106">
        <v>36.799999999999997</v>
      </c>
      <c r="BL106">
        <f t="shared" si="11"/>
        <v>-0.89999999999999858</v>
      </c>
      <c r="BM106">
        <v>37.4</v>
      </c>
      <c r="BN106">
        <v>37.68</v>
      </c>
      <c r="BO106">
        <f t="shared" si="12"/>
        <v>0.28000000000000114</v>
      </c>
      <c r="BS106">
        <v>37.4</v>
      </c>
      <c r="BT106">
        <v>37.68</v>
      </c>
      <c r="BU106">
        <f t="shared" si="13"/>
        <v>3688.9417989417993</v>
      </c>
      <c r="BV106">
        <f t="shared" si="14"/>
        <v>35.616851851851862</v>
      </c>
      <c r="BW106">
        <f t="shared" si="15"/>
        <v>-2.0631481481481373</v>
      </c>
      <c r="CF106">
        <v>37.4</v>
      </c>
      <c r="CG106">
        <v>37.68</v>
      </c>
      <c r="CH106">
        <f t="shared" si="16"/>
        <v>0.28000000000000114</v>
      </c>
    </row>
    <row r="107" spans="3:86" x14ac:dyDescent="0.3">
      <c r="C107">
        <v>35</v>
      </c>
      <c r="D107">
        <v>3771</v>
      </c>
      <c r="R107">
        <v>32</v>
      </c>
      <c r="S107">
        <v>3656</v>
      </c>
      <c r="U107">
        <v>32.4</v>
      </c>
      <c r="V107">
        <v>3503</v>
      </c>
      <c r="W107" t="s">
        <v>22</v>
      </c>
      <c r="X107">
        <v>300</v>
      </c>
      <c r="Y107">
        <f t="shared" si="17"/>
        <v>78</v>
      </c>
      <c r="Z107">
        <f t="shared" si="4"/>
        <v>2527.1999999999998</v>
      </c>
      <c r="AA107">
        <f t="shared" si="6"/>
        <v>-47</v>
      </c>
      <c r="AB107">
        <f t="shared" si="8"/>
        <v>-0.15666666666666668</v>
      </c>
      <c r="AC107">
        <f t="shared" si="7"/>
        <v>0.60000000000000142</v>
      </c>
      <c r="AD107">
        <f t="shared" si="5"/>
        <v>46.800000000000111</v>
      </c>
      <c r="AQ107">
        <v>35.6</v>
      </c>
      <c r="AR107">
        <v>36.79</v>
      </c>
      <c r="AS107">
        <f t="shared" si="10"/>
        <v>1.1899999999999977</v>
      </c>
      <c r="BB107">
        <v>36.4</v>
      </c>
      <c r="BC107">
        <v>36.4</v>
      </c>
      <c r="BF107">
        <v>35.799999999999997</v>
      </c>
      <c r="BG107">
        <v>35.799999999999997</v>
      </c>
      <c r="BH107">
        <f t="shared" si="9"/>
        <v>0</v>
      </c>
      <c r="BJ107">
        <v>35.799999999999997</v>
      </c>
      <c r="BK107">
        <v>36.6</v>
      </c>
      <c r="BL107">
        <f t="shared" si="11"/>
        <v>-0.80000000000000426</v>
      </c>
      <c r="BM107">
        <v>35.6</v>
      </c>
      <c r="BN107">
        <v>36.79</v>
      </c>
      <c r="BO107">
        <f t="shared" si="12"/>
        <v>1.1899999999999977</v>
      </c>
      <c r="BS107">
        <v>35.6</v>
      </c>
      <c r="BT107">
        <v>36.79</v>
      </c>
      <c r="BU107">
        <f t="shared" si="13"/>
        <v>3641.8518518518513</v>
      </c>
      <c r="BV107">
        <f t="shared" si="14"/>
        <v>34.364259259259242</v>
      </c>
      <c r="BW107">
        <f t="shared" si="15"/>
        <v>-2.425740740740757</v>
      </c>
      <c r="CF107">
        <v>35.6</v>
      </c>
      <c r="CG107">
        <v>36.79</v>
      </c>
      <c r="CH107">
        <f t="shared" si="16"/>
        <v>1.1899999999999977</v>
      </c>
    </row>
    <row r="108" spans="3:86" x14ac:dyDescent="0.3">
      <c r="C108">
        <v>36</v>
      </c>
      <c r="R108">
        <v>33</v>
      </c>
      <c r="U108">
        <v>32.1</v>
      </c>
      <c r="V108">
        <v>3470</v>
      </c>
      <c r="W108" t="s">
        <v>23</v>
      </c>
      <c r="X108">
        <v>350</v>
      </c>
      <c r="Y108">
        <f t="shared" si="17"/>
        <v>50</v>
      </c>
      <c r="Z108">
        <f t="shared" si="4"/>
        <v>1605</v>
      </c>
      <c r="AA108">
        <f t="shared" si="6"/>
        <v>-33</v>
      </c>
      <c r="AB108">
        <f t="shared" si="8"/>
        <v>-9.4285714285714292E-2</v>
      </c>
      <c r="AC108">
        <f t="shared" si="7"/>
        <v>0.29999999999999716</v>
      </c>
      <c r="AD108">
        <f t="shared" si="5"/>
        <v>14.999999999999858</v>
      </c>
      <c r="AQ108">
        <v>35.299999999999997</v>
      </c>
      <c r="AR108">
        <v>36.450000000000003</v>
      </c>
      <c r="AS108">
        <f t="shared" si="10"/>
        <v>1.1500000000000057</v>
      </c>
      <c r="BB108">
        <v>35.6</v>
      </c>
      <c r="BC108">
        <v>36.11</v>
      </c>
      <c r="BF108">
        <v>35.299999999999997</v>
      </c>
      <c r="BG108">
        <v>35.4</v>
      </c>
      <c r="BH108">
        <f t="shared" si="9"/>
        <v>0.10000000000000142</v>
      </c>
      <c r="BJ108">
        <v>35</v>
      </c>
      <c r="BK108">
        <v>36.4</v>
      </c>
      <c r="BL108">
        <f t="shared" si="11"/>
        <v>-1.3999999999999986</v>
      </c>
      <c r="BM108">
        <v>35.299999999999997</v>
      </c>
      <c r="BN108">
        <v>36.450000000000003</v>
      </c>
      <c r="BO108">
        <f t="shared" si="12"/>
        <v>1.1500000000000057</v>
      </c>
      <c r="BS108">
        <v>35.299999999999997</v>
      </c>
      <c r="BT108">
        <v>36.450000000000003</v>
      </c>
      <c r="BU108">
        <f t="shared" si="13"/>
        <v>3623.862433862434</v>
      </c>
      <c r="BV108">
        <f t="shared" si="14"/>
        <v>33.885740740740744</v>
      </c>
      <c r="BW108">
        <f t="shared" si="15"/>
        <v>-2.5642592592592592</v>
      </c>
      <c r="CF108">
        <v>35.299999999999997</v>
      </c>
      <c r="CG108">
        <v>36.450000000000003</v>
      </c>
      <c r="CH108">
        <f t="shared" si="16"/>
        <v>1.1500000000000057</v>
      </c>
    </row>
    <row r="109" spans="3:86" x14ac:dyDescent="0.3">
      <c r="C109">
        <v>37</v>
      </c>
      <c r="D109">
        <v>3850</v>
      </c>
      <c r="R109">
        <v>34</v>
      </c>
      <c r="S109">
        <v>3740</v>
      </c>
      <c r="U109">
        <v>31.4</v>
      </c>
      <c r="V109">
        <v>3446</v>
      </c>
      <c r="W109" t="s">
        <v>24</v>
      </c>
      <c r="X109">
        <v>390</v>
      </c>
      <c r="Y109">
        <f t="shared" si="17"/>
        <v>40</v>
      </c>
      <c r="Z109">
        <f t="shared" si="4"/>
        <v>1256</v>
      </c>
      <c r="AA109">
        <f t="shared" si="6"/>
        <v>-24</v>
      </c>
      <c r="AB109">
        <f t="shared" si="8"/>
        <v>-6.1538461538461542E-2</v>
      </c>
      <c r="AC109">
        <f t="shared" si="7"/>
        <v>0.70000000000000284</v>
      </c>
      <c r="AD109">
        <f t="shared" si="5"/>
        <v>28.000000000000114</v>
      </c>
      <c r="AQ109">
        <v>35.4</v>
      </c>
      <c r="AR109">
        <v>36.04</v>
      </c>
      <c r="AS109">
        <f t="shared" si="10"/>
        <v>0.64000000000000057</v>
      </c>
      <c r="BB109">
        <v>34.799999999999997</v>
      </c>
      <c r="BC109">
        <v>35.200000000000003</v>
      </c>
      <c r="BF109">
        <v>35</v>
      </c>
      <c r="BG109">
        <v>35.299999999999997</v>
      </c>
      <c r="BH109">
        <f t="shared" si="9"/>
        <v>0.29999999999999716</v>
      </c>
      <c r="BJ109">
        <v>34.799999999999997</v>
      </c>
      <c r="BK109">
        <v>36</v>
      </c>
      <c r="BL109">
        <f t="shared" si="11"/>
        <v>-1.2000000000000028</v>
      </c>
      <c r="BM109">
        <v>35.4</v>
      </c>
      <c r="BN109">
        <v>36.04</v>
      </c>
      <c r="BO109">
        <f t="shared" si="12"/>
        <v>0.64000000000000057</v>
      </c>
      <c r="BS109">
        <v>35.4</v>
      </c>
      <c r="BT109">
        <v>36.04</v>
      </c>
      <c r="BU109">
        <f t="shared" si="13"/>
        <v>3602.1693121693115</v>
      </c>
      <c r="BV109">
        <f t="shared" si="14"/>
        <v>33.308703703703685</v>
      </c>
      <c r="BW109">
        <f t="shared" si="15"/>
        <v>-2.7312962962963141</v>
      </c>
      <c r="CF109">
        <v>35.4</v>
      </c>
      <c r="CG109">
        <v>36.04</v>
      </c>
      <c r="CH109">
        <f t="shared" si="16"/>
        <v>0.64000000000000057</v>
      </c>
    </row>
    <row r="110" spans="3:86" x14ac:dyDescent="0.3">
      <c r="C110">
        <v>38</v>
      </c>
      <c r="D110">
        <v>3867</v>
      </c>
      <c r="R110">
        <v>35</v>
      </c>
      <c r="S110">
        <v>3771</v>
      </c>
      <c r="U110">
        <v>30.8</v>
      </c>
      <c r="V110">
        <v>3374</v>
      </c>
      <c r="W110" t="s">
        <v>25</v>
      </c>
      <c r="X110">
        <v>423</v>
      </c>
      <c r="Y110">
        <f t="shared" si="17"/>
        <v>33</v>
      </c>
      <c r="Z110">
        <f t="shared" si="4"/>
        <v>1016.4</v>
      </c>
      <c r="AA110">
        <f t="shared" si="6"/>
        <v>-72</v>
      </c>
      <c r="AB110">
        <f t="shared" si="8"/>
        <v>-0.1702127659574468</v>
      </c>
      <c r="AC110">
        <f t="shared" si="7"/>
        <v>0.59999999999999787</v>
      </c>
      <c r="AD110">
        <f t="shared" si="5"/>
        <v>19.79999999999993</v>
      </c>
      <c r="AQ110">
        <v>34.6</v>
      </c>
      <c r="AR110">
        <v>35.909999999999997</v>
      </c>
      <c r="AS110">
        <f t="shared" si="10"/>
        <v>1.3099999999999952</v>
      </c>
      <c r="BB110">
        <v>34.700000000000003</v>
      </c>
      <c r="BC110">
        <v>34.9</v>
      </c>
      <c r="BF110">
        <v>34.799999999999997</v>
      </c>
      <c r="BG110">
        <v>35.07</v>
      </c>
      <c r="BH110">
        <f t="shared" si="9"/>
        <v>0.27000000000000313</v>
      </c>
      <c r="BJ110">
        <v>34.700000000000003</v>
      </c>
      <c r="BK110">
        <v>35.700000000000003</v>
      </c>
      <c r="BL110">
        <f t="shared" si="11"/>
        <v>-1</v>
      </c>
      <c r="BM110">
        <v>34.6</v>
      </c>
      <c r="BN110">
        <v>35.909999999999997</v>
      </c>
      <c r="BO110">
        <f t="shared" si="12"/>
        <v>1.3099999999999952</v>
      </c>
      <c r="BS110">
        <v>34.6</v>
      </c>
      <c r="BT110">
        <v>35.909999999999997</v>
      </c>
      <c r="BU110">
        <f t="shared" si="13"/>
        <v>3595.2910052910047</v>
      </c>
      <c r="BV110">
        <f t="shared" si="14"/>
        <v>33.125740740740724</v>
      </c>
      <c r="BW110">
        <f t="shared" si="15"/>
        <v>-2.7842592592592723</v>
      </c>
      <c r="CF110">
        <v>34.6</v>
      </c>
      <c r="CG110">
        <v>35.909999999999997</v>
      </c>
      <c r="CH110">
        <f t="shared" si="16"/>
        <v>1.3099999999999952</v>
      </c>
    </row>
    <row r="111" spans="3:86" x14ac:dyDescent="0.3">
      <c r="C111">
        <v>39</v>
      </c>
      <c r="D111">
        <v>3887</v>
      </c>
      <c r="R111">
        <v>36</v>
      </c>
      <c r="U111">
        <v>30.3</v>
      </c>
      <c r="V111">
        <v>3344</v>
      </c>
      <c r="W111" t="s">
        <v>26</v>
      </c>
      <c r="X111">
        <v>442</v>
      </c>
      <c r="Y111">
        <f t="shared" si="17"/>
        <v>19</v>
      </c>
      <c r="Z111">
        <f t="shared" si="4"/>
        <v>575.70000000000005</v>
      </c>
      <c r="AA111">
        <f t="shared" si="6"/>
        <v>-30</v>
      </c>
      <c r="AB111">
        <f t="shared" si="8"/>
        <v>-6.7873303167420809E-2</v>
      </c>
      <c r="AC111">
        <f t="shared" si="7"/>
        <v>0.5</v>
      </c>
      <c r="AD111">
        <f t="shared" si="5"/>
        <v>9.5</v>
      </c>
      <c r="AQ111">
        <v>34.200000000000003</v>
      </c>
      <c r="AR111">
        <v>35.51</v>
      </c>
      <c r="AS111">
        <f t="shared" si="10"/>
        <v>1.3099999999999952</v>
      </c>
      <c r="BB111">
        <v>34.200000000000003</v>
      </c>
      <c r="BC111">
        <v>34.799999999999997</v>
      </c>
      <c r="BF111">
        <v>34.1</v>
      </c>
      <c r="BG111">
        <v>34.700000000000003</v>
      </c>
      <c r="BH111">
        <f t="shared" si="9"/>
        <v>0.60000000000000142</v>
      </c>
      <c r="BJ111">
        <v>34.200000000000003</v>
      </c>
      <c r="BK111">
        <v>35.4</v>
      </c>
      <c r="BL111">
        <f t="shared" si="11"/>
        <v>-1.1999999999999957</v>
      </c>
      <c r="BM111">
        <v>34.200000000000003</v>
      </c>
      <c r="BN111">
        <v>35.51</v>
      </c>
      <c r="BO111">
        <f t="shared" si="12"/>
        <v>1.3099999999999952</v>
      </c>
      <c r="BS111">
        <v>34.200000000000003</v>
      </c>
      <c r="BT111">
        <v>35.51</v>
      </c>
      <c r="BU111">
        <f t="shared" si="13"/>
        <v>3574.1269841269836</v>
      </c>
      <c r="BV111">
        <f t="shared" si="14"/>
        <v>33.595142857142847</v>
      </c>
      <c r="BW111">
        <f t="shared" si="15"/>
        <v>-1.9148571428571515</v>
      </c>
      <c r="CF111">
        <v>34.200000000000003</v>
      </c>
      <c r="CG111">
        <v>35.51</v>
      </c>
      <c r="CH111">
        <f t="shared" si="16"/>
        <v>1.3099999999999952</v>
      </c>
    </row>
    <row r="112" spans="3:86" x14ac:dyDescent="0.3">
      <c r="C112">
        <v>40</v>
      </c>
      <c r="R112">
        <v>37</v>
      </c>
      <c r="S112">
        <v>3850</v>
      </c>
      <c r="U112">
        <v>29.6</v>
      </c>
      <c r="V112">
        <v>3322</v>
      </c>
      <c r="W112" t="s">
        <v>27</v>
      </c>
      <c r="X112">
        <v>453</v>
      </c>
      <c r="Y112">
        <f t="shared" si="17"/>
        <v>11</v>
      </c>
      <c r="Z112">
        <f t="shared" si="4"/>
        <v>325.60000000000002</v>
      </c>
      <c r="AA112">
        <f t="shared" si="6"/>
        <v>-22</v>
      </c>
      <c r="AB112">
        <f t="shared" si="8"/>
        <v>-4.856512141280353E-2</v>
      </c>
      <c r="AC112">
        <f t="shared" si="7"/>
        <v>0.69999999999999929</v>
      </c>
      <c r="AD112">
        <f t="shared" si="5"/>
        <v>7.6999999999999922</v>
      </c>
      <c r="AQ112">
        <v>34.1</v>
      </c>
      <c r="AR112">
        <v>35.11</v>
      </c>
      <c r="AS112">
        <f t="shared" si="10"/>
        <v>1.009999999999998</v>
      </c>
      <c r="BB112">
        <v>34.31</v>
      </c>
      <c r="BF112">
        <v>34</v>
      </c>
      <c r="BG112">
        <v>34.5</v>
      </c>
      <c r="BH112">
        <f t="shared" si="9"/>
        <v>0.5</v>
      </c>
      <c r="BJ112">
        <v>33.5</v>
      </c>
      <c r="BK112">
        <v>35.07</v>
      </c>
      <c r="BL112">
        <f t="shared" si="11"/>
        <v>-1.5700000000000003</v>
      </c>
      <c r="BM112">
        <v>34.1</v>
      </c>
      <c r="BN112">
        <v>35.11</v>
      </c>
      <c r="BO112">
        <f t="shared" si="12"/>
        <v>1.009999999999998</v>
      </c>
      <c r="BS112">
        <v>34.1</v>
      </c>
      <c r="BT112">
        <v>35.11</v>
      </c>
      <c r="BU112">
        <f t="shared" si="13"/>
        <v>3552.9629629629626</v>
      </c>
      <c r="BV112">
        <f t="shared" si="14"/>
        <v>33.271333333333324</v>
      </c>
      <c r="BW112">
        <f t="shared" si="15"/>
        <v>-1.8386666666666756</v>
      </c>
      <c r="CF112">
        <v>34.1</v>
      </c>
      <c r="CG112">
        <v>35.11</v>
      </c>
      <c r="CH112">
        <f t="shared" si="16"/>
        <v>1.009999999999998</v>
      </c>
    </row>
    <row r="113" spans="3:86" x14ac:dyDescent="0.3">
      <c r="C113">
        <v>41</v>
      </c>
      <c r="R113">
        <v>38</v>
      </c>
      <c r="S113">
        <v>3867</v>
      </c>
      <c r="U113">
        <v>28.4</v>
      </c>
      <c r="V113">
        <v>3244</v>
      </c>
      <c r="W113" t="s">
        <v>28</v>
      </c>
      <c r="X113">
        <v>496</v>
      </c>
      <c r="Y113">
        <f t="shared" si="17"/>
        <v>43</v>
      </c>
      <c r="Z113">
        <f t="shared" si="4"/>
        <v>1221.2</v>
      </c>
      <c r="AA113">
        <f t="shared" si="6"/>
        <v>-78</v>
      </c>
      <c r="AB113">
        <f t="shared" si="8"/>
        <v>-0.15725806451612903</v>
      </c>
      <c r="AC113">
        <f t="shared" si="7"/>
        <v>1.2000000000000028</v>
      </c>
      <c r="AD113">
        <f t="shared" si="5"/>
        <v>51.600000000000122</v>
      </c>
      <c r="AQ113">
        <v>33.9</v>
      </c>
      <c r="AR113">
        <v>34.869999999999997</v>
      </c>
      <c r="AS113">
        <f t="shared" si="10"/>
        <v>0.96999999999999886</v>
      </c>
      <c r="BB113">
        <v>31.9</v>
      </c>
      <c r="BC113">
        <v>32.799999999999997</v>
      </c>
      <c r="BF113">
        <v>33.5</v>
      </c>
      <c r="BG113">
        <v>34.1</v>
      </c>
      <c r="BH113">
        <f t="shared" si="9"/>
        <v>0.60000000000000142</v>
      </c>
      <c r="BJ113">
        <v>33.4</v>
      </c>
      <c r="BK113">
        <v>34.6</v>
      </c>
      <c r="BL113">
        <f t="shared" si="11"/>
        <v>-1.2000000000000028</v>
      </c>
      <c r="BM113">
        <v>33.9</v>
      </c>
      <c r="BN113">
        <v>34.869999999999997</v>
      </c>
      <c r="BO113">
        <f t="shared" si="12"/>
        <v>0.96999999999999886</v>
      </c>
      <c r="BS113">
        <v>33.9</v>
      </c>
      <c r="BT113">
        <v>34.869999999999997</v>
      </c>
      <c r="BU113">
        <f t="shared" si="13"/>
        <v>3540.2645502645505</v>
      </c>
      <c r="BV113">
        <f t="shared" si="14"/>
        <v>33.077047619047619</v>
      </c>
      <c r="BW113">
        <f t="shared" si="15"/>
        <v>-1.7929523809523786</v>
      </c>
      <c r="CF113">
        <v>33.9</v>
      </c>
      <c r="CG113">
        <v>34.869999999999997</v>
      </c>
      <c r="CH113">
        <f t="shared" si="16"/>
        <v>0.96999999999999886</v>
      </c>
    </row>
    <row r="114" spans="3:86" x14ac:dyDescent="0.3">
      <c r="C114">
        <v>42</v>
      </c>
      <c r="D114">
        <v>4012</v>
      </c>
      <c r="R114">
        <v>39</v>
      </c>
      <c r="S114">
        <v>3887</v>
      </c>
      <c r="U114">
        <v>28.1</v>
      </c>
      <c r="V114">
        <v>3225</v>
      </c>
      <c r="W114" t="s">
        <v>29</v>
      </c>
      <c r="X114">
        <v>530</v>
      </c>
      <c r="Y114">
        <f t="shared" si="17"/>
        <v>34</v>
      </c>
      <c r="Z114">
        <f t="shared" si="4"/>
        <v>955.40000000000009</v>
      </c>
      <c r="AA114">
        <f t="shared" si="6"/>
        <v>-19</v>
      </c>
      <c r="AB114">
        <f t="shared" si="8"/>
        <v>-3.5849056603773584E-2</v>
      </c>
      <c r="AC114">
        <f t="shared" si="7"/>
        <v>0.29999999999999716</v>
      </c>
      <c r="AD114">
        <f t="shared" si="5"/>
        <v>10.199999999999903</v>
      </c>
      <c r="AQ114">
        <v>33.4</v>
      </c>
      <c r="AR114">
        <v>34.58</v>
      </c>
      <c r="AS114">
        <f t="shared" si="10"/>
        <v>1.1799999999999997</v>
      </c>
      <c r="BF114">
        <v>33.4</v>
      </c>
      <c r="BG114">
        <v>33.5</v>
      </c>
      <c r="BH114">
        <f t="shared" si="9"/>
        <v>0.10000000000000142</v>
      </c>
      <c r="BJ114">
        <v>33.1</v>
      </c>
      <c r="BK114">
        <v>34.4</v>
      </c>
      <c r="BL114">
        <f t="shared" si="11"/>
        <v>-1.2999999999999972</v>
      </c>
      <c r="BM114">
        <v>33.4</v>
      </c>
      <c r="BN114">
        <v>34.58</v>
      </c>
      <c r="BO114">
        <f t="shared" si="12"/>
        <v>1.1799999999999997</v>
      </c>
      <c r="BS114">
        <v>33.4</v>
      </c>
      <c r="BT114">
        <v>34.58</v>
      </c>
      <c r="BU114">
        <f t="shared" si="13"/>
        <v>3524.9206349206347</v>
      </c>
      <c r="BV114">
        <f t="shared" si="14"/>
        <v>32.842285714285708</v>
      </c>
      <c r="BW114">
        <f t="shared" si="15"/>
        <v>-1.73771428571429</v>
      </c>
      <c r="CF114">
        <v>33.4</v>
      </c>
      <c r="CG114">
        <v>34.58</v>
      </c>
      <c r="CH114">
        <f t="shared" si="16"/>
        <v>1.1799999999999997</v>
      </c>
    </row>
    <row r="115" spans="3:86" x14ac:dyDescent="0.3">
      <c r="R115">
        <v>40</v>
      </c>
      <c r="U115">
        <v>27.1</v>
      </c>
      <c r="V115">
        <v>3171</v>
      </c>
      <c r="W115" t="s">
        <v>30</v>
      </c>
      <c r="X115">
        <v>590</v>
      </c>
      <c r="Y115">
        <f t="shared" si="17"/>
        <v>60</v>
      </c>
      <c r="Z115">
        <f t="shared" si="4"/>
        <v>1626</v>
      </c>
      <c r="AA115">
        <f t="shared" si="6"/>
        <v>-54</v>
      </c>
      <c r="AB115">
        <f t="shared" si="8"/>
        <v>-9.152542372881356E-2</v>
      </c>
      <c r="AC115">
        <f t="shared" si="7"/>
        <v>1</v>
      </c>
      <c r="AD115">
        <f t="shared" si="5"/>
        <v>60</v>
      </c>
      <c r="AQ115">
        <v>33</v>
      </c>
      <c r="AR115">
        <v>34.22</v>
      </c>
      <c r="AS115">
        <f t="shared" si="10"/>
        <v>1.2199999999999989</v>
      </c>
      <c r="BF115">
        <v>32.799999999999997</v>
      </c>
      <c r="BG115">
        <v>33</v>
      </c>
      <c r="BH115">
        <f t="shared" si="9"/>
        <v>0.20000000000000284</v>
      </c>
      <c r="BJ115">
        <v>32.799999999999997</v>
      </c>
      <c r="BK115">
        <v>33.869999999999997</v>
      </c>
      <c r="BL115">
        <f t="shared" si="11"/>
        <v>-1.0700000000000003</v>
      </c>
      <c r="BM115">
        <v>33</v>
      </c>
      <c r="BN115">
        <v>34.22</v>
      </c>
      <c r="BO115">
        <f t="shared" si="12"/>
        <v>1.2199999999999989</v>
      </c>
      <c r="BS115">
        <v>33</v>
      </c>
      <c r="BT115">
        <v>34.22</v>
      </c>
      <c r="BU115">
        <f t="shared" si="13"/>
        <v>3505.8730158730154</v>
      </c>
      <c r="BV115">
        <f t="shared" si="14"/>
        <v>32.550857142857133</v>
      </c>
      <c r="BW115">
        <f t="shared" si="15"/>
        <v>-1.6691428571428659</v>
      </c>
      <c r="CF115">
        <v>33</v>
      </c>
      <c r="CG115">
        <v>34.22</v>
      </c>
      <c r="CH115">
        <f t="shared" si="16"/>
        <v>1.2199999999999989</v>
      </c>
    </row>
    <row r="116" spans="3:86" x14ac:dyDescent="0.3">
      <c r="R116">
        <v>41</v>
      </c>
      <c r="U116">
        <v>27</v>
      </c>
      <c r="V116">
        <v>3147</v>
      </c>
      <c r="W116" t="s">
        <v>31</v>
      </c>
      <c r="X116">
        <v>630</v>
      </c>
      <c r="Y116">
        <f t="shared" si="17"/>
        <v>40</v>
      </c>
      <c r="Z116">
        <f t="shared" si="4"/>
        <v>1080</v>
      </c>
      <c r="AA116">
        <f t="shared" si="6"/>
        <v>-24</v>
      </c>
      <c r="AB116">
        <f t="shared" si="8"/>
        <v>-3.8095238095238099E-2</v>
      </c>
      <c r="AC116">
        <f t="shared" si="7"/>
        <v>0.10000000000000142</v>
      </c>
      <c r="AD116">
        <f t="shared" si="5"/>
        <v>4.0000000000000568</v>
      </c>
      <c r="AQ116">
        <v>32.700000000000003</v>
      </c>
      <c r="AR116">
        <v>34</v>
      </c>
      <c r="AS116">
        <f t="shared" si="10"/>
        <v>1.2999999999999972</v>
      </c>
      <c r="BF116">
        <v>32.1</v>
      </c>
      <c r="BG116">
        <v>32.5</v>
      </c>
      <c r="BH116">
        <f t="shared" si="9"/>
        <v>0.39999999999999858</v>
      </c>
      <c r="BJ116">
        <v>32.9</v>
      </c>
      <c r="BK116">
        <v>33.81</v>
      </c>
      <c r="BL116">
        <f t="shared" si="11"/>
        <v>-0.91000000000000369</v>
      </c>
      <c r="BM116">
        <v>32.700000000000003</v>
      </c>
      <c r="BN116">
        <v>34</v>
      </c>
      <c r="BO116">
        <f t="shared" si="12"/>
        <v>1.2999999999999972</v>
      </c>
      <c r="BS116">
        <v>32.700000000000003</v>
      </c>
      <c r="BT116">
        <v>34</v>
      </c>
      <c r="BU116">
        <f t="shared" si="13"/>
        <v>3494.232804232804</v>
      </c>
      <c r="BV116">
        <f t="shared" si="14"/>
        <v>32.372761904761902</v>
      </c>
      <c r="BW116">
        <f t="shared" si="15"/>
        <v>-1.6272380952380985</v>
      </c>
      <c r="CF116">
        <v>32.700000000000003</v>
      </c>
      <c r="CG116">
        <v>34</v>
      </c>
      <c r="CH116">
        <f t="shared" si="16"/>
        <v>1.2999999999999972</v>
      </c>
    </row>
    <row r="117" spans="3:86" x14ac:dyDescent="0.3">
      <c r="R117">
        <v>42</v>
      </c>
      <c r="S117">
        <v>4012</v>
      </c>
      <c r="U117">
        <v>26.2</v>
      </c>
      <c r="V117">
        <v>3084</v>
      </c>
      <c r="W117" s="2">
        <v>0.52083333333333337</v>
      </c>
      <c r="X117">
        <v>750</v>
      </c>
      <c r="Y117">
        <f t="shared" si="17"/>
        <v>120</v>
      </c>
      <c r="Z117">
        <f t="shared" si="4"/>
        <v>3144</v>
      </c>
      <c r="AA117">
        <f t="shared" si="6"/>
        <v>-63</v>
      </c>
      <c r="AB117">
        <f t="shared" si="8"/>
        <v>-8.4000000000000005E-2</v>
      </c>
      <c r="AC117">
        <f t="shared" si="7"/>
        <v>0.80000000000000071</v>
      </c>
      <c r="AD117">
        <f t="shared" si="5"/>
        <v>96.000000000000085</v>
      </c>
      <c r="AQ117">
        <v>32.4</v>
      </c>
      <c r="AR117">
        <v>33.369999999999997</v>
      </c>
      <c r="AS117">
        <f t="shared" si="10"/>
        <v>0.96999999999999886</v>
      </c>
      <c r="BF117">
        <v>30.4</v>
      </c>
      <c r="BG117">
        <v>31.4</v>
      </c>
      <c r="BH117">
        <f t="shared" si="9"/>
        <v>1</v>
      </c>
      <c r="BJ117">
        <v>32.5</v>
      </c>
      <c r="BK117">
        <v>33.6</v>
      </c>
      <c r="BL117">
        <f t="shared" si="11"/>
        <v>-1.1000000000000014</v>
      </c>
      <c r="BM117">
        <v>32.4</v>
      </c>
      <c r="BN117">
        <v>33.369999999999997</v>
      </c>
      <c r="BO117">
        <f t="shared" si="12"/>
        <v>0.96999999999999886</v>
      </c>
      <c r="BS117">
        <v>32.4</v>
      </c>
      <c r="BT117">
        <v>33.369999999999997</v>
      </c>
      <c r="BU117">
        <f t="shared" si="13"/>
        <v>3460.899470899471</v>
      </c>
      <c r="BV117">
        <f t="shared" si="14"/>
        <v>31.862761904761904</v>
      </c>
      <c r="BW117">
        <f t="shared" si="15"/>
        <v>-1.5072380952380939</v>
      </c>
      <c r="CF117">
        <v>32.4</v>
      </c>
      <c r="CG117">
        <v>33.369999999999997</v>
      </c>
      <c r="CH117">
        <f t="shared" si="16"/>
        <v>0.96999999999999886</v>
      </c>
    </row>
    <row r="118" spans="3:86" x14ac:dyDescent="0.3">
      <c r="AQ118">
        <v>32.1</v>
      </c>
      <c r="AR118">
        <v>33.200000000000003</v>
      </c>
      <c r="AS118">
        <f t="shared" si="10"/>
        <v>1.1000000000000014</v>
      </c>
      <c r="BF118">
        <v>30.2</v>
      </c>
      <c r="BG118">
        <v>31.26</v>
      </c>
      <c r="BH118">
        <f t="shared" si="9"/>
        <v>1.0600000000000023</v>
      </c>
      <c r="BJ118">
        <v>31.1</v>
      </c>
      <c r="BK118">
        <v>32.4</v>
      </c>
      <c r="BL118">
        <f t="shared" si="11"/>
        <v>-1.2999999999999972</v>
      </c>
      <c r="BM118">
        <v>32.1</v>
      </c>
      <c r="BN118">
        <v>33.200000000000003</v>
      </c>
      <c r="BO118">
        <f t="shared" si="12"/>
        <v>1.1000000000000014</v>
      </c>
      <c r="BS118">
        <v>32.1</v>
      </c>
      <c r="BT118">
        <v>33.200000000000003</v>
      </c>
      <c r="BU118">
        <f t="shared" si="13"/>
        <v>3451.9047619047619</v>
      </c>
      <c r="BV118">
        <f t="shared" si="14"/>
        <v>31.725142857142856</v>
      </c>
      <c r="BW118">
        <f t="shared" si="15"/>
        <v>-1.4748571428571466</v>
      </c>
      <c r="CF118">
        <v>32.1</v>
      </c>
      <c r="CG118">
        <v>33.200000000000003</v>
      </c>
      <c r="CH118">
        <f t="shared" si="16"/>
        <v>1.1000000000000014</v>
      </c>
    </row>
    <row r="119" spans="3:86" x14ac:dyDescent="0.3">
      <c r="AQ119">
        <v>30.8</v>
      </c>
      <c r="AR119">
        <v>31.16</v>
      </c>
      <c r="AS119">
        <f t="shared" si="10"/>
        <v>0.35999999999999943</v>
      </c>
      <c r="BF119">
        <v>29.5</v>
      </c>
      <c r="BG119">
        <v>31.35</v>
      </c>
      <c r="BH119">
        <f t="shared" si="9"/>
        <v>1.8500000000000014</v>
      </c>
      <c r="BJ119">
        <v>30.5</v>
      </c>
      <c r="BK119">
        <v>32</v>
      </c>
      <c r="BL119">
        <f t="shared" si="11"/>
        <v>-1.5</v>
      </c>
      <c r="BM119">
        <v>30.8</v>
      </c>
      <c r="BN119">
        <v>31.16</v>
      </c>
      <c r="BO119">
        <f t="shared" si="12"/>
        <v>0.35999999999999943</v>
      </c>
      <c r="BS119">
        <v>30.8</v>
      </c>
      <c r="BT119">
        <v>31.16</v>
      </c>
      <c r="BU119">
        <f t="shared" si="13"/>
        <v>3343.9682539682535</v>
      </c>
      <c r="BV119">
        <f t="shared" si="14"/>
        <v>30.073714285714281</v>
      </c>
      <c r="BW119">
        <f t="shared" si="15"/>
        <v>-1.0862857142857187</v>
      </c>
      <c r="CF119">
        <v>30.8</v>
      </c>
      <c r="CG119">
        <v>31.16</v>
      </c>
      <c r="CH119">
        <f t="shared" si="16"/>
        <v>0.35999999999999943</v>
      </c>
    </row>
    <row r="120" spans="3:86" x14ac:dyDescent="0.3">
      <c r="AQ120">
        <v>30.1</v>
      </c>
      <c r="AR120">
        <v>30.1</v>
      </c>
      <c r="AS120">
        <f t="shared" si="10"/>
        <v>0</v>
      </c>
      <c r="BF120">
        <v>29.6</v>
      </c>
      <c r="BG120">
        <v>30.7</v>
      </c>
      <c r="BH120">
        <f t="shared" si="9"/>
        <v>1.0999999999999979</v>
      </c>
      <c r="BJ120">
        <v>29.9</v>
      </c>
      <c r="BK120">
        <v>31.3</v>
      </c>
      <c r="BL120">
        <f t="shared" si="11"/>
        <v>-1.4000000000000021</v>
      </c>
      <c r="BM120">
        <v>30.1</v>
      </c>
      <c r="BN120">
        <v>30.1</v>
      </c>
      <c r="BO120">
        <f t="shared" si="12"/>
        <v>0</v>
      </c>
      <c r="BS120">
        <v>30.1</v>
      </c>
      <c r="BT120">
        <v>30.1</v>
      </c>
      <c r="BU120">
        <f t="shared" si="13"/>
        <v>3287.8835978835978</v>
      </c>
      <c r="BV120">
        <f t="shared" si="14"/>
        <v>29.215619047619043</v>
      </c>
      <c r="BW120">
        <f t="shared" si="15"/>
        <v>-0.88438095238095826</v>
      </c>
      <c r="CF120">
        <v>30.1</v>
      </c>
      <c r="CG120">
        <v>30.1</v>
      </c>
      <c r="CH120">
        <f t="shared" si="16"/>
        <v>0</v>
      </c>
    </row>
    <row r="121" spans="3:86" x14ac:dyDescent="0.3">
      <c r="AQ121">
        <v>29.2</v>
      </c>
      <c r="AR121">
        <v>29.44</v>
      </c>
      <c r="AS121">
        <f t="shared" si="10"/>
        <v>0.24000000000000199</v>
      </c>
      <c r="BF121">
        <v>29.1</v>
      </c>
      <c r="BG121">
        <v>30.3</v>
      </c>
      <c r="BH121">
        <f t="shared" si="9"/>
        <v>1.1999999999999993</v>
      </c>
      <c r="BJ121">
        <v>28.8</v>
      </c>
      <c r="BK121">
        <v>30.3</v>
      </c>
      <c r="BL121">
        <f t="shared" si="11"/>
        <v>-1.5</v>
      </c>
      <c r="BM121">
        <v>29.2</v>
      </c>
      <c r="BN121">
        <v>29.44</v>
      </c>
      <c r="BO121">
        <f t="shared" si="12"/>
        <v>0.24000000000000199</v>
      </c>
      <c r="BS121">
        <v>29.2</v>
      </c>
      <c r="BT121">
        <v>29.44</v>
      </c>
      <c r="BU121">
        <f t="shared" si="13"/>
        <v>3252.9629629629626</v>
      </c>
      <c r="BV121">
        <f t="shared" si="14"/>
        <v>28.681333333333328</v>
      </c>
      <c r="BW121">
        <f t="shared" si="15"/>
        <v>-0.75866666666667371</v>
      </c>
      <c r="CF121">
        <v>29.2</v>
      </c>
      <c r="CG121">
        <v>29.44</v>
      </c>
      <c r="CH121">
        <f t="shared" si="16"/>
        <v>0.24000000000000199</v>
      </c>
    </row>
    <row r="122" spans="3:86" x14ac:dyDescent="0.3">
      <c r="AQ122">
        <v>28.6</v>
      </c>
      <c r="AR122">
        <v>28.5</v>
      </c>
      <c r="AS122">
        <f t="shared" si="10"/>
        <v>-0.10000000000000142</v>
      </c>
      <c r="BF122">
        <v>28.7</v>
      </c>
      <c r="BG122">
        <v>30.1</v>
      </c>
      <c r="BH122">
        <f t="shared" si="9"/>
        <v>1.4000000000000021</v>
      </c>
      <c r="BJ122">
        <v>28.2</v>
      </c>
      <c r="BK122">
        <v>30.31</v>
      </c>
      <c r="BL122">
        <f t="shared" si="11"/>
        <v>-2.1099999999999994</v>
      </c>
      <c r="BM122">
        <v>28.6</v>
      </c>
      <c r="BN122">
        <v>28.5</v>
      </c>
      <c r="BO122">
        <f t="shared" si="12"/>
        <v>-0.10000000000000142</v>
      </c>
      <c r="BS122">
        <v>28.6</v>
      </c>
      <c r="BT122">
        <v>28.5</v>
      </c>
      <c r="BU122">
        <f t="shared" si="13"/>
        <v>3203.2275132275131</v>
      </c>
      <c r="BV122">
        <f t="shared" si="14"/>
        <v>27.920380952380953</v>
      </c>
      <c r="BW122">
        <f t="shared" si="15"/>
        <v>-0.57961904761904748</v>
      </c>
      <c r="CF122">
        <v>28.6</v>
      </c>
      <c r="CG122">
        <v>28.5</v>
      </c>
      <c r="CH122">
        <f t="shared" si="16"/>
        <v>-0.10000000000000142</v>
      </c>
    </row>
    <row r="123" spans="3:86" x14ac:dyDescent="0.3">
      <c r="AQ123">
        <v>28.3</v>
      </c>
      <c r="AR123">
        <v>28.4</v>
      </c>
      <c r="AS123">
        <f t="shared" si="10"/>
        <v>9.9999999999997868E-2</v>
      </c>
      <c r="BF123">
        <v>28.1</v>
      </c>
      <c r="BG123">
        <v>29.91</v>
      </c>
      <c r="BH123">
        <f t="shared" si="9"/>
        <v>1.8099999999999987</v>
      </c>
      <c r="BJ123">
        <v>28</v>
      </c>
      <c r="BK123">
        <v>29.99</v>
      </c>
      <c r="BL123">
        <f t="shared" si="11"/>
        <v>-1.9899999999999984</v>
      </c>
      <c r="BM123">
        <v>28.3</v>
      </c>
      <c r="BN123">
        <v>28.4</v>
      </c>
      <c r="BO123">
        <f t="shared" si="12"/>
        <v>9.9999999999997868E-2</v>
      </c>
      <c r="BS123">
        <v>28.3</v>
      </c>
      <c r="BT123">
        <v>28.4</v>
      </c>
      <c r="BU123">
        <f t="shared" si="13"/>
        <v>3197.9365079365075</v>
      </c>
      <c r="BV123">
        <f t="shared" si="14"/>
        <v>27.839428571428563</v>
      </c>
      <c r="BW123">
        <f t="shared" si="15"/>
        <v>-0.5605714285714356</v>
      </c>
      <c r="CF123">
        <v>28.3</v>
      </c>
      <c r="CG123">
        <v>28.4</v>
      </c>
      <c r="CH123">
        <f t="shared" si="16"/>
        <v>9.9999999999997868E-2</v>
      </c>
    </row>
    <row r="124" spans="3:86" x14ac:dyDescent="0.3">
      <c r="AQ124">
        <v>28.1</v>
      </c>
      <c r="AR124">
        <v>28.3</v>
      </c>
      <c r="AS124">
        <f t="shared" si="10"/>
        <v>0.19999999999999929</v>
      </c>
      <c r="BF124">
        <v>22</v>
      </c>
      <c r="BG124">
        <v>12.22</v>
      </c>
      <c r="BH124">
        <f t="shared" si="9"/>
        <v>-9.7799999999999994</v>
      </c>
      <c r="BM124">
        <v>28.1</v>
      </c>
      <c r="BN124">
        <v>28.3</v>
      </c>
      <c r="BO124">
        <f t="shared" si="12"/>
        <v>0.19999999999999929</v>
      </c>
      <c r="BS124">
        <v>28.1</v>
      </c>
      <c r="BT124">
        <v>28.3</v>
      </c>
      <c r="BU124">
        <f t="shared" si="13"/>
        <v>3192.6455026455023</v>
      </c>
      <c r="BV124">
        <f t="shared" si="14"/>
        <v>27.758476190476188</v>
      </c>
      <c r="BW124">
        <f t="shared" si="15"/>
        <v>-0.54152380952381307</v>
      </c>
      <c r="CF124">
        <v>28.1</v>
      </c>
      <c r="CG124">
        <v>28.3</v>
      </c>
      <c r="CH124">
        <f t="shared" si="16"/>
        <v>0.19999999999999929</v>
      </c>
    </row>
    <row r="125" spans="3:86" x14ac:dyDescent="0.3">
      <c r="AQ125">
        <v>28</v>
      </c>
      <c r="AR125">
        <v>28.1</v>
      </c>
      <c r="AS125">
        <f t="shared" si="10"/>
        <v>0.10000000000000142</v>
      </c>
      <c r="BF125">
        <v>4</v>
      </c>
      <c r="BG125">
        <v>-16.809999999999999</v>
      </c>
      <c r="BH125">
        <f t="shared" si="9"/>
        <v>-20.81</v>
      </c>
      <c r="BM125">
        <v>28</v>
      </c>
      <c r="BN125">
        <v>28.1</v>
      </c>
      <c r="BO125">
        <f t="shared" si="12"/>
        <v>0.10000000000000142</v>
      </c>
      <c r="BS125">
        <v>28</v>
      </c>
      <c r="BT125">
        <v>28.1</v>
      </c>
      <c r="BU125">
        <f t="shared" si="13"/>
        <v>3182.063492063492</v>
      </c>
      <c r="BV125">
        <f t="shared" si="14"/>
        <v>27.59657142857143</v>
      </c>
      <c r="BW125">
        <f t="shared" si="15"/>
        <v>-0.50342857142857156</v>
      </c>
      <c r="CF125">
        <v>28</v>
      </c>
      <c r="CG125">
        <v>28.1</v>
      </c>
      <c r="CH125">
        <f t="shared" si="16"/>
        <v>0.10000000000000142</v>
      </c>
    </row>
    <row r="129" spans="31:88" x14ac:dyDescent="0.3">
      <c r="BS129" t="s">
        <v>35</v>
      </c>
      <c r="BU129" t="s">
        <v>8</v>
      </c>
      <c r="BZ129">
        <v>40.1</v>
      </c>
      <c r="CA129">
        <v>39.159999999999997</v>
      </c>
      <c r="CB129">
        <f>(CA129+ 33.041)/0.0189</f>
        <v>3820.1587301587297</v>
      </c>
      <c r="CC129">
        <f>IF(CB129 &lt; 3350, CB129*0.098 - 3.5935, CB129*0.0235-49.729)</f>
        <v>40.044730158730147</v>
      </c>
      <c r="CD129">
        <f>CC129-BZ129</f>
        <v>-5.526984126985468E-2</v>
      </c>
      <c r="CF129">
        <v>42.4</v>
      </c>
      <c r="CG129">
        <v>39.159999999999997</v>
      </c>
      <c r="CH129">
        <f>(CG129+ 33.041)/0.0189</f>
        <v>3820.1587301587297</v>
      </c>
      <c r="CI129">
        <f>IF(CH129 &lt; 3350, CH129*0.098 - 3.5935, CH129*0.0235-49.729)</f>
        <v>40.044730158730147</v>
      </c>
      <c r="CJ129">
        <f>CI129-CF129</f>
        <v>-2.3552698412698518</v>
      </c>
    </row>
    <row r="130" spans="31:88" x14ac:dyDescent="0.3">
      <c r="BS130">
        <v>40.5</v>
      </c>
      <c r="BT130">
        <v>39.159999999999997</v>
      </c>
      <c r="BU130">
        <f>(BT130+ 33.041)/0.0189</f>
        <v>3820.1587301587297</v>
      </c>
      <c r="BV130">
        <f>IF(BU130 &lt; 3350, BU130*0.098 - 3.5935, BU130*0.0189-33.041)</f>
        <v>39.159999999999997</v>
      </c>
      <c r="BW130">
        <f>BV130-BS130</f>
        <v>-1.3400000000000034</v>
      </c>
      <c r="BZ130">
        <v>39.1</v>
      </c>
      <c r="CA130">
        <v>38.74</v>
      </c>
      <c r="CB130">
        <f t="shared" ref="CB130:CB155" si="18">(CA130+ 33.041)/0.0189</f>
        <v>3797.9365079365084</v>
      </c>
      <c r="CC130">
        <f t="shared" ref="CC130:CC151" si="19">IF(CB130 &lt; 3350, CB130*0.098 - 3.5935, CB130*0.0235-49.729)</f>
        <v>39.522507936507949</v>
      </c>
      <c r="CD130">
        <f t="shared" ref="CD130:CD151" si="20">CC130-BZ130</f>
        <v>0.42250793650794805</v>
      </c>
      <c r="CF130">
        <v>40.6</v>
      </c>
      <c r="CG130">
        <v>38.74</v>
      </c>
      <c r="CH130">
        <f t="shared" ref="CH130:CH153" si="21">(CG130+ 33.041)/0.0189</f>
        <v>3797.9365079365084</v>
      </c>
      <c r="CI130">
        <f t="shared" ref="CI130:CI151" si="22">IF(CH130 &lt; 3350, CH130*0.098 - 3.5935, CH130*0.0235-49.729)</f>
        <v>39.522507936507949</v>
      </c>
      <c r="CJ130">
        <f t="shared" ref="CJ130:CJ151" si="23">CI130-CF130</f>
        <v>-1.077492063492052</v>
      </c>
    </row>
    <row r="131" spans="31:88" x14ac:dyDescent="0.3">
      <c r="BN131" t="s">
        <v>37</v>
      </c>
      <c r="BS131">
        <v>40.1</v>
      </c>
      <c r="BT131">
        <v>38.74</v>
      </c>
      <c r="BU131">
        <f t="shared" ref="BU131:BU156" si="24">(BT131+ 33.041)/0.0189</f>
        <v>3797.9365079365084</v>
      </c>
      <c r="BV131">
        <f t="shared" ref="BV131:BV152" si="25">IF(BU131 &lt; 3350, BU131*0.098 - 3.5935, BU131*0.0235-49.729)</f>
        <v>39.522507936507949</v>
      </c>
      <c r="BW131">
        <f t="shared" ref="BW131:BW156" si="26">BV131-BS131</f>
        <v>-0.57749206349205195</v>
      </c>
      <c r="BZ131">
        <v>38.4</v>
      </c>
      <c r="CA131">
        <v>38.549999999999997</v>
      </c>
      <c r="CB131">
        <f t="shared" si="18"/>
        <v>3787.8835978835978</v>
      </c>
      <c r="CC131">
        <f t="shared" si="19"/>
        <v>39.286264550264548</v>
      </c>
      <c r="CD131">
        <f t="shared" si="20"/>
        <v>0.8862645502645492</v>
      </c>
      <c r="CF131">
        <v>40.4</v>
      </c>
      <c r="CG131">
        <v>38.549999999999997</v>
      </c>
      <c r="CH131">
        <f t="shared" si="21"/>
        <v>3787.8835978835978</v>
      </c>
      <c r="CI131">
        <f t="shared" si="22"/>
        <v>39.286264550264548</v>
      </c>
      <c r="CJ131">
        <f t="shared" si="23"/>
        <v>-1.1137354497354508</v>
      </c>
    </row>
    <row r="132" spans="31:88" x14ac:dyDescent="0.3">
      <c r="BS132">
        <v>39.1</v>
      </c>
      <c r="BT132">
        <v>38.549999999999997</v>
      </c>
      <c r="BU132">
        <f t="shared" si="24"/>
        <v>3787.8835978835978</v>
      </c>
      <c r="BV132">
        <f t="shared" si="25"/>
        <v>39.286264550264548</v>
      </c>
      <c r="BW132">
        <f t="shared" si="26"/>
        <v>0.18626455026454636</v>
      </c>
      <c r="BZ132">
        <v>38.299999999999997</v>
      </c>
      <c r="CA132">
        <v>38.4</v>
      </c>
      <c r="CB132">
        <f t="shared" si="18"/>
        <v>3779.9470899470903</v>
      </c>
      <c r="CC132">
        <f t="shared" si="19"/>
        <v>39.099756613756625</v>
      </c>
      <c r="CD132">
        <f t="shared" si="20"/>
        <v>0.7997566137566281</v>
      </c>
      <c r="CF132">
        <v>39.799999999999997</v>
      </c>
      <c r="CG132">
        <v>38.4</v>
      </c>
      <c r="CH132">
        <f t="shared" si="21"/>
        <v>3779.9470899470903</v>
      </c>
      <c r="CI132">
        <f t="shared" si="22"/>
        <v>39.099756613756625</v>
      </c>
      <c r="CJ132">
        <f t="shared" si="23"/>
        <v>-0.7002433862433719</v>
      </c>
    </row>
    <row r="133" spans="31:88" x14ac:dyDescent="0.3">
      <c r="BS133">
        <v>38.799999999999997</v>
      </c>
      <c r="BT133">
        <v>38.4</v>
      </c>
      <c r="BU133">
        <f t="shared" si="24"/>
        <v>3779.9470899470903</v>
      </c>
      <c r="BV133">
        <f t="shared" si="25"/>
        <v>39.099756613756625</v>
      </c>
      <c r="BW133">
        <f t="shared" si="26"/>
        <v>0.2997566137566281</v>
      </c>
      <c r="BZ133">
        <v>36.799999999999997</v>
      </c>
      <c r="CA133">
        <v>37.9</v>
      </c>
      <c r="CB133">
        <f t="shared" si="18"/>
        <v>3753.4920634920636</v>
      </c>
      <c r="CC133">
        <f t="shared" si="19"/>
        <v>38.478063492063498</v>
      </c>
      <c r="CD133">
        <f t="shared" si="20"/>
        <v>1.6780634920635009</v>
      </c>
      <c r="CF133">
        <v>38.4</v>
      </c>
      <c r="CG133">
        <v>37.9</v>
      </c>
      <c r="CH133">
        <f t="shared" si="21"/>
        <v>3753.4920634920636</v>
      </c>
      <c r="CI133">
        <f t="shared" si="22"/>
        <v>38.478063492063498</v>
      </c>
      <c r="CJ133">
        <f t="shared" si="23"/>
        <v>7.8063492063499496E-2</v>
      </c>
    </row>
    <row r="134" spans="31:88" x14ac:dyDescent="0.3">
      <c r="BS134">
        <v>38.1</v>
      </c>
      <c r="BT134">
        <v>37.9</v>
      </c>
      <c r="BU134">
        <f t="shared" si="24"/>
        <v>3753.4920634920636</v>
      </c>
      <c r="BV134">
        <f t="shared" si="25"/>
        <v>38.478063492063498</v>
      </c>
      <c r="BW134">
        <f t="shared" si="26"/>
        <v>0.37806349206349665</v>
      </c>
      <c r="BZ134">
        <v>36.200000000000003</v>
      </c>
      <c r="CA134">
        <v>37.1</v>
      </c>
      <c r="CB134">
        <f t="shared" si="18"/>
        <v>3711.1640211640206</v>
      </c>
      <c r="CC134">
        <f t="shared" si="19"/>
        <v>37.483354497354483</v>
      </c>
      <c r="CD134">
        <f t="shared" si="20"/>
        <v>1.2833544973544804</v>
      </c>
      <c r="CF134">
        <v>38.1</v>
      </c>
      <c r="CG134">
        <v>37.1</v>
      </c>
      <c r="CH134">
        <f t="shared" si="21"/>
        <v>3711.1640211640206</v>
      </c>
      <c r="CI134">
        <f t="shared" si="22"/>
        <v>37.483354497354483</v>
      </c>
      <c r="CJ134">
        <f t="shared" si="23"/>
        <v>-0.61664550264551821</v>
      </c>
    </row>
    <row r="135" spans="31:88" x14ac:dyDescent="0.3">
      <c r="BS135">
        <v>37.200000000000003</v>
      </c>
      <c r="BT135">
        <v>37.1</v>
      </c>
      <c r="BU135">
        <f t="shared" si="24"/>
        <v>3711.1640211640206</v>
      </c>
      <c r="BV135">
        <f t="shared" si="25"/>
        <v>37.483354497354483</v>
      </c>
      <c r="BW135">
        <f t="shared" si="26"/>
        <v>0.28335449735448037</v>
      </c>
      <c r="BZ135">
        <v>35.6</v>
      </c>
      <c r="CA135">
        <v>36.5</v>
      </c>
      <c r="CB135">
        <f t="shared" si="18"/>
        <v>3679.4179894179892</v>
      </c>
      <c r="CC135">
        <f t="shared" si="19"/>
        <v>36.73732275132275</v>
      </c>
      <c r="CD135">
        <f t="shared" si="20"/>
        <v>1.1373227513227491</v>
      </c>
      <c r="CF135">
        <v>37.4</v>
      </c>
      <c r="CG135">
        <v>36.5</v>
      </c>
      <c r="CH135">
        <f t="shared" si="21"/>
        <v>3679.4179894179892</v>
      </c>
      <c r="CI135">
        <f t="shared" si="22"/>
        <v>36.73732275132275</v>
      </c>
      <c r="CJ135">
        <f t="shared" si="23"/>
        <v>-0.66267724867724809</v>
      </c>
    </row>
    <row r="136" spans="31:88" x14ac:dyDescent="0.3">
      <c r="BS136">
        <v>36.299999999999997</v>
      </c>
      <c r="BT136">
        <v>36.5</v>
      </c>
      <c r="BU136">
        <f t="shared" si="24"/>
        <v>3679.4179894179892</v>
      </c>
      <c r="BV136">
        <f t="shared" si="25"/>
        <v>36.73732275132275</v>
      </c>
      <c r="BW136">
        <f t="shared" si="26"/>
        <v>0.43732275132275333</v>
      </c>
      <c r="BZ136">
        <v>35.9</v>
      </c>
      <c r="CA136">
        <v>36</v>
      </c>
      <c r="CB136">
        <f t="shared" si="18"/>
        <v>3652.9629629629626</v>
      </c>
      <c r="CC136">
        <f t="shared" si="19"/>
        <v>36.115629629629623</v>
      </c>
      <c r="CD136">
        <f t="shared" si="20"/>
        <v>0.21562962962962473</v>
      </c>
      <c r="CF136">
        <v>35.6</v>
      </c>
      <c r="CG136">
        <v>36</v>
      </c>
      <c r="CH136">
        <f t="shared" si="21"/>
        <v>3652.9629629629626</v>
      </c>
      <c r="CI136">
        <f t="shared" si="22"/>
        <v>36.115629629629623</v>
      </c>
      <c r="CJ136">
        <f t="shared" si="23"/>
        <v>0.51562962962962189</v>
      </c>
    </row>
    <row r="137" spans="31:88" x14ac:dyDescent="0.3">
      <c r="BS137">
        <v>35.700000000000003</v>
      </c>
      <c r="BT137">
        <v>36</v>
      </c>
      <c r="BU137">
        <f t="shared" si="24"/>
        <v>3652.9629629629626</v>
      </c>
      <c r="BV137">
        <f t="shared" si="25"/>
        <v>36.115629629629623</v>
      </c>
      <c r="BW137">
        <f t="shared" si="26"/>
        <v>0.41562962962962047</v>
      </c>
      <c r="BZ137">
        <v>35.799999999999997</v>
      </c>
      <c r="CA137">
        <v>35.799999999999997</v>
      </c>
      <c r="CB137">
        <f t="shared" si="18"/>
        <v>3642.3809523809518</v>
      </c>
      <c r="CC137">
        <f t="shared" si="19"/>
        <v>35.86695238095237</v>
      </c>
      <c r="CD137">
        <f t="shared" si="20"/>
        <v>6.6952380952372437E-2</v>
      </c>
      <c r="CF137">
        <v>35.299999999999997</v>
      </c>
      <c r="CG137">
        <v>35.799999999999997</v>
      </c>
      <c r="CH137">
        <f t="shared" si="21"/>
        <v>3642.3809523809518</v>
      </c>
      <c r="CI137">
        <f t="shared" si="22"/>
        <v>35.86695238095237</v>
      </c>
      <c r="CJ137">
        <f t="shared" si="23"/>
        <v>0.56695238095237244</v>
      </c>
    </row>
    <row r="138" spans="31:88" x14ac:dyDescent="0.3">
      <c r="BS138">
        <v>35.799999999999997</v>
      </c>
      <c r="BT138">
        <v>35.799999999999997</v>
      </c>
      <c r="BU138">
        <f t="shared" si="24"/>
        <v>3642.3809523809518</v>
      </c>
      <c r="BV138">
        <f t="shared" si="25"/>
        <v>35.86695238095237</v>
      </c>
      <c r="BW138">
        <f t="shared" si="26"/>
        <v>6.6952380952372437E-2</v>
      </c>
      <c r="BZ138">
        <v>35</v>
      </c>
      <c r="CA138">
        <v>35.4</v>
      </c>
      <c r="CB138">
        <f t="shared" si="18"/>
        <v>3621.2169312169312</v>
      </c>
      <c r="CC138">
        <f t="shared" si="19"/>
        <v>35.369597883597891</v>
      </c>
      <c r="CD138">
        <f t="shared" si="20"/>
        <v>0.36959788359789059</v>
      </c>
      <c r="CF138">
        <v>35.4</v>
      </c>
      <c r="CG138">
        <v>35.4</v>
      </c>
      <c r="CH138">
        <f t="shared" si="21"/>
        <v>3621.2169312169312</v>
      </c>
      <c r="CI138">
        <f t="shared" si="22"/>
        <v>35.369597883597891</v>
      </c>
      <c r="CJ138">
        <f t="shared" si="23"/>
        <v>-3.0402116402107993E-2</v>
      </c>
    </row>
    <row r="139" spans="31:88" x14ac:dyDescent="0.3">
      <c r="BS139">
        <v>35.299999999999997</v>
      </c>
      <c r="BT139">
        <v>35.4</v>
      </c>
      <c r="BU139">
        <f t="shared" si="24"/>
        <v>3621.2169312169312</v>
      </c>
      <c r="BV139">
        <f t="shared" si="25"/>
        <v>35.369597883597891</v>
      </c>
      <c r="BW139">
        <f t="shared" si="26"/>
        <v>6.9597883597893428E-2</v>
      </c>
      <c r="BZ139">
        <v>34.799999999999997</v>
      </c>
      <c r="CA139">
        <v>35.299999999999997</v>
      </c>
      <c r="CB139">
        <f t="shared" si="18"/>
        <v>3615.9259259259256</v>
      </c>
      <c r="CC139">
        <f t="shared" si="19"/>
        <v>35.245259259259257</v>
      </c>
      <c r="CD139">
        <f t="shared" si="20"/>
        <v>0.44525925925925947</v>
      </c>
      <c r="CF139">
        <v>34.6</v>
      </c>
      <c r="CG139">
        <v>35.299999999999997</v>
      </c>
      <c r="CH139">
        <f t="shared" si="21"/>
        <v>3615.9259259259256</v>
      </c>
      <c r="CI139">
        <f t="shared" si="22"/>
        <v>35.245259259259257</v>
      </c>
      <c r="CJ139">
        <f t="shared" si="23"/>
        <v>0.6452592592592552</v>
      </c>
    </row>
    <row r="140" spans="31:88" x14ac:dyDescent="0.3">
      <c r="BS140">
        <v>35</v>
      </c>
      <c r="BT140">
        <v>35.299999999999997</v>
      </c>
      <c r="BU140">
        <f t="shared" si="24"/>
        <v>3615.9259259259256</v>
      </c>
      <c r="BV140">
        <f t="shared" si="25"/>
        <v>35.245259259259257</v>
      </c>
      <c r="BW140">
        <f t="shared" si="26"/>
        <v>0.24525925925925662</v>
      </c>
      <c r="BZ140">
        <v>34.700000000000003</v>
      </c>
      <c r="CA140">
        <v>35.07</v>
      </c>
      <c r="CB140">
        <f t="shared" si="18"/>
        <v>3603.7566137566132</v>
      </c>
      <c r="CC140">
        <f t="shared" si="19"/>
        <v>34.959280423280418</v>
      </c>
      <c r="CD140">
        <f t="shared" si="20"/>
        <v>0.25928042328041556</v>
      </c>
      <c r="CF140">
        <v>34.200000000000003</v>
      </c>
      <c r="CG140">
        <v>35.07</v>
      </c>
      <c r="CH140">
        <f t="shared" si="21"/>
        <v>3603.7566137566132</v>
      </c>
      <c r="CI140">
        <f t="shared" si="22"/>
        <v>34.959280423280418</v>
      </c>
      <c r="CJ140">
        <f t="shared" si="23"/>
        <v>0.75928042328041556</v>
      </c>
    </row>
    <row r="141" spans="31:88" x14ac:dyDescent="0.3">
      <c r="AF141">
        <v>0</v>
      </c>
      <c r="AH141">
        <v>3550</v>
      </c>
      <c r="AI141">
        <v>33</v>
      </c>
      <c r="BS141">
        <v>34.799999999999997</v>
      </c>
      <c r="BT141">
        <v>35.07</v>
      </c>
      <c r="BU141">
        <f t="shared" si="24"/>
        <v>3603.7566137566132</v>
      </c>
      <c r="BV141">
        <f t="shared" si="25"/>
        <v>34.959280423280418</v>
      </c>
      <c r="BW141">
        <f t="shared" si="26"/>
        <v>0.15928042328042125</v>
      </c>
      <c r="BZ141">
        <v>34.200000000000003</v>
      </c>
      <c r="CA141">
        <v>34.700000000000003</v>
      </c>
      <c r="CB141">
        <f t="shared" si="18"/>
        <v>3584.1798941798943</v>
      </c>
      <c r="CC141">
        <f t="shared" si="19"/>
        <v>34.499227513227524</v>
      </c>
      <c r="CD141">
        <f t="shared" si="20"/>
        <v>0.29922751322752106</v>
      </c>
      <c r="CF141">
        <v>34.1</v>
      </c>
      <c r="CG141">
        <v>34.700000000000003</v>
      </c>
      <c r="CH141">
        <f t="shared" si="21"/>
        <v>3584.1798941798943</v>
      </c>
      <c r="CI141">
        <f t="shared" si="22"/>
        <v>34.499227513227524</v>
      </c>
      <c r="CJ141">
        <f t="shared" si="23"/>
        <v>0.39922751322752248</v>
      </c>
    </row>
    <row r="142" spans="31:88" x14ac:dyDescent="0.3">
      <c r="AE142">
        <v>3906</v>
      </c>
      <c r="AF142">
        <v>42</v>
      </c>
      <c r="AH142">
        <v>3503</v>
      </c>
      <c r="AI142">
        <v>32.4</v>
      </c>
      <c r="BS142">
        <v>34.1</v>
      </c>
      <c r="BT142">
        <v>34.700000000000003</v>
      </c>
      <c r="BU142">
        <f t="shared" si="24"/>
        <v>3584.1798941798943</v>
      </c>
      <c r="BV142">
        <f t="shared" si="25"/>
        <v>34.499227513227524</v>
      </c>
      <c r="BW142">
        <f t="shared" si="26"/>
        <v>0.39922751322752248</v>
      </c>
      <c r="BZ142">
        <v>33.5</v>
      </c>
      <c r="CA142">
        <v>34.5</v>
      </c>
      <c r="CB142">
        <f t="shared" si="18"/>
        <v>3573.5978835978835</v>
      </c>
      <c r="CC142">
        <f t="shared" si="19"/>
        <v>34.25055026455027</v>
      </c>
      <c r="CD142">
        <f t="shared" si="20"/>
        <v>0.75055026455027019</v>
      </c>
      <c r="CF142">
        <v>33.9</v>
      </c>
      <c r="CG142">
        <v>34.5</v>
      </c>
      <c r="CH142">
        <f t="shared" si="21"/>
        <v>3573.5978835978835</v>
      </c>
      <c r="CI142">
        <f t="shared" si="22"/>
        <v>34.25055026455027</v>
      </c>
      <c r="CJ142">
        <f t="shared" si="23"/>
        <v>0.35055026455027161</v>
      </c>
    </row>
    <row r="143" spans="31:88" x14ac:dyDescent="0.3">
      <c r="AE143">
        <v>3868</v>
      </c>
      <c r="AF143">
        <v>40.799999999999997</v>
      </c>
      <c r="AH143">
        <v>3470</v>
      </c>
      <c r="AI143">
        <v>32.1</v>
      </c>
      <c r="BS143">
        <v>34</v>
      </c>
      <c r="BT143">
        <v>34.5</v>
      </c>
      <c r="BU143">
        <f t="shared" si="24"/>
        <v>3573.5978835978835</v>
      </c>
      <c r="BV143">
        <f t="shared" si="25"/>
        <v>34.25055026455027</v>
      </c>
      <c r="BW143">
        <f t="shared" si="26"/>
        <v>0.25055026455027019</v>
      </c>
      <c r="BZ143">
        <v>33.4</v>
      </c>
      <c r="CA143">
        <v>34.1</v>
      </c>
      <c r="CB143">
        <f t="shared" si="18"/>
        <v>3552.433862433862</v>
      </c>
      <c r="CC143">
        <f t="shared" si="19"/>
        <v>33.753195767195763</v>
      </c>
      <c r="CD143">
        <f t="shared" si="20"/>
        <v>0.35319576719576418</v>
      </c>
      <c r="CF143">
        <v>33.4</v>
      </c>
      <c r="CG143">
        <v>34.1</v>
      </c>
      <c r="CH143">
        <f t="shared" si="21"/>
        <v>3552.433862433862</v>
      </c>
      <c r="CI143">
        <f t="shared" si="22"/>
        <v>33.753195767195763</v>
      </c>
      <c r="CJ143">
        <f t="shared" si="23"/>
        <v>0.35319576719576418</v>
      </c>
    </row>
    <row r="144" spans="31:88" x14ac:dyDescent="0.3">
      <c r="AE144">
        <v>3824</v>
      </c>
      <c r="AF144">
        <v>40</v>
      </c>
      <c r="AH144">
        <v>3446</v>
      </c>
      <c r="AI144">
        <v>31.4</v>
      </c>
      <c r="BS144">
        <v>33.5</v>
      </c>
      <c r="BT144">
        <v>34.1</v>
      </c>
      <c r="BU144">
        <f t="shared" si="24"/>
        <v>3552.433862433862</v>
      </c>
      <c r="BV144">
        <f t="shared" si="25"/>
        <v>33.753195767195763</v>
      </c>
      <c r="BW144">
        <f t="shared" si="26"/>
        <v>0.25319576719576276</v>
      </c>
      <c r="BZ144">
        <v>33.1</v>
      </c>
      <c r="CA144">
        <v>33.5</v>
      </c>
      <c r="CB144">
        <f t="shared" si="18"/>
        <v>3520.6878306878307</v>
      </c>
      <c r="CC144">
        <f t="shared" si="19"/>
        <v>33.007164021164016</v>
      </c>
      <c r="CD144">
        <f t="shared" si="20"/>
        <v>-9.28359788359856E-2</v>
      </c>
      <c r="CF144">
        <v>33</v>
      </c>
      <c r="CG144">
        <v>33.5</v>
      </c>
      <c r="CH144">
        <f t="shared" si="21"/>
        <v>3520.6878306878307</v>
      </c>
      <c r="CI144">
        <f t="shared" si="22"/>
        <v>33.007164021164016</v>
      </c>
      <c r="CJ144">
        <f t="shared" si="23"/>
        <v>7.1640211640158213E-3</v>
      </c>
    </row>
    <row r="145" spans="31:88" x14ac:dyDescent="0.3">
      <c r="AE145">
        <v>3793</v>
      </c>
      <c r="AF145">
        <v>39.299999999999997</v>
      </c>
      <c r="AH145">
        <v>3374</v>
      </c>
      <c r="AI145">
        <v>30.8</v>
      </c>
      <c r="BS145">
        <v>33.4</v>
      </c>
      <c r="BT145">
        <v>33.5</v>
      </c>
      <c r="BU145">
        <f t="shared" si="24"/>
        <v>3520.6878306878307</v>
      </c>
      <c r="BV145">
        <f t="shared" si="25"/>
        <v>33.007164021164016</v>
      </c>
      <c r="BW145">
        <f t="shared" si="26"/>
        <v>-0.39283597883598276</v>
      </c>
      <c r="BZ145">
        <v>32.799999999999997</v>
      </c>
      <c r="CA145">
        <v>33</v>
      </c>
      <c r="CB145">
        <f t="shared" si="18"/>
        <v>3494.232804232804</v>
      </c>
      <c r="CC145">
        <f t="shared" si="19"/>
        <v>32.385470899470889</v>
      </c>
      <c r="CD145">
        <f t="shared" si="20"/>
        <v>-0.41452910052910852</v>
      </c>
      <c r="CF145">
        <v>32.700000000000003</v>
      </c>
      <c r="CG145">
        <v>33</v>
      </c>
      <c r="CH145">
        <f t="shared" si="21"/>
        <v>3494.232804232804</v>
      </c>
      <c r="CI145">
        <f t="shared" si="22"/>
        <v>32.385470899470889</v>
      </c>
      <c r="CJ145">
        <f t="shared" si="23"/>
        <v>-0.3145291005291142</v>
      </c>
    </row>
    <row r="146" spans="31:88" x14ac:dyDescent="0.3">
      <c r="AE146">
        <v>3750</v>
      </c>
      <c r="AF146">
        <v>38.1</v>
      </c>
      <c r="AH146">
        <v>3344</v>
      </c>
      <c r="AI146">
        <v>30.3</v>
      </c>
      <c r="BS146">
        <v>32.799999999999997</v>
      </c>
      <c r="BT146">
        <v>33</v>
      </c>
      <c r="BU146">
        <f t="shared" si="24"/>
        <v>3494.232804232804</v>
      </c>
      <c r="BV146">
        <f t="shared" si="25"/>
        <v>32.385470899470889</v>
      </c>
      <c r="BW146">
        <f t="shared" si="26"/>
        <v>-0.41452910052910852</v>
      </c>
      <c r="BZ146">
        <v>32.9</v>
      </c>
      <c r="CA146">
        <v>32.5</v>
      </c>
      <c r="CB146">
        <f t="shared" si="18"/>
        <v>3467.7777777777774</v>
      </c>
      <c r="CC146">
        <f t="shared" si="19"/>
        <v>31.763777777777776</v>
      </c>
      <c r="CD146">
        <f t="shared" si="20"/>
        <v>-1.1362222222222229</v>
      </c>
      <c r="CF146">
        <v>32.4</v>
      </c>
      <c r="CG146">
        <v>32.5</v>
      </c>
      <c r="CH146">
        <f t="shared" si="21"/>
        <v>3467.7777777777774</v>
      </c>
      <c r="CI146">
        <f t="shared" si="22"/>
        <v>31.763777777777776</v>
      </c>
      <c r="CJ146">
        <f t="shared" si="23"/>
        <v>-0.63622222222222291</v>
      </c>
    </row>
    <row r="147" spans="31:88" x14ac:dyDescent="0.3">
      <c r="AE147">
        <v>3718</v>
      </c>
      <c r="AF147">
        <v>37.1</v>
      </c>
      <c r="AH147">
        <v>3322</v>
      </c>
      <c r="AI147">
        <v>29.6</v>
      </c>
      <c r="BS147">
        <v>32.1</v>
      </c>
      <c r="BT147">
        <v>32.5</v>
      </c>
      <c r="BU147">
        <f t="shared" si="24"/>
        <v>3467.7777777777774</v>
      </c>
      <c r="BV147">
        <f t="shared" si="25"/>
        <v>31.763777777777776</v>
      </c>
      <c r="BW147">
        <f t="shared" si="26"/>
        <v>-0.33622222222222575</v>
      </c>
      <c r="BZ147">
        <v>32.5</v>
      </c>
      <c r="CA147">
        <v>31.4</v>
      </c>
      <c r="CB147">
        <f t="shared" si="18"/>
        <v>3409.5767195767198</v>
      </c>
      <c r="CC147">
        <f t="shared" si="19"/>
        <v>30.396052910052916</v>
      </c>
      <c r="CD147">
        <f t="shared" si="20"/>
        <v>-2.1039470899470842</v>
      </c>
      <c r="CF147">
        <v>32.1</v>
      </c>
      <c r="CG147">
        <v>31.4</v>
      </c>
      <c r="CH147">
        <f t="shared" si="21"/>
        <v>3409.5767195767198</v>
      </c>
      <c r="CI147">
        <f t="shared" si="22"/>
        <v>30.396052910052916</v>
      </c>
      <c r="CJ147">
        <f t="shared" si="23"/>
        <v>-1.7039470899470857</v>
      </c>
    </row>
    <row r="148" spans="31:88" x14ac:dyDescent="0.3">
      <c r="AE148">
        <v>3691</v>
      </c>
      <c r="AF148">
        <v>35.6</v>
      </c>
      <c r="AH148">
        <v>3244</v>
      </c>
      <c r="AI148">
        <v>28.4</v>
      </c>
      <c r="BS148">
        <v>30.4</v>
      </c>
      <c r="BT148">
        <v>31.4</v>
      </c>
      <c r="BU148">
        <f t="shared" si="24"/>
        <v>3409.5767195767198</v>
      </c>
      <c r="BV148">
        <f t="shared" si="25"/>
        <v>30.396052910052916</v>
      </c>
      <c r="BW148">
        <f t="shared" si="26"/>
        <v>-3.9470899470828158E-3</v>
      </c>
      <c r="BZ148">
        <v>31.1</v>
      </c>
      <c r="CA148">
        <v>31.26</v>
      </c>
      <c r="CB148">
        <f t="shared" si="18"/>
        <v>3402.1693121693124</v>
      </c>
      <c r="CC148">
        <f t="shared" si="19"/>
        <v>30.221978835978845</v>
      </c>
      <c r="CD148">
        <f t="shared" si="20"/>
        <v>-0.87802116402115615</v>
      </c>
      <c r="CF148">
        <v>30.8</v>
      </c>
      <c r="CG148">
        <v>31.26</v>
      </c>
      <c r="CH148">
        <f t="shared" si="21"/>
        <v>3402.1693121693124</v>
      </c>
      <c r="CI148">
        <f t="shared" si="22"/>
        <v>30.221978835978845</v>
      </c>
      <c r="CJ148">
        <f t="shared" si="23"/>
        <v>-0.57802116402115544</v>
      </c>
    </row>
    <row r="149" spans="31:88" x14ac:dyDescent="0.3">
      <c r="AE149">
        <v>3630</v>
      </c>
      <c r="AF149">
        <v>34.9</v>
      </c>
      <c r="AH149">
        <v>3225</v>
      </c>
      <c r="AI149">
        <v>28.1</v>
      </c>
      <c r="BS149">
        <v>30.2</v>
      </c>
      <c r="BT149">
        <v>31.26</v>
      </c>
      <c r="BU149">
        <f t="shared" si="24"/>
        <v>3402.1693121693124</v>
      </c>
      <c r="BV149">
        <f t="shared" si="25"/>
        <v>30.221978835978845</v>
      </c>
      <c r="BW149">
        <f t="shared" si="26"/>
        <v>2.1978835978845979E-2</v>
      </c>
      <c r="BZ149">
        <v>30.5</v>
      </c>
      <c r="CA149">
        <v>31.35</v>
      </c>
      <c r="CB149">
        <f t="shared" si="18"/>
        <v>3406.9312169312166</v>
      </c>
      <c r="CC149">
        <f t="shared" si="19"/>
        <v>30.333883597883585</v>
      </c>
      <c r="CD149">
        <f t="shared" si="20"/>
        <v>-0.16611640211641543</v>
      </c>
      <c r="CF149">
        <v>30.1</v>
      </c>
      <c r="CG149">
        <v>31.35</v>
      </c>
      <c r="CH149">
        <f t="shared" si="21"/>
        <v>3406.9312169312166</v>
      </c>
      <c r="CI149">
        <f t="shared" si="22"/>
        <v>30.333883597883585</v>
      </c>
      <c r="CJ149">
        <f t="shared" si="23"/>
        <v>0.23388359788358315</v>
      </c>
    </row>
    <row r="150" spans="31:88" x14ac:dyDescent="0.3">
      <c r="AE150">
        <v>3605</v>
      </c>
      <c r="AF150">
        <v>34.1</v>
      </c>
      <c r="AH150">
        <v>3171</v>
      </c>
      <c r="AI150">
        <v>27.1</v>
      </c>
      <c r="BS150">
        <v>29.5</v>
      </c>
      <c r="BT150">
        <v>31.35</v>
      </c>
      <c r="BU150">
        <f t="shared" si="24"/>
        <v>3406.9312169312166</v>
      </c>
      <c r="BV150">
        <f t="shared" si="25"/>
        <v>30.333883597883585</v>
      </c>
      <c r="BW150">
        <f t="shared" si="26"/>
        <v>0.83388359788358457</v>
      </c>
      <c r="BZ150">
        <v>29.9</v>
      </c>
      <c r="CA150">
        <v>30.7</v>
      </c>
      <c r="CB150">
        <f t="shared" si="18"/>
        <v>3372.5396825396824</v>
      </c>
      <c r="CC150">
        <f t="shared" si="19"/>
        <v>29.525682539682535</v>
      </c>
      <c r="CD150">
        <f t="shared" si="20"/>
        <v>-0.37431746031746371</v>
      </c>
      <c r="CF150">
        <v>29.2</v>
      </c>
      <c r="CG150">
        <v>30.7</v>
      </c>
      <c r="CH150">
        <f t="shared" si="21"/>
        <v>3372.5396825396824</v>
      </c>
      <c r="CI150">
        <f t="shared" si="22"/>
        <v>29.525682539682535</v>
      </c>
      <c r="CJ150">
        <f t="shared" si="23"/>
        <v>0.32568253968253558</v>
      </c>
    </row>
    <row r="151" spans="31:88" x14ac:dyDescent="0.3">
      <c r="AE151">
        <v>3591</v>
      </c>
      <c r="AF151">
        <v>33.5</v>
      </c>
      <c r="AH151">
        <v>3147</v>
      </c>
      <c r="AI151">
        <v>27</v>
      </c>
      <c r="BS151">
        <v>29.6</v>
      </c>
      <c r="BT151">
        <v>30.7</v>
      </c>
      <c r="BU151">
        <f t="shared" si="24"/>
        <v>3372.5396825396824</v>
      </c>
      <c r="BV151">
        <f t="shared" si="25"/>
        <v>29.525682539682535</v>
      </c>
      <c r="BW151">
        <f t="shared" si="26"/>
        <v>-7.4317460317466555E-2</v>
      </c>
      <c r="BZ151">
        <v>28.8</v>
      </c>
      <c r="CA151">
        <v>30.3</v>
      </c>
      <c r="CB151">
        <f t="shared" si="18"/>
        <v>3351.3756613756609</v>
      </c>
      <c r="CC151">
        <f t="shared" si="19"/>
        <v>29.028328042328027</v>
      </c>
      <c r="CD151">
        <f t="shared" si="20"/>
        <v>0.22832804232802673</v>
      </c>
      <c r="CF151">
        <v>28.6</v>
      </c>
      <c r="CG151">
        <v>30.3</v>
      </c>
      <c r="CH151">
        <f t="shared" si="21"/>
        <v>3351.3756613756609</v>
      </c>
      <c r="CI151">
        <f t="shared" si="22"/>
        <v>29.028328042328027</v>
      </c>
      <c r="CJ151">
        <f t="shared" si="23"/>
        <v>0.42832804232802602</v>
      </c>
    </row>
    <row r="152" spans="31:88" x14ac:dyDescent="0.3">
      <c r="AH152">
        <v>3084</v>
      </c>
      <c r="AI152">
        <v>26.2</v>
      </c>
      <c r="BS152">
        <v>29.1</v>
      </c>
      <c r="BT152">
        <v>30.3</v>
      </c>
      <c r="BU152">
        <f t="shared" si="24"/>
        <v>3351.3756613756609</v>
      </c>
      <c r="BV152">
        <f t="shared" si="25"/>
        <v>29.028328042328027</v>
      </c>
      <c r="BW152">
        <f t="shared" si="26"/>
        <v>-7.1671957671973985E-2</v>
      </c>
      <c r="BZ152">
        <v>28.2</v>
      </c>
      <c r="CA152">
        <v>30.1</v>
      </c>
      <c r="CB152">
        <f t="shared" si="18"/>
        <v>3340.7936507936506</v>
      </c>
      <c r="CC152">
        <f>IF(CB152 &lt; 3350, CB152*0.0098 - 3.5935, CB152*0.0235-49.729)</f>
        <v>29.146277777777776</v>
      </c>
      <c r="CD152">
        <f>CC152-BZ152</f>
        <v>0.94627777777777666</v>
      </c>
      <c r="CF152">
        <v>28.3</v>
      </c>
      <c r="CG152">
        <v>30.1</v>
      </c>
      <c r="CH152">
        <f t="shared" si="21"/>
        <v>3340.7936507936506</v>
      </c>
      <c r="CI152">
        <f>IF(CH152 &lt; 3350, CH152*0.0098 - 3.5935, CH152*0.0235-49.729)</f>
        <v>29.146277777777776</v>
      </c>
      <c r="CJ152">
        <f>CI152-CF152</f>
        <v>0.84627777777777524</v>
      </c>
    </row>
    <row r="153" spans="31:88" x14ac:dyDescent="0.3">
      <c r="BS153">
        <v>28.7</v>
      </c>
      <c r="BT153">
        <v>30.1</v>
      </c>
      <c r="BU153">
        <f t="shared" si="24"/>
        <v>3340.7936507936506</v>
      </c>
      <c r="BV153">
        <f>IF(BU153 &lt; 3350, BU153*0.0098 - 3.5935, BU153*0.0235-49.729)</f>
        <v>29.146277777777776</v>
      </c>
      <c r="BW153">
        <f>BV153-BS153</f>
        <v>0.44627777777777666</v>
      </c>
      <c r="BZ153">
        <v>28</v>
      </c>
      <c r="CA153">
        <v>29.91</v>
      </c>
      <c r="CB153">
        <f t="shared" si="18"/>
        <v>3330.7407407407404</v>
      </c>
      <c r="CC153">
        <f t="shared" ref="CC153:CC155" si="27">IF(CB153 &lt; 3350, CB153*0.0098 - 3.5935, CB153*0.0235-49.729)</f>
        <v>29.047759259259259</v>
      </c>
      <c r="CD153">
        <f t="shared" ref="CD153:CD155" si="28">CC153-BZ153</f>
        <v>1.0477592592592586</v>
      </c>
      <c r="CF153">
        <v>28.1</v>
      </c>
      <c r="CG153">
        <v>29.91</v>
      </c>
      <c r="CH153">
        <f t="shared" si="21"/>
        <v>3330.7407407407404</v>
      </c>
      <c r="CI153">
        <f t="shared" ref="CI153" si="29">IF(CH153 &lt; 3350, CH153*0.0098 - 3.5935, CH153*0.0235-49.729)</f>
        <v>29.047759259259259</v>
      </c>
      <c r="CJ153">
        <f t="shared" ref="CJ153" si="30">CI153-CF153</f>
        <v>0.94775925925925719</v>
      </c>
    </row>
    <row r="154" spans="31:88" x14ac:dyDescent="0.3">
      <c r="BS154">
        <v>28.1</v>
      </c>
      <c r="BT154">
        <v>29.91</v>
      </c>
      <c r="BU154">
        <f t="shared" si="24"/>
        <v>3330.7407407407404</v>
      </c>
      <c r="BV154">
        <f t="shared" ref="BV154:BV156" si="31">IF(BU154 &lt; 3350, BU154*0.0098 - 3.5935, BU154*0.0235-49.729)</f>
        <v>29.047759259259259</v>
      </c>
      <c r="BW154">
        <f t="shared" si="26"/>
        <v>0.94775925925925719</v>
      </c>
      <c r="CA154">
        <v>12.22</v>
      </c>
      <c r="CB154">
        <f t="shared" si="18"/>
        <v>2394.7619047619046</v>
      </c>
      <c r="CC154">
        <f t="shared" si="27"/>
        <v>19.875166666666665</v>
      </c>
      <c r="CD154">
        <f t="shared" si="28"/>
        <v>19.875166666666665</v>
      </c>
    </row>
    <row r="155" spans="31:88" x14ac:dyDescent="0.3">
      <c r="BS155">
        <v>22</v>
      </c>
      <c r="BT155">
        <v>12.22</v>
      </c>
      <c r="BU155">
        <f t="shared" si="24"/>
        <v>2394.7619047619046</v>
      </c>
      <c r="BV155">
        <f t="shared" si="31"/>
        <v>19.875166666666665</v>
      </c>
      <c r="BW155">
        <f t="shared" si="26"/>
        <v>-2.1248333333333349</v>
      </c>
      <c r="CA155">
        <v>-16.809999999999999</v>
      </c>
      <c r="CB155">
        <f t="shared" si="18"/>
        <v>858.78306878306864</v>
      </c>
      <c r="CC155">
        <f t="shared" si="27"/>
        <v>4.8225740740740726</v>
      </c>
      <c r="CD155">
        <f t="shared" si="28"/>
        <v>4.8225740740740726</v>
      </c>
    </row>
    <row r="156" spans="31:88" x14ac:dyDescent="0.3">
      <c r="BS156">
        <v>4</v>
      </c>
      <c r="BT156">
        <v>-16.809999999999999</v>
      </c>
      <c r="BU156">
        <f t="shared" si="24"/>
        <v>858.78306878306864</v>
      </c>
      <c r="BV156">
        <f t="shared" si="31"/>
        <v>4.8225740740740726</v>
      </c>
      <c r="BW156">
        <f t="shared" si="26"/>
        <v>0.82257407407407257</v>
      </c>
    </row>
    <row r="164" spans="36:48" x14ac:dyDescent="0.3">
      <c r="AJ164">
        <v>20</v>
      </c>
      <c r="AM164" t="s">
        <v>13</v>
      </c>
      <c r="AN164" t="s">
        <v>14</v>
      </c>
      <c r="AO164" t="s">
        <v>12</v>
      </c>
    </row>
    <row r="165" spans="36:48" x14ac:dyDescent="0.3">
      <c r="AJ165">
        <v>21</v>
      </c>
      <c r="AM165">
        <v>42</v>
      </c>
      <c r="AN165">
        <v>3906</v>
      </c>
      <c r="AO165">
        <v>0</v>
      </c>
      <c r="AP165">
        <v>0</v>
      </c>
      <c r="AQ165">
        <f t="shared" ref="AQ165" si="32">AP165-AP164</f>
        <v>0</v>
      </c>
      <c r="AR165">
        <f>AM165*AQ165</f>
        <v>0</v>
      </c>
    </row>
    <row r="166" spans="36:48" x14ac:dyDescent="0.3">
      <c r="AJ166">
        <v>22</v>
      </c>
      <c r="AM166">
        <v>40.799999999999997</v>
      </c>
      <c r="AN166">
        <v>3868</v>
      </c>
      <c r="AO166">
        <v>9</v>
      </c>
      <c r="AP166">
        <v>9</v>
      </c>
      <c r="AQ166">
        <f>AP166-AP165</f>
        <v>9</v>
      </c>
      <c r="AR166">
        <f>AM166*AQ166</f>
        <v>367.2</v>
      </c>
      <c r="AS166">
        <f>AN166-AN165</f>
        <v>-38</v>
      </c>
      <c r="AT166">
        <f>AS166/AP166</f>
        <v>-4.2222222222222223</v>
      </c>
      <c r="AU166">
        <f>AM165-AM166</f>
        <v>1.2000000000000028</v>
      </c>
      <c r="AV166">
        <f>AU166*AQ166</f>
        <v>10.800000000000026</v>
      </c>
    </row>
    <row r="167" spans="36:48" x14ac:dyDescent="0.3">
      <c r="AJ167">
        <v>23</v>
      </c>
      <c r="AM167">
        <v>40</v>
      </c>
      <c r="AN167">
        <v>3824</v>
      </c>
      <c r="AO167">
        <v>17</v>
      </c>
      <c r="AP167">
        <v>17</v>
      </c>
      <c r="AQ167">
        <f>AP167-AP166</f>
        <v>8</v>
      </c>
      <c r="AR167">
        <f t="shared" ref="AR167:AR171" si="33">AM167*AQ167</f>
        <v>320</v>
      </c>
      <c r="AS167">
        <f>AN167-AN166</f>
        <v>-44</v>
      </c>
      <c r="AT167">
        <f>AS167/AP167</f>
        <v>-2.5882352941176472</v>
      </c>
      <c r="AU167">
        <f>AM166-AM167</f>
        <v>0.79999999999999716</v>
      </c>
      <c r="AV167">
        <f t="shared" ref="AV167:AV186" si="34">AU167*AQ167</f>
        <v>6.3999999999999773</v>
      </c>
    </row>
    <row r="168" spans="36:48" x14ac:dyDescent="0.3">
      <c r="AJ168">
        <v>24</v>
      </c>
      <c r="AM168">
        <v>39.299999999999997</v>
      </c>
      <c r="AN168">
        <v>3793</v>
      </c>
      <c r="AO168">
        <v>40</v>
      </c>
      <c r="AP168">
        <v>40</v>
      </c>
      <c r="AQ168">
        <f>AP168-AP167</f>
        <v>23</v>
      </c>
      <c r="AR168">
        <f t="shared" si="33"/>
        <v>903.9</v>
      </c>
      <c r="AS168">
        <f t="shared" ref="AS168:AS186" si="35">AN168-AN167</f>
        <v>-31</v>
      </c>
      <c r="AT168">
        <f>AS168/AP168</f>
        <v>-0.77500000000000002</v>
      </c>
      <c r="AU168">
        <f t="shared" ref="AU168:AU186" si="36">AM167-AM168</f>
        <v>0.70000000000000284</v>
      </c>
      <c r="AV168">
        <f t="shared" si="34"/>
        <v>16.100000000000065</v>
      </c>
    </row>
    <row r="169" spans="36:48" x14ac:dyDescent="0.3">
      <c r="AJ169">
        <v>25.5</v>
      </c>
      <c r="AK169">
        <v>3065</v>
      </c>
      <c r="AM169">
        <v>38.1</v>
      </c>
      <c r="AN169">
        <v>3750</v>
      </c>
      <c r="AO169" t="s">
        <v>15</v>
      </c>
      <c r="AP169">
        <v>60</v>
      </c>
      <c r="AQ169">
        <f>AP169-AP168</f>
        <v>20</v>
      </c>
      <c r="AR169">
        <f t="shared" si="33"/>
        <v>762</v>
      </c>
      <c r="AS169">
        <f t="shared" si="35"/>
        <v>-43</v>
      </c>
      <c r="AT169">
        <f t="shared" ref="AT169:AT186" si="37">AS169/AP169</f>
        <v>-0.71666666666666667</v>
      </c>
      <c r="AU169">
        <f t="shared" si="36"/>
        <v>1.1999999999999957</v>
      </c>
      <c r="AV169">
        <f t="shared" si="34"/>
        <v>23.999999999999915</v>
      </c>
    </row>
    <row r="170" spans="36:48" x14ac:dyDescent="0.3">
      <c r="AJ170">
        <v>26</v>
      </c>
      <c r="AM170">
        <v>37.1</v>
      </c>
      <c r="AN170">
        <v>3718</v>
      </c>
      <c r="AO170" t="s">
        <v>16</v>
      </c>
      <c r="AP170">
        <v>80</v>
      </c>
      <c r="AQ170">
        <f>AP170-AP169</f>
        <v>20</v>
      </c>
      <c r="AR170">
        <f t="shared" si="33"/>
        <v>742</v>
      </c>
      <c r="AS170">
        <f t="shared" si="35"/>
        <v>-32</v>
      </c>
      <c r="AT170">
        <f t="shared" si="37"/>
        <v>-0.4</v>
      </c>
      <c r="AU170">
        <f t="shared" si="36"/>
        <v>1</v>
      </c>
      <c r="AV170">
        <f t="shared" si="34"/>
        <v>20</v>
      </c>
    </row>
    <row r="171" spans="36:48" x14ac:dyDescent="0.3">
      <c r="AJ171">
        <v>27.5</v>
      </c>
      <c r="AK171">
        <v>3138</v>
      </c>
      <c r="AM171">
        <v>35.6</v>
      </c>
      <c r="AN171">
        <v>3691</v>
      </c>
      <c r="AO171" t="s">
        <v>17</v>
      </c>
      <c r="AP171">
        <v>96</v>
      </c>
      <c r="AQ171">
        <f>AP171-AP170</f>
        <v>16</v>
      </c>
      <c r="AR171">
        <f t="shared" si="33"/>
        <v>569.6</v>
      </c>
      <c r="AS171">
        <f t="shared" si="35"/>
        <v>-27</v>
      </c>
      <c r="AT171">
        <f t="shared" si="37"/>
        <v>-0.28125</v>
      </c>
      <c r="AU171">
        <f t="shared" si="36"/>
        <v>1.5</v>
      </c>
      <c r="AV171">
        <f t="shared" si="34"/>
        <v>24</v>
      </c>
    </row>
    <row r="172" spans="36:48" x14ac:dyDescent="0.3">
      <c r="AJ172">
        <v>28.5</v>
      </c>
      <c r="AK172">
        <v>3382</v>
      </c>
      <c r="AM172">
        <v>34.9</v>
      </c>
      <c r="AN172">
        <v>3630</v>
      </c>
      <c r="AO172" t="s">
        <v>18</v>
      </c>
      <c r="AP172">
        <v>145</v>
      </c>
      <c r="AQ172">
        <f>AP172-AP171</f>
        <v>49</v>
      </c>
      <c r="AR172">
        <f>AM172*AQ172</f>
        <v>1710.1</v>
      </c>
      <c r="AS172">
        <f t="shared" si="35"/>
        <v>-61</v>
      </c>
      <c r="AT172">
        <f t="shared" si="37"/>
        <v>-0.4206896551724138</v>
      </c>
      <c r="AU172">
        <f t="shared" si="36"/>
        <v>0.70000000000000284</v>
      </c>
      <c r="AV172">
        <f t="shared" si="34"/>
        <v>34.300000000000139</v>
      </c>
    </row>
    <row r="173" spans="36:48" x14ac:dyDescent="0.3">
      <c r="AJ173">
        <v>29</v>
      </c>
      <c r="AK173">
        <v>3524</v>
      </c>
      <c r="AM173">
        <v>34.1</v>
      </c>
      <c r="AN173">
        <v>3605</v>
      </c>
      <c r="AO173" t="s">
        <v>19</v>
      </c>
      <c r="AP173">
        <v>166</v>
      </c>
      <c r="AQ173">
        <f t="shared" ref="AQ173:AQ186" si="38">AP173-AP172</f>
        <v>21</v>
      </c>
      <c r="AR173">
        <f t="shared" ref="AR173:AR186" si="39">AM173*AQ173</f>
        <v>716.1</v>
      </c>
      <c r="AS173">
        <f t="shared" si="35"/>
        <v>-25</v>
      </c>
      <c r="AT173">
        <f t="shared" si="37"/>
        <v>-0.15060240963855423</v>
      </c>
      <c r="AU173">
        <f t="shared" si="36"/>
        <v>0.79999999999999716</v>
      </c>
      <c r="AV173">
        <f t="shared" si="34"/>
        <v>16.79999999999994</v>
      </c>
    </row>
    <row r="174" spans="36:48" x14ac:dyDescent="0.3">
      <c r="AJ174">
        <v>30.1</v>
      </c>
      <c r="AK174">
        <v>3543</v>
      </c>
      <c r="AM174">
        <v>33.5</v>
      </c>
      <c r="AN174">
        <v>3591</v>
      </c>
      <c r="AO174" t="s">
        <v>20</v>
      </c>
      <c r="AP174">
        <v>191</v>
      </c>
      <c r="AQ174">
        <f t="shared" si="38"/>
        <v>25</v>
      </c>
      <c r="AR174">
        <f t="shared" si="39"/>
        <v>837.5</v>
      </c>
      <c r="AS174">
        <f t="shared" si="35"/>
        <v>-14</v>
      </c>
      <c r="AT174">
        <f t="shared" si="37"/>
        <v>-7.3298429319371722E-2</v>
      </c>
      <c r="AU174">
        <f t="shared" si="36"/>
        <v>0.60000000000000142</v>
      </c>
      <c r="AV174">
        <f t="shared" si="34"/>
        <v>15.000000000000036</v>
      </c>
    </row>
    <row r="175" spans="36:48" x14ac:dyDescent="0.3">
      <c r="AJ175">
        <v>31</v>
      </c>
      <c r="AK175">
        <v>3660</v>
      </c>
      <c r="AM175">
        <v>33</v>
      </c>
      <c r="AN175">
        <v>3550</v>
      </c>
      <c r="AO175" t="s">
        <v>21</v>
      </c>
      <c r="AP175">
        <v>222</v>
      </c>
      <c r="AQ175">
        <f t="shared" si="38"/>
        <v>31</v>
      </c>
      <c r="AR175">
        <f t="shared" si="39"/>
        <v>1023</v>
      </c>
      <c r="AS175">
        <f t="shared" si="35"/>
        <v>-41</v>
      </c>
      <c r="AT175">
        <f t="shared" si="37"/>
        <v>-0.18468468468468469</v>
      </c>
      <c r="AU175">
        <f t="shared" si="36"/>
        <v>0.5</v>
      </c>
      <c r="AV175">
        <f t="shared" si="34"/>
        <v>15.5</v>
      </c>
    </row>
    <row r="176" spans="36:48" x14ac:dyDescent="0.3">
      <c r="AJ176">
        <v>32</v>
      </c>
      <c r="AK176">
        <v>3656</v>
      </c>
      <c r="AM176">
        <v>32.4</v>
      </c>
      <c r="AN176">
        <v>3503</v>
      </c>
      <c r="AO176" t="s">
        <v>22</v>
      </c>
      <c r="AP176">
        <v>300</v>
      </c>
      <c r="AQ176">
        <f t="shared" si="38"/>
        <v>78</v>
      </c>
      <c r="AR176">
        <f t="shared" si="39"/>
        <v>2527.1999999999998</v>
      </c>
      <c r="AS176">
        <f t="shared" si="35"/>
        <v>-47</v>
      </c>
      <c r="AT176">
        <f t="shared" si="37"/>
        <v>-0.15666666666666668</v>
      </c>
      <c r="AU176">
        <f t="shared" si="36"/>
        <v>0.60000000000000142</v>
      </c>
      <c r="AV176">
        <f t="shared" si="34"/>
        <v>46.800000000000111</v>
      </c>
    </row>
    <row r="177" spans="36:48" x14ac:dyDescent="0.3">
      <c r="AJ177">
        <v>33</v>
      </c>
      <c r="AM177">
        <v>32.1</v>
      </c>
      <c r="AN177">
        <v>3470</v>
      </c>
      <c r="AO177" t="s">
        <v>23</v>
      </c>
      <c r="AP177">
        <v>350</v>
      </c>
      <c r="AQ177">
        <f t="shared" si="38"/>
        <v>50</v>
      </c>
      <c r="AR177">
        <f t="shared" si="39"/>
        <v>1605</v>
      </c>
      <c r="AS177">
        <f t="shared" si="35"/>
        <v>-33</v>
      </c>
      <c r="AT177">
        <f t="shared" si="37"/>
        <v>-9.4285714285714292E-2</v>
      </c>
      <c r="AU177">
        <f t="shared" si="36"/>
        <v>0.29999999999999716</v>
      </c>
      <c r="AV177">
        <f t="shared" si="34"/>
        <v>14.999999999999858</v>
      </c>
    </row>
    <row r="178" spans="36:48" x14ac:dyDescent="0.3">
      <c r="AJ178">
        <v>34</v>
      </c>
      <c r="AK178">
        <v>3740</v>
      </c>
      <c r="AM178">
        <v>31.4</v>
      </c>
      <c r="AN178">
        <v>3446</v>
      </c>
      <c r="AO178" t="s">
        <v>24</v>
      </c>
      <c r="AP178">
        <v>390</v>
      </c>
      <c r="AQ178">
        <f t="shared" si="38"/>
        <v>40</v>
      </c>
      <c r="AR178">
        <f t="shared" si="39"/>
        <v>1256</v>
      </c>
      <c r="AS178">
        <f t="shared" si="35"/>
        <v>-24</v>
      </c>
      <c r="AT178">
        <f t="shared" si="37"/>
        <v>-6.1538461538461542E-2</v>
      </c>
      <c r="AU178">
        <f t="shared" si="36"/>
        <v>0.70000000000000284</v>
      </c>
      <c r="AV178">
        <f t="shared" si="34"/>
        <v>28.000000000000114</v>
      </c>
    </row>
    <row r="179" spans="36:48" x14ac:dyDescent="0.3">
      <c r="AJ179">
        <v>35</v>
      </c>
      <c r="AK179">
        <v>3771</v>
      </c>
      <c r="AM179">
        <v>30.8</v>
      </c>
      <c r="AN179">
        <v>3374</v>
      </c>
      <c r="AO179" t="s">
        <v>25</v>
      </c>
      <c r="AP179">
        <v>423</v>
      </c>
      <c r="AQ179">
        <f t="shared" si="38"/>
        <v>33</v>
      </c>
      <c r="AR179">
        <f t="shared" si="39"/>
        <v>1016.4</v>
      </c>
      <c r="AS179">
        <f t="shared" si="35"/>
        <v>-72</v>
      </c>
      <c r="AT179">
        <f t="shared" si="37"/>
        <v>-0.1702127659574468</v>
      </c>
      <c r="AU179">
        <f t="shared" si="36"/>
        <v>0.59999999999999787</v>
      </c>
      <c r="AV179">
        <f t="shared" si="34"/>
        <v>19.79999999999993</v>
      </c>
    </row>
    <row r="180" spans="36:48" x14ac:dyDescent="0.3">
      <c r="AJ180">
        <v>36</v>
      </c>
      <c r="AM180">
        <v>30.3</v>
      </c>
      <c r="AN180">
        <v>3344</v>
      </c>
      <c r="AO180" t="s">
        <v>26</v>
      </c>
      <c r="AP180">
        <v>442</v>
      </c>
      <c r="AQ180">
        <f t="shared" si="38"/>
        <v>19</v>
      </c>
      <c r="AR180">
        <f t="shared" si="39"/>
        <v>575.70000000000005</v>
      </c>
      <c r="AS180">
        <f t="shared" si="35"/>
        <v>-30</v>
      </c>
      <c r="AT180">
        <f t="shared" si="37"/>
        <v>-6.7873303167420809E-2</v>
      </c>
      <c r="AU180">
        <f t="shared" si="36"/>
        <v>0.5</v>
      </c>
      <c r="AV180">
        <f t="shared" si="34"/>
        <v>9.5</v>
      </c>
    </row>
    <row r="181" spans="36:48" x14ac:dyDescent="0.3">
      <c r="AJ181">
        <v>37</v>
      </c>
      <c r="AK181">
        <v>3850</v>
      </c>
      <c r="AM181">
        <v>29.6</v>
      </c>
      <c r="AN181">
        <v>3322</v>
      </c>
      <c r="AO181" t="s">
        <v>27</v>
      </c>
      <c r="AP181">
        <v>453</v>
      </c>
      <c r="AQ181">
        <f t="shared" si="38"/>
        <v>11</v>
      </c>
      <c r="AR181">
        <f t="shared" si="39"/>
        <v>325.60000000000002</v>
      </c>
      <c r="AS181">
        <f t="shared" si="35"/>
        <v>-22</v>
      </c>
      <c r="AT181">
        <f t="shared" si="37"/>
        <v>-4.856512141280353E-2</v>
      </c>
      <c r="AU181">
        <f t="shared" si="36"/>
        <v>0.69999999999999929</v>
      </c>
      <c r="AV181">
        <f t="shared" si="34"/>
        <v>7.6999999999999922</v>
      </c>
    </row>
    <row r="182" spans="36:48" x14ac:dyDescent="0.3">
      <c r="AJ182">
        <v>38</v>
      </c>
      <c r="AK182">
        <v>3867</v>
      </c>
      <c r="AM182">
        <v>28.4</v>
      </c>
      <c r="AN182">
        <v>3244</v>
      </c>
      <c r="AO182" t="s">
        <v>28</v>
      </c>
      <c r="AP182">
        <v>496</v>
      </c>
      <c r="AQ182">
        <f t="shared" si="38"/>
        <v>43</v>
      </c>
      <c r="AR182">
        <f t="shared" si="39"/>
        <v>1221.2</v>
      </c>
      <c r="AS182">
        <f t="shared" si="35"/>
        <v>-78</v>
      </c>
      <c r="AT182">
        <f t="shared" si="37"/>
        <v>-0.15725806451612903</v>
      </c>
      <c r="AU182">
        <f t="shared" si="36"/>
        <v>1.2000000000000028</v>
      </c>
      <c r="AV182">
        <f t="shared" si="34"/>
        <v>51.600000000000122</v>
      </c>
    </row>
    <row r="183" spans="36:48" x14ac:dyDescent="0.3">
      <c r="AJ183">
        <v>39</v>
      </c>
      <c r="AK183">
        <v>3887</v>
      </c>
      <c r="AM183">
        <v>28.1</v>
      </c>
      <c r="AN183">
        <v>3225</v>
      </c>
      <c r="AO183" t="s">
        <v>29</v>
      </c>
      <c r="AP183">
        <v>530</v>
      </c>
      <c r="AQ183">
        <f t="shared" si="38"/>
        <v>34</v>
      </c>
      <c r="AR183">
        <f t="shared" si="39"/>
        <v>955.40000000000009</v>
      </c>
      <c r="AS183">
        <f t="shared" si="35"/>
        <v>-19</v>
      </c>
      <c r="AT183">
        <f t="shared" si="37"/>
        <v>-3.5849056603773584E-2</v>
      </c>
      <c r="AU183">
        <f t="shared" si="36"/>
        <v>0.29999999999999716</v>
      </c>
      <c r="AV183">
        <f t="shared" si="34"/>
        <v>10.199999999999903</v>
      </c>
    </row>
    <row r="184" spans="36:48" x14ac:dyDescent="0.3">
      <c r="AJ184">
        <v>40</v>
      </c>
      <c r="AM184">
        <v>27.1</v>
      </c>
      <c r="AN184">
        <v>3171</v>
      </c>
      <c r="AO184" t="s">
        <v>30</v>
      </c>
      <c r="AP184">
        <v>590</v>
      </c>
      <c r="AQ184">
        <f t="shared" si="38"/>
        <v>60</v>
      </c>
      <c r="AR184">
        <f t="shared" si="39"/>
        <v>1626</v>
      </c>
      <c r="AS184">
        <f t="shared" si="35"/>
        <v>-54</v>
      </c>
      <c r="AT184">
        <f t="shared" si="37"/>
        <v>-9.152542372881356E-2</v>
      </c>
      <c r="AU184">
        <f t="shared" si="36"/>
        <v>1</v>
      </c>
      <c r="AV184">
        <f t="shared" si="34"/>
        <v>60</v>
      </c>
    </row>
    <row r="185" spans="36:48" x14ac:dyDescent="0.3">
      <c r="AJ185">
        <v>41</v>
      </c>
      <c r="AM185">
        <v>27</v>
      </c>
      <c r="AN185">
        <v>3147</v>
      </c>
      <c r="AO185" t="s">
        <v>31</v>
      </c>
      <c r="AP185">
        <v>630</v>
      </c>
      <c r="AQ185">
        <f t="shared" si="38"/>
        <v>40</v>
      </c>
      <c r="AR185">
        <f t="shared" si="39"/>
        <v>1080</v>
      </c>
      <c r="AS185">
        <f t="shared" si="35"/>
        <v>-24</v>
      </c>
      <c r="AT185">
        <f t="shared" si="37"/>
        <v>-3.8095238095238099E-2</v>
      </c>
      <c r="AU185">
        <f t="shared" si="36"/>
        <v>0.10000000000000142</v>
      </c>
      <c r="AV185">
        <f t="shared" si="34"/>
        <v>4.0000000000000568</v>
      </c>
    </row>
    <row r="186" spans="36:48" x14ac:dyDescent="0.3">
      <c r="AJ186">
        <v>42</v>
      </c>
      <c r="AK186">
        <v>4012</v>
      </c>
      <c r="AM186">
        <v>26.2</v>
      </c>
      <c r="AN186">
        <v>3084</v>
      </c>
      <c r="AO186" s="2">
        <v>0.52083333333333337</v>
      </c>
      <c r="AP186">
        <v>750</v>
      </c>
      <c r="AQ186">
        <f t="shared" si="38"/>
        <v>120</v>
      </c>
      <c r="AR186">
        <f t="shared" si="39"/>
        <v>3144</v>
      </c>
      <c r="AS186">
        <f t="shared" si="35"/>
        <v>-63</v>
      </c>
      <c r="AT186">
        <f t="shared" si="37"/>
        <v>-8.4000000000000005E-2</v>
      </c>
      <c r="AU186">
        <f t="shared" si="36"/>
        <v>0.80000000000000071</v>
      </c>
      <c r="AV186">
        <f t="shared" si="34"/>
        <v>96.000000000000085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Turner</dc:creator>
  <cp:lastModifiedBy>Kelsey Turner</cp:lastModifiedBy>
  <dcterms:created xsi:type="dcterms:W3CDTF">2025-04-11T08:52:57Z</dcterms:created>
  <dcterms:modified xsi:type="dcterms:W3CDTF">2025-04-18T13:50:15Z</dcterms:modified>
</cp:coreProperties>
</file>