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defaultThemeVersion="124226"/>
  <bookViews>
    <workbookView xWindow="-30828" yWindow="-108" windowWidth="23256" windowHeight="13176" tabRatio="813"/>
  </bookViews>
  <sheets>
    <sheet name="Fields on Screen Rules" sheetId="16" r:id="rId1"/>
    <sheet name="Fields on Forms" sheetId="6" r:id="rId2"/>
    <sheet name="Form Rules" sheetId="7" r:id="rId3"/>
    <sheet name="Product Rules" sheetId="2" r:id="rId4"/>
    <sheet name="Updated Coversheet Rules" sheetId="17" r:id="rId5"/>
    <sheet name="Coversheet Rules" sheetId="14" state="hidden" r:id="rId6"/>
  </sheets>
  <externalReferences>
    <externalReference r:id="rId7"/>
  </externalReferences>
  <definedNames>
    <definedName name="_xlnm._FilterDatabase" localSheetId="5" hidden="1">'Coversheet Rules'!$A$2:$F$52</definedName>
    <definedName name="_xlnm._FilterDatabase" localSheetId="1" hidden="1">'Fields on Forms'!$A$1:$I$1636</definedName>
    <definedName name="_xlnm._FilterDatabase" localSheetId="0" hidden="1">'Fields on Screen Rules'!$A$1:$AG$900</definedName>
    <definedName name="_xlnm._FilterDatabase" localSheetId="3" hidden="1">'Product Rules'!$A$2:$A$7</definedName>
    <definedName name="bb" localSheetId="0">#REF!</definedName>
    <definedName name="bb">#REF!</definedName>
    <definedName name="Z_0018E1E1_587E_4A9F_99BB_5AC8465DDFC3_.wvu.FilterData" localSheetId="5" hidden="1">'Coversheet Rules'!$A$2:$F$52</definedName>
    <definedName name="Z_00635708_2920_4024_B9FA_B11F74B61F2B_.wvu.FilterData" localSheetId="0" hidden="1">'Fields on Screen Rules'!$A$2:$AE$904</definedName>
    <definedName name="Z_00E704BA_3683_4F2D_81CD_446B0187B490_.wvu.FilterData" localSheetId="0" hidden="1">'Fields on Screen Rules'!$A$3:$AE$904</definedName>
    <definedName name="Z_01EE9C0F_DD56_4D02_AF04_91516EEA0CC1_.wvu.FilterData" localSheetId="0" hidden="1">'Fields on Screen Rules'!$A$2:$AE$904</definedName>
    <definedName name="Z_0237B5A8_EA08_4EA9_BD33_E1ED81870FB2_.wvu.FilterData" localSheetId="0" hidden="1">'Fields on Screen Rules'!$A$2:$AE$904</definedName>
    <definedName name="Z_0242458C_AC0D_45BD_91FA_8D37FBBB0997_.wvu.FilterData" localSheetId="0" hidden="1">'Fields on Screen Rules'!$2:$895</definedName>
    <definedName name="Z_02E3DDD6_D8A2_4FF7_A1C9_32B403AF8465_.wvu.FilterData" localSheetId="0" hidden="1">'Fields on Screen Rules'!$A$2:$AE$904</definedName>
    <definedName name="Z_02FAD6FC_1A58_4F2C_AF20_A11A02320B04_.wvu.FilterData" localSheetId="0" hidden="1">'Fields on Screen Rules'!$A$2:$AC$904</definedName>
    <definedName name="Z_03DC74A3_290A_48E6_95EA_203146739E8C_.wvu.FilterData" localSheetId="5" hidden="1">'Coversheet Rules'!$A$2:$F$52</definedName>
    <definedName name="Z_03DC74A3_290A_48E6_95EA_203146739E8C_.wvu.FilterData" localSheetId="0" hidden="1">'Fields on Screen Rules'!$2:$904</definedName>
    <definedName name="Z_0432AE79_CDA3_438F_807F_EBAE01596E10_.wvu.FilterData" localSheetId="0" hidden="1">'Fields on Screen Rules'!$A$2:$AE$895</definedName>
    <definedName name="Z_0517B7AB_4305_4CD7_822C_80C6AA707A13_.wvu.Cols" localSheetId="0" hidden="1">'Fields on Screen Rules'!$G:$G,'Fields on Screen Rules'!$V:$V</definedName>
    <definedName name="Z_0517B7AB_4305_4CD7_822C_80C6AA707A13_.wvu.FilterData" localSheetId="0" hidden="1">'Fields on Screen Rules'!$A$2:$AC$904</definedName>
    <definedName name="Z_0534FE50_CF54_4FC6_8123_843F2C110576_.wvu.FilterData" localSheetId="5" hidden="1">'Coversheet Rules'!$A$2:$F$52</definedName>
    <definedName name="Z_0534FE50_CF54_4FC6_8123_843F2C110576_.wvu.FilterData" localSheetId="0" hidden="1">'Fields on Screen Rules'!$A$2:$AE$895</definedName>
    <definedName name="Z_0539A380_4B1B_4129_BBE8_5244769CDEA0_.wvu.FilterData" localSheetId="0" hidden="1">'Fields on Screen Rules'!$2:$895</definedName>
    <definedName name="Z_0557AB31_51F4_4B74_9113_EBF1F3CA80FE_.wvu.FilterData" localSheetId="0" hidden="1">'Fields on Screen Rules'!$A$2:$AE$904</definedName>
    <definedName name="Z_056C9E0D_856C_485E_B8DA_E75CE01D89D6_.wvu.FilterData" localSheetId="0" hidden="1">'Fields on Screen Rules'!$A$2:$AE$904</definedName>
    <definedName name="Z_05774D4F_627D_4B40_B35E_D6A617740F0B_.wvu.FilterData" localSheetId="0" hidden="1">'Fields on Screen Rules'!$A$2:$AE$904</definedName>
    <definedName name="Z_05EAD68E_4D08_4A68_BF95_51AD7C655C09_.wvu.FilterData" localSheetId="0" hidden="1">'Fields on Screen Rules'!$A$2:$AC$904</definedName>
    <definedName name="Z_05FF56A6_0C35_4564_A9A2_BB937E214880_.wvu.FilterData" localSheetId="0" hidden="1">'Fields on Screen Rules'!$A$2:$AE$904</definedName>
    <definedName name="Z_0648B1B8_53B2_4057_95CA_585592072EA0_.wvu.FilterData" localSheetId="0" hidden="1">'Fields on Screen Rules'!$A$2:$AE$904</definedName>
    <definedName name="Z_07132D5D_0E9D_423C_BE33_A64B4274D65F_.wvu.FilterData" localSheetId="0" hidden="1">'Fields on Screen Rules'!$A$2:$AC$904</definedName>
    <definedName name="Z_0815A2EC_0E08_4454_B28D_C9D931AA68A9_.wvu.FilterData" localSheetId="0" hidden="1">'Fields on Screen Rules'!$A$2:$AE$895</definedName>
    <definedName name="Z_086C3869_5B7C_4098_A5E0_A96EF22BB0FB_.wvu.FilterData" localSheetId="0" hidden="1">'Fields on Screen Rules'!$A$2:$AE$904</definedName>
    <definedName name="Z_08B26C10_4325_45C8_896F_06B61405FF50_.wvu.FilterData" localSheetId="0" hidden="1">'Fields on Screen Rules'!$A$2:$AC$904</definedName>
    <definedName name="Z_09B8B779_1862_4796_BE9C_52BE78FF4530_.wvu.FilterData" localSheetId="0" hidden="1">'Fields on Screen Rules'!$A$2:$AC$904</definedName>
    <definedName name="Z_09D6ADFD_555D_4074_934F_9A55604DEDE5_.wvu.FilterData" localSheetId="0" hidden="1">'Fields on Screen Rules'!$A$2:$AC$904</definedName>
    <definedName name="Z_0A28C9D8_F4B6_49C4_A60A_C176FF7072D2_.wvu.FilterData" localSheetId="0" hidden="1">'Fields on Screen Rules'!$2:$895</definedName>
    <definedName name="Z_0AA909AE_0D5F_4353_98C7_31E2C4DA4BD9_.wvu.FilterData" localSheetId="0" hidden="1">'Fields on Screen Rules'!$A$2:$AE$904</definedName>
    <definedName name="Z_0AB5F2D4_0E13_4248_AAA7_C10B898D98E2_.wvu.FilterData" localSheetId="0" hidden="1">'Fields on Screen Rules'!$A$2:$AE$904</definedName>
    <definedName name="Z_0AC5638D_6543_49D4_AF35_3E8AE065EBB2_.wvu.FilterData" localSheetId="5" hidden="1">'Coversheet Rules'!$A$2:$F$52</definedName>
    <definedName name="Z_0ACFDC18_EA23_459C_B8F5_1F3C7F7D6B0F_.wvu.FilterData" localSheetId="0" hidden="1">'Fields on Screen Rules'!$A$1:$AE$904</definedName>
    <definedName name="Z_0B021FCC_33AE_4D05_9378_BBD7F29BDFC4_.wvu.FilterData" localSheetId="0" hidden="1">'Fields on Screen Rules'!$2:$904</definedName>
    <definedName name="Z_0B0F8CDE_5D3F_4E7A_8319_92C38CEEC637_.wvu.FilterData" localSheetId="0" hidden="1">'Fields on Screen Rules'!$A$2:$AC$904</definedName>
    <definedName name="Z_0BC02355_B525_4221_8C14_03210C3521F5_.wvu.FilterData" localSheetId="0" hidden="1">'Fields on Screen Rules'!$A$2:$AC$904</definedName>
    <definedName name="Z_0C027CEA_37FC_4D75_93AA_0040F5299AB5_.wvu.FilterData" localSheetId="0" hidden="1">'Fields on Screen Rules'!$A$2:$AE$904</definedName>
    <definedName name="Z_0C280C62_0A0E_4E37_95FB_2F3E215F788D_.wvu.FilterData" localSheetId="0" hidden="1">'Fields on Screen Rules'!$A$2:$AE$904</definedName>
    <definedName name="Z_0C4246E4_9752_4F1D_A1E0_29B76DB352FB_.wvu.FilterData" localSheetId="0" hidden="1">'Fields on Screen Rules'!$A$2:$AE$895</definedName>
    <definedName name="Z_0E1D51A9_4E9A_4D56_BC09_DA9703ACE27D_.wvu.FilterData" localSheetId="0" hidden="1">'Fields on Screen Rules'!$A$2:$AE$895</definedName>
    <definedName name="Z_0E30E3AA_EDD6_4F5C_9083_4A135805AF0E_.wvu.FilterData" localSheetId="0" hidden="1">'Fields on Screen Rules'!$2:$895</definedName>
    <definedName name="Z_0EC5263D_E835_461A_A813_041CF53D90D0_.wvu.FilterData" localSheetId="0" hidden="1">'Fields on Screen Rules'!$A$2:$AC$904</definedName>
    <definedName name="Z_0F15AD2E_3618_43F4_BB48_E722AA7AC350_.wvu.FilterData" localSheetId="0" hidden="1">'Fields on Screen Rules'!$A$2:$AE$895</definedName>
    <definedName name="Z_0F43972C_BDD4_45D5_8F38_DBDA9EA5DA91_.wvu.FilterData" localSheetId="0" hidden="1">'Fields on Screen Rules'!$A$1:$AE$904</definedName>
    <definedName name="Z_0F8B502B_2759_47F5_B828_ADC61D27DBB8_.wvu.FilterData" localSheetId="5" hidden="1">'Coversheet Rules'!$A$2:$F$52</definedName>
    <definedName name="Z_0F8B502B_2759_47F5_B828_ADC61D27DBB8_.wvu.FilterData" localSheetId="0" hidden="1">'Fields on Screen Rules'!$A$2:$AE$904</definedName>
    <definedName name="Z_104F8F5B_93D7_4283_9866_D9F3A9C2E255_.wvu.FilterData" localSheetId="0" hidden="1">'Fields on Screen Rules'!$A$2:$AC$904</definedName>
    <definedName name="Z_10728885_E045_4AB6_AC3B_59E53145E745_.wvu.FilterData" localSheetId="0" hidden="1">'Fields on Screen Rules'!$A$2:$AE$904</definedName>
    <definedName name="Z_10B66CB8_FF5A_4A72_9368_21D275A1EE5C_.wvu.FilterData" localSheetId="0" hidden="1">'Fields on Screen Rules'!$A$2:$AC$904</definedName>
    <definedName name="Z_11530709_7807_40B4_8532_6D3D7C8E18CA_.wvu.FilterData" localSheetId="0" hidden="1">'Fields on Screen Rules'!$A$2:$AC$904</definedName>
    <definedName name="Z_11B9C9D6_4825_40AB_8A7E_41CF95638A3C_.wvu.FilterData" localSheetId="0" hidden="1">'Fields on Screen Rules'!$2:$895</definedName>
    <definedName name="Z_11D295E5_833A_424A_917E_9BE5B4F49557_.wvu.FilterData" localSheetId="0" hidden="1">'Fields on Screen Rules'!$A$2:$AE$904</definedName>
    <definedName name="Z_11F2B971_CECF_460A_A1A0_4161D7765B0A_.wvu.FilterData" localSheetId="0" hidden="1">'Fields on Screen Rules'!$A$2:$AE$895</definedName>
    <definedName name="Z_127373AC_0354_452C_8B04_FB8235DD7E5D_.wvu.FilterData" localSheetId="0" hidden="1">'Fields on Screen Rules'!$2:$904</definedName>
    <definedName name="Z_12B5E350_448C_4BDA_83EF_D93327536C14_.wvu.FilterData" localSheetId="0" hidden="1">'Fields on Screen Rules'!$A$2:$AC$904</definedName>
    <definedName name="Z_12FA6B30_4EB6_4FD8_9C60_4AF04F05DF53_.wvu.FilterData" localSheetId="5" hidden="1">'Coversheet Rules'!$A$2:$F$52</definedName>
    <definedName name="Z_13286014_FDD3_4227_969E_FB3F7DB41C34_.wvu.FilterData" localSheetId="0" hidden="1">'Fields on Screen Rules'!$A$2:$AE$395</definedName>
    <definedName name="Z_13980AB6_02B5_43D2_80B9_236BA276DDAC_.wvu.FilterData" localSheetId="0" hidden="1">'Fields on Screen Rules'!$A$2:$AE$904</definedName>
    <definedName name="Z_1428A6E3_284E_4357_ADDE_29DD3B8F7AD2_.wvu.FilterData" localSheetId="0" hidden="1">'Fields on Screen Rules'!$A$2:$AE$895</definedName>
    <definedName name="Z_147F2399_F9FA_447E_90AF_456472C820DC_.wvu.FilterData" localSheetId="0" hidden="1">'Fields on Screen Rules'!$A$2:$AE$904</definedName>
    <definedName name="Z_14D26817_379F_4025_A2BF_51A4B4699AFC_.wvu.FilterData" localSheetId="0" hidden="1">'Fields on Screen Rules'!$A$2:$AE$904</definedName>
    <definedName name="Z_14DADCEF_1E1B_481A_9D56_FCF586EBBB52_.wvu.FilterData" localSheetId="0" hidden="1">'Fields on Screen Rules'!$A$2:$AE$904</definedName>
    <definedName name="Z_154B77E3_55D9_4A84_8EC8_5E64ADB4AF53_.wvu.FilterData" localSheetId="0" hidden="1">'Fields on Screen Rules'!$A$1:$AE$904</definedName>
    <definedName name="Z_159125E9_18C5_478B_BC76_D7484B760063_.wvu.FilterData" localSheetId="0" hidden="1">'Fields on Screen Rules'!$A$2:$AC$904</definedName>
    <definedName name="Z_1592C80E_B1C5_4475_A04C_96A077271CD6_.wvu.FilterData" localSheetId="0" hidden="1">'Fields on Screen Rules'!$A$2:$AC$904</definedName>
    <definedName name="Z_159B8632_B601_4C0C_988C_C89F3D51FC44_.wvu.FilterData" localSheetId="0" hidden="1">'Fields on Screen Rules'!$A$2:$AE$904</definedName>
    <definedName name="Z_15F11D53_F283_45DB_92C2_4629B2FF7512_.wvu.Cols" localSheetId="5" hidden="1">'Coversheet Rules'!$B:$B</definedName>
    <definedName name="Z_15F11D53_F283_45DB_92C2_4629B2FF7512_.wvu.Cols" localSheetId="0" hidden="1">'Fields on Screen Rules'!$G:$H,'Fields on Screen Rules'!$V:$V</definedName>
    <definedName name="Z_15F11D53_F283_45DB_92C2_4629B2FF7512_.wvu.FilterData" localSheetId="5" hidden="1">'Coversheet Rules'!$A$2:$F$52</definedName>
    <definedName name="Z_15F11D53_F283_45DB_92C2_4629B2FF7512_.wvu.FilterData" localSheetId="0" hidden="1">'Fields on Screen Rules'!$2:$904</definedName>
    <definedName name="Z_15F11D53_F283_45DB_92C2_4629B2FF7512_.wvu.PrintTitles" localSheetId="0" hidden="1">'Fields on Screen Rules'!$1:$2</definedName>
    <definedName name="Z_16230988_4C7B_4C3A_A92D_64433D0217D7_.wvu.FilterData" localSheetId="0" hidden="1">'Fields on Screen Rules'!$A$1:$AE$904</definedName>
    <definedName name="Z_166C1B27_C03B_4C18_8832_389E2CCC89DF_.wvu.FilterData" localSheetId="0" hidden="1">'Fields on Screen Rules'!$2:$895</definedName>
    <definedName name="Z_16F60BE3_91AF_4171_88EF_10A799E38E0E_.wvu.Cols" localSheetId="5" hidden="1">'Coversheet Rules'!$B:$B</definedName>
    <definedName name="Z_16F60BE3_91AF_4171_88EF_10A799E38E0E_.wvu.Cols" localSheetId="0" hidden="1">'Fields on Screen Rules'!$E:$H</definedName>
    <definedName name="Z_16F60BE3_91AF_4171_88EF_10A799E38E0E_.wvu.Cols" localSheetId="3" hidden="1">'Product Rules'!#REF!</definedName>
    <definedName name="Z_16F60BE3_91AF_4171_88EF_10A799E38E0E_.wvu.FilterData" localSheetId="5" hidden="1">'Coversheet Rules'!$A$2:$F$52</definedName>
    <definedName name="Z_16F60BE3_91AF_4171_88EF_10A799E38E0E_.wvu.FilterData" localSheetId="0" hidden="1">'Fields on Screen Rules'!$A$2:$AE$904</definedName>
    <definedName name="Z_16F60BE3_91AF_4171_88EF_10A799E38E0E_.wvu.FilterData" localSheetId="3" hidden="1">'Product Rules'!$A$2:$A$7</definedName>
    <definedName name="Z_17296754_A1CA_4842_BF84_9D11DD6AE58A_.wvu.FilterData" localSheetId="0" hidden="1">'Fields on Screen Rules'!$A$2:$AC$904</definedName>
    <definedName name="Z_180B870D_61CC_433A_AF01_A2E4E0F8DBAC_.wvu.FilterData" localSheetId="5" hidden="1">'Coversheet Rules'!$A$2:$F$52</definedName>
    <definedName name="Z_180B870D_61CC_433A_AF01_A2E4E0F8DBAC_.wvu.FilterData" localSheetId="0" hidden="1">'Fields on Screen Rules'!$2:$904</definedName>
    <definedName name="Z_181BC99B_358B_4B71_A599_2295D53200ED_.wvu.FilterData" localSheetId="0" hidden="1">'Fields on Screen Rules'!$A$2:$AC$904</definedName>
    <definedName name="Z_1838558F_05CC_4961_B3AB_18AA518228AC_.wvu.FilterData" localSheetId="0" hidden="1">'Fields on Screen Rules'!$2:$895</definedName>
    <definedName name="Z_18D45EE0_E766_4BC9_8405_F36F91213116_.wvu.FilterData" localSheetId="0" hidden="1">'Fields on Screen Rules'!$A$2:$AE$904</definedName>
    <definedName name="Z_190178D3_8E4E_4452_9D4F_5FA6ADB3C7B7_.wvu.FilterData" localSheetId="0" hidden="1">'Fields on Screen Rules'!$A$2:$AE$904</definedName>
    <definedName name="Z_1923D143_55BD_487B_A9E8_1630C2CB7071_.wvu.FilterData" localSheetId="0" hidden="1">'Fields on Screen Rules'!$A$2:$AC$904</definedName>
    <definedName name="Z_1981F33C_9E38_47BE_9D26_E8FF82676E08_.wvu.FilterData" localSheetId="0" hidden="1">'Fields on Screen Rules'!$A$1:$AE$904</definedName>
    <definedName name="Z_19ABCEE9_F757_4E5F_9C37_D252D2897B08_.wvu.FilterData" localSheetId="0" hidden="1">'Fields on Screen Rules'!$A$2:$AE$904</definedName>
    <definedName name="Z_19E23AC7_7E2F_4F27_9D34_C48F1BD69FF3_.wvu.FilterData" localSheetId="0" hidden="1">'Fields on Screen Rules'!$A$2:$AE$904</definedName>
    <definedName name="Z_19ED728B_8283_463B_A878_87C404F6CED2_.wvu.FilterData" localSheetId="0" hidden="1">'Fields on Screen Rules'!$A$2:$AE$240</definedName>
    <definedName name="Z_1AA13B36_50E7_410F_B9E4_F7B143FAA7AF_.wvu.FilterData" localSheetId="0" hidden="1">'Fields on Screen Rules'!$A$2:$AC$904</definedName>
    <definedName name="Z_1ACF4D0F_E9C1_444F_BA5A_0F239A11C855_.wvu.FilterData" localSheetId="0" hidden="1">'Fields on Screen Rules'!$2:$904</definedName>
    <definedName name="Z_1AFBEAE2_A66A_4840_9960_E2DB1ADA16BD_.wvu.FilterData" localSheetId="0" hidden="1">'Fields on Screen Rules'!$A$2:$AE$904</definedName>
    <definedName name="Z_1C223086_89D2_4AE2_B9EC_CE7D86EE3D90_.wvu.FilterData" localSheetId="0" hidden="1">'Fields on Screen Rules'!$A$2:$AE$904</definedName>
    <definedName name="Z_1CCAA583_4296_4E28_8D86_2772735FE6B4_.wvu.FilterData" localSheetId="5" hidden="1">'Coversheet Rules'!$A$2:$F$52</definedName>
    <definedName name="Z_1CCAA583_4296_4E28_8D86_2772735FE6B4_.wvu.FilterData" localSheetId="0" hidden="1">'Fields on Screen Rules'!$A$2:$AE$895</definedName>
    <definedName name="Z_1D8133E6_6F64_4833_8B4C_36CD8B9174B8_.wvu.FilterData" localSheetId="5" hidden="1">'Coversheet Rules'!$A$2:$F$52</definedName>
    <definedName name="Z_1D8133E6_6F64_4833_8B4C_36CD8B9174B8_.wvu.FilterData" localSheetId="0" hidden="1">'Fields on Screen Rules'!$A$2:$AE$904</definedName>
    <definedName name="Z_1DA83A4F_F03B_4CCB_B737_532AA8F1183A_.wvu.FilterData" localSheetId="0" hidden="1">'Fields on Screen Rules'!$A$2:$AE$895</definedName>
    <definedName name="Z_1DAE2D44_0ECD_4582_86A2_E25169F8787B_.wvu.FilterData" localSheetId="0" hidden="1">'Fields on Screen Rules'!$A$2:$AC$904</definedName>
    <definedName name="Z_1ECBB0B4_97E7_4502_AA08_45AB3B66DC35_.wvu.FilterData" localSheetId="0" hidden="1">'Fields on Screen Rules'!$A$2:$AC$904</definedName>
    <definedName name="Z_1F380F6F_8596_4F9E_BC97_711706EE0844_.wvu.FilterData" localSheetId="0" hidden="1">'Fields on Screen Rules'!$A$2:$AE$904</definedName>
    <definedName name="Z_1FB6B331_B7CE_4298_AA47_8C1BD28DD587_.wvu.Cols" localSheetId="5" hidden="1">'Coversheet Rules'!$B:$B</definedName>
    <definedName name="Z_1FB6B331_B7CE_4298_AA47_8C1BD28DD587_.wvu.FilterData" localSheetId="5" hidden="1">'Coversheet Rules'!$A$2:$F$52</definedName>
    <definedName name="Z_1FB6B331_B7CE_4298_AA47_8C1BD28DD587_.wvu.FilterData" localSheetId="0" hidden="1">'Fields on Screen Rules'!$2:$904</definedName>
    <definedName name="Z_1FB6B331_B7CE_4298_AA47_8C1BD28DD587_.wvu.Rows" localSheetId="0" hidden="1">'Fields on Screen Rules'!$4:$6,'Fields on Screen Rules'!$17:$24,'Fields on Screen Rules'!#REF!,'Fields on Screen Rules'!#REF!,'Fields on Screen Rules'!#REF!,'Fields on Screen Rules'!#REF!,'Fields on Screen Rules'!#REF!,'Fields on Screen Rules'!#REF!,'Fields on Screen Rules'!#REF!,'Fields on Screen Rules'!$242:$249,'Fields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Rules'!$648:$721,'Fields on Screen Rules'!$740:$761,'Fields on Screen Rules'!#REF!,'Fields on Screen Rules'!#REF!,'Fields on Screen Rules'!$774:$788,'Fields on Screen Rules'!$763:$772,'Fields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Rules'!$856:$865,'Fields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definedName>
    <definedName name="Z_201316A6_76E9_490F_8B1F_2D0E8944D071_.wvu.FilterData" localSheetId="0" hidden="1">'Fields on Screen Rules'!$A$2:$AE$904</definedName>
    <definedName name="Z_2053B6DD_EE6A_473C_9742_AD52387B3D12_.wvu.FilterData" localSheetId="0" hidden="1">'Fields on Screen Rules'!$2:$895</definedName>
    <definedName name="Z_20C1820D_A9E0_4155_93D8_7C1FA521217C_.wvu.FilterData" localSheetId="0" hidden="1">'Fields on Screen Rules'!$A$2:$AC$904</definedName>
    <definedName name="Z_20FAE347_861F_47FB_B54C_6A21BB5B50B5_.wvu.FilterData" localSheetId="0" hidden="1">'Fields on Screen Rules'!$A$2:$AE$904</definedName>
    <definedName name="Z_22540F03_F3D9_4FC1_9490_EAC5F86BB5D0_.wvu.FilterData" localSheetId="0" hidden="1">'Fields on Screen Rules'!$A$2:$AE$904</definedName>
    <definedName name="Z_226B5C95_3D62_4DE2_8494_B52C265D8CAE_.wvu.FilterData" localSheetId="0" hidden="1">'Fields on Screen Rules'!$A$2:$AC$904</definedName>
    <definedName name="Z_23A65EA5_7B9E_4916_86F0_82219BEA203B_.wvu.FilterData" localSheetId="0" hidden="1">'Fields on Screen Rules'!$2:$895</definedName>
    <definedName name="Z_250FF86D_1C09_4692_B97D_E2CB9CEA3A24_.wvu.FilterData" localSheetId="0" hidden="1">'Fields on Screen Rules'!$A$2:$AE$904</definedName>
    <definedName name="Z_2539B4F8_A527_42F5_B96C_A9E87B6A2878_.wvu.FilterData" localSheetId="0" hidden="1">'Fields on Screen Rules'!$2:$895</definedName>
    <definedName name="Z_25B21921_E78C_462A_A3D6_C58B6F5C5B75_.wvu.FilterData" localSheetId="0" hidden="1">'Fields on Screen Rules'!$A$2:$AE$904</definedName>
    <definedName name="Z_25C903C8_3A47_4C4C_8B3C_8CF4F87C2BB3_.wvu.FilterData" localSheetId="0" hidden="1">'Fields on Screen Rules'!$A$2:$AE$904</definedName>
    <definedName name="Z_25EA1662_08D2_4754_A9D3_94BC5FED26F0_.wvu.FilterData" localSheetId="0" hidden="1">'Fields on Screen Rules'!$2:$904</definedName>
    <definedName name="Z_27456BF8_3826_4ADC_85BB_BAD564C7BA25_.wvu.FilterData" localSheetId="0" hidden="1">'Fields on Screen Rules'!$A$2:$AC$904</definedName>
    <definedName name="Z_275340F6_1458_461B_AFA2_5622D4C404D6_.wvu.FilterData" localSheetId="5" hidden="1">'Coversheet Rules'!$A$2:$F$52</definedName>
    <definedName name="Z_275340F6_1458_461B_AFA2_5622D4C404D6_.wvu.FilterData" localSheetId="0" hidden="1">'Fields on Screen Rules'!$A$2:$AE$895</definedName>
    <definedName name="Z_2871D67A_7D1E_4E9F_9876_46B7373FD383_.wvu.FilterData" localSheetId="0" hidden="1">'Fields on Screen Rules'!$A$1:$AE$904</definedName>
    <definedName name="Z_28AB8D1C_0A17_40AD_BBFA_AD09C7CE99D6_.wvu.FilterData" localSheetId="0" hidden="1">'Fields on Screen Rules'!$2:$904</definedName>
    <definedName name="Z_28C106F8_4F47_4F7F_9A4F_D5E386CA455A_.wvu.FilterData" localSheetId="0" hidden="1">'Fields on Screen Rules'!$A$2:$AE$904</definedName>
    <definedName name="Z_294EAD80_1E14_40CC_BDB8_6822543ADDA1_.wvu.FilterData" localSheetId="5" hidden="1">'Coversheet Rules'!$A$2:$F$52</definedName>
    <definedName name="Z_294EAD80_1E14_40CC_BDB8_6822543ADDA1_.wvu.FilterData" localSheetId="0" hidden="1">'Fields on Screen Rules'!$A$2:$AE$895</definedName>
    <definedName name="Z_2A2393DF_C00D_4C6B_9F51_36BB32D7CF0F_.wvu.FilterData" localSheetId="5" hidden="1">'Coversheet Rules'!$A$2:$F$52</definedName>
    <definedName name="Z_2A2393DF_C00D_4C6B_9F51_36BB32D7CF0F_.wvu.FilterData" localSheetId="0" hidden="1">'Fields on Screen Rules'!$A$2:$AE$904</definedName>
    <definedName name="Z_2A7A203D_2C59_4EEB_A9E7_8B197B15B256_.wvu.FilterData" localSheetId="0" hidden="1">'Fields on Screen Rules'!$A$2:$AC$904</definedName>
    <definedName name="Z_2BAB9B30_33F5_447B_B462_D979DB9266B0_.wvu.FilterData" localSheetId="0" hidden="1">'Fields on Screen Rules'!$A$2:$AC$904</definedName>
    <definedName name="Z_2C02C3C7_3548_4ECA_8B66_E3FD6B8AE3AA_.wvu.FilterData" localSheetId="0" hidden="1">'Fields on Screen Rules'!$A$2:$AE$904</definedName>
    <definedName name="Z_2C1F5A52_4B34_425D_9569_B9F7D6A83257_.wvu.FilterData" localSheetId="0" hidden="1">'Fields on Screen Rules'!$A$2:$AE$904</definedName>
    <definedName name="Z_2E0C917D_97E3_43CE_A76F_6BA2278A8593_.wvu.FilterData" localSheetId="0" hidden="1">'Fields on Screen Rules'!$A$2:$AE$904</definedName>
    <definedName name="Z_2E4A2039_C061_4843_886C_246A22045687_.wvu.FilterData" localSheetId="0" hidden="1">'Fields on Screen Rules'!$A$2:$AE$904</definedName>
    <definedName name="Z_2E5B5C30_A0E4_4C7F_A464_81FE54F8105F_.wvu.FilterData" localSheetId="0" hidden="1">'Fields on Screen Rules'!$2:$904</definedName>
    <definedName name="Z_2F00356C_0434_4B64_AEE5_E675859D0163_.wvu.FilterData" localSheetId="0" hidden="1">'Fields on Screen Rules'!$A$2:$AE$904</definedName>
    <definedName name="Z_2F5A111B_8320_4A9B_8691_9E7F1B1F30E7_.wvu.FilterData" localSheetId="0" hidden="1">'Fields on Screen Rules'!$A$2:$AE$895</definedName>
    <definedName name="Z_2FBF5F47_E8F2_40CF_A9A0_8DB210BBFB2D_.wvu.FilterData" localSheetId="0" hidden="1">'Fields on Screen Rules'!$2:$895</definedName>
    <definedName name="Z_2FCE8927_561E_459B_A124_657E69B46238_.wvu.FilterData" localSheetId="0" hidden="1">'Fields on Screen Rules'!$A$2:$AC$904</definedName>
    <definedName name="Z_300C5C4A_1117_49DF_A300_FB872EA15AC7_.wvu.FilterData" localSheetId="0" hidden="1">'Fields on Screen Rules'!$A$1:$AE$904</definedName>
    <definedName name="Z_31A4174C_1181_417D_B8BB_E0CFFE4CE5BE_.wvu.FilterData" localSheetId="0" hidden="1">'Fields on Screen Rules'!$A$2:$AE$904</definedName>
    <definedName name="Z_323E5D56_74AC_493A_93B8_8F48DC4E06E2_.wvu.FilterData" localSheetId="0" hidden="1">'Fields on Screen Rules'!$A$2:$AC$904</definedName>
    <definedName name="Z_3240C49C_DDDA_44F5_AB37_90986652F835_.wvu.FilterData" localSheetId="0" hidden="1">'Fields on Screen Rules'!$2:$895</definedName>
    <definedName name="Z_3297349C_0F35_4332_8C8D_944670E1ABDD_.wvu.FilterData" localSheetId="0" hidden="1">'Fields on Screen Rules'!$2:$904</definedName>
    <definedName name="Z_32A8920E_E42D_4D7C_90A6_76CD9ACD20F9_.wvu.FilterData" localSheetId="0" hidden="1">'Fields on Screen Rules'!$A$2:$AC$904</definedName>
    <definedName name="Z_33A1252B_29A1_4877_9C5A_5856F9C3A41C_.wvu.FilterData" localSheetId="0" hidden="1">'Fields on Screen Rules'!$A$2:$AC$904</definedName>
    <definedName name="Z_346E7C44_5164_4BF4_BEB5_33B4A45FF247_.wvu.FilterData" localSheetId="5" hidden="1">'Coversheet Rules'!$A$2:$F$52</definedName>
    <definedName name="Z_346E7C44_5164_4BF4_BEB5_33B4A45FF247_.wvu.FilterData" localSheetId="0" hidden="1">'Fields on Screen Rules'!$2:$904</definedName>
    <definedName name="Z_34921AD8_FF1A_44CE_8D09_738064E44AF7_.wvu.FilterData" localSheetId="0" hidden="1">'Fields on Screen Rules'!$A$2:$AE$395</definedName>
    <definedName name="Z_34F4028D_17B0_4ABF_8B0E_5D351DE94629_.wvu.FilterData" localSheetId="5" hidden="1">'Coversheet Rules'!$A$2:$F$52</definedName>
    <definedName name="Z_3502D285_1F32_4942_A13B_3F2B9BCA0654_.wvu.FilterData" localSheetId="0" hidden="1">'Fields on Screen Rules'!$A$2:$AC$904</definedName>
    <definedName name="Z_35A539C3_F3C2_48F3_809C_C0B2B15A2B80_.wvu.FilterData" localSheetId="0" hidden="1">'Fields on Screen Rules'!$A$2:$AE$904</definedName>
    <definedName name="Z_35EC5466_59E3_4C78_B30D_8E2FC7317890_.wvu.FilterData" localSheetId="0" hidden="1">'Fields on Screen Rules'!$A$2:$AE$904</definedName>
    <definedName name="Z_360CCBAF_15FD_4C98_8E7E_E682261B68E8_.wvu.FilterData" localSheetId="5" hidden="1">'Coversheet Rules'!$A$2:$F$52</definedName>
    <definedName name="Z_360CCBAF_15FD_4C98_8E7E_E682261B68E8_.wvu.FilterData" localSheetId="0" hidden="1">'Fields on Screen Rules'!$A$2:$AC$904</definedName>
    <definedName name="Z_360CCBAF_15FD_4C98_8E7E_E682261B68E8_.wvu.PrintTitles" localSheetId="5" hidden="1">'Coversheet Rules'!$2:$2</definedName>
    <definedName name="Z_3642EB2D_004A_462A_9C28_DE3856415ABB_.wvu.FilterData" localSheetId="0" hidden="1">'Fields on Screen Rules'!$A$2:$AE$904</definedName>
    <definedName name="Z_374D2154_C54B_4607_BDD3_1468BFE93569_.wvu.FilterData" localSheetId="0" hidden="1">'Fields on Screen Rules'!$A$2:$AC$904</definedName>
    <definedName name="Z_37E45500_ADDE_44D9_B4D4_6DE4430C8D10_.wvu.FilterData" localSheetId="0" hidden="1">'Fields on Screen Rules'!$A$2:$AE$904</definedName>
    <definedName name="Z_382834EF_2849_4F2C_86B3_155965779D5B_.wvu.FilterData" localSheetId="0" hidden="1">'Fields on Screen Rules'!$A$2:$AE$904</definedName>
    <definedName name="Z_384FBAEC_B95E_484D_8716_342B11B1439C_.wvu.FilterData" localSheetId="0" hidden="1">'Fields on Screen Rules'!$A$2:$AE$895</definedName>
    <definedName name="Z_38C0A745_8EF2_44AF_B496_B131A8631A39_.wvu.FilterData" localSheetId="0" hidden="1">'Fields on Screen Rules'!$2:$895</definedName>
    <definedName name="Z_3996F1CC_2D93_4038_A779_65562D9358F0_.wvu.FilterData" localSheetId="0" hidden="1">'Fields on Screen Rules'!$A$2:$AE$895</definedName>
    <definedName name="Z_399EAE18_87FC_4F9B_B687_A96CBFDD727F_.wvu.FilterData" localSheetId="5" hidden="1">'Coversheet Rules'!$A$2:$F$52</definedName>
    <definedName name="Z_399EAE18_87FC_4F9B_B687_A96CBFDD727F_.wvu.FilterData" localSheetId="0" hidden="1">'Fields on Screen Rules'!$2:$904</definedName>
    <definedName name="Z_3B418FD5_A608_4BC6_8875_45C3861C3256_.wvu.FilterData" localSheetId="0" hidden="1">'Fields on Screen Rules'!$A$2:$AE$904</definedName>
    <definedName name="Z_3B5D81CD_703E_4B82_9381_D5AC7630BF8D_.wvu.FilterData" localSheetId="0" hidden="1">'Fields on Screen Rules'!$A$2:$AC$904</definedName>
    <definedName name="Z_3B808F27_DB8E_439B_81E4_4D2E44467D1B_.wvu.FilterData" localSheetId="0" hidden="1">'Fields on Screen Rules'!$A$2:$AE$904</definedName>
    <definedName name="Z_3B8145CD_8C4F_4C90_BEC3_355696730005_.wvu.FilterData" localSheetId="0" hidden="1">'Fields on Screen Rules'!$A$2:$AC$904</definedName>
    <definedName name="Z_3C164F12_ED23_4465_8474_BEA5AA59CAA5_.wvu.FilterData" localSheetId="0" hidden="1">'Fields on Screen Rules'!$A$2:$AE$904</definedName>
    <definedName name="Z_3C684595_53E8_43EC_BE2E_EF312BF7DBFF_.wvu.FilterData" localSheetId="0" hidden="1">'Fields on Screen Rules'!$A$2:$AC$904</definedName>
    <definedName name="Z_3C6E8A69_CB12_410D_8712_04EFE71C6EF1_.wvu.FilterData" localSheetId="0" hidden="1">'Fields on Screen Rules'!$A$2:$AE$904</definedName>
    <definedName name="Z_3D673344_5BFC_4DED_A23D_E67C9A91888C_.wvu.FilterData" localSheetId="0" hidden="1">'Fields on Screen Rules'!$A$2:$AE$904</definedName>
    <definedName name="Z_3D7A89EA_3FFA_42A4_AB86_151B4E4CD190_.wvu.FilterData" localSheetId="0" hidden="1">'Fields on Screen Rules'!$A$2:$AE$904</definedName>
    <definedName name="Z_3E0DB8FD_4D08_4737_A00C_592DCC9349B6_.wvu.FilterData" localSheetId="0" hidden="1">'Fields on Screen Rules'!$A$2:$AE$904</definedName>
    <definedName name="Z_3EE71EFF_2E93_46FA_A0E2_5E56077F214A_.wvu.FilterData" localSheetId="0" hidden="1">'Fields on Screen Rules'!$2:$904</definedName>
    <definedName name="Z_40B3368C_1FDE_4C70_A177_8F48C0964614_.wvu.FilterData" localSheetId="0" hidden="1">'Fields on Screen Rules'!$A$2:$AE$904</definedName>
    <definedName name="Z_40FF244E_4457_40CD_A157_62B80BC02D16_.wvu.FilterData" localSheetId="0" hidden="1">'Fields on Screen Rules'!$A$1:$AE$904</definedName>
    <definedName name="Z_4105A02D_0FAE_47BC_AC0B_289E0B1389B1_.wvu.FilterData" localSheetId="0" hidden="1">'Fields on Screen Rules'!$A$2:$AC$904</definedName>
    <definedName name="Z_417F0CF2_BFC5_42F8_B75D_FC25133825AE_.wvu.FilterData" localSheetId="0" hidden="1">'Fields on Screen Rules'!$A$2:$AE$904</definedName>
    <definedName name="Z_41D2632D_8AD9_4DDC_A6E6_E5246693164D_.wvu.FilterData" localSheetId="0" hidden="1">'Fields on Screen Rules'!$A$2:$AE$904</definedName>
    <definedName name="Z_4214209E_F7AF_43B4_A770_3A0D0396D0C6_.wvu.FilterData" localSheetId="0" hidden="1">'Fields on Screen Rules'!$A$1:$AE$904</definedName>
    <definedName name="Z_426020F4_2FD7_4466_864C_7EFBCF1ABD8A_.wvu.FilterData" localSheetId="0" hidden="1">'Fields on Screen Rules'!$A$2:$AC$904</definedName>
    <definedName name="Z_42952F73_2C9C_44E7_B4B0_098F84F5A77F_.wvu.FilterData" localSheetId="0" hidden="1">'Fields on Screen Rules'!$A$2:$AC$904</definedName>
    <definedName name="Z_435BFF3E_6AA5_4AB2_9641_5C9C9BBE276A_.wvu.FilterData" localSheetId="0" hidden="1">'Fields on Screen Rules'!$A$2:$AE$895</definedName>
    <definedName name="Z_446788FF_9480_4851_AE99_798E38B02AC9_.wvu.FilterData" localSheetId="0" hidden="1">'Fields on Screen Rules'!$A$2:$AE$895</definedName>
    <definedName name="Z_44E5F92C_F51C_4308_83F3_01053D534B4D_.wvu.FilterData" localSheetId="0" hidden="1">'Fields on Screen Rules'!$A$2:$AC$904</definedName>
    <definedName name="Z_45A13EF7_28E4_452B_9DE7_9846EC6C8958_.wvu.FilterData" localSheetId="0" hidden="1">'Fields on Screen Rules'!$A$2:$AE$904</definedName>
    <definedName name="Z_45B3B6DC_09A5_4560_A267_459AC046FE2B_.wvu.FilterData" localSheetId="0" hidden="1">'Fields on Screen Rules'!$A$2:$AC$904</definedName>
    <definedName name="Z_45B6AFF5_12BD_42D9_8730_C34EE6D2B0DC_.wvu.FilterData" localSheetId="0" hidden="1">'Fields on Screen Rules'!$A$2:$AE$395</definedName>
    <definedName name="Z_45ED57E9_37D9_45FA_B862_B01C3B2441DF_.wvu.FilterData" localSheetId="0" hidden="1">'Fields on Screen Rules'!$A$2:$AE$904</definedName>
    <definedName name="Z_4713016D_430E_4524_B97E_0E86E3F3DB22_.wvu.FilterData" localSheetId="0" hidden="1">'Fields on Screen Rules'!$A$2:$AE$904</definedName>
    <definedName name="Z_48A5CD3A_35F4_471F_A197_2C815CA3B3BD_.wvu.FilterData" localSheetId="0" hidden="1">'Fields on Screen Rules'!$A$2:$AC$904</definedName>
    <definedName name="Z_48C67D7B_B37D_49BE_8C34_EBA81F00C7E2_.wvu.FilterData" localSheetId="0" hidden="1">'Fields on Screen Rules'!$A$2:$AE$904</definedName>
    <definedName name="Z_4908A900_565C_4E89_9CB0_C41458DEA1FF_.wvu.FilterData" localSheetId="0" hidden="1">'Fields on Screen Rules'!$A$2:$AE$904</definedName>
    <definedName name="Z_49FC0235_C266_4D3F_BAB5_89ED60E4AF42_.wvu.FilterData" localSheetId="0" hidden="1">'Fields on Screen Rules'!$A$2:$AE$904</definedName>
    <definedName name="Z_4A32BDA1_2F91_4B10_8585_F006F669BEF2_.wvu.FilterData" localSheetId="0" hidden="1">'Fields on Screen Rules'!$2:$895</definedName>
    <definedName name="Z_4A3FDC40_7E54_45B1_9AC6_E88B23E49EE3_.wvu.FilterData" localSheetId="0" hidden="1">'Fields on Screen Rules'!$A$2:$AE$904</definedName>
    <definedName name="Z_4A493C81_0A6F_4282_9104_9DE65BFE3DCE_.wvu.FilterData" localSheetId="0" hidden="1">'Fields on Screen Rules'!$A$2:$AE$904</definedName>
    <definedName name="Z_4B5EAAC9_473F_4FB7_9C53_0DD69FC0A8FF_.wvu.FilterData" localSheetId="0" hidden="1">'Fields on Screen Rules'!$A$2:$AC$904</definedName>
    <definedName name="Z_4B95A45B_0D5E_41DF_BC36_64C5A340C18F_.wvu.FilterData" localSheetId="0" hidden="1">'Fields on Screen Rules'!$A$2:$AE$895</definedName>
    <definedName name="Z_4B97D2B7_F8C1_4045_BFB5_B76D2E9F0E29_.wvu.FilterData" localSheetId="0" hidden="1">'Fields on Screen Rules'!$A$2:$AE$904</definedName>
    <definedName name="Z_4C3B2E87_8C8A_4FEF_BD77_64854E663B51_.wvu.FilterData" localSheetId="0" hidden="1">'Fields on Screen Rules'!$A$2:$AC$904</definedName>
    <definedName name="Z_4C569E25_D519_41A0_AD82_C34EC804E59A_.wvu.FilterData" localSheetId="0" hidden="1">'Fields on Screen Rules'!$2:$904</definedName>
    <definedName name="Z_4C9685FC_B26C_4C71_A927_18AF22596772_.wvu.FilterData" localSheetId="0" hidden="1">'Fields on Screen Rules'!$A$2:$AC$904</definedName>
    <definedName name="Z_4D5776F7_7B76_49E6_8F48_D0234EC03D62_.wvu.FilterData" localSheetId="0" hidden="1">'Fields on Screen Rules'!$A$2:$AE$904</definedName>
    <definedName name="Z_4DF7F58F_FACE_4319_A6B0_0AFEA73DD35E_.wvu.FilterData" localSheetId="0" hidden="1">'Fields on Screen Rules'!$A$2:$AE$904</definedName>
    <definedName name="Z_4E470C67_F6B2_4FBC_88F4_622F673CB4FE_.wvu.FilterData" localSheetId="0" hidden="1">'Fields on Screen Rules'!$A$2:$AE$904</definedName>
    <definedName name="Z_4F94D7E5_08F3_401A_B0A4_B424233EC869_.wvu.FilterData" localSheetId="0" hidden="1">'Fields on Screen Rules'!$A$2:$AE$904</definedName>
    <definedName name="Z_4FAFB85D_1C59_4ADD_8617_4A0E578E6BA4_.wvu.FilterData" localSheetId="0" hidden="1">'Fields on Screen Rules'!$A$2:$AC$904</definedName>
    <definedName name="Z_502B740C_E746_4751_9F09_AF3CCD4AD75C_.wvu.FilterData" localSheetId="0" hidden="1">'Fields on Screen Rules'!$A$2:$AE$904</definedName>
    <definedName name="Z_51447C71_B7F0_4AEB_A599_1585DB38D23E_.wvu.FilterData" localSheetId="0" hidden="1">'Fields on Screen Rules'!$A$2:$AC$646</definedName>
    <definedName name="Z_51DBD080_5CF0_4BD7_A916_3C15EE272E0F_.wvu.FilterData" localSheetId="0" hidden="1">'Fields on Screen Rules'!$A$2:$AE$904</definedName>
    <definedName name="Z_51DCFFAE_104C_443E_9BE5_D967E6B908AC_.wvu.FilterData" localSheetId="0" hidden="1">'Fields on Screen Rules'!$A$2:$AE$904</definedName>
    <definedName name="Z_52327F2D_4FD4_4B3C_8535_56995B7D821B_.wvu.FilterData" localSheetId="0" hidden="1">'Fields on Screen Rules'!$2:$895</definedName>
    <definedName name="Z_5345451D_5D4F_4DA8_A6C9_0F87C85BF263_.wvu.FilterData" localSheetId="0" hidden="1">'Fields on Screen Rules'!$A$2:$AE$904</definedName>
    <definedName name="Z_559757DC_959E_4B06_9C55_D51EE5285723_.wvu.FilterData" localSheetId="0" hidden="1">'Fields on Screen Rules'!$A$1:$AE$904</definedName>
    <definedName name="Z_559796AB_C354_40F2_9012_E92D623E36E1_.wvu.FilterData" localSheetId="0" hidden="1">'Fields on Screen Rules'!$A$2:$AC$904</definedName>
    <definedName name="Z_55F874CD_C376_4CC0_AE54_18B9002ED7B2_.wvu.FilterData" localSheetId="0" hidden="1">'Fields on Screen Rules'!$A$2:$AE$904</definedName>
    <definedName name="Z_56F9219D_7CC6_4939_BDA1_8FE7F5F08501_.wvu.FilterData" localSheetId="0" hidden="1">'Fields on Screen Rules'!$A$2:$AE$904</definedName>
    <definedName name="Z_5703C99C_F5E2_4AB1_80C9_A1A223AFC46C_.wvu.Cols" localSheetId="3" hidden="1">'Product Rules'!#REF!</definedName>
    <definedName name="Z_5703C99C_F5E2_4AB1_80C9_A1A223AFC46C_.wvu.FilterData" localSheetId="5" hidden="1">'Coversheet Rules'!$A$2:$F$52</definedName>
    <definedName name="Z_5703C99C_F5E2_4AB1_80C9_A1A223AFC46C_.wvu.FilterData" localSheetId="0" hidden="1">'Fields on Screen Rules'!$A$2:$AE$904</definedName>
    <definedName name="Z_5703C99C_F5E2_4AB1_80C9_A1A223AFC46C_.wvu.PrintArea" localSheetId="3" hidden="1">'Product Rules'!#REF!</definedName>
    <definedName name="Z_5703C99C_F5E2_4AB1_80C9_A1A223AFC46C_.wvu.PrintTitles" localSheetId="5" hidden="1">'Coversheet Rules'!$2:$2</definedName>
    <definedName name="Z_5703C99C_F5E2_4AB1_80C9_A1A223AFC46C_.wvu.PrintTitles" localSheetId="3" hidden="1">'Product Rules'!$A:$A</definedName>
    <definedName name="Z_57207ECD_95A0_433B_AAF9_EF304D6C8931_.wvu.FilterData" localSheetId="0" hidden="1">'Fields on Screen Rules'!$A$2:$AC$904</definedName>
    <definedName name="Z_57FDD7C1_9676_4B18_BB1F_B6A1ACDF1002_.wvu.FilterData" localSheetId="0" hidden="1">'Fields on Screen Rules'!$A$2:$AE$904</definedName>
    <definedName name="Z_587A9233_2B1C_4910_9A5D_CA66AA243505_.wvu.FilterData" localSheetId="0" hidden="1">'Fields on Screen Rules'!$A$2:$AE$904</definedName>
    <definedName name="Z_5907921B_5A3E_4B14_BBF9_CD19987065C7_.wvu.FilterData" localSheetId="0" hidden="1">'Fields on Screen Rules'!$A$2:$AE$904</definedName>
    <definedName name="Z_5A060204_5BD7_41D3_AE31_B41841632B3B_.wvu.FilterData" localSheetId="0" hidden="1">'Fields on Screen Rules'!$A$2:$AE$904</definedName>
    <definedName name="Z_5B846C00_CE8F_48B8_BF0A_12B0F3547075_.wvu.FilterData" localSheetId="0" hidden="1">'Fields on Screen Rules'!$A$2:$AE$904</definedName>
    <definedName name="Z_5C83315A_C872_4C00_A033_ACB757C60F26_.wvu.FilterData" localSheetId="0" hidden="1">'Fields on Screen Rules'!$A$2:$AE$895</definedName>
    <definedName name="Z_5CA67D35_EBAE_4398_AC0C_58954A3DF3F8_.wvu.FilterData" localSheetId="0" hidden="1">'Fields on Screen Rules'!$A$2:$AC$904</definedName>
    <definedName name="Z_5D9B60D6_E8CD_43EA_AFC9_7AFAB90D94A6_.wvu.FilterData" localSheetId="0" hidden="1">'Fields on Screen Rules'!$A$2:$AC$904</definedName>
    <definedName name="Z_5DD62439_8E17_45D6_A02B_EC886080072E_.wvu.FilterData" localSheetId="0" hidden="1">'Fields on Screen Rules'!$A$2:$AC$904</definedName>
    <definedName name="Z_5E2FCDB7_E695_484A_BCA6_585F763DC47F_.wvu.FilterData" localSheetId="0" hidden="1">'Fields on Screen Rules'!$A$2:$AC$904</definedName>
    <definedName name="Z_5F374EB0_4A86_4449_9A01_EA8D609C1ABF_.wvu.Cols" localSheetId="5" hidden="1">'Coversheet Rules'!$B:$B</definedName>
    <definedName name="Z_5F374EB0_4A86_4449_9A01_EA8D609C1ABF_.wvu.FilterData" localSheetId="5" hidden="1">'Coversheet Rules'!$A$2:$F$52</definedName>
    <definedName name="Z_5F374EB0_4A86_4449_9A01_EA8D609C1ABF_.wvu.FilterData" localSheetId="0" hidden="1">'Fields on Screen Rules'!$2:$904</definedName>
    <definedName name="Z_5F374EB0_4A86_4449_9A01_EA8D609C1ABF_.wvu.Rows" localSheetId="0" hidden="1">'Fields on Screen Rules'!$4:$6,'Fields on Screen Rules'!$17:$24,'Fields on Screen Rules'!#REF!,'Fields on Screen Rules'!#REF!,'Fields on Screen Rules'!#REF!,'Fields on Screen Rules'!#REF!,'Fields on Screen Rules'!#REF!,'Fields on Screen Rules'!#REF!,'Fields on Screen Rules'!#REF!,'Fields on Screen Rules'!$242:$249,'Fields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Rules'!$648:$721,'Fields on Screen Rules'!$740:$761,'Fields on Screen Rules'!#REF!,'Fields on Screen Rules'!#REF!,'Fields on Screen Rules'!$774:$788,'Fields on Screen Rules'!$763:$772,'Fields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Rules'!$856:$865,'Fields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definedName>
    <definedName name="Z_5FF0CDD6_6332_4549_8D08_65BB8D95A309_.wvu.FilterData" localSheetId="0" hidden="1">'Fields on Screen Rules'!$A$2:$AC$904</definedName>
    <definedName name="Z_607F5F6E_4792_46F7_9496_418DEAD52AEA_.wvu.FilterData" localSheetId="0" hidden="1">'Fields on Screen Rules'!$A$2:$AC$904</definedName>
    <definedName name="Z_6104F84D_2A60_4F52_A90D_3CE851F5709C_.wvu.FilterData" localSheetId="0" hidden="1">'Fields on Screen Rules'!$A$2:$AE$904</definedName>
    <definedName name="Z_61589589_5B97_4489_8782_B96F55819F69_.wvu.FilterData" localSheetId="0" hidden="1">'Fields on Screen Rules'!$A$1:$AE$904</definedName>
    <definedName name="Z_61F79F29_FF77_4F74_B54E_F516607207C0_.wvu.FilterData" localSheetId="0" hidden="1">'Fields on Screen Rules'!$A$2:$AC$904</definedName>
    <definedName name="Z_62BF5275_93E7_4F1E_8922_56CBDEBD702D_.wvu.FilterData" localSheetId="0" hidden="1">'Fields on Screen Rules'!$A$2:$AE$904</definedName>
    <definedName name="Z_62CA69BA_FDED_4C21_BA04_2A7536CF1C85_.wvu.FilterData" localSheetId="0" hidden="1">'Fields on Screen Rules'!$A$2:$AC$904</definedName>
    <definedName name="Z_630B9891_D310_4831_82A7_B4368F5D59E0_.wvu.FilterData" localSheetId="0" hidden="1">'Fields on Screen Rules'!$A$2:$AC$904</definedName>
    <definedName name="Z_632E715F_7775_46D2_A62D_3990075D4D50_.wvu.FilterData" localSheetId="0" hidden="1">'Fields on Screen Rules'!$A$2:$AE$895</definedName>
    <definedName name="Z_63331EE9_9FFA_4F8D_AA98_3A6BEB01E299_.wvu.FilterData" localSheetId="0" hidden="1">'Fields on Screen Rules'!$A$1:$AE$904</definedName>
    <definedName name="Z_63879503_6677_46F4_8A31_A769CCCAE1DF_.wvu.FilterData" localSheetId="5" hidden="1">'Coversheet Rules'!$A$2:$F$52</definedName>
    <definedName name="Z_63879503_6677_46F4_8A31_A769CCCAE1DF_.wvu.FilterData" localSheetId="0" hidden="1">'Fields on Screen Rules'!$2:$904</definedName>
    <definedName name="Z_6438F9A9_317D_4FAC_8882_75B2FCBBCE2A_.wvu.FilterData" localSheetId="0" hidden="1">'Fields on Screen Rules'!$A$2:$AE$904</definedName>
    <definedName name="Z_6468DB75_A73D_44DD_9AE1_D94083DD46D4_.wvu.FilterData" localSheetId="0" hidden="1">'Fields on Screen Rules'!$A$2:$AC$904</definedName>
    <definedName name="Z_647476C1_0739_497C_B569_AB63B6CA67DB_.wvu.FilterData" localSheetId="0" hidden="1">'Fields on Screen Rules'!$2:$904</definedName>
    <definedName name="Z_649BBB83_F867_4125_8808_968E3EC5CD9F_.wvu.FilterData" localSheetId="0" hidden="1">'Fields on Screen Rules'!$A$2:$AE$904</definedName>
    <definedName name="Z_64DFD117_E36C_4DCC_8A01_1A923B358144_.wvu.FilterData" localSheetId="0" hidden="1">'Fields on Screen Rules'!$A$2:$AE$904</definedName>
    <definedName name="Z_65312CF4_9B0B_46E2_8FDB_EE996438BA9D_.wvu.FilterData" localSheetId="0" hidden="1">'Fields on Screen Rules'!$2:$904</definedName>
    <definedName name="Z_6551671E_E119_47EA_B80C_C820AEFA2642_.wvu.FilterData" localSheetId="0" hidden="1">'Fields on Screen Rules'!$A$2:$AC$904</definedName>
    <definedName name="Z_65A5B74F_5533_40EE_90BD_5BBC3EC57450_.wvu.FilterData" localSheetId="0" hidden="1">'Fields on Screen Rules'!$A$2:$AE$904</definedName>
    <definedName name="Z_65B12B36_7201_448B_B012_48C1B6FB72FF_.wvu.FilterData" localSheetId="0" hidden="1">'Fields on Screen Rules'!$A$2:$AE$904</definedName>
    <definedName name="Z_66631C4E_D5C4_4087_9B50_953119155C30_.wvu.FilterData" localSheetId="5" hidden="1">'Coversheet Rules'!$A$2:$F$52</definedName>
    <definedName name="Z_66631C4E_D5C4_4087_9B50_953119155C30_.wvu.FilterData" localSheetId="0" hidden="1">'Fields on Screen Rules'!$A$2:$AE$904</definedName>
    <definedName name="Z_66851A0B_0A1C_4862_A3BF_AB8FA0CCC7BE_.wvu.FilterData" localSheetId="0" hidden="1">'Fields on Screen Rules'!$A$2:$AC$904</definedName>
    <definedName name="Z_66DA8E44_A4EC_4334_8044_B8B8FE1DF277_.wvu.FilterData" localSheetId="0" hidden="1">'Fields on Screen Rules'!$2:$904</definedName>
    <definedName name="Z_6748DD30_C6D0_4CC1_88B6_C15CA2AC6CC1_.wvu.FilterData" localSheetId="0" hidden="1">'Fields on Screen Rules'!$2:$904</definedName>
    <definedName name="Z_674E7A49_B463_43AD_AB53_A335F0457985_.wvu.FilterData" localSheetId="0" hidden="1">'Fields on Screen Rules'!$A$2:$AC$904</definedName>
    <definedName name="Z_67AA6DEB_D23F_4C89_8387_2661675AD241_.wvu.FilterData" localSheetId="0" hidden="1">'Fields on Screen Rules'!$A$2:$AE$904</definedName>
    <definedName name="Z_67E67FD8_C8DD_4B88_A549_604C393B6F62_.wvu.FilterData" localSheetId="0" hidden="1">'Fields on Screen Rules'!$2:$895</definedName>
    <definedName name="Z_686EBE9E_1E5B_49CA_8E3B_1C19B76F36E9_.wvu.FilterData" localSheetId="0" hidden="1">'Fields on Screen Rules'!$2:$895</definedName>
    <definedName name="Z_69027757_0F7C_465E_A65C_0C2BE7E60A14_.wvu.FilterData" localSheetId="0" hidden="1">'Fields on Screen Rules'!$A$2:$AE$904</definedName>
    <definedName name="Z_693E8B3F_18FA_42BF_AE36_19BD15275694_.wvu.FilterData" localSheetId="5" hidden="1">'Coversheet Rules'!$A$2:$F$52</definedName>
    <definedName name="Z_693E8B3F_18FA_42BF_AE36_19BD15275694_.wvu.FilterData" localSheetId="0" hidden="1">'Fields on Screen Rules'!$A$2:$AE$904</definedName>
    <definedName name="Z_697FA787_5F4B_41CD_AFDA_BB7C5A9833EE_.wvu.FilterData" localSheetId="0" hidden="1">'Fields on Screen Rules'!$A$2:$AC$904</definedName>
    <definedName name="Z_6AC62654_FC85_40D0_9796_1474F95C21C6_.wvu.FilterData" localSheetId="0" hidden="1">'Fields on Screen Rules'!$A$2:$AC$904</definedName>
    <definedName name="Z_6AC7B1CB_E243_4187_A8E5_ECA7E3CB56A6_.wvu.FilterData" localSheetId="0" hidden="1">'Fields on Screen Rules'!$A$2:$AE$904</definedName>
    <definedName name="Z_6AD33691_B9C7_47C0_9AB9_CD43CC487B86_.wvu.FilterData" localSheetId="0" hidden="1">'Fields on Screen Rules'!$A$2:$AE$904</definedName>
    <definedName name="Z_6BFA55C1_1DFD_4023_816C_4DDB7DC60C40_.wvu.FilterData" localSheetId="0" hidden="1">'Fields on Screen Rules'!$A$2:$AE$904</definedName>
    <definedName name="Z_6C0C6FDC_BCC6_4E2C_A7D2_75DAB8742208_.wvu.FilterData" localSheetId="0" hidden="1">'Fields on Screen Rules'!$2:$904</definedName>
    <definedName name="Z_6C5A30BC_0567_416B_AF6C_C30842950F2F_.wvu.FilterData" localSheetId="0" hidden="1">'Fields on Screen Rules'!$A$2:$AC$904</definedName>
    <definedName name="Z_6CCEE571_68E4_4710_B842_BE992E2F9363_.wvu.FilterData" localSheetId="0" hidden="1">'Fields on Screen Rules'!$A$2:$AC$904</definedName>
    <definedName name="Z_6D586163_8E7C_4DF4_8E86_6050AE88CB2B_.wvu.FilterData" localSheetId="5" hidden="1">'Coversheet Rules'!$A$2:$F$52</definedName>
    <definedName name="Z_6D688276_61D2_463A_B65A_EEAF53A7AC13_.wvu.FilterData" localSheetId="0" hidden="1">'Fields on Screen Rules'!$A$2:$AC$904</definedName>
    <definedName name="Z_6D727164_E765_491C_941D_EF321F889DE2_.wvu.FilterData" localSheetId="0" hidden="1">'Fields on Screen Rules'!$A$1:$AE$904</definedName>
    <definedName name="Z_6EA50B79_A8C9_46A8_8729_AFDF06D824EF_.wvu.FilterData" localSheetId="0" hidden="1">'Fields on Screen Rules'!$A$2:$AE$904</definedName>
    <definedName name="Z_6F0EC3FA_10B8_474F_8FA9_C63BD0B2B9B1_.wvu.FilterData" localSheetId="0" hidden="1">'Fields on Screen Rules'!$A$3:$AE$904</definedName>
    <definedName name="Z_6FFCD4EB_EF0F_4B42_B8A1_5743127C94F0_.wvu.FilterData" localSheetId="0" hidden="1">'Fields on Screen Rules'!$A$2:$AE$904</definedName>
    <definedName name="Z_70144A1C_A6F7_42AF_9D09_CC58648C0BA1_.wvu.FilterData" localSheetId="0" hidden="1">'Fields on Screen Rules'!$A$2:$AE$904</definedName>
    <definedName name="Z_705736B0_E88B_4970_A3FF_4196B56746EE_.wvu.FilterData" localSheetId="0" hidden="1">'Fields on Screen Rules'!$A$2:$AE$904</definedName>
    <definedName name="Z_7117B843_33EB_4565_A83A_07ABA789A7D7_.wvu.FilterData" localSheetId="0" hidden="1">'Fields on Screen Rules'!$A$2:$AC$904</definedName>
    <definedName name="Z_7176ABB9_80BE_4E34_B962_2B84DD4B4A1F_.wvu.FilterData" localSheetId="0" hidden="1">'Fields on Screen Rules'!$A$2:$AE$904</definedName>
    <definedName name="Z_71B86D94_2F9C_4AB8_8C60_188FA94BE254_.wvu.FilterData" localSheetId="0" hidden="1">'Fields on Screen Rules'!$A$2:$AE$904</definedName>
    <definedName name="Z_71CC53D0_5726_42EA_B314_6C35D0191A28_.wvu.FilterData" localSheetId="0" hidden="1">'Fields on Screen Rules'!$A$2:$AC$904</definedName>
    <definedName name="Z_7253EFE8_03EB_4D21_B3CE_86075486D9C6_.wvu.FilterData" localSheetId="0" hidden="1">'Fields on Screen Rules'!$A$2:$AE$904</definedName>
    <definedName name="Z_72872E37_F6E6_4C6E_853F_84409BBF3CBC_.wvu.FilterData" localSheetId="0" hidden="1">'Fields on Screen Rules'!$A$2:$AE$904</definedName>
    <definedName name="Z_72A2E2D6_ACCF_4F02_922A_66EB93F5A8DC_.wvu.FilterData" localSheetId="0" hidden="1">'Fields on Screen Rules'!$A$2:$AE$904</definedName>
    <definedName name="Z_7370BCAF_6A70_4254_BF42_D26F6BF20705_.wvu.FilterData" localSheetId="0" hidden="1">'Fields on Screen Rules'!$A$2:$AE$904</definedName>
    <definedName name="Z_738DD549_2BC2_4548_B688_FC35571D4525_.wvu.FilterData" localSheetId="0" hidden="1">'Fields on Screen Rules'!$A$2:$AE$904</definedName>
    <definedName name="Z_73D06696_AE20_4044_AB87_3255FE6F18EE_.wvu.FilterData" localSheetId="0" hidden="1">'Fields on Screen Rules'!$A$2:$AE$904</definedName>
    <definedName name="Z_73F726C9_F5DA_469A_B451_0A370613A1FE_.wvu.FilterData" localSheetId="0" hidden="1">'Fields on Screen Rules'!$A$2:$AE$904</definedName>
    <definedName name="Z_73FA875D_2711_4ADE_ACDB_3804873AF60C_.wvu.FilterData" localSheetId="0" hidden="1">'Fields on Screen Rules'!$A$2:$AC$904</definedName>
    <definedName name="Z_74000C29_5847_4D4A_883C_4DE89566613A_.wvu.FilterData" localSheetId="0" hidden="1">'Fields on Screen Rules'!$A$2:$AC$904</definedName>
    <definedName name="Z_746B2F1A_211D_4475_851E_66A3FA152BE2_.wvu.FilterData" localSheetId="0" hidden="1">'Fields on Screen Rules'!$A$2:$AC$904</definedName>
    <definedName name="Z_74872177_AC6B_4AC1_AB36_31A7FE8AF39C_.wvu.FilterData" localSheetId="0" hidden="1">'Fields on Screen Rules'!$A$2:$AE$904</definedName>
    <definedName name="Z_74FF83A4_3762_4C99_BF7E_7A9488C814F6_.wvu.FilterData" localSheetId="0" hidden="1">'Fields on Screen Rules'!$2:$895</definedName>
    <definedName name="Z_752908B8_03B2_48EC_9E0D_6732AE9E81B0_.wvu.FilterData" localSheetId="5" hidden="1">'Coversheet Rules'!$A$2:$F$52</definedName>
    <definedName name="Z_752908B8_03B2_48EC_9E0D_6732AE9E81B0_.wvu.PrintTitles" localSheetId="5" hidden="1">'Coversheet Rules'!$2:$2</definedName>
    <definedName name="Z_754ABC55_DF05_47A9_9B41_28F63E523FF6_.wvu.FilterData" localSheetId="0" hidden="1">'Fields on Screen Rules'!$A$2:$AC$904</definedName>
    <definedName name="Z_75894638_54E6_433F_A80F_20C3E8F52FC2_.wvu.FilterData" localSheetId="0" hidden="1">'Fields on Screen Rules'!$A$2:$AE$904</definedName>
    <definedName name="Z_75DB7594_9ABF_4D32_B325_768BC1AFEC03_.wvu.FilterData" localSheetId="0" hidden="1">'Fields on Screen Rules'!$A$2:$AC$904</definedName>
    <definedName name="Z_75DB7594_9ABF_4D32_B325_768BC1AFEC03_.wvu.Rows" localSheetId="3" hidden="1">'Product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Rules'!#REF!,'Product Rules'!#REF!</definedName>
    <definedName name="Z_761FB3E0_56FC_4370_BA2A_65B6689CD9CA_.wvu.FilterData" localSheetId="0" hidden="1">'Fields on Screen Rules'!$A$2:$AE$904</definedName>
    <definedName name="Z_768D1E49_35D3_48DA_BAB8_45A3EDC1C69E_.wvu.FilterData" localSheetId="0" hidden="1">'Fields on Screen Rules'!$A$2:$AC$904</definedName>
    <definedName name="Z_77CE7D37_C079_4D1F_B5A9_99B148E551AF_.wvu.FilterData" localSheetId="0" hidden="1">'Fields on Screen Rules'!$A$2:$AE$904</definedName>
    <definedName name="Z_781C90E8_C852_414D_BEB4_5F09F526CC18_.wvu.FilterData" localSheetId="0" hidden="1">'Fields on Screen Rules'!$2:$904</definedName>
    <definedName name="Z_79BBC09E_14D4_47A0_AF49_19626FEB0E30_.wvu.FilterData" localSheetId="0" hidden="1">'Fields on Screen Rules'!$A$2:$AC$904</definedName>
    <definedName name="Z_79D62240_7F26_4B6A_AAB5_775BFC0062C9_.wvu.Cols" localSheetId="5" hidden="1">'Coversheet Rules'!$B:$B</definedName>
    <definedName name="Z_79D62240_7F26_4B6A_AAB5_775BFC0062C9_.wvu.Cols" localSheetId="3" hidden="1">'Product Rules'!#REF!</definedName>
    <definedName name="Z_79D62240_7F26_4B6A_AAB5_775BFC0062C9_.wvu.FilterData" localSheetId="5" hidden="1">'Coversheet Rules'!$A$2:$F$52</definedName>
    <definedName name="Z_79D62240_7F26_4B6A_AAB5_775BFC0062C9_.wvu.FilterData" localSheetId="0" hidden="1">'Fields on Screen Rules'!$A$2:$AE$904</definedName>
    <definedName name="Z_79D62240_7F26_4B6A_AAB5_775BFC0062C9_.wvu.FilterData" localSheetId="3" hidden="1">'Product Rules'!$A$2:$A$7</definedName>
    <definedName name="Z_79D62240_7F26_4B6A_AAB5_775BFC0062C9_.wvu.Rows" localSheetId="0" hidden="1">'Fields on Screen Rules'!$4:$9,'Fields on Screen Rules'!$17:$25,'Fields on Screen Rules'!#REF!,'Fields on Screen Rules'!#REF!,'Fields on Screen Rules'!#REF!,'Fields on Screen Rules'!$123:$141,'Fields on Screen Rules'!$143:$240,'Fields on Screen Rules'!#REF!,'Fields on Screen Rules'!#REF!,'Fields on Screen Rules'!#REF!,'Fields on Screen Rules'!#REF!,'Fields on Screen Rules'!#REF!,'Fields on Screen Rules'!$242:$251,'Fields on Screen Rules'!#REF!,'Fields on Screen Rules'!$351:$395,'Fields on Screen Rules'!#REF!,'Fields on Screen Rules'!$398:$646,'Fields on Screen Rules'!$648:$721,'Fields on Screen Rules'!$740:$761,'Fields on Screen Rules'!#REF!,'Fields on Screen Rules'!#REF!,'Fields on Screen Rules'!$774:$788,'Fields on Screen Rules'!$763:$772,'Fields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Rules'!$790:$830,'Fields on Screen Rules'!#REF!,'Fields on Screen Rules'!#REF!,'Fields on Screen Rules'!#REF!,'Fields on Screen Rules'!#REF!,'Fields on Screen Rules'!$856:$865,'Fields on Screen Rules'!$867:$895,'Fields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definedName>
    <definedName name="Z_79E8FD75_8C7F_4E58_9042_CED58723659C_.wvu.FilterData" localSheetId="5" hidden="1">'Coversheet Rules'!$A$2:$F$52</definedName>
    <definedName name="Z_79E8FD75_8C7F_4E58_9042_CED58723659C_.wvu.FilterData" localSheetId="0" hidden="1">'Fields on Screen Rules'!$2:$904</definedName>
    <definedName name="Z_79E8FD75_8C7F_4E58_9042_CED58723659C_.wvu.Rows" localSheetId="0" hidden="1">'Fields on Screen Rules'!$4:$6,'Fields on Screen Rules'!$17:$24,'Fields on Screen Rules'!#REF!,'Fields on Screen Rules'!#REF!,'Fields on Screen Rules'!#REF!,'Fields on Screen Rules'!#REF!,'Fields on Screen Rules'!#REF!,'Fields on Screen Rules'!#REF!,'Fields on Screen Rules'!#REF!,'Fields on Screen Rules'!$242:$249,'Fields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Rules'!$648:$721,'Fields on Screen Rules'!$740:$761,'Fields on Screen Rules'!#REF!,'Fields on Screen Rules'!#REF!,'Fields on Screen Rules'!$774:$788,'Fields on Screen Rules'!$763:$772,'Fields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Rules'!$856:$865,'Fields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Rules'!#REF!,'Fields on Screen Rules'!#REF!</definedName>
    <definedName name="Z_7A66107C_5A61_4321_B6B1_3240F2804F71_.wvu.FilterData" localSheetId="0" hidden="1">'Fields on Screen Rules'!$A$2:$AE$904</definedName>
    <definedName name="Z_7BD83442_3B5F_49BD_871E_86FDE65FBF5C_.wvu.FilterData" localSheetId="0" hidden="1">'Fields on Screen Rules'!$A$2:$AE$904</definedName>
    <definedName name="Z_7BDAD24F_A01E_4F68_A914_A30B8A577E75_.wvu.FilterData" localSheetId="0" hidden="1">'Fields on Screen Rules'!$2:$895</definedName>
    <definedName name="Z_7C22A99E_5DF3_4F27_9892_F6CDBC9284C5_.wvu.FilterData" localSheetId="0" hidden="1">'Fields on Screen Rules'!$A$2:$AC$904</definedName>
    <definedName name="Z_7C3FF29F_0411_447A_B0B1_99E3F9F87C4C_.wvu.FilterData" localSheetId="0" hidden="1">'Fields on Screen Rules'!$A$2:$AC$904</definedName>
    <definedName name="Z_7CF5E457_8A26_4AA3_AC92_1C1F99664343_.wvu.FilterData" localSheetId="0" hidden="1">'Fields on Screen Rules'!$A$2:$AC$904</definedName>
    <definedName name="Z_7D4011CE_AED9_4344_9BBE_4BDFADB23212_.wvu.FilterData" localSheetId="0" hidden="1">'Fields on Screen Rules'!$A$2:$AE$904</definedName>
    <definedName name="Z_7D9D1D2C_BFFF_4977_8B1D_0AC3B99BFDB3_.wvu.FilterData" localSheetId="0" hidden="1">'Fields on Screen Rules'!$A$2:$AC$904</definedName>
    <definedName name="Z_7DFDA19B_6204_46F2_A4CD_8CE0DB63174E_.wvu.FilterData" localSheetId="0" hidden="1">'Fields on Screen Rules'!$A$2:$AE$904</definedName>
    <definedName name="Z_7E4F11B3_FBF1_4768_834F_1B4B916DB3A8_.wvu.FilterData" localSheetId="0" hidden="1">'Fields on Screen Rules'!$A$2:$AE$904</definedName>
    <definedName name="Z_7E6AD2E0_B906_4593_A74A_53EFA64A54E4_.wvu.FilterData" localSheetId="0" hidden="1">'Fields on Screen Rules'!$A$2:$AE$904</definedName>
    <definedName name="Z_801B087A_0A03_4DE2_9931_555671783B61_.wvu.FilterData" localSheetId="0" hidden="1">'Fields on Screen Rules'!$A$2:$AC$904</definedName>
    <definedName name="Z_80A018E2_C685_44FB_A0DC_B98F08E8D074_.wvu.FilterData" localSheetId="0" hidden="1">'Fields on Screen Rules'!$A$2:$AC$904</definedName>
    <definedName name="Z_813EB442_6AC8_4966_BCAC_006D25C5E8DD_.wvu.FilterData" localSheetId="0" hidden="1">'Fields on Screen Rules'!$2:$895</definedName>
    <definedName name="Z_8158C5C6_78AA_41CF_98CC_5CB5598ADCF2_.wvu.FilterData" localSheetId="0" hidden="1">'Fields on Screen Rules'!$2:$904</definedName>
    <definedName name="Z_82228928_2A0B_4E05_AC65_156EB91C9CF2_.wvu.FilterData" localSheetId="0" hidden="1">'Fields on Screen Rules'!$A$1:$AE$904</definedName>
    <definedName name="Z_8226BB4E_0DAD_4908_AAE2_07A9156DBE2C_.wvu.FilterData" localSheetId="0" hidden="1">'Fields on Screen Rules'!$2:$904</definedName>
    <definedName name="Z_837CFFC2_5CA9_4BA7_8BF3_A9270E5E5D19_.wvu.FilterData" localSheetId="0" hidden="1">'Fields on Screen Rules'!$A$2:$AC$904</definedName>
    <definedName name="Z_839BDB1E_14FE_448B_910C_DCDDA3FB29BA_.wvu.FilterData" localSheetId="0" hidden="1">'Fields on Screen Rules'!$A$2:$AE$904</definedName>
    <definedName name="Z_84F7A510_F66F_49B4_91E9_F42AB6C98395_.wvu.FilterData" localSheetId="0" hidden="1">'Fields on Screen Rules'!$A$2:$AC$904</definedName>
    <definedName name="Z_869D8E1E_6FF8_4A4B_A48E_739FA965DA8A_.wvu.FilterData" localSheetId="0" hidden="1">'Fields on Screen Rules'!$A$2:$AC$904</definedName>
    <definedName name="Z_878ACF74_7212_494E_9BAD_BFEFF5F4128F_.wvu.FilterData" localSheetId="0" hidden="1">'Fields on Screen Rules'!$A$1:$AE$904</definedName>
    <definedName name="Z_89A2A23C_2080_4ED8_8C9E_CE0BB18E8B9D_.wvu.FilterData" localSheetId="0" hidden="1">'Fields on Screen Rules'!$A$2:$AE$904</definedName>
    <definedName name="Z_8A8D44EC_6057_4BB2_9393_6A3E0286E87D_.wvu.FilterData" localSheetId="0" hidden="1">'Fields on Screen Rules'!$A$2:$AC$904</definedName>
    <definedName name="Z_8B523349_B258_437F_9A38_BF8DF64C0CE4_.wvu.FilterData" localSheetId="0" hidden="1">'Fields on Screen Rules'!$A$2:$AC$904</definedName>
    <definedName name="Z_8C5E93E4_D24A_4381_9710_69CC546DA37B_.wvu.FilterData" localSheetId="0" hidden="1">'Fields on Screen Rules'!$A$2:$AE$895</definedName>
    <definedName name="Z_8CAEF398_BB54_4F99_90CE_CE1BFD8469FF_.wvu.FilterData" localSheetId="0" hidden="1">'Fields on Screen Rules'!$A$2:$AC$904</definedName>
    <definedName name="Z_8CC86A81_2831_431A_BF63_48A17D4D44A9_.wvu.FilterData" localSheetId="0" hidden="1">'Fields on Screen Rules'!$2:$895</definedName>
    <definedName name="Z_8D5BBC50_CF0B_43D6_9208_232C2F0C21DC_.wvu.FilterData" localSheetId="0" hidden="1">'Fields on Screen Rules'!$2:$895</definedName>
    <definedName name="Z_8EA29956_5332_4F40_82DD_ABE9E699A041_.wvu.FilterData" localSheetId="0" hidden="1">'Fields on Screen Rules'!$A$2:$AE$904</definedName>
    <definedName name="Z_8EDB816D_AA25_403D_94CB_E746B7F99F5A_.wvu.FilterData" localSheetId="0" hidden="1">'Fields on Screen Rules'!$A$2:$AC$904</definedName>
    <definedName name="Z_8EF189F0_720D_4E81_B914_A6A5ED51A4F6_.wvu.FilterData" localSheetId="0" hidden="1">'Fields on Screen Rules'!$A$2:$AE$904</definedName>
    <definedName name="Z_9008A492_30B4_41DD_9DC2_019BCF776F55_.wvu.FilterData" localSheetId="0" hidden="1">'Fields on Screen Rules'!$A$2:$AE$904</definedName>
    <definedName name="Z_9141717B_42CC_40A6_B002_9974E196D744_.wvu.FilterData" localSheetId="0" hidden="1">'Fields on Screen Rules'!$A$2:$AE$904</definedName>
    <definedName name="Z_91635E60_D010_411C_B27B_C6293026E34D_.wvu.FilterData" localSheetId="0" hidden="1">'Fields on Screen Rules'!$A$2:$AE$904</definedName>
    <definedName name="Z_91FC44ED_DB33_4FD7_8271_A93321B3D1F5_.wvu.FilterData" localSheetId="0" hidden="1">'Fields on Screen Rules'!$A$2:$AC$904</definedName>
    <definedName name="Z_922AFD92_4140_41FF_AC5E_1B0A0C4D2ABC_.wvu.FilterData" localSheetId="0" hidden="1">'Fields on Screen Rules'!$2:$895</definedName>
    <definedName name="Z_924751BA_E614_4168_BEDA_26F64002A0D9_.wvu.FilterData" localSheetId="0" hidden="1">'Fields on Screen Rules'!$A$2:$AE$904</definedName>
    <definedName name="Z_9296B0D2_10BE_4FDB_8D6F_2DF61020886B_.wvu.FilterData" localSheetId="0" hidden="1">'Fields on Screen Rules'!$2:$904</definedName>
    <definedName name="Z_92985ECB_796D_4091_8231_A2B00E74E2FF_.wvu.FilterData" localSheetId="0" hidden="1">'Fields on Screen Rules'!$2:$904</definedName>
    <definedName name="Z_934CC741_4B06_4C7C_A94E_89C7454BDDE5_.wvu.FilterData" localSheetId="0" hidden="1">'Fields on Screen Rules'!$A$2:$AC$904</definedName>
    <definedName name="Z_93CF1645_DF94_480E_BBF7_DCCA6F262D47_.wvu.FilterData" localSheetId="0" hidden="1">'Fields on Screen Rules'!$A$2:$AE$895</definedName>
    <definedName name="Z_942745B3_FE06_4111_84FF_9AEF57FB2D41_.wvu.FilterData" localSheetId="0" hidden="1">'Fields on Screen Rules'!$A$2:$AC$904</definedName>
    <definedName name="Z_944CC747_A513_4BB7_B649_ECFB577095C5_.wvu.FilterData" localSheetId="0" hidden="1">'Fields on Screen Rules'!$A$2:$AE$904</definedName>
    <definedName name="Z_953601CF_0C36_4931_AC2F_C2A35F183956_.wvu.FilterData" localSheetId="0" hidden="1">'Fields on Screen Rules'!$A$1:$AE$904</definedName>
    <definedName name="Z_9586E6A1_9CBF_439B_B58C_577A36F456DE_.wvu.FilterData" localSheetId="0" hidden="1">'Fields on Screen Rules'!$A$2:$AC$904</definedName>
    <definedName name="Z_972A3A57_0A71_4E93_B17C_CB99E0B6C5D5_.wvu.FilterData" localSheetId="0" hidden="1">'Fields on Screen Rules'!$A$2:$AE$904</definedName>
    <definedName name="Z_98090C7D_6671_458B_A61C_686A86E5C3D8_.wvu.FilterData" localSheetId="0" hidden="1">'Fields on Screen Rules'!$A$2:$AC$904</definedName>
    <definedName name="Z_98392554_411B_401B_9649_9297C2929F0A_.wvu.FilterData" localSheetId="0" hidden="1">'Fields on Screen Rules'!$A$2:$AC$904</definedName>
    <definedName name="Z_983C3A5D_F263_4618_A8D4_A3466EFEEE1D_.wvu.FilterData" localSheetId="0" hidden="1">'Fields on Screen Rules'!$A$2:$AE$904</definedName>
    <definedName name="Z_988FE9B1_BF67_416B_AAFD_F18E726F5095_.wvu.FilterData" localSheetId="0" hidden="1">'Fields on Screen Rules'!$A$2:$AE$904</definedName>
    <definedName name="Z_9A45E28D_A694_42E0_950B_0EA64D9BBC95_.wvu.FilterData" localSheetId="0" hidden="1">'Fields on Screen Rules'!$A$2:$AC$904</definedName>
    <definedName name="Z_9AC6FDDB_3885_481B_B867_6F1084E89D06_.wvu.FilterData" localSheetId="0" hidden="1">'Fields on Screen Rules'!$2:$904</definedName>
    <definedName name="Z_9AE1A2C5_3F3D_4C85_83A3_54CA4A715537_.wvu.FilterData" localSheetId="0" hidden="1">'Fields on Screen Rules'!$A$2:$AE$2</definedName>
    <definedName name="Z_9B7241F0_B28B_4F10_A41A_733F16DF7BA9_.wvu.FilterData" localSheetId="0" hidden="1">'Fields on Screen Rules'!$A$2:$AC$904</definedName>
    <definedName name="Z_9B7C5E3E_848D_4F62_AD09_E87D2C67273E_.wvu.FilterData" localSheetId="0" hidden="1">'Fields on Screen Rules'!$A$2:$AC$904</definedName>
    <definedName name="Z_9BD55546_E0BE_45B5_91FF_178BD538A483_.wvu.FilterData" localSheetId="0" hidden="1">'Fields on Screen Rules'!$A$2:$AE$904</definedName>
    <definedName name="Z_9BE95172_C28D_4701_98C8_5754A4618CFE_.wvu.FilterData" localSheetId="0" hidden="1">'Fields on Screen Rules'!$A$2:$AC$904</definedName>
    <definedName name="Z_9C4B9E41_0D8F_4355_AFC3_815CFF0E08DB_.wvu.FilterData" localSheetId="0" hidden="1">'Fields on Screen Rules'!$A$2:$AC$904</definedName>
    <definedName name="Z_9C645B02_6283_4ED9_8F41_CFF7F8970686_.wvu.FilterData" localSheetId="5" hidden="1">'Coversheet Rules'!$A$2:$F$52</definedName>
    <definedName name="Z_9C8B8AD5_4BA9_4FB7_83C2_6699B71E08C7_.wvu.FilterData" localSheetId="0" hidden="1">'Fields on Screen Rules'!$A$2:$AE$904</definedName>
    <definedName name="Z_9CC23DF2_C41E_4643_B355_32BB7FBE1A8C_.wvu.FilterData" localSheetId="0" hidden="1">'Fields on Screen Rules'!$A$2:$AC$904</definedName>
    <definedName name="Z_9CF598EB_1DA5_4F94_BC5B_C6869F9B157A_.wvu.FilterData" localSheetId="0" hidden="1">'Fields on Screen Rules'!$2:$904</definedName>
    <definedName name="Z_9CFB94CB_BECA_4D36_BFE5_4C88CCAECFFF_.wvu.FilterData" localSheetId="0" hidden="1">'Fields on Screen Rules'!$A$2:$AE$904</definedName>
    <definedName name="Z_9D6D92C3_C9DC_4535_87C2_7576FBDB1EC0_.wvu.FilterData" localSheetId="0" hidden="1">'Fields on Screen Rules'!$A$2:$AC$904</definedName>
    <definedName name="Z_9DDD90FC_A5A9_443D_8149_8F338D58F698_.wvu.FilterData" localSheetId="0" hidden="1">'Fields on Screen Rules'!$A$2:$AC$904</definedName>
    <definedName name="Z_9F1650DC_766B_4D15_AE70_4298C0817DB6_.wvu.FilterData" localSheetId="0" hidden="1">'Fields on Screen Rules'!$2:$895</definedName>
    <definedName name="Z_9F50333C_ED32_4A09_B9E8_E9518A035363_.wvu.FilterData" localSheetId="0" hidden="1">'Fields on Screen Rules'!$A$2:$AC$904</definedName>
    <definedName name="Z_9FC8455C_B0A3_4E6E_926E_26C5E44F8287_.wvu.FilterData" localSheetId="0" hidden="1">'Fields on Screen Rules'!$A$2:$AE$904</definedName>
    <definedName name="Z_A00E0CF4_8331_4B9D_891E_F7D7E2737286_.wvu.FilterData" localSheetId="0" hidden="1">'Fields on Screen Rules'!$A$2:$AC$904</definedName>
    <definedName name="Z_A028124C_E29F_4A42_B900_49D2C3995154_.wvu.FilterData" localSheetId="0" hidden="1">'Fields on Screen Rules'!$A$2:$AE$904</definedName>
    <definedName name="Z_A042FB06_D464_4BB3_821E_68894B8F58AD_.wvu.FilterData" localSheetId="0" hidden="1">'Fields on Screen Rules'!$A$2:$AE$895</definedName>
    <definedName name="Z_A0B19632_C634_4420_9232_EBEB52395D11_.wvu.FilterData" localSheetId="0" hidden="1">'Fields on Screen Rules'!$2:$904</definedName>
    <definedName name="Z_A0E94676_3320_4539_81D7_2B584D78EA9D_.wvu.FilterData" localSheetId="0" hidden="1">'Fields on Screen Rules'!$A$2:$AE$904</definedName>
    <definedName name="Z_A10CD421_68F4_45E1_9FB2_E659F3ED8431_.wvu.FilterData" localSheetId="0" hidden="1">'Fields on Screen Rules'!$A$2:$AE$895</definedName>
    <definedName name="Z_A1126695_2347_4FA6_8C5A_266591A6D048_.wvu.FilterData" localSheetId="0" hidden="1">'Fields on Screen Rules'!$A$2:$AE$904</definedName>
    <definedName name="Z_A1D30044_EE20_412F_988A_67C72FD3C3F2_.wvu.FilterData" localSheetId="0" hidden="1">'Fields on Screen Rules'!$A$2:$AE$904</definedName>
    <definedName name="Z_A284C260_13F2_47A0_BF82_ECCEED98007D_.wvu.FilterData" localSheetId="5" hidden="1">'Coversheet Rules'!$A$2:$F$52</definedName>
    <definedName name="Z_A284C260_13F2_47A0_BF82_ECCEED98007D_.wvu.FilterData" localSheetId="0" hidden="1">'Fields on Screen Rules'!$2:$904</definedName>
    <definedName name="Z_A2E7B57A_E7FD_4B9C_B75A_7738FA48D09C_.wvu.FilterData" localSheetId="0" hidden="1">'Fields on Screen Rules'!$A$2:$AC$904</definedName>
    <definedName name="Z_A3122424_9720_442D_B5EF_CAB6D4BF450C_.wvu.FilterData" localSheetId="0" hidden="1">'Fields on Screen Rules'!$A$2:$AE$904</definedName>
    <definedName name="Z_A3327CB9_83AC_4FF7_9560_FE84539E65F1_.wvu.FilterData" localSheetId="0" hidden="1">'Fields on Screen Rules'!$A$2:$AE$904</definedName>
    <definedName name="Z_A389746E_31A9_4F22_96D4_5AFAD671C916_.wvu.FilterData" localSheetId="0" hidden="1">'Fields on Screen Rules'!$A$2:$AE$904</definedName>
    <definedName name="Z_A480009F_0476_44ED_BFA6_E610BCFEF227_.wvu.FilterData" localSheetId="0" hidden="1">'Fields on Screen Rules'!$A$2:$AE$904</definedName>
    <definedName name="Z_A4A66197_E34F_48DA_B36B_571B160C598A_.wvu.FilterData" localSheetId="0" hidden="1">'Fields on Screen Rules'!$A$2:$AE$904</definedName>
    <definedName name="Z_A4D59F66_9FC0_4B96_839B_A7F5FBE07C59_.wvu.FilterData" localSheetId="0" hidden="1">'Fields on Screen Rules'!$A$2:$AC$904</definedName>
    <definedName name="Z_A4E4D47F_4AF7_476A_B58A_2943FE13415A_.wvu.FilterData" localSheetId="0" hidden="1">'Fields on Screen Rules'!$A$2:$AC$904</definedName>
    <definedName name="Z_A5852D2A_7AE8_46A4_A3C8_690E9F408E72_.wvu.Cols" localSheetId="3" hidden="1">'Product Rules'!#REF!</definedName>
    <definedName name="Z_A5852D2A_7AE8_46A4_A3C8_690E9F408E72_.wvu.Rows" localSheetId="3" hidden="1">'Product Rules'!$2:$7,'Product Rules'!#REF!,'Product Rules'!#REF!</definedName>
    <definedName name="Z_A6ADF92D_9BD0_4729_A615_B806FD3C4748_.wvu.FilterData" localSheetId="0" hidden="1">'Fields on Screen Rules'!$A$3:$AE$904</definedName>
    <definedName name="Z_A6CF12EB_A54B_4A73_88F5_3DDD3119B9DE_.wvu.FilterData" localSheetId="0" hidden="1">'Fields on Screen Rules'!$A$2:$AE$904</definedName>
    <definedName name="Z_A802B9AB_1936_4E30_90DF_0C8FB1840581_.wvu.FilterData" localSheetId="0" hidden="1">'Fields on Screen Rules'!$2:$895</definedName>
    <definedName name="Z_A83F5EA4_DB43_4549_B657_0CA93FDA17CC_.wvu.FilterData" localSheetId="0" hidden="1">'Fields on Screen Rules'!$A$2:$AE$904</definedName>
    <definedName name="Z_A887AD0E_7C3D_4A29_A2B8_312EE3D3E58D_.wvu.FilterData" localSheetId="0" hidden="1">'Fields on Screen Rules'!$2:$904</definedName>
    <definedName name="Z_A8955F71_D88C_4984_8E00_257865880AF9_.wvu.FilterData" localSheetId="0" hidden="1">'Fields on Screen Rules'!$A$2:$AC$904</definedName>
    <definedName name="Z_A8BDDA67_2575_4564_A470_E3570B2D2CF5_.wvu.FilterData" localSheetId="0" hidden="1">'Fields on Screen Rules'!$2:$904</definedName>
    <definedName name="Z_A906BD39_AA78_4F9D_B47B_0727DF25E056_.wvu.FilterData" localSheetId="0" hidden="1">'Fields on Screen Rules'!$2:$904</definedName>
    <definedName name="Z_A949AFEA_AE08_42B7_9566_6DBF9346EE9D_.wvu.FilterData" localSheetId="0" hidden="1">'Fields on Screen Rules'!$A$2:$AE$904</definedName>
    <definedName name="Z_A95A0EAF_E5B2_4B37_B643_21E6ABC23803_.wvu.FilterData" localSheetId="0" hidden="1">'Fields on Screen Rules'!$A$2:$AE$904</definedName>
    <definedName name="Z_A99EEF0C_4702_438F_A1CF_F258925C415F_.wvu.FilterData" localSheetId="0" hidden="1">'Fields on Screen Rules'!$2:$895</definedName>
    <definedName name="Z_A9D6BBB1_5D52_4E00_B0F3_4C0245B9F62D_.wvu.FilterData" localSheetId="0" hidden="1">'Fields on Screen Rules'!$A$2:$AC$904</definedName>
    <definedName name="Z_A9ED59A4_8266_4643_A9F5_88351DFA0B91_.wvu.FilterData" localSheetId="0" hidden="1">'Fields on Screen Rules'!$2:$895</definedName>
    <definedName name="Z_AA04EBBC_7A6D_433E_9E9F_4412FF1671AE_.wvu.FilterData" localSheetId="0" hidden="1">'Fields on Screen Rules'!$A$1:$AE$904</definedName>
    <definedName name="Z_AA1200FF_CB21_4DEC_9C98_58CB4753645B_.wvu.FilterData" localSheetId="0" hidden="1">'Fields on Screen Rules'!$A$2:$AC$904</definedName>
    <definedName name="Z_AAAA0F4D_42E6_43DF_B5C3_55C734C197B7_.wvu.FilterData" localSheetId="0" hidden="1">'Fields on Screen Rules'!$A$2:$AE$904</definedName>
    <definedName name="Z_AB8E3A69_0D57_4004_AA7F_030BA281F1DC_.wvu.FilterData" localSheetId="0" hidden="1">'Fields on Screen Rules'!$A$2:$AE$904</definedName>
    <definedName name="Z_AB9DD3F1_4804_4333_9EFF_287897E6F367_.wvu.FilterData" localSheetId="0" hidden="1">'Fields on Screen Rules'!$A$2:$AC$904</definedName>
    <definedName name="Z_ABC4F8BB_2FAF_4D3F_899D_6A1F2E039F4E_.wvu.FilterData" localSheetId="0" hidden="1">'Fields on Screen Rules'!$A$2:$AC$904</definedName>
    <definedName name="Z_ABFC6896_8E59_4467_9A93_8BC9558947E5_.wvu.FilterData" localSheetId="0" hidden="1">'Fields on Screen Rules'!$A$2:$AE$904</definedName>
    <definedName name="Z_AC2FB675_5D3D_42E5_BE24_2CFAD39304A3_.wvu.FilterData" localSheetId="0" hidden="1">'Fields on Screen Rules'!$2:$895</definedName>
    <definedName name="Z_ACF0FB42_C50E_4166_8F57_1F0E363A581C_.wvu.FilterData" localSheetId="0" hidden="1">'Fields on Screen Rules'!$A$2:$AE$904</definedName>
    <definedName name="Z_ACFEE494_E3C6_4A8E_8C79_F03A46892CAC_.wvu.FilterData" localSheetId="0" hidden="1">'Fields on Screen Rules'!$A$1:$AE$904</definedName>
    <definedName name="Z_AD2125AB_6B4B_471D_8792_B3C2EC804301_.wvu.FilterData" localSheetId="0" hidden="1">'Fields on Screen Rules'!$2:$895</definedName>
    <definedName name="Z_AD6087A4_502D_4E63_AE70_5B0A0D3B6C1B_.wvu.FilterData" localSheetId="0" hidden="1">'Fields on Screen Rules'!$A$2:$AE$904</definedName>
    <definedName name="Z_AD6608AD_8B76_438A_A603_427C62963EC3_.wvu.FilterData" localSheetId="0" hidden="1">'Fields on Screen Rules'!$A$2:$AC$904</definedName>
    <definedName name="Z_AD6E40B2_AD6D_4EEB_96D1_891BDE87004C_.wvu.FilterData" localSheetId="0" hidden="1">'Fields on Screen Rules'!$A$2:$AE$904</definedName>
    <definedName name="Z_AD845D0B_B1DA_436C_BDFB_0E48C9704FE0_.wvu.FilterData" localSheetId="0" hidden="1">'Fields on Screen Rules'!$2:$895</definedName>
    <definedName name="Z_AE2CE12C_CDC6_4BD1_8F3C_A78C4E295213_.wvu.FilterData" localSheetId="5" hidden="1">'Coversheet Rules'!$A$2:$F$52</definedName>
    <definedName name="Z_AE430B72_F4AD_4932_99C4_48C4BD5E2A34_.wvu.FilterData" localSheetId="0" hidden="1">'Fields on Screen Rules'!$A$2:$AE$904</definedName>
    <definedName name="Z_AEBC2CCE_1B84_4915_9E80_50978EC3953A_.wvu.FilterData" localSheetId="0" hidden="1">'Fields on Screen Rules'!$2:$904</definedName>
    <definedName name="Z_AEC20324_FA68_428B_8116_ED8D34FF2D83_.wvu.FilterData" localSheetId="0" hidden="1">'Fields on Screen Rules'!$A$3:$AE$904</definedName>
    <definedName name="Z_AF6A2E05_ED29_48E8_8D20_838A6FC1E28A_.wvu.FilterData" localSheetId="0" hidden="1">'Fields on Screen Rules'!$A$2:$AE$904</definedName>
    <definedName name="Z_AFD3F309_894C_4C0B_93BD_C8121041DA6B_.wvu.FilterData" localSheetId="0" hidden="1">'Fields on Screen Rules'!$A$2:$AC$904</definedName>
    <definedName name="Z_B01B7490_FD3B_435E_AAA6_FFE12DD58FC1_.wvu.FilterData" localSheetId="0" hidden="1">'Fields on Screen Rules'!$A$2:$AC$904</definedName>
    <definedName name="Z_B05BFBDC_1006_4B11_A72F_C5CEAB032CE8_.wvu.FilterData" localSheetId="0" hidden="1">'Fields on Screen Rules'!$A$2:$AE$904</definedName>
    <definedName name="Z_B065E32B_CE53_490B_84CC_AF6F0DB68EBD_.wvu.FilterData" localSheetId="0" hidden="1">'Fields on Screen Rules'!$A$2:$AE$904</definedName>
    <definedName name="Z_B0F7675A_0F45_4268_97E2_BDAD545C894A_.wvu.FilterData" localSheetId="0" hidden="1">'Fields on Screen Rules'!$A$2:$AE$904</definedName>
    <definedName name="Z_B0FC0371_E2A0_4038_91E9_0103C42C8385_.wvu.FilterData" localSheetId="0" hidden="1">'Fields on Screen Rules'!$2:$895</definedName>
    <definedName name="Z_B16B5C0C_0323_41A1_A1D5_503101D04F97_.wvu.FilterData" localSheetId="0" hidden="1">'Fields on Screen Rules'!$A$2:$AE$904</definedName>
    <definedName name="Z_B1F073B9_AA06_422E_9DDE_9085ED8CA692_.wvu.FilterData" localSheetId="0" hidden="1">'Fields on Screen Rules'!$A$2:$AE$904</definedName>
    <definedName name="Z_B290C2C9_74DC_4137_9217_E77891746041_.wvu.FilterData" localSheetId="0" hidden="1">'Fields on Screen Rules'!$A$2:$AC$904</definedName>
    <definedName name="Z_B2D3C9D4_03A5_4CA5_A2F6_055A5C500B32_.wvu.FilterData" localSheetId="0" hidden="1">'Fields on Screen Rules'!$A$2:$AE$895</definedName>
    <definedName name="Z_B34E1D27_5725_4E54_A646_00891AB39C0C_.wvu.FilterData" localSheetId="0" hidden="1">'Fields on Screen Rules'!$A$2:$AE$904</definedName>
    <definedName name="Z_B3CE40B8_71E2_4F29_99A8_54A0C5186EB2_.wvu.FilterData" localSheetId="0" hidden="1">'Fields on Screen Rules'!$A$2:$AC$904</definedName>
    <definedName name="Z_B4249662_B21B_4A6F_A22D_5AAB7DFD5E9F_.wvu.FilterData" localSheetId="0" hidden="1">'Fields on Screen Rules'!$A$2:$AC$904</definedName>
    <definedName name="Z_B4449F9D_36D0_4BA5_8B18_5ADB6FD93DBA_.wvu.FilterData" localSheetId="0" hidden="1">'Fields on Screen Rules'!$A$2:$AE$904</definedName>
    <definedName name="Z_B45CE595_0A71_46E5_ACAA_1EA09F2B4586_.wvu.FilterData" localSheetId="0" hidden="1">'Fields on Screen Rules'!$A$2:$AE$904</definedName>
    <definedName name="Z_B488120C_2DFF_4EC3_A431_6D9B7214515E_.wvu.FilterData" localSheetId="0" hidden="1">'Fields on Screen Rules'!$A$2:$AE$904</definedName>
    <definedName name="Z_B55558C2_4043_4ED1_8F49_4DEE226949F6_.wvu.FilterData" localSheetId="0" hidden="1">'Fields on Screen Rules'!$A$2:$AC$904</definedName>
    <definedName name="Z_B6258953_EC23_4E9B_B9B3_9CBD4652D2DC_.wvu.FilterData" localSheetId="0" hidden="1">'Fields on Screen Rules'!$A$2:$AE$904</definedName>
    <definedName name="Z_B6319F75_2CFF_44AE_92DB_DC0626DE1A3B_.wvu.FilterData" localSheetId="5" hidden="1">'Coversheet Rules'!$A$2:$F$52</definedName>
    <definedName name="Z_B6319F75_2CFF_44AE_92DB_DC0626DE1A3B_.wvu.FilterData" localSheetId="0" hidden="1">'Fields on Screen Rules'!$A$2:$AE$895</definedName>
    <definedName name="Z_B691DE1A_9BB6_406D_8960_0A5D7282BBD7_.wvu.FilterData" localSheetId="0" hidden="1">'Fields on Screen Rules'!$A$2:$AC$904</definedName>
    <definedName name="Z_B6C9F3F1_B9D1_421E_9427_2916C8113DBD_.wvu.FilterData" localSheetId="0" hidden="1">'Fields on Screen Rules'!$A$2:$AC$904</definedName>
    <definedName name="Z_B6EDF542_3A07_4763_A68A_2FA9572131F0_.wvu.FilterData" localSheetId="0" hidden="1">'Fields on Screen Rules'!$2:$904</definedName>
    <definedName name="Z_B7B2ED8B_71F0_468B_A6BE_1A95F278B42E_.wvu.FilterData" localSheetId="0" hidden="1">'Fields on Screen Rules'!$A$2:$AE$904</definedName>
    <definedName name="Z_B8670DB1_8E81_41E7_8DA2_F38940EE1CBF_.wvu.Cols" localSheetId="5" hidden="1">'Coversheet Rules'!$B:$B</definedName>
    <definedName name="Z_B8670DB1_8E81_41E7_8DA2_F38940EE1CBF_.wvu.FilterData" localSheetId="5" hidden="1">'Coversheet Rules'!$A$2:$F$52</definedName>
    <definedName name="Z_B9563F13_71DD_4484_8E19_B34BEE14E588_.wvu.FilterData" localSheetId="0" hidden="1">'Fields on Screen Rules'!$2:$904</definedName>
    <definedName name="Z_B9C76124_C81E_47DC_BA11_6223428EA6FB_.wvu.FilterData" localSheetId="0" hidden="1">'Fields on Screen Rules'!$2:$904</definedName>
    <definedName name="Z_B9FC4514_1A09_4FBB_BF7C_19A572CFF4CC_.wvu.FilterData" localSheetId="0" hidden="1">'Fields on Screen Rules'!$A$2:$AE$895</definedName>
    <definedName name="Z_BA488369_F2BE_4B79_B933_C9F5A7D514B9_.wvu.FilterData" localSheetId="0" hidden="1">'Fields on Screen Rules'!$A$2:$AC$904</definedName>
    <definedName name="Z_BB10209A_FE36_45F5_89B2_C2DA04352CCB_.wvu.Cols" localSheetId="0" hidden="1">'Fields on Screen Rules'!$S:$AD,'Fields on Screen Rules'!#REF!</definedName>
    <definedName name="Z_BB10209A_FE36_45F5_89B2_C2DA04352CCB_.wvu.Cols" localSheetId="3" hidden="1">'Product Rules'!#REF!</definedName>
    <definedName name="Z_BB10209A_FE36_45F5_89B2_C2DA04352CCB_.wvu.FilterData" localSheetId="5" hidden="1">'Coversheet Rules'!$A$2:$F$52</definedName>
    <definedName name="Z_BB10209A_FE36_45F5_89B2_C2DA04352CCB_.wvu.FilterData" localSheetId="0" hidden="1">'Fields on Screen Rules'!$A$2:$AE$904</definedName>
    <definedName name="Z_BB10209A_FE36_45F5_89B2_C2DA04352CCB_.wvu.PrintArea" localSheetId="3" hidden="1">'Product Rules'!#REF!</definedName>
    <definedName name="Z_BB10209A_FE36_45F5_89B2_C2DA04352CCB_.wvu.PrintTitles" localSheetId="5" hidden="1">'Coversheet Rules'!$2:$2</definedName>
    <definedName name="Z_BB10209A_FE36_45F5_89B2_C2DA04352CCB_.wvu.PrintTitles" localSheetId="3" hidden="1">'Product Rules'!$A:$A</definedName>
    <definedName name="Z_BB3FBE6F_A9EE_4B6E_BE09_4DB24ABA057F_.wvu.FilterData" localSheetId="0" hidden="1">'Fields on Screen Rules'!$A$2:$AE$904</definedName>
    <definedName name="Z_BBAACB8A_08C5_4425_B2E2_95C4C65D632B_.wvu.FilterData" localSheetId="0" hidden="1">'Fields on Screen Rules'!$A$2:$AE$904</definedName>
    <definedName name="Z_BD405967_8307_4ACD_920F_B151B42650CA_.wvu.FilterData" localSheetId="0" hidden="1">'Fields on Screen Rules'!$A$2:$AC$904</definedName>
    <definedName name="Z_BD449308_DEAA_4B39_A745_BEBD91704155_.wvu.FilterData" localSheetId="0" hidden="1">'Fields on Screen Rules'!$A$2:$AC$904</definedName>
    <definedName name="Z_BDEC78E8_78E4_49CC_9B99_C175B9D38A2F_.wvu.FilterData" localSheetId="0" hidden="1">'Fields on Screen Rules'!$A$2:$AE$904</definedName>
    <definedName name="Z_BE3B9A68_1D1F_43AB_800F_68AFBDD344F9_.wvu.FilterData" localSheetId="0" hidden="1">'Fields on Screen Rules'!$A$2:$AE$904</definedName>
    <definedName name="Z_BE569BD8_64DA_4487_B61E_7675EEB720DE_.wvu.FilterData" localSheetId="0" hidden="1">'Fields on Screen Rules'!$A$2:$AE$904</definedName>
    <definedName name="Z_BE8A7A6A_B4DE_4D03_B5C2_F847C966FB0B_.wvu.FilterData" localSheetId="5" hidden="1">'Coversheet Rules'!$A$2:$F$52</definedName>
    <definedName name="Z_BECB3D21_5417_4AE4_B38E_4C23DCE17AD8_.wvu.FilterData" localSheetId="0" hidden="1">'Fields on Screen Rules'!$A$2:$AC$904</definedName>
    <definedName name="Z_BEE8AC35_64C3_401B_8C1E_964B289EC7F9_.wvu.FilterData" localSheetId="0" hidden="1">'Fields on Screen Rules'!$A$2:$AE$904</definedName>
    <definedName name="Z_C0913862_3288_4BEE_88D8_5C8AD43D9AE8_.wvu.FilterData" localSheetId="0" hidden="1">'Fields on Screen Rules'!$A$2:$AE$904</definedName>
    <definedName name="Z_C09F955F_1BFF_4D26_A55A_359F2860A871_.wvu.FilterData" localSheetId="0" hidden="1">'Fields on Screen Rules'!$A$2:$AE$904</definedName>
    <definedName name="Z_C10FA2E8_E7F3_45A7_AE69_5DEAED5299D4_.wvu.FilterData" localSheetId="0" hidden="1">'Fields on Screen Rules'!$A$2:$AE$904</definedName>
    <definedName name="Z_C131A9D6_B29E_47D1_AF7E_060EFD03C851_.wvu.FilterData" localSheetId="0" hidden="1">'Fields on Screen Rules'!$A$2:$AC$904</definedName>
    <definedName name="Z_C200B7B0_1944_4B6E_8CD4_7C64E903A361_.wvu.FilterData" localSheetId="0" hidden="1">'Fields on Screen Rules'!$A$2:$AE$895</definedName>
    <definedName name="Z_C202761F_CB34_4DDB_8001_B8B9AC8CF062_.wvu.FilterData" localSheetId="0" hidden="1">'Fields on Screen Rules'!$A$2:$AC$904</definedName>
    <definedName name="Z_C226D2F1_1267_4755_A95A_7C76FD80968D_.wvu.FilterData" localSheetId="0" hidden="1">'Fields on Screen Rules'!$A$1:$AE$904</definedName>
    <definedName name="Z_C22B9FA7_062D_4D42_BB6C_C156B97D5198_.wvu.FilterData" localSheetId="0" hidden="1">'Fields on Screen Rules'!$2:$904</definedName>
    <definedName name="Z_C269D10A_2DDB_4609_8EE3_C3F8C1C340BC_.wvu.FilterData" localSheetId="0" hidden="1">'Fields on Screen Rules'!$A$2:$AE$904</definedName>
    <definedName name="Z_C2E3076B_0C06_42B3_A03F_59698FD0D120_.wvu.FilterData" localSheetId="0" hidden="1">'Fields on Screen Rules'!$A$2:$AE$904</definedName>
    <definedName name="Z_C3A11D40_CF9A_4013_A5CB_F1CA66B9DA9C_.wvu.FilterData" localSheetId="5" hidden="1">'Coversheet Rules'!$A$2:$F$52</definedName>
    <definedName name="Z_C41FA5B0_79F8_4296_95E7_FA8AF0815748_.wvu.FilterData" localSheetId="0" hidden="1">'Fields on Screen Rules'!$A$2:$AC$904</definedName>
    <definedName name="Z_C4CF67F4_D579_43BB_B441_000E8A3B5E78_.wvu.FilterData" localSheetId="0" hidden="1">'Fields on Screen Rules'!$A$2:$AE$904</definedName>
    <definedName name="Z_C573013B_8434_4B7D_9F40_B77891E8F7FF_.wvu.FilterData" localSheetId="0" hidden="1">'Fields on Screen Rules'!$A$2:$AE$895</definedName>
    <definedName name="Z_C5E0A418_5FA5_44BF_B0CE_F4CD085A46F5_.wvu.FilterData" localSheetId="0" hidden="1">'Fields on Screen Rules'!$A$2:$AE$904</definedName>
    <definedName name="Z_C62FC3B0_77CC_4AE8_9D2F_442B08D1F06F_.wvu.FilterData" localSheetId="5" hidden="1">'Coversheet Rules'!$A$2:$F$52</definedName>
    <definedName name="Z_C723BF5A_BCEF_4319_84A7_2928EBB37DFE_.wvu.FilterData" localSheetId="0" hidden="1">'Fields on Screen Rules'!$A$2:$AC$904</definedName>
    <definedName name="Z_C7A6C6B6_11CD_4DF5_96D6_750E51D8AF1F_.wvu.FilterData" localSheetId="0" hidden="1">'Fields on Screen Rules'!$A$2:$AE$904</definedName>
    <definedName name="Z_C8047A26_FA84_4731_B61B_F60CD027A74D_.wvu.FilterData" localSheetId="0" hidden="1">'Fields on Screen Rules'!$A$2:$AC$904</definedName>
    <definedName name="Z_C83DB8AA_0DDE_46A4_B1BB_B1E29705C616_.wvu.FilterData" localSheetId="0" hidden="1">'Fields on Screen Rules'!$A$1:$AE$904</definedName>
    <definedName name="Z_C8457CE8_6877_4AA4_9770_216A43FEA380_.wvu.FilterData" localSheetId="0" hidden="1">'Fields on Screen Rules'!$2:$895</definedName>
    <definedName name="Z_C85B479B_97B3_4E89_9929_AA12E42CBA1B_.wvu.FilterData" localSheetId="0" hidden="1">'Fields on Screen Rules'!$A$2:$AE$904</definedName>
    <definedName name="Z_C88A4A12_1D0E_48AB_A11D_AAA7AA7115C2_.wvu.FilterData" localSheetId="0" hidden="1">'Fields on Screen Rules'!$A$2:$AC$904</definedName>
    <definedName name="Z_C8D24DD3_FC82_46B7_BE23_85FDCB437EAE_.wvu.FilterData" localSheetId="0" hidden="1">'Fields on Screen Rules'!$A$2:$AC$904</definedName>
    <definedName name="Z_C8D8CBD2_DF30_47C6_B708_10BC5FD98EAB_.wvu.FilterData" localSheetId="0" hidden="1">'Fields on Screen Rules'!$A$2:$AE$895</definedName>
    <definedName name="Z_C99A6626_ED2D_4DF5_BA8A_944833BD19D4_.wvu.FilterData" localSheetId="0" hidden="1">'Fields on Screen Rules'!$A$2:$AE$895</definedName>
    <definedName name="Z_C9BBA4AF_A01D_4F44_B48F_C784EFDB0163_.wvu.FilterData" localSheetId="0" hidden="1">'Fields on Screen Rules'!$A$2:$AE$904</definedName>
    <definedName name="Z_CA3A9B8A_8DAC_407F_BB2E_EE254AB12958_.wvu.FilterData" localSheetId="0" hidden="1">'Fields on Screen Rules'!$A$2:$AE$904</definedName>
    <definedName name="Z_CA45064E_7795_431C_9CA0_66C90937D13B_.wvu.FilterData" localSheetId="0" hidden="1">'Fields on Screen Rules'!$A$2:$AE$904</definedName>
    <definedName name="Z_CB49DA05_50C4_4EDC_AC09_060789525F64_.wvu.FilterData" localSheetId="0" hidden="1">'Fields on Screen Rules'!$2:$895</definedName>
    <definedName name="Z_CB64B4F0_CD09_43C1_A634_DABE1BC7A92E_.wvu.FilterData" localSheetId="5" hidden="1">'Coversheet Rules'!$A$2:$F$52</definedName>
    <definedName name="Z_CBBB3525_1872_4E96_93F7_5634780EB0FC_.wvu.FilterData" localSheetId="0" hidden="1">'Fields on Screen Rules'!$A$2:$AC$904</definedName>
    <definedName name="Z_CBEDC1AF_777B_49E6_AA1A_41182C1F4BC2_.wvu.FilterData" localSheetId="0" hidden="1">'Fields on Screen Rules'!$A$2:$AC$904</definedName>
    <definedName name="Z_CBF785C2_3D24_455B_AE7A_77A2C234674F_.wvu.FilterData" localSheetId="0" hidden="1">'Fields on Screen Rules'!$A$2:$AE$904</definedName>
    <definedName name="Z_CC163A3D_D6D9_4304_972F_2B6A43ECF512_.wvu.FilterData" localSheetId="0" hidden="1">'Fields on Screen Rules'!$A$2:$AC$904</definedName>
    <definedName name="Z_CC6F6F85_8AE5_48C5_8D24_2CCC873B0370_.wvu.FilterData" localSheetId="0" hidden="1">'Fields on Screen Rules'!$A$2:$AE$904</definedName>
    <definedName name="Z_CCD9E580_89B9_4F3B_A49C_FE44C3E0D5CE_.wvu.FilterData" localSheetId="0" hidden="1">'Fields on Screen Rules'!$A$2:$AC$904</definedName>
    <definedName name="Z_CD98500F_F6A1_4F82_9274_8B67879996AF_.wvu.FilterData" localSheetId="0" hidden="1">'Fields on Screen Rules'!$A$2:$AE$904</definedName>
    <definedName name="Z_CDCEC125_41DB_4FB7_B05A_F8A80B8D0438_.wvu.FilterData" localSheetId="0" hidden="1">'Fields on Screen Rules'!$A$2:$AE$904</definedName>
    <definedName name="Z_CDE57E0A_9231_4C5D_921E_556840BD4AB4_.wvu.FilterData" localSheetId="0" hidden="1">'Fields on Screen Rules'!$A$2:$AC$904</definedName>
    <definedName name="Z_CEA79C65_C3ED_4028_9D62_310BAA7CD1F2_.wvu.FilterData" localSheetId="0" hidden="1">'Fields on Screen Rules'!$2:$895</definedName>
    <definedName name="Z_CEBE87A5_2209_4800_8856_E10E550D27C4_.wvu.FilterData" localSheetId="0" hidden="1">'Fields on Screen Rules'!$A$2:$AC$904</definedName>
    <definedName name="Z_CEFBE0B1_DE52_48D2_B5F4_58445A476F03_.wvu.FilterData" localSheetId="0" hidden="1">'Fields on Screen Rules'!$2:$895</definedName>
    <definedName name="Z_CF9102B6_0B25_47AE_9D44_8988793270BD_.wvu.FilterData" localSheetId="0" hidden="1">'Fields on Screen Rules'!$2:$904</definedName>
    <definedName name="Z_D0249446_0416_4ADB_B734_0C7C8FC081B9_.wvu.FilterData" localSheetId="0" hidden="1">'Fields on Screen Rules'!$A$2:$AE$904</definedName>
    <definedName name="Z_D085CC9A_077F_4DF7_9491_C3A7D2F0A716_.wvu.FilterData" localSheetId="0" hidden="1">'Fields on Screen Rules'!$A$2:$AE$904</definedName>
    <definedName name="Z_D094C9FD_5F3C_4606_97F3_6B76F7101E61_.wvu.FilterData" localSheetId="0" hidden="1">'Fields on Screen Rules'!$A$2:$AE$904</definedName>
    <definedName name="Z_D0A94074_CDA0_4234_98B5_58C9984DD845_.wvu.FilterData" localSheetId="0" hidden="1">'Fields on Screen Rules'!$A$2:$AE$904</definedName>
    <definedName name="Z_D0D9AD83_E0B9_4CFF_A668_2677F18A34B8_.wvu.FilterData" localSheetId="0" hidden="1">'Fields on Screen Rules'!$A$2:$AE$904</definedName>
    <definedName name="Z_D283B48E_475F_4529_9B42_3297FBAAE5C9_.wvu.FilterData" localSheetId="0" hidden="1">'Fields on Screen Rules'!$A$2:$AC$904</definedName>
    <definedName name="Z_D29BE583_FB59_4B9C_A193_7730772D2277_.wvu.FilterData" localSheetId="0" hidden="1">'Fields on Screen Rules'!$A$2:$AC$904</definedName>
    <definedName name="Z_D2B2C99C_C623_4CA7_B57F_31C02EE957DE_.wvu.FilterData" localSheetId="0" hidden="1">'Fields on Screen Rules'!$A$2:$AC$904</definedName>
    <definedName name="Z_D3D71AAE_76D7_487A_95EA_4D5ADCE17A66_.wvu.FilterData" localSheetId="0" hidden="1">'Fields on Screen Rules'!$A$2:$AC$904</definedName>
    <definedName name="Z_D4853B24_DC0F_4A04_96B1_1244A3D04000_.wvu.FilterData" localSheetId="0" hidden="1">'Fields on Screen Rules'!$A$2:$AC$904</definedName>
    <definedName name="Z_D58B29DE_4F73_42FC_8078_A1204644177B_.wvu.FilterData" localSheetId="0" hidden="1">'Fields on Screen Rules'!$A$2:$AE$895</definedName>
    <definedName name="Z_D59CCB40_61E9_4574_A18A_C90764B5B0E1_.wvu.FilterData" localSheetId="0" hidden="1">'Fields on Screen Rules'!$A$2:$AC$904</definedName>
    <definedName name="Z_D6269FD9_5D1E_4B54_8F9F_AC1FB1A0E16B_.wvu.FilterData" localSheetId="0" hidden="1">'Fields on Screen Rules'!$A$2:$AC$904</definedName>
    <definedName name="Z_D6561382_508B_4F91_85C4_A5A0D7C43166_.wvu.FilterData" localSheetId="0" hidden="1">'Fields on Screen Rules'!$A$2:$AC$904</definedName>
    <definedName name="Z_D6A8F82D_ECAF_4C6F_8850_43AAD2989737_.wvu.FilterData" localSheetId="0" hidden="1">'Fields on Screen Rules'!$A$2:$AC$904</definedName>
    <definedName name="Z_D6B7DD91_275D_40B0_8846_BD81072195F2_.wvu.FilterData" localSheetId="0" hidden="1">'Fields on Screen Rules'!$A$2:$AE$904</definedName>
    <definedName name="Z_D7F09111_B990_4253_B255_AC78C423C59E_.wvu.FilterData" localSheetId="0" hidden="1">'Fields on Screen Rules'!$A$2:$AC$904</definedName>
    <definedName name="Z_D80A54F1_5DF1_4E4D_8AF7_563A82400E41_.wvu.FilterData" localSheetId="0" hidden="1">'Fields on Screen Rules'!$A$2:$AE$904</definedName>
    <definedName name="Z_D835448E_144B_4C9E_A99A_BA5C2182E197_.wvu.FilterData" localSheetId="0" hidden="1">'Fields on Screen Rules'!$A$2:$AE$904</definedName>
    <definedName name="Z_D8BDCE43_7831_4B09_9392_EC4D7099C97D_.wvu.FilterData" localSheetId="5" hidden="1">'Coversheet Rules'!$A$2:$F$52</definedName>
    <definedName name="Z_D8BDCE43_7831_4B09_9392_EC4D7099C97D_.wvu.FilterData" localSheetId="0" hidden="1">'Fields on Screen Rules'!$2:$904</definedName>
    <definedName name="Z_D8BDCE43_7831_4B09_9392_EC4D7099C97D_.wvu.PrintArea" localSheetId="3" hidden="1">'Product Rules'!$A$1:$A$7</definedName>
    <definedName name="Z_D8C873F2_23D3_4CAC_8210_E0C20498FF33_.wvu.FilterData" localSheetId="0" hidden="1">'Fields on Screen Rules'!$A$2:$AC$904</definedName>
    <definedName name="Z_D917A825_1364_40F3_B03B_59E16D047EC0_.wvu.FilterData" localSheetId="0" hidden="1">'Fields on Screen Rules'!$A$2:$AE$904</definedName>
    <definedName name="Z_D940D01E_2BD9_4117_904F_C32CE25656C7_.wvu.FilterData" localSheetId="0" hidden="1">'Fields on Screen Rules'!$A$2:$AE$904</definedName>
    <definedName name="Z_D9B452D1_B296_49E0_94F3_112A9AB1A5B1_.wvu.FilterData" localSheetId="0" hidden="1">'Fields on Screen Rules'!$2:$895</definedName>
    <definedName name="Z_D9EE8561_421D_49A8_B5BC_D9EA704BF168_.wvu.FilterData" localSheetId="0" hidden="1">'Fields on Screen Rules'!$2:$895</definedName>
    <definedName name="Z_D9FDBFDD_5F41_4BDA_9F0D_9ACCF0FC9383_.wvu.FilterData" localSheetId="0" hidden="1">'Fields on Screen Rules'!$A$2:$AE$904</definedName>
    <definedName name="Z_DA30A860_87FB_4A95_96B7_195DB0F01EBE_.wvu.Cols" localSheetId="0" hidden="1">'Fields on Screen Rules'!$S:$AD,'Fields on Screen Rules'!#REF!</definedName>
    <definedName name="Z_DA30A860_87FB_4A95_96B7_195DB0F01EBE_.wvu.Cols" localSheetId="3" hidden="1">'Product Rules'!#REF!</definedName>
    <definedName name="Z_DA30A860_87FB_4A95_96B7_195DB0F01EBE_.wvu.FilterData" localSheetId="5" hidden="1">'Coversheet Rules'!$A$2:$F$52</definedName>
    <definedName name="Z_DA30A860_87FB_4A95_96B7_195DB0F01EBE_.wvu.FilterData" localSheetId="0" hidden="1">'Fields on Screen Rules'!$A$2:$AE$904</definedName>
    <definedName name="Z_DA30A860_87FB_4A95_96B7_195DB0F01EBE_.wvu.PrintArea" localSheetId="3" hidden="1">'Product Rules'!#REF!</definedName>
    <definedName name="Z_DA30A860_87FB_4A95_96B7_195DB0F01EBE_.wvu.PrintTitles" localSheetId="5" hidden="1">'Coversheet Rules'!$2:$2</definedName>
    <definedName name="Z_DA30A860_87FB_4A95_96B7_195DB0F01EBE_.wvu.PrintTitles" localSheetId="3" hidden="1">'Product Rules'!$A:$A</definedName>
    <definedName name="Z_DB715212_DE9C_49E2_8C34_CAE3E37FE9BF_.wvu.FilterData" localSheetId="0" hidden="1">'Fields on Screen Rules'!$A$2:$AE$904</definedName>
    <definedName name="Z_DC9BC626_A7BB_4FF5_A613_75632B05E34D_.wvu.FilterData" localSheetId="0" hidden="1">'Fields on Screen Rules'!$2:$904</definedName>
    <definedName name="Z_DCEB873F_F14D_4DBB_86F8_27757CE9C52E_.wvu.FilterData" localSheetId="0" hidden="1">'Fields on Screen Rules'!$A$2:$AC$904</definedName>
    <definedName name="Z_DD8D3ACA_0B68_48EC_BD47_784A7FAF8D7F_.wvu.FilterData" localSheetId="0" hidden="1">'Fields on Screen Rules'!$A$2:$AE$904</definedName>
    <definedName name="Z_DDD76862_7059_453F_9102_C880A4074731_.wvu.FilterData" localSheetId="0" hidden="1">'Fields on Screen Rules'!$A$2:$AC$904</definedName>
    <definedName name="Z_DE6117CA_D397_4322_8003_C6951F0603E4_.wvu.FilterData" localSheetId="0" hidden="1">'Fields on Screen Rules'!$A$2:$AE$395</definedName>
    <definedName name="Z_E0A71852_A1F0_4AEA_B054_08C48E5FD493_.wvu.FilterData" localSheetId="0" hidden="1">'Fields on Screen Rules'!$A$2:$AC$904</definedName>
    <definedName name="Z_E17F27D7_9B5F_4EB6_96DA_0C6F2458D26A_.wvu.FilterData" localSheetId="0" hidden="1">'Fields on Screen Rules'!$A$2:$AC$904</definedName>
    <definedName name="Z_E1C9DE00_E6EF_41BC_9DF3_75495BB829D2_.wvu.FilterData" localSheetId="0" hidden="1">'Fields on Screen Rules'!$A$2:$AE$904</definedName>
    <definedName name="Z_E1DDC4CD_2638_4F7F_8EB0_69273E4F30AC_.wvu.FilterData" localSheetId="0" hidden="1">'Fields on Screen Rules'!$A$2:$AE$904</definedName>
    <definedName name="Z_E241FBCE_D6A1_4E56_9449_60DFDC2EFD59_.wvu.FilterData" localSheetId="0" hidden="1">'Fields on Screen Rules'!$A$1:$AE$904</definedName>
    <definedName name="Z_E267A1AF_8611_4901_8F5D_BA4D1FB18371_.wvu.FilterData" localSheetId="0" hidden="1">'Fields on Screen Rules'!$2:$904</definedName>
    <definedName name="Z_E2938B20_37CE_4977_931A_1D92C432F44E_.wvu.FilterData" localSheetId="0" hidden="1">'Fields on Screen Rules'!$A$2:$AC$904</definedName>
    <definedName name="Z_E2D331D3_157D_4BEA_9523_98C4158759C9_.wvu.FilterData" localSheetId="0" hidden="1">'Fields on Screen Rules'!$A$2:$AE$904</definedName>
    <definedName name="Z_E3712E73_8D75_4B2A_8588_97FAFFE56C5F_.wvu.FilterData" localSheetId="0" hidden="1">'Fields on Screen Rules'!$A$2:$AC$904</definedName>
    <definedName name="Z_E3A5D1F7_3C7A_4D81_A0A2_D128973BBBDA_.wvu.FilterData" localSheetId="0" hidden="1">'Fields on Screen Rules'!$A$2:$AE$904</definedName>
    <definedName name="Z_E437D4B6_F5E1_4B80_9866_96B5FD7055DB_.wvu.FilterData" localSheetId="0" hidden="1">'Fields on Screen Rules'!$A$2:$AC$904</definedName>
    <definedName name="Z_E438D52E_A5B4_470A_BF9E_2DCE0197D4F6_.wvu.FilterData" localSheetId="0" hidden="1">'Fields on Screen Rules'!$A$1:$AE$904</definedName>
    <definedName name="Z_E45F6703_E65D_4465_B323_93959C0A0BF3_.wvu.FilterData" localSheetId="0" hidden="1">'Fields on Screen Rules'!$2:$904</definedName>
    <definedName name="Z_E47C9E68_1E7F_4026_A7C4_8C4199F9D576_.wvu.FilterData" localSheetId="0" hidden="1">'Fields on Screen Rules'!$A$2:$AE$904</definedName>
    <definedName name="Z_E4A75499_8A04_49EC_8D9E_5F9795F06AEC_.wvu.FilterData" localSheetId="0" hidden="1">'Fields on Screen Rules'!$A$2:$AE$904</definedName>
    <definedName name="Z_E4D996EF_00C6_44DB_8D3D_070F3F7D4F16_.wvu.FilterData" localSheetId="0" hidden="1">'Fields on Screen Rules'!$2:$895</definedName>
    <definedName name="Z_E517598F_E8A9_4AF1_816B_31720F470377_.wvu.FilterData" localSheetId="0" hidden="1">'Fields on Screen Rules'!$A$2:$AC$904</definedName>
    <definedName name="Z_E581AB16_D946_4C59_8EE3_DC4619236FFE_.wvu.FilterData" localSheetId="0" hidden="1">'Fields on Screen Rules'!$A$2:$AC$904</definedName>
    <definedName name="Z_E5B7E930_38DC_49A7_9E5F_9F61886A201E_.wvu.FilterData" localSheetId="0" hidden="1">'Fields on Screen Rules'!$2:$904</definedName>
    <definedName name="Z_E5EC94EB_7520_4473_894A_0D4745732EC1_.wvu.FilterData" localSheetId="0" hidden="1">'Fields on Screen Rules'!$A$1:$AE$904</definedName>
    <definedName name="Z_E5FFFB26_2443_4C0C_8C80_0B98D92569B4_.wvu.FilterData" localSheetId="5" hidden="1">'Coversheet Rules'!$A$2:$F$52</definedName>
    <definedName name="Z_E7287EBA_0AD4_4C89_A857_987D25731C96_.wvu.FilterData" localSheetId="0" hidden="1">'Fields on Screen Rules'!$A$2:$AE$904</definedName>
    <definedName name="Z_E7A12FC3_65C0_4B9A_A8D3_142D5A094FD3_.wvu.FilterData" localSheetId="5" hidden="1">'Coversheet Rules'!$A$2:$F$52</definedName>
    <definedName name="Z_E85DE215_4C6E_46AC_BFD3_4908BD8854D9_.wvu.FilterData" localSheetId="0" hidden="1">'Fields on Screen Rules'!$A$2:$AC$904</definedName>
    <definedName name="Z_E8D1B77F_863E_46A3_B8B7_E32632486447_.wvu.FilterData" localSheetId="0" hidden="1">'Fields on Screen Rules'!$2:$904</definedName>
    <definedName name="Z_E95DD084_9A61_4B08_8AF8_16124EAB0D02_.wvu.FilterData" localSheetId="0" hidden="1">'Fields on Screen Rules'!$A$2:$AE$904</definedName>
    <definedName name="Z_EA095023_EC0A_4E25_A7FB_11B2D40C74FD_.wvu.FilterData" localSheetId="0" hidden="1">'Fields on Screen Rules'!$A$2:$AE$904</definedName>
    <definedName name="Z_EA64E2E0_A41D_4B5A_B700_9315C52C803C_.wvu.FilterData" localSheetId="0" hidden="1">'Fields on Screen Rules'!$A$2:$AE$904</definedName>
    <definedName name="Z_EACAE395_8580_4FA3_896C_A657BF71166F_.wvu.FilterData" localSheetId="0" hidden="1">'Fields on Screen Rules'!$2:$895</definedName>
    <definedName name="Z_EB061BDA_2D37_40C1_99EB_062B5EC6ECC4_.wvu.FilterData" localSheetId="0" hidden="1">'Fields on Screen Rules'!$A$2:$AE$904</definedName>
    <definedName name="Z_EBED71CE_D5D9_47B1_AE36_F369E10EBAD6_.wvu.FilterData" localSheetId="0" hidden="1">'Fields on Screen Rules'!$A$2:$AC$904</definedName>
    <definedName name="Z_EC5B258F_8AFF_4B6F_87AC_004DCA6414F0_.wvu.FilterData" localSheetId="0" hidden="1">'Fields on Screen Rules'!$A$2:$AE$904</definedName>
    <definedName name="Z_EC6FB934_2459_4B6D_B42C_8EBC7D164340_.wvu.FilterData" localSheetId="0" hidden="1">'Fields on Screen Rules'!$2:$904</definedName>
    <definedName name="Z_ECA5015A_667F_4D0B_98BF_3B66DF7B4914_.wvu.FilterData" localSheetId="0" hidden="1">'Fields on Screen Rules'!$A$2:$AE$904</definedName>
    <definedName name="Z_ECBC1CB5_6292_4BBA_983B_FC50CD7DF2C7_.wvu.FilterData" localSheetId="0" hidden="1">'Fields on Screen Rules'!$2:$895</definedName>
    <definedName name="Z_ED60C155_06BB_4A99_9E61_1C085B658E81_.wvu.FilterData" localSheetId="0" hidden="1">'Fields on Screen Rules'!$A$2:$AE$895</definedName>
    <definedName name="Z_EDC9C17B_63BC_40FF_9266_444627E748F7_.wvu.FilterData" localSheetId="0" hidden="1">'Fields on Screen Rules'!$A$2:$AE$904</definedName>
    <definedName name="Z_EE4248A4_F34B_46B1_96E1_CFC7DC48BCD8_.wvu.FilterData" localSheetId="0" hidden="1">'Fields on Screen Rules'!$A$2:$AE$904</definedName>
    <definedName name="Z_EEB9787E_84FC_446F_854D_D8DBF3B4E230_.wvu.FilterData" localSheetId="0" hidden="1">'Fields on Screen Rules'!$A$2:$AE$904</definedName>
    <definedName name="Z_EEC5E8E7_E1F1_4543_B30E_347C65517F87_.wvu.FilterData" localSheetId="0" hidden="1">'Fields on Screen Rules'!$2:$895</definedName>
    <definedName name="Z_EEC846D1_DC54_4906_96D9_2CC19F38126D_.wvu.FilterData" localSheetId="0" hidden="1">'Fields on Screen Rules'!$A$2:$AC$904</definedName>
    <definedName name="Z_EF0846E6_2119_42D4_B382_8307F14FB168_.wvu.FilterData" localSheetId="0" hidden="1">'Fields on Screen Rules'!$A$2:$AC$904</definedName>
    <definedName name="Z_EF3E9302_16F5_46DF_AF57_430375D0D4C9_.wvu.FilterData" localSheetId="0" hidden="1">'Fields on Screen Rules'!$A$2:$AE$895</definedName>
    <definedName name="Z_EF7BBEC7_B682_4EE9_9087_B32F396B38BB_.wvu.FilterData" localSheetId="0" hidden="1">'Fields on Screen Rules'!$A$2:$AE$904</definedName>
    <definedName name="Z_EF85AAC2_052B_4F64_9A82_91330150194B_.wvu.FilterData" localSheetId="0" hidden="1">'Fields on Screen Rules'!$A$2:$AC$904</definedName>
    <definedName name="Z_EFA78C6E_FB88_42B1_99A0_3B5959EA9C84_.wvu.FilterData" localSheetId="5" hidden="1">'Coversheet Rules'!$A$2:$F$52</definedName>
    <definedName name="Z_EFA78C6E_FB88_42B1_99A0_3B5959EA9C84_.wvu.FilterData" localSheetId="0" hidden="1">'Fields on Screen Rules'!$2:$904</definedName>
    <definedName name="Z_EFB6DBD5_91F5_413C_A641_D1B7C05454A3_.wvu.FilterData" localSheetId="0" hidden="1">'Fields on Screen Rules'!$2:$904</definedName>
    <definedName name="Z_F187C914_FBD0_4D5B_B6F1_65308BA7007F_.wvu.FilterData" localSheetId="0" hidden="1">'Fields on Screen Rules'!$A$2:$AE$904</definedName>
    <definedName name="Z_F1941972_276F_472B_A88A_B85849120515_.wvu.FilterData" localSheetId="0" hidden="1">'Fields on Screen Rules'!$2:$904</definedName>
    <definedName name="Z_F1EE1933_907A_462F_B5EA_6B86458387A0_.wvu.FilterData" localSheetId="0" hidden="1">'Fields on Screen Rules'!$A$2:$AC$904</definedName>
    <definedName name="Z_F2C00CD9_8F2A_407C_A3B5_F4F73056DE2A_.wvu.FilterData" localSheetId="0" hidden="1">'Fields on Screen Rules'!$A$2:$AE$904</definedName>
    <definedName name="Z_F31FDEA2_E76B_4B42_8C13_19EBCFD3BC1B_.wvu.FilterData" localSheetId="0" hidden="1">'Fields on Screen Rules'!$A$2:$AE$904</definedName>
    <definedName name="Z_F35557E5_87FA_4055_830E_E309B6ECBE72_.wvu.FilterData" localSheetId="0" hidden="1">'Fields on Screen Rules'!$A$2:$AE$904</definedName>
    <definedName name="Z_F3C56633_B3AC_4A11_BF33_FE3315E92530_.wvu.FilterData" localSheetId="0" hidden="1">'Fields on Screen Rules'!$2:$904</definedName>
    <definedName name="Z_F3E13A7C_61FF_436F_BBAF_BA8565D34171_.wvu.FilterData" localSheetId="0" hidden="1">'Fields on Screen Rules'!$A$2:$AE$904</definedName>
    <definedName name="Z_F4703D14_97E8_47B6_9406_B511603187FA_.wvu.FilterData" localSheetId="0" hidden="1">'Fields on Screen Rules'!$A$2:$AC$904</definedName>
    <definedName name="Z_F53A908E_66E0_49E5_B6F0_E0ABD6D359B2_.wvu.FilterData" localSheetId="0" hidden="1">'Fields on Screen Rules'!$A$2:$AC$904</definedName>
    <definedName name="Z_F5AAEF92_987C_4B3F_A0A9_6346CCA09385_.wvu.FilterData" localSheetId="0" hidden="1">'Fields on Screen Rules'!$A$2:$AE$904</definedName>
    <definedName name="Z_F5DDEADA_0901_4BD9_BE38_0A234300167D_.wvu.FilterData" localSheetId="0" hidden="1">'Fields on Screen Rules'!$A$2:$AC$904</definedName>
    <definedName name="Z_F5E2D449_AD4B_468B_86FB_5562E0D8DE70_.wvu.FilterData" localSheetId="0" hidden="1">'Fields on Screen Rules'!$A$2:$AC$904</definedName>
    <definedName name="Z_F6301D6D_0B09_461F_959E_EB768C072A6B_.wvu.FilterData" localSheetId="0" hidden="1">'Fields on Screen Rules'!$2:$895</definedName>
    <definedName name="Z_F689A3BA_C5BE_404C_95A6_3CCA52A4C742_.wvu.FilterData" localSheetId="0" hidden="1">'Fields on Screen Rules'!$A$2:$AE$904</definedName>
    <definedName name="Z_F6902AE2_DD83_42D4_B86E_DF136DC75C86_.wvu.FilterData" localSheetId="0" hidden="1">'Fields on Screen Rules'!$A$2:$AE$904</definedName>
    <definedName name="Z_F6D49B22_CE7B_4EF4_8058_9DA232E2A93F_.wvu.FilterData" localSheetId="0" hidden="1">'Fields on Screen Rules'!$A$2:$AE$904</definedName>
    <definedName name="Z_F6F0ABD3_CBCC_49AE_97B4_813E896CE3A8_.wvu.FilterData" localSheetId="0" hidden="1">'Fields on Screen Rules'!$A$2:$AE$904</definedName>
    <definedName name="Z_F6F1CEE7_3ED6_4020_91DC_9B669AE91F11_.wvu.FilterData" localSheetId="0" hidden="1">'Fields on Screen Rules'!$A$2:$AE$904</definedName>
    <definedName name="Z_F75D935F_E633_4FFC_A2BB_DD35DACB004B_.wvu.FilterData" localSheetId="0" hidden="1">'Fields on Screen Rules'!$A$2:$AE$904</definedName>
    <definedName name="Z_F76C8A1E_79EC_4A7F_8953_9A746578092B_.wvu.FilterData" localSheetId="0" hidden="1">'Fields on Screen Rules'!$A$2:$AC$904</definedName>
    <definedName name="Z_F7CA53D8_F470_43E0_96C2_DA07E28BC2B0_.wvu.FilterData" localSheetId="0" hidden="1">'Fields on Screen Rules'!$A$2:$AC$904</definedName>
    <definedName name="Z_F8699230_7F59_4CAC_935D_81FE72CCBB3A_.wvu.FilterData" localSheetId="0" hidden="1">'Fields on Screen Rules'!$A$2:$AE$904</definedName>
    <definedName name="Z_F88A0D45_0DA9_47FB_9F9D_69133EE9504C_.wvu.FilterData" localSheetId="0" hidden="1">'Fields on Screen Rules'!$A$2:$AC$904</definedName>
    <definedName name="Z_F90634E9_0A04_4EB1_8576_D526FEE90C15_.wvu.FilterData" localSheetId="0" hidden="1">'Fields on Screen Rules'!$A$2:$AE$904</definedName>
    <definedName name="Z_F9088705_4E57_4EDF_BF1E_6E9E8AB02C60_.wvu.FilterData" localSheetId="0" hidden="1">'Fields on Screen Rules'!$2:$904</definedName>
    <definedName name="Z_F930A07E_AA48_4223_824E_FB4207840A18_.wvu.FilterData" localSheetId="0" hidden="1">'Fields on Screen Rules'!$A$2:$AE$904</definedName>
    <definedName name="Z_F9502C5A_174E_4EDF_8280_E01C7EAD1D1B_.wvu.FilterData" localSheetId="0" hidden="1">'Fields on Screen Rules'!$A$2:$AE$904</definedName>
    <definedName name="Z_F9572A5C_39D0_43CD_8D41_042D6C04C314_.wvu.FilterData" localSheetId="0" hidden="1">'Fields on Screen Rules'!$A$2:$AE$904</definedName>
    <definedName name="Z_F97B36CF_6980_4868_8BA7_A994E5730AFC_.wvu.FilterData" localSheetId="0" hidden="1">'Fields on Screen Rules'!$A$3:$AE$904</definedName>
    <definedName name="Z_F9D80354_C290_4B2F_B65D_A34A7F5C77D6_.wvu.FilterData" localSheetId="0" hidden="1">'Fields on Screen Rules'!$A$2:$AC$904</definedName>
    <definedName name="Z_FA6B3D8C_B0F9_4724_B7A8_27C3A8B6D299_.wvu.FilterData" localSheetId="0" hidden="1">'Fields on Screen Rules'!$A$2:$AE$904</definedName>
    <definedName name="Z_FA882AB4_8EB6_484C_A444_924896800D13_.wvu.FilterData" localSheetId="0" hidden="1">'Fields on Screen Rules'!$A$2:$AE$904</definedName>
    <definedName name="Z_FADE7FE5_BA38_47EF_9F84_4E5CCF85CB6D_.wvu.FilterData" localSheetId="0" hidden="1">'Fields on Screen Rules'!$2:$895</definedName>
    <definedName name="Z_FAF0E209_C8DE_46DA_B9A5_B32154B30982_.wvu.Cols" localSheetId="5" hidden="1">'Coversheet Rules'!$B:$B</definedName>
    <definedName name="Z_FAF0E209_C8DE_46DA_B9A5_B32154B30982_.wvu.FilterData" localSheetId="0" hidden="1">'Fields on Screen Rules'!$2:$904</definedName>
    <definedName name="Z_FB36C12D_14CE_4612_B6BC_D85B12E328A7_.wvu.FilterData" localSheetId="0" hidden="1">'Fields on Screen Rules'!$A$2:$AC$904</definedName>
    <definedName name="Z_FBEA6417_A14E_4661_B373_88C5856E458F_.wvu.FilterData" localSheetId="0" hidden="1">'Fields on Screen Rules'!$A$2:$AE$904</definedName>
    <definedName name="Z_FC0D7385_7F16_4E20_B38B_1AD717728242_.wvu.FilterData" localSheetId="0" hidden="1">'Fields on Screen Rules'!$A$2:$AE$895</definedName>
    <definedName name="Z_FC28D32F_CDE7_4352_BE96_D87CC032049D_.wvu.FilterData" localSheetId="0" hidden="1">'Fields on Screen Rules'!$A$2:$AE$904</definedName>
    <definedName name="Z_FE3513C2_AACD_48F1_A0F3_E69DA4F30C36_.wvu.FilterData" localSheetId="0" hidden="1">'Fields on Screen Rules'!$A$2:$AE$904</definedName>
    <definedName name="Z_FE5019CD_1DCA_4904_B4D8_6A01D5D80B78_.wvu.FilterData" localSheetId="0" hidden="1">'Fields on Screen Rules'!$A$2:$AE$904</definedName>
    <definedName name="Z_FE62BFC8_7568_4EA2_B9B6_DFD10591E052_.wvu.FilterData" localSheetId="0" hidden="1">'Fields on Screen Rules'!$2:$904</definedName>
    <definedName name="Z_FEB3DEB7_7A24_496D_AB69_7CF319823E12_.wvu.FilterData" localSheetId="0" hidden="1">'Fields on Screen Rules'!$A$2:$AC$904</definedName>
    <definedName name="_xlnm.Print_Titles" localSheetId="0">'Fields on Screen Rules'!$1:$2</definedName>
    <definedName name="_xlnm.Print_Area" localSheetId="5">'Coversheet Rules'!$A$1:$I$52</definedName>
    <definedName name="_xlnm.Print_Area" localSheetId="1">'Fields on Forms'!$A$1405:$E$1812</definedName>
    <definedName name="_xlnm.Print_Area" localSheetId="0">'Fields on Screen Rules'!$A$1:$Z$900</definedName>
  </definedNames>
  <calcPr calcId="162913"/>
  <customWorkbookViews>
    <customWorkbookView name="Pacific Life - Personal View" guid="{16F60BE3-91AF-4171-88EF-10A799E38E0E}" mergeInterval="0" personalView="1" maximized="1" xWindow="1" yWindow="1" windowWidth="1276" windowHeight="699" tabRatio="754" activeSheetId="7"/>
    <customWorkbookView name="Omar Amezquita - Personal View" guid="{A5852D2A-7AE8-46A4-A3C8-690E9F408E72}" mergeInterval="0" personalView="1" maximized="1" windowWidth="1740" windowHeight="1001" tabRatio="716" activeSheetId="4"/>
    <customWorkbookView name="Laura Hardenburgh - Personal View" guid="{FAF0E209-C8DE-46DA-B9A5-B32154B30982}" mergeInterval="0" personalView="1" maximized="1" windowWidth="1396" windowHeight="855" tabRatio="759" activeSheetId="10"/>
    <customWorkbookView name="Hong - Personal View" guid="{B8670DB1-8E81-41E7-8DA2-F38940EE1CBF}" mergeInterval="0" personalView="1" xWindow="-5" yWindow="36" windowWidth="885" windowHeight="472" tabRatio="716" activeSheetId="4"/>
    <customWorkbookView name="mdevilla - Personal View" guid="{79E8FD75-8C7F-4E58-9042-CED58723659C}" mergeInterval="0" personalView="1" maximized="1" xWindow="1" yWindow="1" windowWidth="1024" windowHeight="548" tabRatio="716" activeSheetId="1"/>
    <customWorkbookView name="LiLee Chiao - Personal View" guid="{8B3EA1FB-F8CB-4782-A15C-0615EB27AD36}" mergeInterval="0" personalView="1" maximized="1" windowWidth="1276" windowHeight="769" tabRatio="932" activeSheetId="10"/>
    <customWorkbookView name="Michael Hitchcock - Personal View" guid="{A47C9349-E0C3-4B89-A8D1-6C2562857FBB}" mergeInterval="0" personalView="1" maximized="1" windowWidth="1020" windowHeight="565" tabRatio="550" activeSheetId="2" showStatusbar="0"/>
    <customWorkbookView name="Anita Karanjia - Personal View" guid="{BB10209A-FE36-45F5-89B2-C2DA04352CCB}" mergeInterval="0" personalView="1" maximized="1" windowWidth="1020" windowHeight="550" tabRatio="716" activeSheetId="1"/>
    <customWorkbookView name="Karen Moyer - Personal View" guid="{752908B8-03B2-48EC-9E0D-6732AE9E81B0}" mergeInterval="0" personalView="1" maximized="1" windowWidth="1276" windowHeight="806" tabRatio="716" activeSheetId="1"/>
    <customWorkbookView name="adfguerrero - Personal View" guid="{75DB7594-9ABF-4D32-B325-768BC1AFEC03}" mergeInterval="0" personalView="1" maximized="1" windowWidth="1020" windowHeight="622" tabRatio="840" activeSheetId="4"/>
    <customWorkbookView name="Charlene Friend - Personal View" guid="{DEAC8F4F-25E2-4F2F-B0A6-910FE39BE5DC}" mergeInterval="0" personalView="1" maximized="1" windowWidth="1020" windowHeight="618" tabRatio="476" activeSheetId="2"/>
    <customWorkbookView name="bschoffs - Personal View" guid="{C41FA5B0-79F8-4296-95E7-FA8AF0815748}" mergeInterval="0" personalView="1" maximized="1" windowWidth="1020" windowHeight="539" tabRatio="650" activeSheetId="3"/>
    <customWorkbookView name="BFakas - Personal View" guid="{0517B7AB-4305-4CD7-822C-80C6AA707A13}" mergeInterval="0" personalView="1" maximized="1" windowWidth="1020" windowHeight="622" tabRatio="765" activeSheetId="4"/>
    <customWorkbookView name="oamezqui - Personal View" guid="{6AD861F9-D84A-4497-B12B-C2C3A9ACFE15}" mergeInterval="0" personalView="1" maximized="1" windowWidth="1020" windowHeight="622" tabRatio="716" activeSheetId="1"/>
    <customWorkbookView name="Dennis Barry - Personal View" guid="{DA30A860-87FB-4A95-96B7-195DB0F01EBE}" mergeInterval="0" personalView="1" maximized="1" windowWidth="1020" windowHeight="543" tabRatio="716" activeSheetId="1"/>
    <customWorkbookView name="Bonna Fakas - Personal View" guid="{5703C99C-F5E2-4AB1-80C9-A1A223AFC46C}" mergeInterval="0" personalView="1" maximized="1" windowWidth="1148" windowHeight="669" tabRatio="798" activeSheetId="3"/>
    <customWorkbookView name="Allyson Manaois - Personal View" guid="{360CCBAF-15FD-4C98-8E7E-E682261B68E8}" mergeInterval="0" personalView="1" maximized="1" windowWidth="1020" windowHeight="550" tabRatio="840" activeSheetId="4"/>
    <customWorkbookView name="JRuelle - Personal View" guid="{D8BDCE43-7831-4B09-9392-EC4D7099C97D}" mergeInterval="0" personalView="1" maximized="1" xWindow="1" yWindow="1" windowWidth="1600" windowHeight="825" tabRatio="716" activeSheetId="3"/>
    <customWorkbookView name="Jon Ruelle - Personal View" guid="{15F11D53-F283-45DB-92C2-4629B2FF7512}" mergeInterval="0" personalView="1" maximized="1" windowWidth="1391" windowHeight="916" tabRatio="959" activeSheetId="1"/>
    <customWorkbookView name="Duong Vuong - Personal View" guid="{1FB6B331-B7CE-4298-AA47-8C1BD28DD587}" mergeInterval="0" personalView="1" maximized="1" xWindow="1" yWindow="1" windowWidth="1600" windowHeight="950" tabRatio="716" activeSheetId="1"/>
    <customWorkbookView name="dvuong - Personal View" guid="{5F374EB0-4A86-4449-9A01-EA8D609C1ABF}" mergeInterval="0" personalView="1" maximized="1" xWindow="1" yWindow="1" windowWidth="1600" windowHeight="950" tabRatio="700" activeSheetId="3"/>
    <customWorkbookView name="Jon W. Ruelle - Personal View" guid="{79D62240-7F26-4B6A-AAB5-775BFC0062C9}" mergeInterval="0" personalView="1" maximized="1" xWindow="1" yWindow="1" windowWidth="1596" windowHeight="785" tabRatio="813" activeSheetId="6"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599" i="16" l="1"/>
  <c r="AE600" i="16"/>
  <c r="AE601" i="16"/>
  <c r="AE602" i="16"/>
  <c r="AE603" i="16"/>
  <c r="AE604" i="16"/>
  <c r="AE605" i="16"/>
  <c r="AE606" i="16"/>
  <c r="AE607" i="16"/>
  <c r="AE608" i="16"/>
  <c r="E459" i="6"/>
  <c r="E454" i="6"/>
  <c r="E453" i="6"/>
  <c r="E452" i="6"/>
  <c r="E451" i="6"/>
  <c r="E450" i="6"/>
  <c r="E449" i="6"/>
  <c r="E448" i="6"/>
  <c r="E447" i="6"/>
  <c r="E446" i="6"/>
  <c r="E445" i="6"/>
  <c r="E443" i="6"/>
  <c r="E441" i="6"/>
  <c r="E440" i="6"/>
  <c r="E439" i="6"/>
  <c r="E438" i="6"/>
  <c r="E437" i="6"/>
  <c r="E436" i="6"/>
  <c r="E432" i="6"/>
  <c r="E396" i="6"/>
  <c r="E383" i="6"/>
  <c r="E375" i="6"/>
  <c r="E355" i="6"/>
  <c r="AE499" i="16"/>
  <c r="AE500" i="16"/>
  <c r="E341" i="6" s="1"/>
  <c r="AE501" i="16"/>
  <c r="E342" i="6" s="1"/>
  <c r="AE502" i="16"/>
  <c r="E343" i="6" s="1"/>
  <c r="AE503" i="16"/>
  <c r="E344" i="6" s="1"/>
  <c r="AE504" i="16"/>
  <c r="E345" i="6" s="1"/>
  <c r="AE505" i="16"/>
  <c r="E346" i="6" s="1"/>
  <c r="AE506" i="16"/>
  <c r="E347" i="6" s="1"/>
  <c r="AE507" i="16"/>
  <c r="E348" i="6" s="1"/>
  <c r="AE508" i="16"/>
  <c r="E349" i="6" s="1"/>
  <c r="AE509" i="16"/>
  <c r="E350" i="6" s="1"/>
  <c r="AE510" i="16"/>
  <c r="E351" i="6" s="1"/>
  <c r="AE511" i="16"/>
  <c r="E352" i="6" s="1"/>
  <c r="AE512" i="16"/>
  <c r="E353" i="6" s="1"/>
  <c r="AE513" i="16"/>
  <c r="E354" i="6" s="1"/>
  <c r="AE514" i="16"/>
  <c r="AE515" i="16"/>
  <c r="E356" i="6" s="1"/>
  <c r="AE516" i="16"/>
  <c r="E357" i="6" s="1"/>
  <c r="AE517" i="16"/>
  <c r="E358" i="6" s="1"/>
  <c r="AE518" i="16"/>
  <c r="E359" i="6" s="1"/>
  <c r="AE519" i="16"/>
  <c r="E360" i="6" s="1"/>
  <c r="AE520" i="16"/>
  <c r="E361" i="6" s="1"/>
  <c r="AE521" i="16"/>
  <c r="E362" i="6" s="1"/>
  <c r="AE522" i="16"/>
  <c r="E363" i="6" s="1"/>
  <c r="AE523" i="16"/>
  <c r="E364" i="6" s="1"/>
  <c r="AE524" i="16"/>
  <c r="E365" i="6" s="1"/>
  <c r="AE525" i="16"/>
  <c r="E366" i="6" s="1"/>
  <c r="AE526" i="16"/>
  <c r="E367" i="6" s="1"/>
  <c r="AE527" i="16"/>
  <c r="E368" i="6" s="1"/>
  <c r="AE528" i="16"/>
  <c r="E369" i="6" s="1"/>
  <c r="AE529" i="16"/>
  <c r="E370" i="6" s="1"/>
  <c r="AE530" i="16"/>
  <c r="AE531" i="16"/>
  <c r="E371" i="6" s="1"/>
  <c r="AE532" i="16"/>
  <c r="E372" i="6" s="1"/>
  <c r="AE533" i="16"/>
  <c r="E373" i="6" s="1"/>
  <c r="AE534" i="16"/>
  <c r="E374" i="6" s="1"/>
  <c r="AE535" i="16"/>
  <c r="AE536" i="16"/>
  <c r="E376" i="6" s="1"/>
  <c r="AE537" i="16"/>
  <c r="E377" i="6" s="1"/>
  <c r="AE538" i="16"/>
  <c r="E378" i="6" s="1"/>
  <c r="AE539" i="16"/>
  <c r="E379" i="6" s="1"/>
  <c r="AE540" i="16"/>
  <c r="E380" i="6" s="1"/>
  <c r="AE541" i="16"/>
  <c r="E381" i="6" s="1"/>
  <c r="AE542" i="16"/>
  <c r="E382" i="6" s="1"/>
  <c r="AE543" i="16"/>
  <c r="AE544" i="16"/>
  <c r="E384" i="6" s="1"/>
  <c r="AE545" i="16"/>
  <c r="E385" i="6" s="1"/>
  <c r="AE546" i="16"/>
  <c r="E386" i="6" s="1"/>
  <c r="AE547" i="16"/>
  <c r="AE548" i="16"/>
  <c r="E387" i="6" s="1"/>
  <c r="AE549" i="16"/>
  <c r="E388" i="6" s="1"/>
  <c r="AE550" i="16"/>
  <c r="E389" i="6" s="1"/>
  <c r="AE551" i="16"/>
  <c r="E390" i="6" s="1"/>
  <c r="AE552" i="16"/>
  <c r="E391" i="6" s="1"/>
  <c r="AE553" i="16"/>
  <c r="E392" i="6" s="1"/>
  <c r="AE554" i="16"/>
  <c r="E393" i="6" s="1"/>
  <c r="AE555" i="16"/>
  <c r="E394" i="6" s="1"/>
  <c r="AE556" i="16"/>
  <c r="E395" i="6" s="1"/>
  <c r="AE557" i="16"/>
  <c r="AE558" i="16"/>
  <c r="E397" i="6" s="1"/>
  <c r="AE559" i="16"/>
  <c r="AE560" i="16"/>
  <c r="AE561" i="16"/>
  <c r="E399" i="6" s="1"/>
  <c r="AE562" i="16"/>
  <c r="E400" i="6" s="1"/>
  <c r="AE563" i="16"/>
  <c r="E401" i="6" s="1"/>
  <c r="AE564" i="16"/>
  <c r="E402" i="6" s="1"/>
  <c r="AE565" i="16"/>
  <c r="E403" i="6" s="1"/>
  <c r="AE566" i="16"/>
  <c r="E404" i="6" s="1"/>
  <c r="AE567" i="16"/>
  <c r="E405" i="6" s="1"/>
  <c r="AE568" i="16"/>
  <c r="E406" i="6" s="1"/>
  <c r="AE569" i="16"/>
  <c r="E407" i="6" s="1"/>
  <c r="AE570" i="16"/>
  <c r="E408" i="6" s="1"/>
  <c r="AE571" i="16"/>
  <c r="E409" i="6" s="1"/>
  <c r="AE572" i="16"/>
  <c r="AE573" i="16"/>
  <c r="AE574" i="16"/>
  <c r="E410" i="6" s="1"/>
  <c r="AE575" i="16"/>
  <c r="AE576" i="16"/>
  <c r="E411" i="6" s="1"/>
  <c r="AE577" i="16"/>
  <c r="E412" i="6" s="1"/>
  <c r="AE578" i="16"/>
  <c r="E413" i="6" s="1"/>
  <c r="AE579" i="16"/>
  <c r="AE580" i="16"/>
  <c r="AE581" i="16"/>
  <c r="E414" i="6" s="1"/>
  <c r="AE582" i="16"/>
  <c r="E415" i="6" s="1"/>
  <c r="AE583" i="16"/>
  <c r="E416" i="6" s="1"/>
  <c r="AE584" i="16"/>
  <c r="AE585" i="16"/>
  <c r="AE586" i="16"/>
  <c r="E417" i="6" s="1"/>
  <c r="AE587" i="16"/>
  <c r="E418" i="6" s="1"/>
  <c r="AE588" i="16"/>
  <c r="AE589" i="16"/>
  <c r="AE590" i="16"/>
  <c r="AE591" i="16"/>
  <c r="AE592" i="16"/>
  <c r="AE593" i="16"/>
  <c r="AE594" i="16"/>
  <c r="AE595" i="16"/>
  <c r="AE596" i="16"/>
  <c r="AE597" i="16"/>
  <c r="AE598" i="16"/>
  <c r="AE609" i="16"/>
  <c r="E429" i="6" s="1"/>
  <c r="AE610" i="16"/>
  <c r="AE611" i="16"/>
  <c r="AE612" i="16"/>
  <c r="AE613" i="16"/>
  <c r="AE498" i="16"/>
  <c r="AE497" i="16"/>
  <c r="E340" i="6"/>
  <c r="E442" i="6" l="1"/>
  <c r="AE622" i="16" l="1"/>
  <c r="AE621" i="16"/>
  <c r="AE620" i="16"/>
  <c r="AE619" i="16"/>
  <c r="AE618" i="16"/>
  <c r="AE617" i="16"/>
  <c r="AE616" i="16"/>
  <c r="AE615" i="16"/>
  <c r="AE614" i="16"/>
  <c r="AE624" i="16"/>
  <c r="AE625" i="16"/>
  <c r="AE626" i="16"/>
  <c r="AE627" i="16"/>
  <c r="AE628" i="16"/>
  <c r="AE496" i="16"/>
  <c r="E1112" i="6" l="1"/>
  <c r="E1111" i="6"/>
  <c r="E1110" i="6"/>
  <c r="E1109" i="6"/>
  <c r="E1108" i="6"/>
  <c r="AE853" i="16" l="1"/>
  <c r="E1087" i="6" s="1"/>
  <c r="AE852" i="16"/>
  <c r="E1086" i="6" s="1"/>
  <c r="AE851" i="16"/>
  <c r="E1085" i="6" s="1"/>
  <c r="AE850" i="16"/>
  <c r="E1082" i="6" s="1"/>
  <c r="AE849" i="16"/>
  <c r="AE848" i="16"/>
  <c r="E1084" i="6" l="1"/>
  <c r="E1083" i="6"/>
  <c r="AE837" i="16"/>
  <c r="E24" i="17" l="1"/>
  <c r="E15" i="17"/>
  <c r="AE372" i="16" l="1"/>
  <c r="AE363" i="16"/>
  <c r="AE353" i="16"/>
  <c r="AE352" i="16"/>
  <c r="AE311" i="16" l="1"/>
  <c r="E979" i="6" s="1"/>
  <c r="E195" i="6" l="1"/>
  <c r="E194" i="6"/>
  <c r="E193" i="6"/>
  <c r="E192" i="6"/>
  <c r="E191" i="6"/>
  <c r="E190" i="6"/>
  <c r="E189" i="6"/>
  <c r="E188" i="6"/>
  <c r="AE818" i="16"/>
  <c r="E593" i="6" s="1"/>
  <c r="AE817" i="16"/>
  <c r="E587" i="6" s="1"/>
  <c r="AE816" i="16"/>
  <c r="E588" i="6" s="1"/>
  <c r="AE815" i="16"/>
  <c r="E592" i="6" s="1"/>
  <c r="AE814" i="16"/>
  <c r="E577" i="6" s="1"/>
  <c r="AE793" i="16" l="1"/>
  <c r="AE79" i="16" l="1"/>
  <c r="AE397" i="16" l="1"/>
  <c r="AE438" i="16"/>
  <c r="E293" i="6" s="1"/>
  <c r="AE121" i="16"/>
  <c r="E81" i="6" s="1"/>
  <c r="AE120" i="16"/>
  <c r="AE119" i="16"/>
  <c r="E79" i="6" s="1"/>
  <c r="AE118" i="16"/>
  <c r="E78" i="6" s="1"/>
  <c r="AE117" i="16"/>
  <c r="E77" i="6" s="1"/>
  <c r="AE116" i="16"/>
  <c r="AE115" i="16"/>
  <c r="E70" i="6" s="1"/>
  <c r="AE114" i="16"/>
  <c r="E69" i="6" s="1"/>
  <c r="AE113" i="16"/>
  <c r="E68" i="6" s="1"/>
  <c r="AE112" i="16"/>
  <c r="E67" i="6" s="1"/>
  <c r="AE111" i="16"/>
  <c r="E66" i="6" s="1"/>
  <c r="AE110" i="16"/>
  <c r="AE109" i="16"/>
  <c r="E64" i="6" s="1"/>
  <c r="AE108" i="16"/>
  <c r="E63" i="6" s="1"/>
  <c r="AE107" i="16"/>
  <c r="AE106" i="16"/>
  <c r="AE105" i="16"/>
  <c r="E59" i="6" s="1"/>
  <c r="AE104" i="16"/>
  <c r="E506" i="6" s="1"/>
  <c r="AE103" i="16"/>
  <c r="E505" i="6" s="1"/>
  <c r="AE102" i="16"/>
  <c r="E58" i="6" s="1"/>
  <c r="AE101" i="16"/>
  <c r="AE100" i="16"/>
  <c r="AE99" i="16"/>
  <c r="AE98" i="16"/>
  <c r="E52" i="6" s="1"/>
  <c r="AE97" i="16"/>
  <c r="E51" i="6" s="1"/>
  <c r="AE96" i="16"/>
  <c r="E50" i="6" s="1"/>
  <c r="AE95" i="16"/>
  <c r="AE94" i="16"/>
  <c r="E48" i="6" s="1"/>
  <c r="AE93" i="16"/>
  <c r="E47" i="6" s="1"/>
  <c r="AE92" i="16"/>
  <c r="E44" i="6" s="1"/>
  <c r="AE91" i="16"/>
  <c r="E42" i="6" s="1"/>
  <c r="AE90" i="16"/>
  <c r="E41" i="6" s="1"/>
  <c r="AE89" i="16"/>
  <c r="E40" i="6" s="1"/>
  <c r="AE88" i="16"/>
  <c r="AE87" i="16"/>
  <c r="AE86" i="16"/>
  <c r="AE85" i="16"/>
  <c r="E270" i="6" s="1"/>
  <c r="AE84" i="16"/>
  <c r="AE83" i="16"/>
  <c r="AE82" i="16"/>
  <c r="AE81" i="16"/>
  <c r="AE80" i="16"/>
  <c r="E39" i="6" s="1"/>
  <c r="AE78" i="16"/>
  <c r="E38" i="6" s="1"/>
  <c r="AE77" i="16"/>
  <c r="AE76" i="16"/>
  <c r="AE75" i="16"/>
  <c r="E269" i="6" l="1"/>
  <c r="E268" i="6"/>
  <c r="E480" i="6"/>
  <c r="E49" i="6"/>
  <c r="E57" i="6"/>
  <c r="E56" i="6"/>
  <c r="E481" i="6"/>
  <c r="E65" i="6"/>
  <c r="E482" i="6"/>
  <c r="E80" i="6"/>
  <c r="E267" i="6"/>
  <c r="E266" i="6"/>
  <c r="E265" i="6"/>
  <c r="E264" i="6"/>
  <c r="E271" i="6"/>
  <c r="E273" i="6"/>
  <c r="E272" i="6"/>
  <c r="E274" i="6"/>
  <c r="E54" i="6"/>
  <c r="E53" i="6"/>
  <c r="E55" i="6"/>
  <c r="E62" i="6"/>
  <c r="E61" i="6"/>
  <c r="E60" i="6"/>
  <c r="AE895" i="16"/>
  <c r="AE894" i="16"/>
  <c r="E608" i="6" s="1"/>
  <c r="AE893" i="16"/>
  <c r="E642" i="6" s="1"/>
  <c r="AE892" i="16"/>
  <c r="AE891" i="16"/>
  <c r="AE890" i="16"/>
  <c r="AE889" i="16"/>
  <c r="E623" i="6" s="1"/>
  <c r="AE888" i="16"/>
  <c r="E622" i="6" s="1"/>
  <c r="AE887" i="16"/>
  <c r="AE886" i="16"/>
  <c r="E627" i="6" s="1"/>
  <c r="AE885" i="16"/>
  <c r="E626" i="6" s="1"/>
  <c r="AE884" i="16"/>
  <c r="AE883" i="16"/>
  <c r="AE882" i="16"/>
  <c r="AE881" i="16"/>
  <c r="AE880" i="16"/>
  <c r="AE879" i="16"/>
  <c r="AE878" i="16"/>
  <c r="AE877" i="16"/>
  <c r="AE876" i="16"/>
  <c r="E616" i="6" s="1"/>
  <c r="AE875" i="16"/>
  <c r="E615" i="6" s="1"/>
  <c r="AE874" i="16"/>
  <c r="AE873" i="16"/>
  <c r="AE872" i="16"/>
  <c r="AE871" i="16"/>
  <c r="AE870" i="16"/>
  <c r="AE869" i="16"/>
  <c r="AE868" i="16"/>
  <c r="AE867" i="16"/>
  <c r="AE865" i="16"/>
  <c r="AE864" i="16"/>
  <c r="AE863" i="16"/>
  <c r="AE862" i="16"/>
  <c r="AE861" i="16"/>
  <c r="AE860" i="16"/>
  <c r="AE859" i="16"/>
  <c r="AE858" i="16"/>
  <c r="AE857" i="16"/>
  <c r="AE856" i="16"/>
  <c r="AE854" i="16"/>
  <c r="AE847" i="16"/>
  <c r="AE846" i="16"/>
  <c r="AE845" i="16"/>
  <c r="AE844" i="16"/>
  <c r="AE843" i="16"/>
  <c r="E1065" i="6" s="1"/>
  <c r="AE842" i="16"/>
  <c r="E1064" i="6" s="1"/>
  <c r="AE841" i="16"/>
  <c r="E1063" i="6" s="1"/>
  <c r="AE840" i="16"/>
  <c r="E1062" i="6" s="1"/>
  <c r="AE839" i="16"/>
  <c r="E1061" i="6" s="1"/>
  <c r="AE838" i="16"/>
  <c r="E1060" i="6" s="1"/>
  <c r="AE836" i="16"/>
  <c r="AE834" i="16"/>
  <c r="AE833" i="16"/>
  <c r="AE830" i="16"/>
  <c r="AE829" i="16"/>
  <c r="AE828" i="16"/>
  <c r="E605" i="6" s="1"/>
  <c r="AE827" i="16"/>
  <c r="E604" i="6" s="1"/>
  <c r="AE826" i="16"/>
  <c r="E603" i="6" s="1"/>
  <c r="AE825" i="16"/>
  <c r="E602" i="6" s="1"/>
  <c r="AE824" i="16"/>
  <c r="E601" i="6" s="1"/>
  <c r="AE823" i="16"/>
  <c r="E600" i="6" s="1"/>
  <c r="AE822" i="16"/>
  <c r="E599" i="6" s="1"/>
  <c r="AE821" i="16"/>
  <c r="E598" i="6" s="1"/>
  <c r="AE820" i="16"/>
  <c r="E597" i="6" s="1"/>
  <c r="AE819" i="16"/>
  <c r="AE813" i="16"/>
  <c r="E576" i="6" s="1"/>
  <c r="AE812" i="16"/>
  <c r="E591" i="6" s="1"/>
  <c r="AE811" i="16"/>
  <c r="E590" i="6" s="1"/>
  <c r="AE810" i="16"/>
  <c r="E589" i="6" s="1"/>
  <c r="AE809" i="16"/>
  <c r="E586" i="6" s="1"/>
  <c r="AE808" i="16"/>
  <c r="E585" i="6" s="1"/>
  <c r="AE807" i="16"/>
  <c r="E584" i="6" s="1"/>
  <c r="AE806" i="16"/>
  <c r="E583" i="6" s="1"/>
  <c r="AE805" i="16"/>
  <c r="E581" i="6" s="1"/>
  <c r="AE804" i="16"/>
  <c r="E580" i="6" s="1"/>
  <c r="AE803" i="16"/>
  <c r="E579" i="6" s="1"/>
  <c r="AE802" i="16"/>
  <c r="E573" i="6" s="1"/>
  <c r="AE801" i="16"/>
  <c r="E572" i="6" s="1"/>
  <c r="AE800" i="16"/>
  <c r="E582" i="6" s="1"/>
  <c r="AE799" i="16"/>
  <c r="E578" i="6" s="1"/>
  <c r="AE798" i="16"/>
  <c r="E575" i="6" s="1"/>
  <c r="AE797" i="16"/>
  <c r="E574" i="6" s="1"/>
  <c r="AE796" i="16"/>
  <c r="AE795" i="16"/>
  <c r="E472" i="6" s="1"/>
  <c r="AE794" i="16"/>
  <c r="E471" i="6" s="1"/>
  <c r="AE792" i="16"/>
  <c r="E596" i="6" s="1"/>
  <c r="AE791" i="16"/>
  <c r="E595" i="6" s="1"/>
  <c r="AE790" i="16"/>
  <c r="E594" i="6" s="1"/>
  <c r="AE788" i="16"/>
  <c r="AE787" i="16"/>
  <c r="AE786" i="16"/>
  <c r="AE785" i="16"/>
  <c r="AE784" i="16"/>
  <c r="AE783" i="16"/>
  <c r="AE782" i="16"/>
  <c r="AE781" i="16"/>
  <c r="AE780" i="16"/>
  <c r="AE779" i="16"/>
  <c r="AE778" i="16"/>
  <c r="AE777" i="16"/>
  <c r="AE776" i="16"/>
  <c r="AE775" i="16"/>
  <c r="AE774" i="16"/>
  <c r="AE772" i="16"/>
  <c r="AE771" i="16"/>
  <c r="AE770" i="16"/>
  <c r="AE769" i="16"/>
  <c r="E86" i="6" s="1"/>
  <c r="AE768" i="16"/>
  <c r="AE767" i="16"/>
  <c r="AE766" i="16"/>
  <c r="AE765" i="16"/>
  <c r="AE764" i="16"/>
  <c r="AE763" i="16"/>
  <c r="AE761" i="16"/>
  <c r="AE760" i="16"/>
  <c r="AE759" i="16"/>
  <c r="AE758" i="16"/>
  <c r="AE757" i="16"/>
  <c r="AE756" i="16"/>
  <c r="AE755" i="16"/>
  <c r="AE754" i="16"/>
  <c r="AE753" i="16"/>
  <c r="AE752" i="16"/>
  <c r="AE751" i="16"/>
  <c r="AE750" i="16"/>
  <c r="AE749" i="16"/>
  <c r="AE748" i="16"/>
  <c r="AE747" i="16"/>
  <c r="AE746" i="16"/>
  <c r="AE745" i="16"/>
  <c r="AE744" i="16"/>
  <c r="AE743" i="16"/>
  <c r="AE742" i="16"/>
  <c r="AE741" i="16"/>
  <c r="AE740" i="16"/>
  <c r="AE738" i="16"/>
  <c r="E537" i="6" s="1"/>
  <c r="AE737" i="16"/>
  <c r="E536" i="6" s="1"/>
  <c r="AE736" i="16"/>
  <c r="E535" i="6" s="1"/>
  <c r="AE735" i="16"/>
  <c r="AE734" i="16"/>
  <c r="E527" i="6" s="1"/>
  <c r="AE733" i="16"/>
  <c r="E534" i="6" s="1"/>
  <c r="AE732" i="16"/>
  <c r="AE731" i="16"/>
  <c r="E525" i="6" s="1"/>
  <c r="AE730" i="16"/>
  <c r="AE729" i="16"/>
  <c r="AE728" i="16"/>
  <c r="E519" i="6" s="1"/>
  <c r="AE727" i="16"/>
  <c r="AE726" i="16"/>
  <c r="E526" i="6" s="1"/>
  <c r="AE725" i="16"/>
  <c r="E518" i="6" s="1"/>
  <c r="AE724" i="16"/>
  <c r="E517" i="6" s="1"/>
  <c r="AE723" i="16"/>
  <c r="E516" i="6" s="1"/>
  <c r="AE722" i="16"/>
  <c r="AE721" i="16"/>
  <c r="AE720" i="16"/>
  <c r="E488" i="6" s="1"/>
  <c r="AE719" i="16"/>
  <c r="E238" i="6" s="1"/>
  <c r="AE718" i="16"/>
  <c r="AE717" i="16"/>
  <c r="AE716" i="16"/>
  <c r="AE715" i="16"/>
  <c r="AE714" i="16"/>
  <c r="AE713" i="16"/>
  <c r="AE712" i="16"/>
  <c r="AE711" i="16"/>
  <c r="AE710" i="16"/>
  <c r="AE709" i="16"/>
  <c r="AE708" i="16"/>
  <c r="AE707" i="16"/>
  <c r="AE706" i="16"/>
  <c r="AE705" i="16"/>
  <c r="AE704" i="16"/>
  <c r="AE703" i="16"/>
  <c r="AE702" i="16"/>
  <c r="AE701" i="16"/>
  <c r="AE700" i="16"/>
  <c r="AE699" i="16"/>
  <c r="AE698" i="16"/>
  <c r="AE697" i="16"/>
  <c r="AE696" i="16"/>
  <c r="AE695" i="16"/>
  <c r="AE694" i="16"/>
  <c r="AE693" i="16"/>
  <c r="AE692" i="16"/>
  <c r="AE691" i="16"/>
  <c r="AE690" i="16"/>
  <c r="AE689" i="16"/>
  <c r="AE688" i="16"/>
  <c r="AE687" i="16"/>
  <c r="AE686" i="16"/>
  <c r="AE685" i="16"/>
  <c r="AE684" i="16"/>
  <c r="AE683" i="16"/>
  <c r="AE682" i="16"/>
  <c r="AE681" i="16"/>
  <c r="AE680" i="16"/>
  <c r="AE679" i="16"/>
  <c r="AE678" i="16"/>
  <c r="AE677" i="16"/>
  <c r="AE676" i="16"/>
  <c r="AE675" i="16"/>
  <c r="AE674" i="16"/>
  <c r="AE673" i="16"/>
  <c r="AE672" i="16"/>
  <c r="AE671" i="16"/>
  <c r="AE670" i="16"/>
  <c r="AE669" i="16"/>
  <c r="AE668" i="16"/>
  <c r="AE667" i="16"/>
  <c r="AE666" i="16"/>
  <c r="AE665" i="16"/>
  <c r="AE664" i="16"/>
  <c r="AE663" i="16"/>
  <c r="AE662" i="16"/>
  <c r="AE661" i="16"/>
  <c r="AE660" i="16"/>
  <c r="AE659" i="16"/>
  <c r="AE658" i="16"/>
  <c r="AE657" i="16"/>
  <c r="AE656" i="16"/>
  <c r="AE655" i="16"/>
  <c r="AE654" i="16"/>
  <c r="AE653" i="16"/>
  <c r="AE652" i="16"/>
  <c r="AE651" i="16"/>
  <c r="AE650" i="16"/>
  <c r="AE649" i="16"/>
  <c r="AE648" i="16"/>
  <c r="AE646" i="16"/>
  <c r="AE645" i="16"/>
  <c r="AE644" i="16"/>
  <c r="E1053" i="6" s="1"/>
  <c r="AE643" i="16"/>
  <c r="E1035" i="6" s="1"/>
  <c r="AE642" i="16"/>
  <c r="E1039" i="6" s="1"/>
  <c r="AE641" i="16"/>
  <c r="E1043" i="6" s="1"/>
  <c r="AE640" i="16"/>
  <c r="E1042" i="6" s="1"/>
  <c r="AE639" i="16"/>
  <c r="E1041" i="6" s="1"/>
  <c r="AE638" i="16"/>
  <c r="E1040" i="6" s="1"/>
  <c r="AE637" i="16"/>
  <c r="AE636" i="16"/>
  <c r="AE635" i="16"/>
  <c r="AE634" i="16"/>
  <c r="AE633" i="16"/>
  <c r="E1050" i="6" s="1"/>
  <c r="AE632" i="16"/>
  <c r="E1045" i="6" s="1"/>
  <c r="AE631" i="16"/>
  <c r="E1049" i="6" s="1"/>
  <c r="AE630" i="16"/>
  <c r="E1048" i="6" s="1"/>
  <c r="AE629" i="16"/>
  <c r="E1047" i="6" s="1"/>
  <c r="E1046" i="6"/>
  <c r="E1044" i="6"/>
  <c r="AE494" i="16"/>
  <c r="E324" i="6" s="1"/>
  <c r="AE493" i="16"/>
  <c r="E323" i="6" s="1"/>
  <c r="AE492" i="16"/>
  <c r="E322" i="6" s="1"/>
  <c r="AE491" i="16"/>
  <c r="AE490" i="16"/>
  <c r="AE489" i="16"/>
  <c r="AE488" i="16"/>
  <c r="AE487" i="16"/>
  <c r="AE486" i="16"/>
  <c r="E319" i="6" s="1"/>
  <c r="AE485" i="16"/>
  <c r="AE484" i="16"/>
  <c r="AE483" i="16"/>
  <c r="E336" i="6" s="1"/>
  <c r="AE482" i="16"/>
  <c r="E335" i="6" s="1"/>
  <c r="AE481" i="16"/>
  <c r="E334" i="6" s="1"/>
  <c r="AE480" i="16"/>
  <c r="E333" i="6" s="1"/>
  <c r="AE479" i="16"/>
  <c r="E332" i="6" s="1"/>
  <c r="AE478" i="16"/>
  <c r="E331" i="6" s="1"/>
  <c r="AE477" i="16"/>
  <c r="E330" i="6" s="1"/>
  <c r="AE476" i="16"/>
  <c r="E329" i="6" s="1"/>
  <c r="AE475" i="16"/>
  <c r="AE474" i="16"/>
  <c r="AE472" i="16"/>
  <c r="AE471" i="16"/>
  <c r="AE470" i="16"/>
  <c r="E280" i="6" s="1"/>
  <c r="AE469" i="16"/>
  <c r="E285" i="6" s="1"/>
  <c r="AE468" i="16"/>
  <c r="E284" i="6" s="1"/>
  <c r="AE467" i="16"/>
  <c r="E283" i="6" s="1"/>
  <c r="AE466" i="16"/>
  <c r="E282" i="6" s="1"/>
  <c r="AE465" i="16"/>
  <c r="E279" i="6" s="1"/>
  <c r="AE464" i="16"/>
  <c r="E278" i="6" s="1"/>
  <c r="AE463" i="16"/>
  <c r="E277" i="6" s="1"/>
  <c r="AE462" i="16"/>
  <c r="E275" i="6" s="1"/>
  <c r="AE461" i="16"/>
  <c r="AE460" i="16"/>
  <c r="AE459" i="16"/>
  <c r="AE458" i="16"/>
  <c r="AE457" i="16"/>
  <c r="AE456" i="16"/>
  <c r="AE455" i="16"/>
  <c r="AE454" i="16"/>
  <c r="AE453" i="16"/>
  <c r="AE452" i="16"/>
  <c r="AE451" i="16"/>
  <c r="AE450" i="16"/>
  <c r="AE449" i="16"/>
  <c r="AE448" i="16"/>
  <c r="E292" i="6" s="1"/>
  <c r="AE447" i="16"/>
  <c r="E294" i="6" s="1"/>
  <c r="AE446" i="16"/>
  <c r="E298" i="6" s="1"/>
  <c r="AE445" i="16"/>
  <c r="E297" i="6" s="1"/>
  <c r="AE444" i="16"/>
  <c r="E296" i="6" s="1"/>
  <c r="AE443" i="16"/>
  <c r="E295" i="6" s="1"/>
  <c r="AE442" i="16"/>
  <c r="AE441" i="16"/>
  <c r="AE440" i="16"/>
  <c r="AE439" i="16"/>
  <c r="AE437" i="16"/>
  <c r="E291" i="6" s="1"/>
  <c r="AE436" i="16"/>
  <c r="AE435" i="16"/>
  <c r="AE434" i="16"/>
  <c r="E555" i="6" s="1"/>
  <c r="AE433" i="16"/>
  <c r="E554" i="6" s="1"/>
  <c r="AE432" i="16"/>
  <c r="E553" i="6" s="1"/>
  <c r="AE431" i="16"/>
  <c r="E552" i="6" s="1"/>
  <c r="AE430" i="16"/>
  <c r="E551" i="6" s="1"/>
  <c r="AE429" i="16"/>
  <c r="AE428" i="16"/>
  <c r="E550" i="6" s="1"/>
  <c r="AE427" i="16"/>
  <c r="E549" i="6" s="1"/>
  <c r="AE426" i="16"/>
  <c r="E548" i="6" s="1"/>
  <c r="AE425" i="16"/>
  <c r="E547" i="6" s="1"/>
  <c r="AE424" i="16"/>
  <c r="E546" i="6" s="1"/>
  <c r="AE423" i="16"/>
  <c r="AE422" i="16"/>
  <c r="AE421" i="16"/>
  <c r="E89" i="6" s="1"/>
  <c r="AE420" i="16"/>
  <c r="AE419" i="16"/>
  <c r="E308" i="6" s="1"/>
  <c r="AE418" i="16"/>
  <c r="AE417" i="16"/>
  <c r="E486" i="6" s="1"/>
  <c r="AE416" i="16"/>
  <c r="AE415" i="16"/>
  <c r="AE414" i="16"/>
  <c r="E247" i="6" s="1"/>
  <c r="AE413" i="16"/>
  <c r="E246" i="6" s="1"/>
  <c r="AE412" i="16"/>
  <c r="E245" i="6" s="1"/>
  <c r="AE411" i="16"/>
  <c r="E244" i="6" s="1"/>
  <c r="AE410" i="16"/>
  <c r="E243" i="6" s="1"/>
  <c r="AE409" i="16"/>
  <c r="AE408" i="16"/>
  <c r="AE407" i="16"/>
  <c r="AE406" i="16"/>
  <c r="E257" i="6" s="1"/>
  <c r="AE405" i="16"/>
  <c r="E256" i="6" s="1"/>
  <c r="AE404" i="16"/>
  <c r="E255" i="6" s="1"/>
  <c r="AE403" i="16"/>
  <c r="E254" i="6" s="1"/>
  <c r="AE402" i="16"/>
  <c r="AE401" i="16"/>
  <c r="AE400" i="16"/>
  <c r="AE399" i="16"/>
  <c r="AE398" i="16"/>
  <c r="AE395" i="16"/>
  <c r="AE394" i="16"/>
  <c r="AE393" i="16"/>
  <c r="AE392" i="16"/>
  <c r="AE391" i="16"/>
  <c r="AE390" i="16"/>
  <c r="AE389" i="16"/>
  <c r="AE388" i="16"/>
  <c r="AE387" i="16"/>
  <c r="AE386" i="16"/>
  <c r="AE385" i="16"/>
  <c r="AE384" i="16"/>
  <c r="AE383" i="16"/>
  <c r="AE382" i="16"/>
  <c r="AE381" i="16"/>
  <c r="AE380" i="16"/>
  <c r="AE379" i="16"/>
  <c r="AE378" i="16"/>
  <c r="AE377" i="16"/>
  <c r="AE376" i="16"/>
  <c r="AE375" i="16"/>
  <c r="AE374" i="16"/>
  <c r="AE373" i="16"/>
  <c r="AE371" i="16"/>
  <c r="AE370" i="16"/>
  <c r="AE369" i="16"/>
  <c r="AE368" i="16"/>
  <c r="AE367" i="16"/>
  <c r="AE366" i="16"/>
  <c r="AE365" i="16"/>
  <c r="AE364" i="16"/>
  <c r="AE362" i="16"/>
  <c r="AE361" i="16"/>
  <c r="AE360" i="16"/>
  <c r="AE359" i="16"/>
  <c r="AE358" i="16"/>
  <c r="AE357" i="16"/>
  <c r="AE356" i="16"/>
  <c r="AE355" i="16"/>
  <c r="E142" i="6" s="1"/>
  <c r="AE354" i="16"/>
  <c r="AE351" i="16"/>
  <c r="AE349" i="16"/>
  <c r="AE348" i="16"/>
  <c r="AE347" i="16"/>
  <c r="AE346" i="16"/>
  <c r="AE345" i="16"/>
  <c r="AE344" i="16"/>
  <c r="AE343" i="16"/>
  <c r="AE342" i="16"/>
  <c r="AE341" i="16"/>
  <c r="AE340" i="16"/>
  <c r="AE339" i="16"/>
  <c r="AE338" i="16"/>
  <c r="AE337" i="16"/>
  <c r="AE336" i="16"/>
  <c r="AE335" i="16"/>
  <c r="AE334" i="16"/>
  <c r="AE333" i="16"/>
  <c r="AE332" i="16"/>
  <c r="AE330" i="16"/>
  <c r="E902" i="6" s="1"/>
  <c r="AE329" i="16"/>
  <c r="E901" i="6" s="1"/>
  <c r="AE328" i="16"/>
  <c r="E900" i="6" s="1"/>
  <c r="AE327" i="16"/>
  <c r="E899" i="6" s="1"/>
  <c r="AE326" i="16"/>
  <c r="E898" i="6" s="1"/>
  <c r="AE325" i="16"/>
  <c r="AE324" i="16"/>
  <c r="AE323" i="16"/>
  <c r="AE322" i="16"/>
  <c r="AE321" i="16"/>
  <c r="AE320" i="16"/>
  <c r="E757" i="6" s="1"/>
  <c r="AE319" i="16"/>
  <c r="AE318" i="16"/>
  <c r="AE317" i="16"/>
  <c r="AE316" i="16"/>
  <c r="AE315" i="16"/>
  <c r="AE314" i="16"/>
  <c r="AE313" i="16"/>
  <c r="AE312" i="16"/>
  <c r="E897" i="6" s="1"/>
  <c r="AE310" i="16"/>
  <c r="AE309" i="16"/>
  <c r="E926" i="6" s="1"/>
  <c r="AE308" i="16"/>
  <c r="AE307" i="16"/>
  <c r="AE306" i="16"/>
  <c r="AE305" i="16"/>
  <c r="AE304" i="16"/>
  <c r="AE303" i="16"/>
  <c r="AE302" i="16"/>
  <c r="AE301" i="16"/>
  <c r="E201" i="6" s="1"/>
  <c r="AE300" i="16"/>
  <c r="AE299" i="16"/>
  <c r="E200" i="6" s="1"/>
  <c r="AE298" i="16"/>
  <c r="E199" i="6" s="1"/>
  <c r="AE297" i="16"/>
  <c r="E198" i="6" s="1"/>
  <c r="AE296" i="16"/>
  <c r="E197" i="6" s="1"/>
  <c r="AE295" i="16"/>
  <c r="AE294" i="16"/>
  <c r="AE293" i="16"/>
  <c r="AE292" i="16"/>
  <c r="AE291" i="16"/>
  <c r="AE273" i="16"/>
  <c r="E187" i="6" s="1"/>
  <c r="AE272" i="16"/>
  <c r="AE271" i="16"/>
  <c r="AE270" i="16"/>
  <c r="E186" i="6" s="1"/>
  <c r="AE269" i="16"/>
  <c r="E185" i="6" s="1"/>
  <c r="AE268" i="16"/>
  <c r="E184" i="6" s="1"/>
  <c r="AE267" i="16"/>
  <c r="E183" i="6" s="1"/>
  <c r="AE266" i="16"/>
  <c r="E182" i="6" s="1"/>
  <c r="AE265" i="16"/>
  <c r="E181" i="6" s="1"/>
  <c r="AE264" i="16"/>
  <c r="E180" i="6" s="1"/>
  <c r="AE262" i="16"/>
  <c r="AE261" i="16"/>
  <c r="AE260" i="16"/>
  <c r="AE259" i="16"/>
  <c r="AE258" i="16"/>
  <c r="AE257" i="16"/>
  <c r="E110" i="6" s="1"/>
  <c r="AE256" i="16"/>
  <c r="AE255" i="16"/>
  <c r="AE254" i="16"/>
  <c r="AE253" i="16"/>
  <c r="AE251" i="16"/>
  <c r="AE250" i="16"/>
  <c r="AE249" i="16"/>
  <c r="AE248" i="16"/>
  <c r="AE247" i="16"/>
  <c r="AE246" i="16"/>
  <c r="AE245" i="16"/>
  <c r="AE244" i="16"/>
  <c r="AE243" i="16"/>
  <c r="AE242" i="16"/>
  <c r="AE240" i="16"/>
  <c r="AE239" i="16"/>
  <c r="AE238" i="16"/>
  <c r="AE237" i="16"/>
  <c r="AE236" i="16"/>
  <c r="AE235" i="16"/>
  <c r="AE234" i="16"/>
  <c r="AE233" i="16"/>
  <c r="AE232" i="16"/>
  <c r="AE231" i="16"/>
  <c r="E178" i="6" s="1"/>
  <c r="AE230" i="16"/>
  <c r="E177" i="6" s="1"/>
  <c r="AE229" i="16"/>
  <c r="E126" i="6" s="1"/>
  <c r="AE228" i="16"/>
  <c r="E127" i="6" s="1"/>
  <c r="AE227" i="16"/>
  <c r="E124" i="6" s="1"/>
  <c r="AE226" i="16"/>
  <c r="E123" i="6" s="1"/>
  <c r="AE225" i="16"/>
  <c r="E122" i="6" s="1"/>
  <c r="AE224" i="16"/>
  <c r="E121" i="6" s="1"/>
  <c r="AE223" i="16"/>
  <c r="E119" i="6" s="1"/>
  <c r="AE222" i="16"/>
  <c r="E128" i="6" s="1"/>
  <c r="AE221" i="16"/>
  <c r="E125" i="6" s="1"/>
  <c r="AE220" i="16"/>
  <c r="AE219" i="16"/>
  <c r="AE218" i="16"/>
  <c r="AE217" i="16"/>
  <c r="AE216" i="16"/>
  <c r="AE215" i="16"/>
  <c r="AE214" i="16"/>
  <c r="AE213" i="16"/>
  <c r="AE212" i="16"/>
  <c r="AE211" i="16"/>
  <c r="AE210" i="16"/>
  <c r="AE209" i="16"/>
  <c r="AE208" i="16"/>
  <c r="AE207" i="16"/>
  <c r="AE206" i="16"/>
  <c r="AE205" i="16"/>
  <c r="AE204" i="16"/>
  <c r="AE203" i="16"/>
  <c r="AE202" i="16"/>
  <c r="AE201" i="16"/>
  <c r="AE200" i="16"/>
  <c r="AE199" i="16"/>
  <c r="AE198" i="16"/>
  <c r="AE197" i="16"/>
  <c r="AE196" i="16"/>
  <c r="AE195" i="16"/>
  <c r="AE194" i="16"/>
  <c r="AE193" i="16"/>
  <c r="AE192" i="16"/>
  <c r="E37" i="6" s="1"/>
  <c r="AE191" i="16"/>
  <c r="AE190" i="16"/>
  <c r="E34" i="6" s="1"/>
  <c r="AE189" i="16"/>
  <c r="E33" i="6" s="1"/>
  <c r="AE188" i="16"/>
  <c r="E24" i="6" s="1"/>
  <c r="AE187" i="16"/>
  <c r="E22" i="6" s="1"/>
  <c r="AE186" i="16"/>
  <c r="AE185" i="16"/>
  <c r="AE184" i="16"/>
  <c r="AE183" i="16"/>
  <c r="AE182" i="16"/>
  <c r="E21" i="6" s="1"/>
  <c r="AE181" i="16"/>
  <c r="E20" i="6" s="1"/>
  <c r="AE180" i="16"/>
  <c r="AE179" i="16"/>
  <c r="E32" i="6" s="1"/>
  <c r="AE178" i="16"/>
  <c r="E31" i="6" s="1"/>
  <c r="AE177" i="16"/>
  <c r="E30" i="6" s="1"/>
  <c r="AE176" i="16"/>
  <c r="AE175" i="16"/>
  <c r="AE174" i="16"/>
  <c r="AE173" i="16"/>
  <c r="E12" i="6" s="1"/>
  <c r="AE172" i="16"/>
  <c r="AE171" i="16"/>
  <c r="AE170" i="16"/>
  <c r="AE169" i="16"/>
  <c r="AE168" i="16"/>
  <c r="AE167" i="16"/>
  <c r="AE166" i="16"/>
  <c r="AE165" i="16"/>
  <c r="AE164" i="16"/>
  <c r="AE163" i="16"/>
  <c r="AE162" i="16"/>
  <c r="AE161" i="16"/>
  <c r="E26" i="6" s="1"/>
  <c r="AE160" i="16"/>
  <c r="E25" i="6" s="1"/>
  <c r="AE159" i="16"/>
  <c r="AE158" i="16"/>
  <c r="E1080" i="6" s="1"/>
  <c r="AE157" i="16"/>
  <c r="AE156" i="16"/>
  <c r="AE155" i="16"/>
  <c r="E567" i="6" s="1"/>
  <c r="AE154" i="16"/>
  <c r="AE153" i="16"/>
  <c r="AE152" i="16"/>
  <c r="AE151" i="16"/>
  <c r="AE150" i="16"/>
  <c r="AE149" i="16"/>
  <c r="AE148" i="16"/>
  <c r="AE147" i="16"/>
  <c r="AE146" i="16"/>
  <c r="AE145" i="16"/>
  <c r="AE144" i="16"/>
  <c r="AE143" i="16"/>
  <c r="AE141" i="16"/>
  <c r="AE140" i="16"/>
  <c r="AE139" i="16"/>
  <c r="AE138" i="16"/>
  <c r="AE137" i="16"/>
  <c r="AE136" i="16"/>
  <c r="AE135" i="16"/>
  <c r="AE134" i="16"/>
  <c r="AE133" i="16"/>
  <c r="E558" i="6" s="1"/>
  <c r="AE132" i="16"/>
  <c r="E612" i="6" s="1"/>
  <c r="AE131" i="16"/>
  <c r="E611" i="6" s="1"/>
  <c r="AE130" i="16"/>
  <c r="E1073" i="6" s="1"/>
  <c r="AE129" i="16"/>
  <c r="E1072" i="6" s="1"/>
  <c r="AE128" i="16"/>
  <c r="E1071" i="6" s="1"/>
  <c r="AE127" i="16"/>
  <c r="E1070" i="6" s="1"/>
  <c r="AE126" i="16"/>
  <c r="AE125" i="16"/>
  <c r="AE124" i="16"/>
  <c r="AE123" i="16"/>
  <c r="AE71" i="16"/>
  <c r="AE70" i="16"/>
  <c r="AE69" i="16"/>
  <c r="AE68" i="16"/>
  <c r="AE67" i="16"/>
  <c r="AE66" i="16"/>
  <c r="AE65" i="16"/>
  <c r="AE64" i="16"/>
  <c r="AE63" i="16"/>
  <c r="AE62" i="16"/>
  <c r="AE61" i="16"/>
  <c r="AE60" i="16"/>
  <c r="AE59" i="16"/>
  <c r="AE58" i="16"/>
  <c r="AE57" i="16"/>
  <c r="AE56" i="16"/>
  <c r="AE55" i="16"/>
  <c r="AE54" i="16"/>
  <c r="AE53" i="16"/>
  <c r="AE52" i="16"/>
  <c r="AE51" i="16"/>
  <c r="AE50" i="16"/>
  <c r="AE49" i="16"/>
  <c r="AE48" i="16"/>
  <c r="AE47" i="16"/>
  <c r="AE46" i="16"/>
  <c r="AE45" i="16"/>
  <c r="AE44" i="16"/>
  <c r="AE43" i="16"/>
  <c r="AE42" i="16"/>
  <c r="AE41" i="16"/>
  <c r="AE40" i="16"/>
  <c r="AE39" i="16"/>
  <c r="AE38" i="16"/>
  <c r="AE37" i="16"/>
  <c r="AE36" i="16"/>
  <c r="AE35" i="16"/>
  <c r="AE34" i="16"/>
  <c r="AE33" i="16"/>
  <c r="AE32" i="16"/>
  <c r="AE31" i="16"/>
  <c r="AE30" i="16"/>
  <c r="AE29" i="16"/>
  <c r="AE28" i="16"/>
  <c r="AE27" i="16"/>
  <c r="AE25" i="16"/>
  <c r="AE24" i="16"/>
  <c r="AE23" i="16"/>
  <c r="AE22" i="16"/>
  <c r="AE21" i="16"/>
  <c r="AE20" i="16"/>
  <c r="AE19" i="16"/>
  <c r="AE18" i="16"/>
  <c r="AE17" i="16"/>
  <c r="AE15" i="16"/>
  <c r="AE14" i="16"/>
  <c r="AE13" i="16"/>
  <c r="AE12" i="16"/>
  <c r="AE11" i="16"/>
  <c r="AE10" i="16"/>
  <c r="AE9" i="16"/>
  <c r="AE8" i="16"/>
  <c r="AE7" i="16"/>
  <c r="AE6" i="16"/>
  <c r="AE5" i="16"/>
  <c r="AE4" i="16"/>
  <c r="E1038" i="6" l="1"/>
  <c r="E991" i="6"/>
  <c r="E1079" i="6"/>
  <c r="E621" i="6"/>
  <c r="E1092" i="6"/>
  <c r="E1057" i="6"/>
  <c r="E1031" i="6"/>
  <c r="E1069" i="6"/>
  <c r="E474" i="6"/>
  <c r="E1058" i="6"/>
  <c r="E1032" i="6"/>
  <c r="E643" i="6"/>
  <c r="E484" i="6"/>
  <c r="E16" i="6"/>
  <c r="E483" i="6"/>
  <c r="E35" i="6"/>
  <c r="E36" i="6"/>
  <c r="E810" i="6"/>
  <c r="E925" i="6"/>
  <c r="E896" i="6"/>
  <c r="E809" i="6"/>
  <c r="E895" i="6"/>
  <c r="E873" i="6"/>
  <c r="E905" i="6"/>
  <c r="E883" i="6"/>
  <c r="E834" i="6"/>
  <c r="E1020" i="6"/>
  <c r="E715" i="6"/>
  <c r="E699" i="6"/>
  <c r="E719" i="6"/>
  <c r="E652" i="6"/>
  <c r="E718" i="6"/>
  <c r="E717" i="6"/>
  <c r="E716" i="6"/>
  <c r="E259" i="6"/>
  <c r="E258" i="6"/>
  <c r="E249" i="6"/>
  <c r="E248" i="6"/>
  <c r="E512" i="6"/>
  <c r="E314" i="6"/>
  <c r="E229" i="6"/>
  <c r="E213" i="6"/>
  <c r="E205" i="6"/>
  <c r="E219" i="6"/>
  <c r="E228" i="6"/>
  <c r="E220" i="6"/>
  <c r="E212" i="6"/>
  <c r="E204" i="6"/>
  <c r="E211" i="6"/>
  <c r="E217" i="6"/>
  <c r="E209" i="6"/>
  <c r="E232" i="6"/>
  <c r="E215" i="6"/>
  <c r="E233" i="6"/>
  <c r="E216" i="6"/>
  <c r="E208" i="6"/>
  <c r="E210" i="6"/>
  <c r="E231" i="6"/>
  <c r="E218" i="6"/>
  <c r="E214" i="6"/>
  <c r="E234" i="6"/>
  <c r="E235" i="6"/>
  <c r="E607" i="6"/>
  <c r="E606" i="6"/>
  <c r="E610" i="6"/>
  <c r="E202" i="6"/>
  <c r="E91" i="6"/>
  <c r="E92" i="6"/>
  <c r="E251" i="6"/>
  <c r="E250" i="6"/>
  <c r="E237" i="6"/>
  <c r="E236" i="6"/>
  <c r="E7" i="6"/>
  <c r="E6" i="6"/>
  <c r="E958" i="6"/>
  <c r="E1012" i="6"/>
  <c r="E931" i="6"/>
  <c r="E805" i="6"/>
  <c r="E781" i="6"/>
  <c r="E744" i="6"/>
  <c r="E11" i="6"/>
  <c r="E104" i="6"/>
  <c r="E504" i="6"/>
  <c r="E98" i="6"/>
  <c r="E94" i="6"/>
  <c r="E105" i="6"/>
  <c r="E113" i="6"/>
  <c r="E120" i="6"/>
  <c r="E109" i="6"/>
  <c r="E997" i="6"/>
  <c r="E920" i="6"/>
  <c r="E949" i="6"/>
  <c r="E856" i="6"/>
  <c r="E845" i="6"/>
  <c r="E936" i="6"/>
  <c r="E833" i="6"/>
  <c r="E973" i="6"/>
  <c r="E872" i="6"/>
  <c r="E1019" i="6"/>
  <c r="E962" i="6"/>
  <c r="E904" i="6"/>
  <c r="E735" i="6"/>
  <c r="E724" i="6"/>
  <c r="E711" i="6"/>
  <c r="E670" i="6"/>
  <c r="E678" i="6"/>
  <c r="E770" i="6"/>
  <c r="E712" i="6"/>
  <c r="E756" i="6"/>
  <c r="E710" i="6"/>
  <c r="E785" i="6"/>
  <c r="E698" i="6"/>
  <c r="E687" i="6"/>
  <c r="E714" i="6"/>
  <c r="E812" i="6"/>
  <c r="E713" i="6"/>
  <c r="E796" i="6"/>
  <c r="E651" i="6"/>
  <c r="E253" i="6"/>
  <c r="E252" i="6"/>
  <c r="E242" i="6"/>
  <c r="E241" i="6"/>
  <c r="E507" i="6"/>
  <c r="E317" i="6"/>
  <c r="E508" i="6"/>
  <c r="E310" i="6"/>
  <c r="E515" i="6"/>
  <c r="E316" i="6"/>
  <c r="E514" i="6"/>
  <c r="E928" i="6"/>
  <c r="E955" i="6"/>
  <c r="E1009" i="6"/>
  <c r="E741" i="6"/>
  <c r="E778" i="6"/>
  <c r="E802" i="6"/>
  <c r="E101" i="6"/>
  <c r="E8" i="6"/>
  <c r="E565" i="6"/>
  <c r="E564" i="6"/>
  <c r="E15" i="6"/>
  <c r="E478" i="6"/>
  <c r="E1017" i="6"/>
  <c r="E903" i="6"/>
  <c r="E1018" i="6"/>
  <c r="E1016" i="6"/>
  <c r="E811" i="6"/>
  <c r="E944" i="6"/>
  <c r="E941" i="6"/>
  <c r="E943" i="6"/>
  <c r="E942" i="6"/>
  <c r="E935" i="6"/>
  <c r="E950" i="6"/>
  <c r="E857" i="6"/>
  <c r="E846" i="6"/>
  <c r="E835" i="6"/>
  <c r="E937" i="6"/>
  <c r="E1021" i="6"/>
  <c r="E975" i="6"/>
  <c r="E963" i="6"/>
  <c r="E906" i="6"/>
  <c r="E921" i="6"/>
  <c r="E998" i="6"/>
  <c r="E992" i="6"/>
  <c r="E874" i="6"/>
  <c r="E884" i="6"/>
  <c r="E771" i="6"/>
  <c r="E679" i="6"/>
  <c r="E758" i="6"/>
  <c r="E700" i="6"/>
  <c r="E688" i="6"/>
  <c r="E736" i="6"/>
  <c r="E813" i="6"/>
  <c r="E797" i="6"/>
  <c r="E786" i="6"/>
  <c r="E725" i="6"/>
  <c r="E671" i="6"/>
  <c r="E653" i="6"/>
  <c r="E261" i="6"/>
  <c r="E260" i="6"/>
  <c r="E306" i="6"/>
  <c r="E305" i="6"/>
  <c r="E304" i="6"/>
  <c r="E302" i="6"/>
  <c r="E300" i="6"/>
  <c r="E307" i="6"/>
  <c r="E301" i="6"/>
  <c r="E299" i="6"/>
  <c r="E303" i="6"/>
  <c r="E509" i="6"/>
  <c r="E311" i="6"/>
  <c r="E312" i="6"/>
  <c r="E510" i="6"/>
  <c r="E511" i="6"/>
  <c r="E313" i="6"/>
  <c r="E100" i="6"/>
  <c r="E93" i="6"/>
  <c r="E1027" i="6"/>
  <c r="E969" i="6"/>
  <c r="E930" i="6"/>
  <c r="E1004" i="6"/>
  <c r="E987" i="6"/>
  <c r="E957" i="6"/>
  <c r="E892" i="6"/>
  <c r="E868" i="6"/>
  <c r="E852" i="6"/>
  <c r="E1011" i="6"/>
  <c r="E841" i="6"/>
  <c r="E828" i="6"/>
  <c r="E804" i="6"/>
  <c r="E792" i="6"/>
  <c r="E743" i="6"/>
  <c r="E731" i="6"/>
  <c r="E780" i="6"/>
  <c r="E750" i="6"/>
  <c r="E706" i="6"/>
  <c r="E694" i="6"/>
  <c r="E10" i="6"/>
  <c r="E659" i="6"/>
  <c r="E103" i="6"/>
  <c r="E263" i="6"/>
  <c r="E262" i="6"/>
  <c r="E513" i="6"/>
  <c r="E315" i="6"/>
  <c r="E981" i="6"/>
  <c r="E968" i="6"/>
  <c r="E862" i="6"/>
  <c r="E1026" i="6"/>
  <c r="E1003" i="6"/>
  <c r="E986" i="6"/>
  <c r="E879" i="6"/>
  <c r="E889" i="6"/>
  <c r="E867" i="6"/>
  <c r="E827" i="6"/>
  <c r="E840" i="6"/>
  <c r="E851" i="6"/>
  <c r="E791" i="6"/>
  <c r="E730" i="6"/>
  <c r="E693" i="6"/>
  <c r="E749" i="6"/>
  <c r="E705" i="6"/>
  <c r="E658" i="6"/>
  <c r="E477" i="6"/>
  <c r="E503" i="6"/>
  <c r="E13" i="6"/>
  <c r="E561" i="6"/>
  <c r="E99" i="6"/>
  <c r="E18" i="6"/>
  <c r="E107" i="6"/>
  <c r="E885" i="6"/>
  <c r="E938" i="6"/>
  <c r="E964" i="6"/>
  <c r="E1022" i="6"/>
  <c r="E976" i="6"/>
  <c r="E999" i="6"/>
  <c r="E993" i="6"/>
  <c r="E922" i="6"/>
  <c r="E875" i="6"/>
  <c r="E847" i="6"/>
  <c r="E951" i="6"/>
  <c r="E858" i="6"/>
  <c r="E836" i="6"/>
  <c r="E907" i="6"/>
  <c r="E680" i="6"/>
  <c r="E772" i="6"/>
  <c r="E759" i="6"/>
  <c r="E701" i="6"/>
  <c r="E689" i="6"/>
  <c r="E737" i="6"/>
  <c r="E814" i="6"/>
  <c r="E726" i="6"/>
  <c r="E672" i="6"/>
  <c r="E798" i="6"/>
  <c r="E787" i="6"/>
  <c r="E654" i="6"/>
  <c r="E531" i="6"/>
  <c r="E529" i="6"/>
  <c r="E533" i="6"/>
  <c r="E532" i="6"/>
  <c r="E85" i="6"/>
  <c r="E84" i="6"/>
  <c r="E619" i="6"/>
  <c r="E618" i="6"/>
  <c r="E617" i="6"/>
  <c r="E143" i="6"/>
  <c r="E149" i="6"/>
  <c r="E147" i="6"/>
  <c r="E145" i="6"/>
  <c r="E146" i="6"/>
  <c r="E148" i="6"/>
  <c r="E144" i="6"/>
  <c r="E320" i="6"/>
  <c r="E321" i="6"/>
  <c r="E227" i="6"/>
  <c r="E226" i="6"/>
  <c r="E523" i="6"/>
  <c r="E522" i="6"/>
  <c r="E524" i="6"/>
  <c r="E566" i="6"/>
  <c r="E108" i="6"/>
  <c r="E19" i="6"/>
  <c r="E14" i="6"/>
  <c r="E106" i="6"/>
  <c r="E17" i="6"/>
  <c r="E23" i="6"/>
  <c r="E859" i="6"/>
  <c r="E848" i="6"/>
  <c r="E837" i="6"/>
  <c r="E994" i="6"/>
  <c r="E1023" i="6"/>
  <c r="E977" i="6"/>
  <c r="E965" i="6"/>
  <c r="E908" i="6"/>
  <c r="E1000" i="6"/>
  <c r="E923" i="6"/>
  <c r="E876" i="6"/>
  <c r="E952" i="6"/>
  <c r="E886" i="6"/>
  <c r="E939" i="6"/>
  <c r="E773" i="6"/>
  <c r="E760" i="6"/>
  <c r="E702" i="6"/>
  <c r="E690" i="6"/>
  <c r="E815" i="6"/>
  <c r="E799" i="6"/>
  <c r="E788" i="6"/>
  <c r="E681" i="6"/>
  <c r="E738" i="6"/>
  <c r="E727" i="6"/>
  <c r="E673" i="6"/>
  <c r="E655" i="6"/>
  <c r="E88" i="6"/>
  <c r="E87" i="6"/>
  <c r="E290" i="6"/>
  <c r="E289" i="6"/>
  <c r="E288" i="6"/>
  <c r="E286" i="6"/>
  <c r="E207" i="6"/>
  <c r="E206" i="6"/>
  <c r="E221" i="6"/>
  <c r="E223" i="6"/>
  <c r="E222" i="6"/>
  <c r="E239" i="6"/>
  <c r="E956" i="6"/>
  <c r="E1010" i="6"/>
  <c r="E929" i="6"/>
  <c r="E803" i="6"/>
  <c r="E742" i="6"/>
  <c r="E779" i="6"/>
  <c r="E102" i="6"/>
  <c r="E9" i="6"/>
  <c r="E140" i="6"/>
  <c r="E916" i="6"/>
  <c r="E821" i="6"/>
  <c r="E767" i="6"/>
  <c r="E609" i="6"/>
  <c r="E500" i="6"/>
  <c r="E557" i="6"/>
  <c r="E1008" i="6"/>
  <c r="E967" i="6"/>
  <c r="E910" i="6"/>
  <c r="E954" i="6"/>
  <c r="E1025" i="6"/>
  <c r="E1002" i="6"/>
  <c r="E985" i="6"/>
  <c r="E927" i="6"/>
  <c r="E878" i="6"/>
  <c r="E866" i="6"/>
  <c r="E861" i="6"/>
  <c r="E850" i="6"/>
  <c r="E839" i="6"/>
  <c r="E888" i="6"/>
  <c r="E980" i="6"/>
  <c r="E945" i="6"/>
  <c r="E826" i="6"/>
  <c r="E729" i="6"/>
  <c r="E748" i="6"/>
  <c r="E817" i="6"/>
  <c r="E777" i="6"/>
  <c r="E720" i="6"/>
  <c r="E801" i="6"/>
  <c r="E790" i="6"/>
  <c r="E740" i="6"/>
  <c r="E667" i="6"/>
  <c r="E704" i="6"/>
  <c r="E683" i="6"/>
  <c r="E764" i="6"/>
  <c r="E692" i="6"/>
  <c r="E657" i="6"/>
  <c r="E5" i="6"/>
  <c r="E560" i="6"/>
  <c r="E663" i="6"/>
  <c r="E476" i="6"/>
  <c r="E502" i="6"/>
  <c r="E29" i="6"/>
  <c r="E27" i="6"/>
  <c r="E28" i="6"/>
  <c r="E118" i="6"/>
  <c r="E111" i="6"/>
  <c r="E776" i="6"/>
  <c r="E775" i="6"/>
  <c r="E940" i="6"/>
  <c r="E1024" i="6"/>
  <c r="E978" i="6"/>
  <c r="E924" i="6"/>
  <c r="E966" i="6"/>
  <c r="E909" i="6"/>
  <c r="E1001" i="6"/>
  <c r="E995" i="6"/>
  <c r="E877" i="6"/>
  <c r="E953" i="6"/>
  <c r="E887" i="6"/>
  <c r="E860" i="6"/>
  <c r="E838" i="6"/>
  <c r="E849" i="6"/>
  <c r="E691" i="6"/>
  <c r="E800" i="6"/>
  <c r="E816" i="6"/>
  <c r="E789" i="6"/>
  <c r="E703" i="6"/>
  <c r="E739" i="6"/>
  <c r="E728" i="6"/>
  <c r="E674" i="6"/>
  <c r="E774" i="6"/>
  <c r="E682" i="6"/>
  <c r="E761" i="6"/>
  <c r="E656" i="6"/>
  <c r="E141" i="6"/>
  <c r="E225" i="6"/>
  <c r="E224" i="6"/>
  <c r="E521" i="6"/>
  <c r="E520" i="6"/>
  <c r="E620" i="6"/>
  <c r="E629" i="6"/>
  <c r="E628" i="6"/>
  <c r="E630" i="6"/>
  <c r="E755" i="6"/>
  <c r="E754" i="6"/>
  <c r="E15" i="14"/>
  <c r="E28" i="14" l="1"/>
  <c r="G17" i="14"/>
  <c r="G7" i="14"/>
  <c r="G20" i="14"/>
  <c r="E27" i="14"/>
  <c r="E29" i="14"/>
  <c r="G6" i="14"/>
  <c r="G16" i="14"/>
  <c r="E50" i="14" l="1"/>
  <c r="E34" i="14" l="1"/>
  <c r="E35" i="14"/>
  <c r="E14" i="14"/>
  <c r="E43" i="14"/>
  <c r="E37" i="14" l="1"/>
  <c r="E51" i="14" l="1"/>
  <c r="E45" i="14"/>
  <c r="E46" i="14"/>
  <c r="E10" i="14"/>
  <c r="E11" i="14"/>
  <c r="E52" i="14" l="1"/>
  <c r="E38" i="14"/>
  <c r="E42" i="14"/>
  <c r="E13" i="14"/>
  <c r="E36" i="14"/>
  <c r="E31" i="14"/>
  <c r="E33" i="14"/>
  <c r="E23" i="14"/>
  <c r="E24" i="14"/>
  <c r="E25" i="14"/>
</calcChain>
</file>

<file path=xl/comments1.xml><?xml version="1.0" encoding="utf-8"?>
<comments xmlns="http://schemas.openxmlformats.org/spreadsheetml/2006/main">
  <authors>
    <author>Jon W. Ruelle</author>
    <author>Suh, Paula</author>
  </authors>
  <commentList>
    <comment ref="C1" authorId="0">
      <text>
        <r>
          <rPr>
            <sz val="8"/>
            <color indexed="81"/>
            <rFont val="Tahoma"/>
            <family val="2"/>
          </rPr>
          <t xml:space="preserve">F=FULL APP
T=TICKET
B=BOTH 
</t>
        </r>
      </text>
    </comment>
    <comment ref="I269" authorId="1">
      <text>
        <r>
          <rPr>
            <b/>
            <sz val="9"/>
            <color indexed="81"/>
            <rFont val="Tahoma"/>
            <family val="2"/>
          </rPr>
          <t>Suh, Paula:</t>
        </r>
        <r>
          <rPr>
            <sz val="9"/>
            <color indexed="81"/>
            <rFont val="Tahoma"/>
            <family val="2"/>
          </rPr>
          <t xml:space="preserve">
Note: verbiage change</t>
        </r>
      </text>
    </comment>
  </commentList>
</comments>
</file>

<file path=xl/comments2.xml><?xml version="1.0" encoding="utf-8"?>
<comments xmlns="http://schemas.openxmlformats.org/spreadsheetml/2006/main">
  <authors>
    <author>pasuh</author>
    <author>Pacific Life</author>
  </authors>
  <commentList>
    <comment ref="AM7" authorId="0">
      <text>
        <r>
          <rPr>
            <b/>
            <sz val="9"/>
            <color indexed="25"/>
            <rFont val="Tahoma"/>
            <family val="2"/>
          </rPr>
          <t>This form should generate for core products with PLBR only when:
1) Issue State is CA
2) Issue State is CT and product is PIP LT2 or PDX</t>
        </r>
      </text>
    </comment>
    <comment ref="AN7" authorId="0">
      <text>
        <r>
          <rPr>
            <b/>
            <sz val="9"/>
            <color indexed="25"/>
            <rFont val="Tahoma"/>
            <family val="2"/>
          </rPr>
          <t>This form should generate for core products with PLBR unless:
1) Issue State is CA
2) Issue State is CT and product is PIP LT2 or PDX 
This form should generate for core products with TIR unless:
1) Issue State is CA</t>
        </r>
      </text>
    </comment>
    <comment ref="U8" authorId="1">
      <text>
        <r>
          <rPr>
            <b/>
            <sz val="8"/>
            <color indexed="81"/>
            <rFont val="Tahoma"/>
            <family val="2"/>
          </rPr>
          <t>AK stopped using 15-20889-06 in 2010</t>
        </r>
      </text>
    </comment>
    <comment ref="AO10" authorId="0">
      <text>
        <r>
          <rPr>
            <b/>
            <sz val="8"/>
            <color indexed="81"/>
            <rFont val="Tahoma"/>
            <family val="2"/>
          </rPr>
          <t>blue cover page</t>
        </r>
      </text>
    </comment>
    <comment ref="AO11" authorId="0">
      <text>
        <r>
          <rPr>
            <b/>
            <sz val="8"/>
            <color indexed="81"/>
            <rFont val="Tahoma"/>
            <family val="2"/>
          </rPr>
          <t>green cover page</t>
        </r>
      </text>
    </comment>
    <comment ref="L42" authorId="0">
      <text>
        <r>
          <rPr>
            <b/>
            <sz val="8"/>
            <color indexed="81"/>
            <rFont val="Tahoma"/>
            <family val="2"/>
          </rPr>
          <t>15-30797-00 in production</t>
        </r>
      </text>
    </comment>
    <comment ref="AD42" authorId="0">
      <text>
        <r>
          <rPr>
            <b/>
            <sz val="9"/>
            <color indexed="81"/>
            <rFont val="Tahoma"/>
            <family val="2"/>
          </rPr>
          <t>pasuh:</t>
        </r>
        <r>
          <rPr>
            <sz val="9"/>
            <color indexed="81"/>
            <rFont val="Tahoma"/>
            <family val="2"/>
          </rPr>
          <t xml:space="preserve">
If PPC NY gets approved, this will need to be updated to have correct website in header</t>
        </r>
      </text>
    </comment>
  </commentList>
</comments>
</file>

<file path=xl/sharedStrings.xml><?xml version="1.0" encoding="utf-8"?>
<sst xmlns="http://schemas.openxmlformats.org/spreadsheetml/2006/main" count="19271" uniqueCount="4431">
  <si>
    <t>Proposed Additional Insured's Name: MI</t>
  </si>
  <si>
    <t>Application Number</t>
  </si>
  <si>
    <t>New loan of equal value on applied for policy?</t>
  </si>
  <si>
    <t>Loan on existing policy?</t>
  </si>
  <si>
    <t>SSN/TIN</t>
  </si>
  <si>
    <t>Prospectus</t>
  </si>
  <si>
    <t>Amount</t>
  </si>
  <si>
    <t xml:space="preserve">Insurer's Information </t>
  </si>
  <si>
    <t>Pacific Life - Life Insurance</t>
  </si>
  <si>
    <t>Account Number</t>
  </si>
  <si>
    <t>Financial Institution Name</t>
  </si>
  <si>
    <t>Date of Birth (Proposed Additional Insured)</t>
  </si>
  <si>
    <t>Face Amount
(Column Label- "Amount")</t>
  </si>
  <si>
    <t>MA</t>
  </si>
  <si>
    <t>VA</t>
  </si>
  <si>
    <t>MD</t>
  </si>
  <si>
    <t>VT</t>
  </si>
  <si>
    <t>ME</t>
  </si>
  <si>
    <t>MM/DD/YYYY</t>
  </si>
  <si>
    <t>Distribution Channel</t>
  </si>
  <si>
    <t>Are minimum amounts required to be on deposit before excess interest will be paid? No</t>
  </si>
  <si>
    <t>Checking</t>
  </si>
  <si>
    <t>Savings Account</t>
  </si>
  <si>
    <t>Present Policy Information (DE)</t>
  </si>
  <si>
    <t>Policy/ Contract #
(Column label- Policy/Contract #)</t>
  </si>
  <si>
    <t>The minimum interest rate to be paid is how much?</t>
  </si>
  <si>
    <t>Policyowner's Name: Last</t>
  </si>
  <si>
    <t>Payor Information</t>
  </si>
  <si>
    <t>SSN or TIN?</t>
  </si>
  <si>
    <t>First Name</t>
  </si>
  <si>
    <t>Policy Number(s)</t>
  </si>
  <si>
    <t>The death benefit is</t>
  </si>
  <si>
    <t>Always</t>
  </si>
  <si>
    <t>Required</t>
  </si>
  <si>
    <t>N/A</t>
  </si>
  <si>
    <t>Policy Number</t>
  </si>
  <si>
    <t>If replaced policy is a MEC then applied for policy will also be a MEC.</t>
  </si>
  <si>
    <t>Date
MM/DD/YYYY format</t>
  </si>
  <si>
    <t>10-2</t>
  </si>
  <si>
    <t>10-3</t>
  </si>
  <si>
    <t>10-1</t>
  </si>
  <si>
    <t>Income</t>
  </si>
  <si>
    <t>Any Proposed Insured within past 5 years diagnosed or treated by a member of the medical profession for heart trouble, stroke, cancer or for Acquired Immune Deficiency (AIDS) or AIDS Related Complex (ARC) or other immune deficiency disorders</t>
  </si>
  <si>
    <t>Authorization for Electronic Funds Transfer</t>
  </si>
  <si>
    <t>Tool Tips</t>
  </si>
  <si>
    <t>Producer's Information</t>
  </si>
  <si>
    <t>Request/Application Number
Application Number (PL&amp;A)</t>
  </si>
  <si>
    <t>Proposed Additional Insured's Name: Last</t>
  </si>
  <si>
    <t>F</t>
  </si>
  <si>
    <t>Existing Policy/Contract Information</t>
  </si>
  <si>
    <t>State list plus "Unknown": Alphabetical order</t>
  </si>
  <si>
    <t>explain:</t>
  </si>
  <si>
    <t>Note: NY form is PL&amp;A Important Notice Regarding Replacements. Other NY form Replacement Disclosure Statement (85-21776) is under another set of form rules since it is generated multiple times. 
Note: Maximum number of forms that will be generated will be 1 which will cover all replaced policies.  This is a simple form that requires only names (i.e. no policy data).</t>
  </si>
  <si>
    <t>XXX.XX%</t>
  </si>
  <si>
    <t>At least one Sales Material must be entered in either grid.</t>
  </si>
  <si>
    <t>NOTE TO DEV: The top of the Grid window should be "Home Office Generated Sales Material".</t>
  </si>
  <si>
    <t>Used on MN and IL Replacement Notices.  Used on the 1035 Absolute Assignment Form (15-13885) and Transfer of Qualified Plan Assets form (to fill in financial institution).  
Not asked if the replaced company = PL or PL&amp;A because we will auto populate the form.</t>
  </si>
  <si>
    <t>Telephone Number (include area code)</t>
  </si>
  <si>
    <t>WA Replacement Form (15-19291) question.</t>
  </si>
  <si>
    <t>Trustee Name</t>
  </si>
  <si>
    <t>Reason existing policy or contract is being replaced</t>
  </si>
  <si>
    <t>Used on the 1035 Absolute Assignment Form (15-13885).  Don't include Fixed Annuity (which is on the form) as a drop down option since cannot be a 1035X going from Fixed Annuity to Life.    The 1035 form is only needed if an external replacement, so rules include that check.</t>
  </si>
  <si>
    <t>Condition &amp; Mapping Data</t>
  </si>
  <si>
    <t>Field on Form</t>
  </si>
  <si>
    <t>Account Holder One's Name: First</t>
  </si>
  <si>
    <t>Date Locked</t>
  </si>
  <si>
    <t>Account Holder One's Name: MI</t>
  </si>
  <si>
    <t>Comparative Information Form</t>
  </si>
  <si>
    <t>Date of Birth (mm/dd/yyyy)</t>
  </si>
  <si>
    <t>NAIC Compliant State Replacement Form question (15-22390)</t>
  </si>
  <si>
    <t>Telephone Number (WY)</t>
  </si>
  <si>
    <t>Do not map.</t>
  </si>
  <si>
    <t>Should look like:
 "Term Life- Individual"</t>
  </si>
  <si>
    <t>Insured's Name: First (IN)</t>
  </si>
  <si>
    <t>Producer's Name: MI</t>
  </si>
  <si>
    <t>Producer's Name: Last</t>
  </si>
  <si>
    <t>If applicable, the rate you pay to borrow is</t>
  </si>
  <si>
    <t>and the limit on the amount that can be borrowed is</t>
  </si>
  <si>
    <t>Current Death Benefit</t>
  </si>
  <si>
    <t>Current Premium Amount</t>
  </si>
  <si>
    <t>Insured's Name: MI (IN)</t>
  </si>
  <si>
    <t>Insured's Name: Last (IN)</t>
  </si>
  <si>
    <t>Product Status</t>
  </si>
  <si>
    <t>Premium Information</t>
  </si>
  <si>
    <t>Reminder</t>
  </si>
  <si>
    <t>Name: Last</t>
  </si>
  <si>
    <t>Name: MI</t>
  </si>
  <si>
    <t>Home Office Approval Date</t>
  </si>
  <si>
    <t>Used on Internal Replacement Form (15-20839)</t>
  </si>
  <si>
    <t>OK</t>
  </si>
  <si>
    <t>HI</t>
  </si>
  <si>
    <t>Replacement</t>
  </si>
  <si>
    <t xml:space="preserve">Replacement Notice -- Version #1 (NAIC Compliant States) </t>
  </si>
  <si>
    <t xml:space="preserve">Replacement Notice -- Version #2 </t>
  </si>
  <si>
    <t>If no entries are made to either grid</t>
  </si>
  <si>
    <t>Date</t>
  </si>
  <si>
    <t>It is estimated that you will begin making premium payments for the PROPOSED POLICY from your own funds on</t>
  </si>
  <si>
    <t>Policy Form No.</t>
  </si>
  <si>
    <t>Current Date</t>
  </si>
  <si>
    <t>Utilized in Fields on Forms Rules</t>
  </si>
  <si>
    <t>Replacement Notice</t>
  </si>
  <si>
    <t xml:space="preserve">Replacement Notice -- Version #4 </t>
  </si>
  <si>
    <t>Information to be completed by Producer for presentation to the Applicant.</t>
  </si>
  <si>
    <t>Any penalties, set up or surrender charges for the new policy</t>
  </si>
  <si>
    <t>Any reduced benefits or increased premiums in later years</t>
  </si>
  <si>
    <t>Any penalties or surrender charges under the existing insurance as a result of the proposed transaction</t>
  </si>
  <si>
    <t>Any adverse tax consequences from the replacement under current tax law</t>
  </si>
  <si>
    <t>Are interest rates quoted before or after fees and mortality charges have been deducted</t>
  </si>
  <si>
    <t>Provide limit on amount that can be borrowed</t>
  </si>
  <si>
    <t>1035 Exchange/Qualified Transfer</t>
  </si>
  <si>
    <t>Percentage format; numeric</t>
  </si>
  <si>
    <t>Last Name</t>
  </si>
  <si>
    <t>DOB</t>
  </si>
  <si>
    <t>1035 Exchange</t>
  </si>
  <si>
    <t>Header</t>
  </si>
  <si>
    <t>in the amount of $</t>
  </si>
  <si>
    <t>Do not map</t>
  </si>
  <si>
    <t xml:space="preserve">Authorization for Electronic Funds Transfer </t>
  </si>
  <si>
    <t>Rules should validate for policies/contracts where Replacement = Yes.</t>
  </si>
  <si>
    <t>State list: Alphabetical Order</t>
  </si>
  <si>
    <t>Check to request yield indices for cash value policies</t>
  </si>
  <si>
    <t>Insured's Name:  First MI Last</t>
  </si>
  <si>
    <t>Additional Insured's Name: First MI Last</t>
  </si>
  <si>
    <t>Trust Date</t>
  </si>
  <si>
    <t>Insured's Soc. Sec. #</t>
  </si>
  <si>
    <t>Additional Insured's Soc. Sec. #</t>
  </si>
  <si>
    <t>Additional Insured's Date of Birth</t>
  </si>
  <si>
    <t>Policyowner's Soc. Sec #/Tax ID</t>
  </si>
  <si>
    <t>Total Surrender
Partial Surrender 
Loan 
Dividend Withdrawal 
Blank</t>
  </si>
  <si>
    <t>Surrender charges</t>
  </si>
  <si>
    <t>Dropdown</t>
  </si>
  <si>
    <t>Field to allow any additional comments the producer may wish to list.</t>
  </si>
  <si>
    <t>LifeLine User ID</t>
  </si>
  <si>
    <t>User ID</t>
  </si>
  <si>
    <t>Condition(s)</t>
  </si>
  <si>
    <t>Screen</t>
  </si>
  <si>
    <t>Screen Display</t>
  </si>
  <si>
    <t>Always or Dynamic</t>
  </si>
  <si>
    <t>Temporary Insurance Agreement (TIA) - LIFE (FL)</t>
  </si>
  <si>
    <t>Used on FL Internal Replacement Notice.
If Specific Date is selected for Save Date, then we will already have a date to use.</t>
  </si>
  <si>
    <t>Proposed Insured's Date of Birth</t>
  </si>
  <si>
    <t>In-force Policyowner's Name</t>
  </si>
  <si>
    <t>New Policyowner's Name (Complete if different from In-force Policyowner):</t>
  </si>
  <si>
    <t>In-Force Policy Number(s):</t>
  </si>
  <si>
    <t xml:space="preserve">Policy/Contract # </t>
  </si>
  <si>
    <t>Premium Waiver Rider</t>
  </si>
  <si>
    <t>Account Holder One's Name: Last</t>
  </si>
  <si>
    <t>Residence Address</t>
  </si>
  <si>
    <t>Applicant's Information</t>
  </si>
  <si>
    <t>Name</t>
  </si>
  <si>
    <t>Date of Birth</t>
  </si>
  <si>
    <t>Gender</t>
  </si>
  <si>
    <t>Replacement Notice 
(no policy info)</t>
  </si>
  <si>
    <t>IA</t>
  </si>
  <si>
    <t>PA</t>
  </si>
  <si>
    <t>ID</t>
  </si>
  <si>
    <t>RI</t>
  </si>
  <si>
    <t>IL</t>
  </si>
  <si>
    <t>SC</t>
  </si>
  <si>
    <t>IN</t>
  </si>
  <si>
    <t>SD</t>
  </si>
  <si>
    <t>KS</t>
  </si>
  <si>
    <t>TN</t>
  </si>
  <si>
    <t>KY</t>
  </si>
  <si>
    <t>LA</t>
  </si>
  <si>
    <t>UT</t>
  </si>
  <si>
    <t>New Form</t>
  </si>
  <si>
    <t>NOTE: Only 1 policy # will be lsted even though there are 3 spaces as we do not have the ability to group by Carrier.</t>
  </si>
  <si>
    <t>Insured/Add'l Insured:</t>
  </si>
  <si>
    <t>Cash with Application:</t>
  </si>
  <si>
    <t>Always print if available</t>
  </si>
  <si>
    <t>1035 Exchanges and Qualified Transfers of Assets require the insured and owner of the replaced policy and the applied for policy to be the same.</t>
  </si>
  <si>
    <t>OR</t>
  </si>
  <si>
    <t>Proposed Insured's Information</t>
  </si>
  <si>
    <t>Provide explanation</t>
  </si>
  <si>
    <t>Type of Account</t>
  </si>
  <si>
    <t>Derived Fields</t>
  </si>
  <si>
    <t>Notes</t>
  </si>
  <si>
    <t>Other Relationship</t>
  </si>
  <si>
    <t>Age</t>
  </si>
  <si>
    <t>Relationship to Proposed Insured</t>
  </si>
  <si>
    <t>Fax #</t>
  </si>
  <si>
    <t>Commission %</t>
  </si>
  <si>
    <t>Product Name</t>
  </si>
  <si>
    <t>HYPERLINK message above field label</t>
  </si>
  <si>
    <t>MA Replacement Form</t>
  </si>
  <si>
    <t>Existing Policy Information (IN)</t>
  </si>
  <si>
    <t>Individual, Group</t>
  </si>
  <si>
    <t>A separate form must be generated for each replaced policy.</t>
  </si>
  <si>
    <t>Always print</t>
  </si>
  <si>
    <t>Telephone #</t>
  </si>
  <si>
    <t>blank</t>
  </si>
  <si>
    <t>15-19282-06</t>
  </si>
  <si>
    <t>15-19287-05</t>
  </si>
  <si>
    <t>Policy Number (if known)</t>
  </si>
  <si>
    <t>We will not map to this field</t>
  </si>
  <si>
    <t>Summary Requested: Yes</t>
  </si>
  <si>
    <t>Summary Requested: No</t>
  </si>
  <si>
    <t>SAID Code</t>
  </si>
  <si>
    <t>Telephone Number</t>
  </si>
  <si>
    <t>New York Verification</t>
  </si>
  <si>
    <t>1035 Exchange Absolute Assignment</t>
  </si>
  <si>
    <t>Policy/Contract information repeats 3 times on the forms</t>
  </si>
  <si>
    <t>NOTE: The values for Home office location (Unknown, or #698, or PL/PL&amp;A address) are only for WY form.  Wrap text if necessary.  Minimize font as last resort.</t>
  </si>
  <si>
    <t>Date field</t>
  </si>
  <si>
    <t>Input Mask</t>
  </si>
  <si>
    <t>Screen Triggers</t>
  </si>
  <si>
    <t>Business Rules</t>
  </si>
  <si>
    <t>Date Field</t>
  </si>
  <si>
    <t>Fields at Top of Coversheet</t>
  </si>
  <si>
    <t>Data to be mapped &amp; Condition</t>
  </si>
  <si>
    <t>Locked with C10</t>
  </si>
  <si>
    <t>Note to Dev: Try to fit Canadian address without going below 9pt font.</t>
  </si>
  <si>
    <t>First</t>
  </si>
  <si>
    <t>Last</t>
  </si>
  <si>
    <t>MI</t>
  </si>
  <si>
    <t>WI</t>
  </si>
  <si>
    <t>MN</t>
  </si>
  <si>
    <t>WV</t>
  </si>
  <si>
    <t>MO</t>
  </si>
  <si>
    <t>WY</t>
  </si>
  <si>
    <t>MS</t>
  </si>
  <si>
    <t>Utilized in Product Rules</t>
  </si>
  <si>
    <t>Proposed Effective Date of applied for policy (estimated)</t>
  </si>
  <si>
    <t>Proposed Insured's Name: First</t>
  </si>
  <si>
    <t>Proposed Insured's Name: MI</t>
  </si>
  <si>
    <t>Proposed Insured's Name: Last</t>
  </si>
  <si>
    <t>Pop-up or Grid</t>
  </si>
  <si>
    <t>Entry Limit</t>
  </si>
  <si>
    <t>TIN format; numeric</t>
  </si>
  <si>
    <t>99-9999999</t>
  </si>
  <si>
    <t>Policyowner's Name</t>
  </si>
  <si>
    <t>Applicant's Name: First MI Last</t>
  </si>
  <si>
    <t>Trustee's Name: First MI Last</t>
  </si>
  <si>
    <t>X</t>
  </si>
  <si>
    <t>Product</t>
  </si>
  <si>
    <t>Date of Issue Unknown</t>
  </si>
  <si>
    <t>Date 
MM/DD/YYYY format</t>
  </si>
  <si>
    <t>Used on application.  Business agreed that we are okay to only collect the year of issue instead of the M/D/Y.</t>
  </si>
  <si>
    <t>Alphanumeric</t>
  </si>
  <si>
    <t>Form Order</t>
  </si>
  <si>
    <t>Group together in box 2 with the label "Select one from each row"( Personal/Bus)</t>
  </si>
  <si>
    <t>Secutity Group code sent in SAML (i.e. Lifeline_ContProd)</t>
  </si>
  <si>
    <t>Radio button</t>
  </si>
  <si>
    <t>Indicate state and/or country</t>
  </si>
  <si>
    <t>Important Notice: Replacement of Life Insurance or Annuities</t>
  </si>
  <si>
    <t>Replacing Your Life Insurance Policy</t>
  </si>
  <si>
    <t>Statement to Applicant by Producer or Broker:</t>
  </si>
  <si>
    <t>Year Issued</t>
  </si>
  <si>
    <t>MM/YYYY
(1-12)</t>
  </si>
  <si>
    <t>These fields are derived from other field values.  They are listed here for reference only.</t>
  </si>
  <si>
    <t>Combo Fields</t>
  </si>
  <si>
    <t>Value of $0 is acceptable for in good order.</t>
  </si>
  <si>
    <t>Can there be reduced benefits or increased premiums in later  years? Yes</t>
  </si>
  <si>
    <t>Are there penalties, set up or surrender charges for the new policy? Yes</t>
  </si>
  <si>
    <t>Per business, only first individual policyowner name will be populated in this field.</t>
  </si>
  <si>
    <t>Product Group</t>
  </si>
  <si>
    <t>Initial Death Benefit</t>
  </si>
  <si>
    <t>Button</t>
  </si>
  <si>
    <t>Messages</t>
  </si>
  <si>
    <t>Remarks</t>
  </si>
  <si>
    <t xml:space="preserve">Required </t>
  </si>
  <si>
    <t>If you wish a policy summary statement from your existing insurer, or insurers, check this box.</t>
  </si>
  <si>
    <t>Currency</t>
  </si>
  <si>
    <t>Sales Material Title
(Sales Material Title)</t>
  </si>
  <si>
    <t>NAIC Compliant State Replacement Form question (15-22390).  There is only one place for question on the form, so assumed to not be needed policy by policy.</t>
  </si>
  <si>
    <t xml:space="preserve">This question does not need to be asked in NAIC states as answer can be determined from a yes answer to one or both questions on the NAIC replacement form (next 2 questions listed).  Anywhere this question is used, we also use next 2 questions in addition to this one, or in place of this one (depending on states involved).  
Note: A09IUW  applications may be changed to 2 NAIC questions.
Note: Answer for NY will be backfilled since already known from Reg 60 and Def of Repl screens.
</t>
  </si>
  <si>
    <t>Insured's Information</t>
  </si>
  <si>
    <t xml:space="preserve">Zip Code </t>
  </si>
  <si>
    <t>Life, Annuity</t>
  </si>
  <si>
    <t>Life</t>
  </si>
  <si>
    <t>YYYY</t>
  </si>
  <si>
    <t>Insured's Name: First</t>
  </si>
  <si>
    <t>Insured's Name: MI</t>
  </si>
  <si>
    <t>This information is needed for the WY Replacement form (15-19288).  
If Pacific Life or Pacific Life &amp; Annuity, we will not ask on screen.  Will be auto filled with home office address.</t>
  </si>
  <si>
    <t>Producer's Name: First</t>
  </si>
  <si>
    <t>NOTE TO DEV: The top of the Grid window should be "Field Generated Sales Material".</t>
  </si>
  <si>
    <t>15-20889-06</t>
  </si>
  <si>
    <t>15-19257-05</t>
  </si>
  <si>
    <t>15-19260-05</t>
  </si>
  <si>
    <t>Are minimum amounts required to be on deposit before excess interest will be paid? Yes</t>
  </si>
  <si>
    <t>Producer</t>
  </si>
  <si>
    <t>Replacement Notice-Int-KS</t>
  </si>
  <si>
    <t>Address</t>
  </si>
  <si>
    <t>State</t>
  </si>
  <si>
    <t>Zip Code</t>
  </si>
  <si>
    <t>Note to Dev: Repeat as necessary to fill lines on forms.</t>
  </si>
  <si>
    <t>15-19280-06</t>
  </si>
  <si>
    <t>Values</t>
  </si>
  <si>
    <t>Section</t>
  </si>
  <si>
    <t>Are you considering using funds from your existing policies to pay premiums due on the new policy? Yes</t>
  </si>
  <si>
    <t>Country</t>
  </si>
  <si>
    <t>Display appropriate products based on Distribution Channel and Product Type</t>
  </si>
  <si>
    <t>Are the interest rates quoted before or after fees and mortality charges have been deducted?</t>
  </si>
  <si>
    <t>Interest rates are guaranteed for how long</t>
  </si>
  <si>
    <t>The minimum interest rate to be paid</t>
  </si>
  <si>
    <t>Applicant</t>
  </si>
  <si>
    <t>Yes
No
N/A (Term to Term)
Blank</t>
  </si>
  <si>
    <t>Prospectus Required</t>
  </si>
  <si>
    <t>State list: Alphabetical order, Blank</t>
  </si>
  <si>
    <t>It is estimated that premium payments for the applied for policy will be paid from Policyowner's funds on:</t>
  </si>
  <si>
    <t>Country List: Alphabetical Order, Blank,  and must not include the USA or Canada</t>
  </si>
  <si>
    <t>NOTE TO DEV:  This should be black text with "salmon" (...ask Mike Shea) background.  See error message on Beneficiaries screen for similarity.</t>
  </si>
  <si>
    <t xml:space="preserve">Grid </t>
  </si>
  <si>
    <t>Other Remarks</t>
  </si>
  <si>
    <t>Irrevocable Beneficiary's Name</t>
  </si>
  <si>
    <t>Internal Replacement Notice - FL</t>
  </si>
  <si>
    <t>Default/ Populated Value</t>
  </si>
  <si>
    <t>Range Min</t>
  </si>
  <si>
    <t>Range Max</t>
  </si>
  <si>
    <t>15-19267-05</t>
  </si>
  <si>
    <t xml:space="preserve">Replacement Notice -- Version #8 (KS External Replacement) </t>
  </si>
  <si>
    <t>Internal Replacement (State Repl form for KS)</t>
  </si>
  <si>
    <t>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</si>
  <si>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Estimated date current policy will terminate</t>
  </si>
  <si>
    <t>Proposed Policy Information</t>
  </si>
  <si>
    <t xml:space="preserve">Date: </t>
  </si>
  <si>
    <t>Producer:</t>
  </si>
  <si>
    <t>Used on Florida Internal Replacement Notice
If a different value than the default is used do not overwrite the value for the question from where the default is populated.</t>
  </si>
  <si>
    <t>HYPERLINK message over entire field label</t>
  </si>
  <si>
    <t>Date
MM/YYYY format</t>
  </si>
  <si>
    <t>Applicant would like to receive summary of policy/contract to be replaced from existing insurer</t>
  </si>
  <si>
    <t>NOTE TO DEV: Place next to field above</t>
  </si>
  <si>
    <t>Used on MN and IL Replacement Notices and 1035 (AAA) form and Qualified Transfer of Plan Assets form.</t>
  </si>
  <si>
    <t xml:space="preserve"> Florida Internal Replacement Notice (15-20181)</t>
  </si>
  <si>
    <t>Policy/Contract Number(s)</t>
  </si>
  <si>
    <t>Internal Replacement Request</t>
  </si>
  <si>
    <t>Proposed Additional Insured's Name: First</t>
  </si>
  <si>
    <t xml:space="preserve">Replacement Notice -- Version #7 </t>
  </si>
  <si>
    <t>1 form</t>
  </si>
  <si>
    <t>XXX%</t>
  </si>
  <si>
    <t>Ref #</t>
  </si>
  <si>
    <t>Condition</t>
  </si>
  <si>
    <t>Group together in box 1 with the label "Select one from each row" (Ind/Grp)</t>
  </si>
  <si>
    <t>What to fill in the field</t>
  </si>
  <si>
    <t>HYPERLINK message over the whole field label</t>
  </si>
  <si>
    <t>ABA/ Routing #</t>
  </si>
  <si>
    <t>Insured's Date of Birth</t>
  </si>
  <si>
    <t>Proposed Policy/Contract</t>
  </si>
  <si>
    <t>Type/Generic Name</t>
  </si>
  <si>
    <t>Replacement Notice - MN</t>
  </si>
  <si>
    <t>Beneficiaries</t>
  </si>
  <si>
    <t>If answer = Yes or Unknown, display INFO message</t>
  </si>
  <si>
    <t>Checking, Money Market, Savings, Blank</t>
  </si>
  <si>
    <t>Checking
EDITABLE</t>
  </si>
  <si>
    <t>HYPERLINK: Sample Check, the hyperlink will display to the right of the entry field…label will be "Sample Check"</t>
  </si>
  <si>
    <t>Never</t>
  </si>
  <si>
    <t>A loan in the amount of</t>
  </si>
  <si>
    <t>A partial surrender in the amount of</t>
  </si>
  <si>
    <t>Frequency (mode)</t>
  </si>
  <si>
    <t>Loan interest rate</t>
  </si>
  <si>
    <t xml:space="preserve">Used on MN and IL Replacement Notices.  Used on the 1035 Absolute Assignment Form (15-13885) and Transfer of Qualified Plan Assets form (to fill in financial institution).   </t>
  </si>
  <si>
    <t xml:space="preserve">Used on MN and IL Replacement Notices.  Used on the 1035 Absolute Assignment Form (15-13885) and Transfer of Qualified Plan Assets form (to fill in financial institution).  </t>
  </si>
  <si>
    <t>Signatures</t>
  </si>
  <si>
    <t xml:space="preserve">Yes
No </t>
  </si>
  <si>
    <t>SSN
TIN</t>
  </si>
  <si>
    <t>Yes
No</t>
  </si>
  <si>
    <t xml:space="preserve">First </t>
  </si>
  <si>
    <t>Need a separate form for each policy being replaced - we will not be mapping to this form, a blank copy is to be provided</t>
  </si>
  <si>
    <t>Blank form will be included in the submission package, but will need to be completed manually.</t>
  </si>
  <si>
    <t>SIGNATURES</t>
  </si>
  <si>
    <t>Sales Illustration</t>
  </si>
  <si>
    <t>Date of Issue</t>
  </si>
  <si>
    <t>??</t>
  </si>
  <si>
    <t>The surrender charges are</t>
  </si>
  <si>
    <t>This information is needed for the WY Replacement form (15-19288).
If Pacific Life or Pacific Life &amp; Annuity, we will not ask on screen.  Will be auto filled with home office address.</t>
  </si>
  <si>
    <t>Form Number
(Form Number)</t>
  </si>
  <si>
    <t>Revision Date
(Revision Date)</t>
  </si>
  <si>
    <t>Control Number
(Control Number)</t>
  </si>
  <si>
    <t>Heading</t>
  </si>
  <si>
    <t>Numeric field</t>
  </si>
  <si>
    <t>Yes</t>
  </si>
  <si>
    <t>Are you considering discontinuing making premium payments, surrendering, forfeiting, assigning to the insurer, or otherwise terminating your existing policy or contract? Yes</t>
  </si>
  <si>
    <t>Are there other short or long term effects from the replacement that might be adverse? Yes</t>
  </si>
  <si>
    <t>Producer Report</t>
  </si>
  <si>
    <t>Replacement Notice
(w/ policy info)</t>
  </si>
  <si>
    <t>Name: First</t>
  </si>
  <si>
    <t>Company Name</t>
  </si>
  <si>
    <t>Other</t>
  </si>
  <si>
    <t>Part C - Source of Funding for the Proposed Policy</t>
  </si>
  <si>
    <t>Percentage</t>
  </si>
  <si>
    <t>See Product Rules Tab</t>
  </si>
  <si>
    <t>Material Revision Date</t>
  </si>
  <si>
    <t>Proposed Replaced Insurer Address</t>
  </si>
  <si>
    <t>Rate paid to borrow</t>
  </si>
  <si>
    <t>Check box to request yield indices for cash value policies.</t>
  </si>
  <si>
    <t>Can there be reduced benefits or increased premiums in later  years? No</t>
  </si>
  <si>
    <t>Are there penalties, set up or surrender charges for the new policy? No</t>
  </si>
  <si>
    <t>Utilized in Forms Rules</t>
  </si>
  <si>
    <r>
      <t xml:space="preserve">An answer of 0 is </t>
    </r>
    <r>
      <rPr>
        <b/>
        <u/>
        <sz val="9"/>
        <rFont val="Arial"/>
        <family val="2"/>
      </rPr>
      <t>not</t>
    </r>
    <r>
      <rPr>
        <sz val="9"/>
        <rFont val="Arial"/>
        <family val="2"/>
      </rPr>
      <t xml:space="preserve"> acceptable for in good order</t>
    </r>
  </si>
  <si>
    <t>Check if unknown</t>
  </si>
  <si>
    <t>Form Group or Form Name</t>
  </si>
  <si>
    <t>Section Name</t>
  </si>
  <si>
    <t>Replaced Policy Type</t>
  </si>
  <si>
    <t>2  Signatures</t>
  </si>
  <si>
    <t>City</t>
  </si>
  <si>
    <t>Zip</t>
  </si>
  <si>
    <t>Refer to Product Rules</t>
  </si>
  <si>
    <t>Proposed Insured</t>
  </si>
  <si>
    <t>Home Office Generated Sales Material</t>
  </si>
  <si>
    <t>Material Form Number</t>
  </si>
  <si>
    <t>Annuity</t>
  </si>
  <si>
    <t xml:space="preserve">Modified Endowment Contract (MEC) </t>
  </si>
  <si>
    <t>If checked show message</t>
  </si>
  <si>
    <t>If Term to Term then display message 1
If answer is NO then display message 2</t>
  </si>
  <si>
    <t>1) Not required for Term to Term replacement.
2) A signed copy of the in-force illustration/ term quote must be submitted prior to policy issue.</t>
  </si>
  <si>
    <t>Text box</t>
  </si>
  <si>
    <t>Numeric</t>
  </si>
  <si>
    <t>Non-Edit Display</t>
  </si>
  <si>
    <t>Producer's Information
Insurance Producer's Information (MO)</t>
  </si>
  <si>
    <t>Check to provide a Florida Comparative Information Form</t>
  </si>
  <si>
    <t>For any Internal Replacement:</t>
  </si>
  <si>
    <t>Home Office Generated: Enter up to 7 materials used in the sale.</t>
  </si>
  <si>
    <t>Insured's Name: Last</t>
  </si>
  <si>
    <t>Financial Institution's Name</t>
  </si>
  <si>
    <t>.</t>
  </si>
  <si>
    <t>Relationship to Insured</t>
  </si>
  <si>
    <t>Florida Comparative</t>
  </si>
  <si>
    <t>Collateral Assignee: Authorized Signor's Name: First MI Last</t>
  </si>
  <si>
    <t>WA</t>
  </si>
  <si>
    <t>Free form text</t>
  </si>
  <si>
    <t>This field is not being populated</t>
  </si>
  <si>
    <t>Product:</t>
  </si>
  <si>
    <t xml:space="preserve">Always place an X in this box.  </t>
  </si>
  <si>
    <t>Sales Material Checklist</t>
  </si>
  <si>
    <t>name@domain
(do not display input mask on screen)</t>
  </si>
  <si>
    <t>SSN format; numeric</t>
  </si>
  <si>
    <t>Phone format; numeric</t>
  </si>
  <si>
    <t>Zip format; numeric</t>
  </si>
  <si>
    <t>Email</t>
  </si>
  <si>
    <t>Cash Surrender Value</t>
  </si>
  <si>
    <t>Paid-up Addition Value</t>
  </si>
  <si>
    <t>Year Issued Unknown</t>
  </si>
  <si>
    <t>HYPERLINK message over field label</t>
  </si>
  <si>
    <t>Buy/Sell</t>
  </si>
  <si>
    <t>Address: Street</t>
  </si>
  <si>
    <t>Temporary Insurance</t>
  </si>
  <si>
    <t>Personal, Business</t>
  </si>
  <si>
    <t>If no optional benefits, enter "None"</t>
  </si>
  <si>
    <t>If the policy values of your CURRENT POLICY are used as a source of funding for the purchase of an additional policy, it is estimated that your CURRENT POLICY will terminate on</t>
  </si>
  <si>
    <t>Check if foreign address</t>
  </si>
  <si>
    <t>Date of Change</t>
  </si>
  <si>
    <t>15-19261-07</t>
  </si>
  <si>
    <t>15-19266-06</t>
  </si>
  <si>
    <t>15-19291-05</t>
  </si>
  <si>
    <t>C15
Locked 11/24/08 C15</t>
  </si>
  <si>
    <t>Locked with C10
C15
Locked 11/24/08 C15</t>
  </si>
  <si>
    <t>Country list plus Unknown: Alphabetical order with USA as first dropdown value, Blank</t>
  </si>
  <si>
    <t>A value of $0 is acceptable for in good order</t>
  </si>
  <si>
    <t>15-16581-09</t>
  </si>
  <si>
    <t>A value of $0 is acceptable for in good order.</t>
  </si>
  <si>
    <t>Group together in box 1 with the label "Select one from each row" (Life/Annuity)</t>
  </si>
  <si>
    <t>Grid</t>
  </si>
  <si>
    <t>Electronic Funds Transfer for Premiums
(Nav bar = Electronic Funds Transfer)</t>
  </si>
  <si>
    <t>Replacement Notice - IL</t>
  </si>
  <si>
    <t>Contact Information</t>
  </si>
  <si>
    <t>Internal Replacement Notice - KS</t>
  </si>
  <si>
    <t>The fields in this section are assumed to match the 4 key fields on iPipeline's screen that must be answered before searching for forms.  Defaults are assumed to match existing iPipeline defaults.</t>
  </si>
  <si>
    <t>Used on Florida Internal Replacement Notice</t>
  </si>
  <si>
    <t>Mode of Payment</t>
  </si>
  <si>
    <t>Part B - Proposed Policy Information</t>
  </si>
  <si>
    <t>Proposed Premium Amount</t>
  </si>
  <si>
    <t>Are you considering discontinuing making premium payments, surrendering, forfeiting, assigning to the insurer, or otherwise terminating your existing policy or contract? No</t>
  </si>
  <si>
    <t>Commission Payout Choice</t>
  </si>
  <si>
    <t>Proposed Effective Date</t>
  </si>
  <si>
    <t>Premium Payable to Age</t>
  </si>
  <si>
    <t>Total Surrender
EDITABLE</t>
  </si>
  <si>
    <t>Are there adverse tax consequences from the replacement under current tax law? Yes</t>
  </si>
  <si>
    <t>Used on IN Replacement Form</t>
  </si>
  <si>
    <t>Type of Policy</t>
  </si>
  <si>
    <t>Type of Optional Benefits</t>
  </si>
  <si>
    <t>Date must be current, cannot be future date.</t>
  </si>
  <si>
    <t>Interest rates are guaranteed for how long?</t>
  </si>
  <si>
    <t>99-99999</t>
  </si>
  <si>
    <t xml:space="preserve">Date of Birth </t>
  </si>
  <si>
    <t>Source/ Comments</t>
  </si>
  <si>
    <t>In Good Order</t>
  </si>
  <si>
    <t>Required, Conditional, or Optional</t>
  </si>
  <si>
    <t>Proposed Policyowner/Annuitant</t>
  </si>
  <si>
    <t>Before, After, Unknown, Blank</t>
  </si>
  <si>
    <t>Length/ Size</t>
  </si>
  <si>
    <t>Part A - Current Policy Information</t>
  </si>
  <si>
    <t>Insurance Producer</t>
  </si>
  <si>
    <t>IDENTIFICATION
Insured's Information</t>
  </si>
  <si>
    <t>IDENTIFICATION
Contract Number(s)</t>
  </si>
  <si>
    <t>6.</t>
  </si>
  <si>
    <t>8.</t>
  </si>
  <si>
    <t>This will not be able to be tested, it is for Multilife business only which is out of scope.</t>
  </si>
  <si>
    <t>Interest earnings are a consideration in this replacement</t>
  </si>
  <si>
    <t>Minimum amounts required to be on deposit before excess interest will be paid</t>
  </si>
  <si>
    <t>Irrevocable Beneficiary: Authorized Signor's Name: First MI Last</t>
  </si>
  <si>
    <t>Number of Replacements</t>
  </si>
  <si>
    <t>Are you considering using funds from your existing policies to pay premiums due on the new policy? No</t>
  </si>
  <si>
    <t>Any Proposed Insured tested positive for exposure to the HIV infection or diagnosed as having ARC or AIDS caused by the HIV infection or other sickness or condition derived from such infection</t>
  </si>
  <si>
    <t>Prospectus Not Required</t>
  </si>
  <si>
    <t>Part D - Your Current Policy Could Terminate</t>
  </si>
  <si>
    <t>15-19262-06</t>
  </si>
  <si>
    <t>Explain what portion of premiums or contributions will produce limited or no earnings.  As pertinent, include in explanation the need for minimum deposits to enhance earnings, and the reduction of earnings that may result from setup charges, policy fees, and other factors</t>
  </si>
  <si>
    <t>Will there be penalties or surrender charges under the existing insurance as a result of the proposed transaction? Yes</t>
  </si>
  <si>
    <t>999-99-9999</t>
  </si>
  <si>
    <t>Blank</t>
  </si>
  <si>
    <t>PROPOSED INSURED'S INFORMATION</t>
  </si>
  <si>
    <t>Premium Payable for Years</t>
  </si>
  <si>
    <t>each (mode)</t>
  </si>
  <si>
    <t>interest rate of (percent)</t>
  </si>
  <si>
    <t>State License ID#</t>
  </si>
  <si>
    <t>AL</t>
  </si>
  <si>
    <t>MT</t>
  </si>
  <si>
    <t>AK</t>
  </si>
  <si>
    <t>NC</t>
  </si>
  <si>
    <t>AR</t>
  </si>
  <si>
    <t>ND</t>
  </si>
  <si>
    <t>AZ</t>
  </si>
  <si>
    <t>NE</t>
  </si>
  <si>
    <t>CA</t>
  </si>
  <si>
    <t>NH</t>
  </si>
  <si>
    <t>CO</t>
  </si>
  <si>
    <t>NJ</t>
  </si>
  <si>
    <t>CT</t>
  </si>
  <si>
    <t>NM</t>
  </si>
  <si>
    <t>DC</t>
  </si>
  <si>
    <t>NV</t>
  </si>
  <si>
    <t>DE</t>
  </si>
  <si>
    <t>NY</t>
  </si>
  <si>
    <t>FL</t>
  </si>
  <si>
    <t>OH</t>
  </si>
  <si>
    <t>GA</t>
  </si>
  <si>
    <t>Will there be penalties or surrender charges under the existing insurance as a result of the proposed transaction? No</t>
  </si>
  <si>
    <t>Are there adverse tax consequences from the replacement under current tax law? No</t>
  </si>
  <si>
    <t>Are interest earnings a consideration in this replacement? No</t>
  </si>
  <si>
    <t>Used on DE replacement form (15-19255) and GA replacement form (15-19257)</t>
  </si>
  <si>
    <t>15-19264-08</t>
  </si>
  <si>
    <t>15-20181-04</t>
  </si>
  <si>
    <t>Any other short or long term effects from the replacement that might be adverse</t>
  </si>
  <si>
    <t>Always type 'Pacific Life'</t>
  </si>
  <si>
    <t>WA Replacement Form (15-19291) question.
We currently do not care about Single Premium since the only excluded Product Types, Whole Life and Term Life, cannot be Single Premium.</t>
  </si>
  <si>
    <t>Optional</t>
  </si>
  <si>
    <t>Suffix</t>
  </si>
  <si>
    <t>Male, Female</t>
  </si>
  <si>
    <t>USA</t>
  </si>
  <si>
    <t>Comments</t>
  </si>
  <si>
    <t xml:space="preserve">Internal Replacement Notice - FL </t>
  </si>
  <si>
    <t>Source of funding for proposed policy</t>
  </si>
  <si>
    <t>Policyowner's Name: First</t>
  </si>
  <si>
    <t>Policyowner's Name: MI</t>
  </si>
  <si>
    <t>Are interest earnings a consideration in this replacement? Yes</t>
  </si>
  <si>
    <t>Generate one form per replaced policy.</t>
  </si>
  <si>
    <t>Rules</t>
  </si>
  <si>
    <t>State names</t>
  </si>
  <si>
    <t>Collateral Assignee's Name</t>
  </si>
  <si>
    <t>Producer's Information
Producer or Broker's Information (WA)</t>
  </si>
  <si>
    <t>Account Name</t>
  </si>
  <si>
    <t>Proposed Replaced Insurer Home Office Location</t>
  </si>
  <si>
    <t>Used for NAIC replacement form (15-22390)
TX NAIC Adoption 1/1/08</t>
  </si>
  <si>
    <t>Date of Birth (Proposed Insured)</t>
  </si>
  <si>
    <t>State (Issue)</t>
  </si>
  <si>
    <t>Provide explanation
Smaller text below label: Emphasize any extra cost for early withdrawal</t>
  </si>
  <si>
    <t>No, 
Yes, 
Unknown
Blank</t>
  </si>
  <si>
    <t>HYPERLINK message over "Optional Benefits"</t>
  </si>
  <si>
    <t>Company
(Column label- Company Name)</t>
  </si>
  <si>
    <t>Name
(also under Column Label- Company Name)</t>
  </si>
  <si>
    <t>The line breaks are for clarity only.  When printed to overflow they should all be on the same line separated by " / " as in quotes to the left.  Based on the amount of information this may need to wrap.  Add a blank line in between this and the next record.  Repeat as many times necessary.
An example of the desired effect:
Policy/Contract: 1212JKE3 / ING / Face Amount: $600,000 / Year Issued: Unknown / Life / Individual / Personal / Inforce / Replacing: Yes / 1035 or QTOA: Yes</t>
  </si>
  <si>
    <t>Money Market</t>
  </si>
  <si>
    <t>Policyowner</t>
  </si>
  <si>
    <t xml:space="preserve">1035 Exchange Absolute Assignment </t>
  </si>
  <si>
    <t>Are any policy(ies) being exchanged a Modified Endowment Contract (MEC)? Yes</t>
  </si>
  <si>
    <t>Are any policy(ies) being exchanged a Modified Endowment Contract (MEC)? No</t>
  </si>
  <si>
    <t>Are any policy(ies) being exchanged a Modified Endowment Contract (MEC)? Unknown</t>
  </si>
  <si>
    <t>15-19256-05</t>
  </si>
  <si>
    <t>Non-edit Display</t>
  </si>
  <si>
    <t>State of Birth</t>
  </si>
  <si>
    <t>Face Amount</t>
  </si>
  <si>
    <t>A dividend withdrawal in the amount of</t>
  </si>
  <si>
    <t>Numeric Field</t>
  </si>
  <si>
    <t>Dividend Value</t>
  </si>
  <si>
    <t>Yes, No</t>
  </si>
  <si>
    <t>Dynamic Reminders</t>
  </si>
  <si>
    <t>Dynamic</t>
  </si>
  <si>
    <t>Text Box</t>
  </si>
  <si>
    <t>Conditional</t>
  </si>
  <si>
    <t>Product Type</t>
  </si>
  <si>
    <t>to be paid each (mode)</t>
  </si>
  <si>
    <t>Florida Licensed Producer ID Number</t>
  </si>
  <si>
    <t>Blank, Jr, Sr, II, III, IV, V</t>
  </si>
  <si>
    <t>Change Ref</t>
  </si>
  <si>
    <t xml:space="preserve">ERROR: If answer = Y to this question, display message </t>
  </si>
  <si>
    <t>Print 2 character state code</t>
  </si>
  <si>
    <r>
      <t xml:space="preserve">Always print
If PL Producer code is available then add it next to the name in parentheses.  If the data is not available do not print the parentheses.
</t>
    </r>
    <r>
      <rPr>
        <b/>
        <sz val="9"/>
        <rFont val="Arial"/>
        <family val="2"/>
      </rPr>
      <t>SAMPLE:</t>
    </r>
    <r>
      <rPr>
        <sz val="9"/>
        <rFont val="Arial"/>
        <family val="2"/>
      </rPr>
      <t xml:space="preserve">
John D Producer (XXXXX)</t>
    </r>
  </si>
  <si>
    <t>Applicant has signed the illustrations/ term sales quote for both the applied for policy and replaced policy(ies).</t>
  </si>
  <si>
    <t xml:space="preserve">Used on Internal Replacement form </t>
  </si>
  <si>
    <t>(999) 999-9999</t>
  </si>
  <si>
    <t>Annually
Semi-Annually
Quarterly
Monthly
Monthly Bank Draft
Other</t>
  </si>
  <si>
    <t>Monthly, 
Quarterly, 
Semi-Annually, 
Annually, 
Monthly Bank Draft, 
Other, 
Paid-up, 
Single Premium, Blank</t>
  </si>
  <si>
    <t>WA Replacement</t>
  </si>
  <si>
    <t>Field Label/ Question</t>
  </si>
  <si>
    <t>Field Display on Wizard</t>
  </si>
  <si>
    <t>Locked Indicator</t>
  </si>
  <si>
    <t xml:space="preserve">Y or N </t>
  </si>
  <si>
    <t>The last date that an application was locked.</t>
  </si>
  <si>
    <t>Unique Application ID</t>
  </si>
  <si>
    <r>
      <t xml:space="preserve">Always print
For the state enter the 2 character state abbreviation, not the full name.
</t>
    </r>
    <r>
      <rPr>
        <b/>
        <sz val="9"/>
        <rFont val="Arial"/>
        <family val="2"/>
      </rPr>
      <t>SAMPLES:</t>
    </r>
    <r>
      <rPr>
        <sz val="9"/>
        <rFont val="Arial"/>
        <family val="2"/>
      </rPr>
      <t xml:space="preserve">
CA/Yes
AL/No
</t>
    </r>
  </si>
  <si>
    <t>Field Generated Sales Material</t>
  </si>
  <si>
    <t>Control Number</t>
  </si>
  <si>
    <t>15-19253-10</t>
  </si>
  <si>
    <t>Radio Button</t>
  </si>
  <si>
    <t>Temporary Insurance Agreement (TIA) - LIFE</t>
  </si>
  <si>
    <t>Health Questions</t>
  </si>
  <si>
    <t>Sales Material Title</t>
  </si>
  <si>
    <t>Contract Number(s)</t>
  </si>
  <si>
    <t>Issue State/Replacement:</t>
  </si>
  <si>
    <t>Date of Birth: (Additional Insured)</t>
  </si>
  <si>
    <t>Unique ID assigned by iPipeline (Is used as the GUID when policies are in good order)</t>
  </si>
  <si>
    <t>10-4</t>
  </si>
  <si>
    <t>10-5</t>
  </si>
  <si>
    <t>10-6</t>
  </si>
  <si>
    <t>Y = Policy is currently locked; N = Policy is currently unlocked</t>
  </si>
  <si>
    <t xml:space="preserve">TX </t>
  </si>
  <si>
    <t>Form</t>
  </si>
  <si>
    <t>Lifeline Security Group</t>
  </si>
  <si>
    <t>Pulled from Single Sign On transmission</t>
  </si>
  <si>
    <t>Data Entry</t>
  </si>
  <si>
    <t>Format</t>
  </si>
  <si>
    <t>Object Type</t>
  </si>
  <si>
    <t>Are there other short or long term effects from the replacement that might be adverse? No</t>
  </si>
  <si>
    <t>0% is not an acceptable answer for this field</t>
  </si>
  <si>
    <t>Individual</t>
  </si>
  <si>
    <t>Existing Insurer's Information</t>
  </si>
  <si>
    <t>Checkbox</t>
  </si>
  <si>
    <t>n/a</t>
  </si>
  <si>
    <t>Place of Birth (Additional Insured)</t>
  </si>
  <si>
    <t>Process this request as a 1035 Exchange</t>
  </si>
  <si>
    <t>ERROR: If answer = Y, display message.</t>
  </si>
  <si>
    <t>Replacement Notice (Internal Repl form for FL)</t>
  </si>
  <si>
    <t>Replacement Comparison Memorandum - Arkansas</t>
  </si>
  <si>
    <t>15-30295-00</t>
  </si>
  <si>
    <t>Proposed Insured's Name: First MI Last</t>
  </si>
  <si>
    <t>Form Names / 
States</t>
  </si>
  <si>
    <t>TELE-APP TICKET FOR TERM</t>
  </si>
  <si>
    <t>AUTHORIZATION TO OBTAIN INFORMATION</t>
  </si>
  <si>
    <t>Triggers --&gt;</t>
  </si>
  <si>
    <t>Change Date</t>
  </si>
  <si>
    <t>PRODUCER REPORT - TELE-APP TICKET FOR TERM</t>
  </si>
  <si>
    <t>DISCLOSURE NOTICE</t>
  </si>
  <si>
    <t>DOCTYPE</t>
  </si>
  <si>
    <t>APPLT</t>
  </si>
  <si>
    <t>AUTH</t>
  </si>
  <si>
    <t>PRDRT</t>
  </si>
  <si>
    <t>DISCL</t>
  </si>
  <si>
    <t>N/A - No Doc Type</t>
  </si>
  <si>
    <t>STREQ</t>
  </si>
  <si>
    <t>STRPL</t>
  </si>
  <si>
    <t>RPINT</t>
  </si>
  <si>
    <t>AAA</t>
  </si>
  <si>
    <t>SMRPL</t>
  </si>
  <si>
    <t>EFT</t>
  </si>
  <si>
    <t>TIA</t>
  </si>
  <si>
    <t>T</t>
  </si>
  <si>
    <t>B</t>
  </si>
  <si>
    <t>Authorized Account Holder is</t>
  </si>
  <si>
    <t>App Type</t>
  </si>
  <si>
    <t>State Code list: Alphabetical order including Blank</t>
  </si>
  <si>
    <t>Country of Birth</t>
  </si>
  <si>
    <t xml:space="preserve">HYPERLINK over the 'Telephone #' </t>
  </si>
  <si>
    <t>Same as Proposed Insured</t>
  </si>
  <si>
    <t>Primary Beneficiary</t>
  </si>
  <si>
    <t>Percentage Share</t>
  </si>
  <si>
    <t>Red Message</t>
  </si>
  <si>
    <t>Case Detail</t>
  </si>
  <si>
    <t xml:space="preserve">Policyowner is </t>
  </si>
  <si>
    <t>Beneficiary is</t>
  </si>
  <si>
    <t>Initial premium and Temporary Insurance Agreement (TIA) submitted with the Request</t>
  </si>
  <si>
    <t>Risk Class</t>
  </si>
  <si>
    <t xml:space="preserve">Additional Remarks for the Submission Cover Sheet
</t>
  </si>
  <si>
    <t>Product Type = Term</t>
  </si>
  <si>
    <t>Purpose for the proposed insurance to be applied for</t>
  </si>
  <si>
    <t xml:space="preserve">Estate Planning </t>
  </si>
  <si>
    <t>Income Replacement</t>
  </si>
  <si>
    <t>Hyperlink message</t>
  </si>
  <si>
    <t>Commission Information</t>
  </si>
  <si>
    <t>Soliciting Producer</t>
  </si>
  <si>
    <t>Verify with your broker-dealer to ensure correct choice is indicated.
NOTE: Policies will not be reissued for a change in Commission Payout Choice.</t>
  </si>
  <si>
    <t>Additional Producer</t>
  </si>
  <si>
    <t>see field label field</t>
  </si>
  <si>
    <t>Blue Info Message</t>
  </si>
  <si>
    <t xml:space="preserve">Primary Policyowner </t>
  </si>
  <si>
    <t>Additional Policyowner</t>
  </si>
  <si>
    <t>Check if sales materials were used</t>
  </si>
  <si>
    <t>Frame</t>
  </si>
  <si>
    <t>Soc. Sec. #</t>
  </si>
  <si>
    <t>Street Address</t>
  </si>
  <si>
    <t>[None-SSN Field only]</t>
  </si>
  <si>
    <t>[None-TIN Field only]</t>
  </si>
  <si>
    <t>SSN TIN</t>
  </si>
  <si>
    <t>Complete the fields below or check the box to submit the EFT request form at delivery:</t>
  </si>
  <si>
    <t>Provide the best telephone number to contact the insured for the interview</t>
  </si>
  <si>
    <t>Commission percentage must equal 100%. If you have more than 2 producers, enter all information for the additional producers in Remarks below (i.e. Bob Smith SS# 123-45-6666, SAID: YYYYY, Commission 25%, Payout A)</t>
  </si>
  <si>
    <t>Additional trust information will be requested during the telephone interview. The proposed insured should have the trust documents available for reference during the interview.</t>
  </si>
  <si>
    <t>For a group of individuals, the percentage share will be divided equally among all members of the group</t>
  </si>
  <si>
    <t>Authorized Account Holder</t>
  </si>
  <si>
    <t xml:space="preserve">See Product Rules Tab
Pac Life Ed Jones Access. GAID 5499 
Pac Life WFG Access GAID 5500 
Pacific Life Wirehouse GAID 5501
</t>
  </si>
  <si>
    <t>REMARKS</t>
  </si>
  <si>
    <t>Text Box
with red error message</t>
  </si>
  <si>
    <t xml:space="preserve">Producer </t>
  </si>
  <si>
    <t>Save</t>
  </si>
  <si>
    <t>Cancel</t>
  </si>
  <si>
    <t>Not used until we do a survivorship product or a term rider for an additional insured</t>
  </si>
  <si>
    <t>HEADER</t>
  </si>
  <si>
    <t>Check if Additional Producer is the servicing producer</t>
  </si>
  <si>
    <t>MEC</t>
  </si>
  <si>
    <t>PENDING OR PLANNED INSURANCE</t>
  </si>
  <si>
    <t>Ultimate total line of coverage</t>
  </si>
  <si>
    <t>Dropdown with Blue Info Message</t>
  </si>
  <si>
    <t>Enter up to 15 Existing, Pending or Planned Policies</t>
  </si>
  <si>
    <r>
      <t xml:space="preserve">Replacement Notice </t>
    </r>
    <r>
      <rPr>
        <b/>
        <sz val="8"/>
        <color rgb="FFFF0000"/>
        <rFont val="Arial"/>
        <family val="2"/>
      </rPr>
      <t>(GA)</t>
    </r>
  </si>
  <si>
    <r>
      <t xml:space="preserve">Replacement Notice </t>
    </r>
    <r>
      <rPr>
        <b/>
        <sz val="8"/>
        <color rgb="FFFF0000"/>
        <rFont val="Arial"/>
        <family val="2"/>
      </rPr>
      <t>(GA, MO)</t>
    </r>
  </si>
  <si>
    <t>Producer's Information
Insurance Producer's Information</t>
  </si>
  <si>
    <t xml:space="preserve">Producer's Information
Insurance Producer's Information </t>
  </si>
  <si>
    <t>Group together in box 2 with the label "Select one from each row" ('Pending/Planned'/ 'Inforce')</t>
  </si>
  <si>
    <t>Pending/Planned, Inforce</t>
  </si>
  <si>
    <t>If PO = Individual, than this will be the 1st PO entered from the screen. Additional Policyowners will be populated below.</t>
  </si>
  <si>
    <t>Special
Mapping</t>
  </si>
  <si>
    <t>Producer's Signature</t>
  </si>
  <si>
    <t>Proposed Additional Insured's Signature (or parent/guardian if under age 16)</t>
  </si>
  <si>
    <t>Proposed Insured's Signature (or parent/guardian if under age 16)</t>
  </si>
  <si>
    <t>15-19295-08</t>
  </si>
  <si>
    <t>e-sign process</t>
  </si>
  <si>
    <t>Date (mm/dd/yyyy)</t>
  </si>
  <si>
    <t>Signed and Dated by the Insured(s) in:  City</t>
  </si>
  <si>
    <t>Signed and Dated by the Insured(s) in:  State</t>
  </si>
  <si>
    <t>Signed and Dated by the Insured(s) in:  Date (mm/dd/yyyy)</t>
  </si>
  <si>
    <t>Need to add additional insured when we do a survivorship product or a term rider for add'l insured</t>
  </si>
  <si>
    <t>This section repeats two times.The excess data will go to Overflow.</t>
  </si>
  <si>
    <r>
      <t xml:space="preserve">Replacement Notice 
</t>
    </r>
    <r>
      <rPr>
        <b/>
        <sz val="8"/>
        <color rgb="FFFF0000"/>
        <rFont val="Arial"/>
        <family val="2"/>
      </rPr>
      <t>(Except KS)</t>
    </r>
  </si>
  <si>
    <t xml:space="preserve">Need to add additional insured when we do a survivorship product or a term rider for add'l insured
</t>
  </si>
  <si>
    <r>
      <t xml:space="preserve">For the IN form, the name field only appears once.  For this form if any of the three policies cover Both insureds or if one policy covers one insured and the other two cover the other insured then type both names.
</t>
    </r>
    <r>
      <rPr>
        <sz val="8"/>
        <color rgb="FFC00000"/>
        <rFont val="Arial"/>
        <family val="2"/>
      </rPr>
      <t xml:space="preserve">
Need to add additional insured when we do a survivorship product or a term rider for add'l insured
</t>
    </r>
  </si>
  <si>
    <r>
      <t xml:space="preserve">For the IN form, the name field only appears once.  For this form if any of the three policies cover Both insureds or if one policy covers one insured and the other two cover the other insured then type both names.
</t>
    </r>
    <r>
      <rPr>
        <sz val="8"/>
        <color rgb="FFC00000"/>
        <rFont val="Arial"/>
        <family val="2"/>
      </rPr>
      <t xml:space="preserve">Need to add additional insured when we do a survivorship product or a term rider for add'l insured
</t>
    </r>
  </si>
  <si>
    <t>Signature</t>
  </si>
  <si>
    <t>Insurance Producer's Signature</t>
  </si>
  <si>
    <t>Producer's Information
Producer or Broker's Information (WA)</t>
  </si>
  <si>
    <t>Applicant's Signature</t>
  </si>
  <si>
    <t>e-sign</t>
  </si>
  <si>
    <t>If all medical questions above are No display the field</t>
  </si>
  <si>
    <t>Illustration</t>
  </si>
  <si>
    <t>Additional Policyowner's Signature</t>
  </si>
  <si>
    <t>Collateral Assignee's Signature (Include Title, if corporation, trust, or business entity)</t>
  </si>
  <si>
    <t>Irrevocable Beneficiary's Signature (Include Title, if corporation, trust, or business entity)</t>
  </si>
  <si>
    <t>Signed and Dated on:
Date (mm/dd/yyyy)</t>
  </si>
  <si>
    <t>Signed and Dated on:
(mm/dd/yyyy)</t>
  </si>
  <si>
    <t>Authorized Account Holder One's Signature</t>
  </si>
  <si>
    <r>
      <t xml:space="preserve">Temporary Insurance Agreement (TIA) - LIFE </t>
    </r>
    <r>
      <rPr>
        <b/>
        <sz val="8"/>
        <color rgb="FFFF0000"/>
        <rFont val="Arial"/>
        <family val="2"/>
      </rPr>
      <t>- FL</t>
    </r>
  </si>
  <si>
    <t>for MN, the PI name and date of birth is listed again on the top of the 2nd page.</t>
  </si>
  <si>
    <t>Proposed insured esignature</t>
  </si>
  <si>
    <t>From eSign Screen</t>
  </si>
  <si>
    <t>Date insured esigned</t>
  </si>
  <si>
    <t>Hyperlink message over "Existing policy(ies)"</t>
  </si>
  <si>
    <t>Hyperlink message over "existing policy(ies) funds"</t>
  </si>
  <si>
    <t>Use of funds from a surrendered or partially surrendered, lapsed, forfeited, or terminated annuity or life insurance policy to pay premium is considered a replacement and should result in an answer of YES to this question.</t>
  </si>
  <si>
    <t>Signature (Applicant)
Applicant's Signature (OK)</t>
  </si>
  <si>
    <t>Signature (Producer)
Producer's Signature (OK)</t>
  </si>
  <si>
    <t>Statement by Applicant Regarding Notification of Replacement to the Replaced Insurer</t>
  </si>
  <si>
    <t>1. Please notify my present insurer(s) regarding this transaction. Applicant's Signature</t>
  </si>
  <si>
    <t>1. Please notify my present insurer(s) regarding this transaction. Date</t>
  </si>
  <si>
    <t>2. Please do not notify my present insurer(s) regarding this transaction. Applicant's Signature</t>
  </si>
  <si>
    <t>2. Please do not notify my present insurer(s) regarding this transaction. Date</t>
  </si>
  <si>
    <r>
      <t xml:space="preserve">Replacement Notice </t>
    </r>
    <r>
      <rPr>
        <b/>
        <sz val="8"/>
        <color rgb="FFFF0000"/>
        <rFont val="Arial"/>
        <family val="2"/>
      </rPr>
      <t>(OK)</t>
    </r>
  </si>
  <si>
    <t>Replacement Notice (OK)</t>
  </si>
  <si>
    <r>
      <t xml:space="preserve">Replacement Notice 
</t>
    </r>
    <r>
      <rPr>
        <b/>
        <sz val="8"/>
        <color rgb="FFFF0000"/>
        <rFont val="Arial"/>
        <family val="2"/>
      </rPr>
      <t>(Except KS, OK)</t>
    </r>
  </si>
  <si>
    <t>Insurance Agency or Producer License Number
License Number (GA/MO)</t>
  </si>
  <si>
    <t>Insurance Agency or Producer License Number</t>
  </si>
  <si>
    <t>Notice to Applicants Regarding Replacement of Life Insurance</t>
  </si>
  <si>
    <r>
      <t xml:space="preserve">Replacement Notice </t>
    </r>
    <r>
      <rPr>
        <b/>
        <sz val="8"/>
        <color rgb="FFFF0000"/>
        <rFont val="Arial"/>
        <family val="2"/>
      </rPr>
      <t>(MI)</t>
    </r>
  </si>
  <si>
    <t>SEE FULL APP FIELDS ON FORMS RULES FOR ALL FIELDS NOT REFERENCED BELOW</t>
  </si>
  <si>
    <t>See Mock Up</t>
  </si>
  <si>
    <t>SIGNATURES 
Policyowner's Information</t>
  </si>
  <si>
    <t>SIGNATURES 
Producer's Information</t>
  </si>
  <si>
    <t>illustration</t>
  </si>
  <si>
    <t>Trust Name and Date</t>
  </si>
  <si>
    <t>Adding the date to the Trust name field</t>
  </si>
  <si>
    <t>Dynamically Display: All Owners (except when the owner is a trust), Trustees, PI, Other, Blank</t>
  </si>
  <si>
    <t>Additional Remarks to the Life Ticket</t>
  </si>
  <si>
    <t>Overflow</t>
  </si>
  <si>
    <t>(Blank Line)</t>
  </si>
  <si>
    <t>Print this section if the trustee or addl trustee fields are &lt;&gt; blank</t>
  </si>
  <si>
    <t>Print this section if the Bene remarks field is &lt;&gt; blank</t>
  </si>
  <si>
    <t>Routing/ABA Number (9 digits)</t>
  </si>
  <si>
    <t>State License #</t>
  </si>
  <si>
    <t>y</t>
  </si>
  <si>
    <t>only 1 date field - Last Date</t>
  </si>
  <si>
    <t>Proposed insured</t>
  </si>
  <si>
    <t>future PAI</t>
  </si>
  <si>
    <t>Per business, only first policyowner name will be populated in this field. If there is more than one then add the "(See Ticket)" wording.
If the policyowner is an individual (including PI or AI) the "(See Ticket)" should come after the last name.
Whenever there are more than 1 Policyowner SEE TICKET will print.  This includes when the PI and the PAI are both the Policyowners.</t>
  </si>
  <si>
    <t>Add a required yes/no question to the owners/trustees signature screen that says "Notify my present insurer(s) regarding this transaction", based on their answer map their signature to the correct spot on the form.  If there is more than 1 owner/trustee they could answer the question differently and the answers should be mapped according to their answer.</t>
  </si>
  <si>
    <t>will not map</t>
  </si>
  <si>
    <t>Issue State</t>
  </si>
  <si>
    <t>Navigator Output Fields</t>
  </si>
  <si>
    <t>Billing Mode/Premium Mode</t>
  </si>
  <si>
    <t>N-10</t>
  </si>
  <si>
    <t>N-11</t>
  </si>
  <si>
    <t>N-12</t>
  </si>
  <si>
    <t>N-13</t>
  </si>
  <si>
    <t>N-14</t>
  </si>
  <si>
    <t>N-15</t>
  </si>
  <si>
    <t>Existing policies include life and annuity</t>
  </si>
  <si>
    <t>iPipeline comment: Same for Term, Non Variable, Whole Life and Survivorship</t>
  </si>
  <si>
    <t>Expected Annual Premium</t>
  </si>
  <si>
    <t>Death Benefit/Total Face Amount</t>
  </si>
  <si>
    <t>Called Death Benefit for Term products and Total Face Amount for non-Term products</t>
  </si>
  <si>
    <t>Examples: annual, monthly
iPipeline comment: If Billing Method is "List Bill" Options are Annually, Semi- Annually, Quarterly, and Monthly, if not then options are Annually, Semi-Annually, and Quarterly</t>
  </si>
  <si>
    <t>Basic Coverage</t>
  </si>
  <si>
    <t>Not Applicable for Term</t>
  </si>
  <si>
    <t>Initial Death Benefit Option</t>
  </si>
  <si>
    <t>Definition of Life Insurance /Life Insurance Qualification Test</t>
  </si>
  <si>
    <t>iPipeline values: 
QualificationTest-1 = Guideline Premium Test (GPT) , QualificationTest-2 = Cash Value Accumulation Test (CVAT)</t>
  </si>
  <si>
    <t>N-16</t>
  </si>
  <si>
    <t>N-17</t>
  </si>
  <si>
    <t>N-18</t>
  </si>
  <si>
    <t>N-19</t>
  </si>
  <si>
    <t>N-20</t>
  </si>
  <si>
    <t>N-21</t>
  </si>
  <si>
    <t>N-22</t>
  </si>
  <si>
    <t>N-23</t>
  </si>
  <si>
    <t>N-24</t>
  </si>
  <si>
    <t>N-25</t>
  </si>
  <si>
    <t>N-26</t>
  </si>
  <si>
    <t>N-27</t>
  </si>
  <si>
    <t>N-28</t>
  </si>
  <si>
    <t>N-29</t>
  </si>
  <si>
    <t>N-30</t>
  </si>
  <si>
    <t>Years to Pay Premium</t>
  </si>
  <si>
    <t>N-31</t>
  </si>
  <si>
    <t>10-07</t>
  </si>
  <si>
    <t>Application Type</t>
  </si>
  <si>
    <t>Full Application, Ticket</t>
  </si>
  <si>
    <r>
      <t xml:space="preserve">Replacement Notice </t>
    </r>
    <r>
      <rPr>
        <b/>
        <sz val="8"/>
        <color rgb="FFFF0000"/>
        <rFont val="Arial"/>
        <family val="2"/>
      </rPr>
      <t>(FL)</t>
    </r>
  </si>
  <si>
    <t>Indicate whether or not you wish a Comparative Information Form from the proposed company and your existing
insurer or insurers by placing your initials in the appropriate box below. Yes</t>
  </si>
  <si>
    <t>Indicate whether or not you wish a Comparative Information Form from the proposed company and your existing
insurer or insurers by placing your initials in the appropriate box below. 
No</t>
  </si>
  <si>
    <t>SVER Coverage Amount</t>
  </si>
  <si>
    <t>ARTR Coverage Amount</t>
  </si>
  <si>
    <t>Hyperlink message over '(additional info)'</t>
  </si>
  <si>
    <t>SECTION HEADING</t>
  </si>
  <si>
    <t>Type "Product:"</t>
  </si>
  <si>
    <t>Type "Proposed Insured:"</t>
  </si>
  <si>
    <t>Type: "Additional Beneficiary Remarks':"</t>
  </si>
  <si>
    <t>SUB HEADER</t>
  </si>
  <si>
    <t>Type "Additional Commission Information"</t>
  </si>
  <si>
    <t>Additional Contact:</t>
  </si>
  <si>
    <t>Confirmation #</t>
  </si>
  <si>
    <t>Type "Thank you for using EzApply and completing the forms package In Good Order. Use the checklist below for any additional actions required."</t>
  </si>
  <si>
    <t>Type "This request has NOT been electronically submitted."</t>
  </si>
  <si>
    <t>Type "This request has been electronically submitted."</t>
  </si>
  <si>
    <t>Box below Title "EzAppy Cover Sheet"</t>
  </si>
  <si>
    <t>Type "Congratulations on your successful submission using EzApply! Use the checklist below for any additional actions required."</t>
  </si>
  <si>
    <t>Second line below Confirmation #</t>
  </si>
  <si>
    <t>[  ] Replacement Comparison Memorandum – A blank form was generated for manual completion.</t>
  </si>
  <si>
    <t>[  ] Sales Material Checklist – Submit copies of field generated sales material.</t>
  </si>
  <si>
    <t>[  ] Temporary Insurance Agreement (TIA) – Submit a check made payable to “Pacific Life Insurance Company”.</t>
  </si>
  <si>
    <t xml:space="preserve">[  ] EzApply Cover Sheet – Include with the forms listed below to expedite the process. </t>
  </si>
  <si>
    <t>[  ] Replacement Notice(s) – All Replacement notices must be signed and submitted.</t>
  </si>
  <si>
    <t xml:space="preserve">[  ] Replacement Notice – Policyowner(s) must initial to indicate whether or not a Comparative Information Form is needed.  </t>
  </si>
  <si>
    <t xml:space="preserve">[  ] EzApply Cover Sheet – Include with the forms package to expedite the process. </t>
  </si>
  <si>
    <t>[  ]  Replacement Notice – Policyowner(s) must sign to indicate whether or not present insurance carrier should be notified of the replacement.</t>
  </si>
  <si>
    <t>Type "Thank you for using EzApply. Your forms package has been created with the partial information provided. If you would like to complete it In Good Order, you can return to EzApply at any time. Please use the checklist below to complete the final forms package."</t>
  </si>
  <si>
    <t>If NIGO</t>
  </si>
  <si>
    <t>This will be the servicing producer unless otherwise indicated when entering an additional producer.</t>
  </si>
  <si>
    <t>Choose a signature method:</t>
  </si>
  <si>
    <t>Print forms package for client’s wet signature</t>
  </si>
  <si>
    <t>E-mail forms package to client(s) for eSignature (Click Wrap)</t>
  </si>
  <si>
    <t>Producer validation and electronic submission</t>
  </si>
  <si>
    <t xml:space="preserve">[  ] 1035 Exchange Absolute Assignment (AAA) – Must be signed and submitted.  </t>
  </si>
  <si>
    <t>[  ] Temporary Insurance Agreement (TIA) – Submit the signed agreement along with a check made payable to “Pacific Life Insurance Company”.</t>
  </si>
  <si>
    <t>Font Color</t>
  </si>
  <si>
    <t>Black</t>
  </si>
  <si>
    <t>Blue</t>
  </si>
  <si>
    <t xml:space="preserve">
Add comma in between the name and the e-mail address</t>
  </si>
  <si>
    <t>Electronic Funds Transfer for Premiums</t>
  </si>
  <si>
    <t>This should only print if no other reminders are triggered.</t>
  </si>
  <si>
    <t>Always print
Do not print anything in the () (i.e. EzApply Tele-App Ticket). Print only the product name</t>
  </si>
  <si>
    <t>Print this reminder in BOLD letters</t>
  </si>
  <si>
    <t>Instructions to Pacific Life Insurance Company:</t>
  </si>
  <si>
    <r>
      <t>[</t>
    </r>
    <r>
      <rPr>
        <sz val="9"/>
        <rFont val="Wingdings"/>
        <charset val="2"/>
      </rPr>
      <t></t>
    </r>
    <r>
      <rPr>
        <sz val="9"/>
        <rFont val="Arial"/>
        <family val="2"/>
      </rPr>
      <t>]  All forms have been electronically submitted to Pacific Life Insurance Company; no additional actions required.</t>
    </r>
  </si>
  <si>
    <t>EIGO</t>
  </si>
  <si>
    <t>ENIGO</t>
  </si>
  <si>
    <t>If all screens are locked (In Good Order)</t>
  </si>
  <si>
    <t>If all screens are not locked (Not In Good Order)</t>
  </si>
  <si>
    <r>
      <t>[</t>
    </r>
    <r>
      <rPr>
        <sz val="9"/>
        <rFont val="Wingdings"/>
        <charset val="2"/>
      </rPr>
      <t></t>
    </r>
    <r>
      <rPr>
        <sz val="9"/>
        <rFont val="Arial"/>
        <family val="2"/>
      </rPr>
      <t>]  The eSignature process is not complete; return to EzApply to check the status of the eSignatures.</t>
    </r>
  </si>
  <si>
    <t>Navigator GUID</t>
  </si>
  <si>
    <t>AIG
American General Life
AXA
AXA-Equitable
Commonwealth/ Allmerica
Connecticut General
General American Life
Genworth Financial
Guardian Life Insurance
Hartford Life
ING
Jackson National Life
Jefferson Pilot
John Hancock Life
Lincoln Financial
Lincoln National Life
MANULife
Mass Mutual
Merrill Lynch
Met Life
Minnesota Life
MONY
Nationwide Insurance
New England Financial
New York Life
Northwestern Mutual Life
Pacific Life Insurance Company
Pacific Life &amp; Annuity
Penn Mutual Life
Phoenix Life
Principal Life
Provident Mutual Life
Prudential Life Insurance
Security Life of Denver
State Farm Insurance
Sun Life
Thrivent Financial for Lutherans
Transamerica
Union Security Life Insurance
Other</t>
  </si>
  <si>
    <t>Includes any PLIC/PL&amp;A policy being replaced regardless of whether or not surrender value (full or partial) is being directed to the applied for policy or if it is an outgoing surrender.</t>
  </si>
  <si>
    <t>HYPERLINK Message over the word "Internal Replacement"
NOTE TO DEV: This series of questions appears if any one of the policies entered in the grid that are being replaced have the company as Pacific Life Insurance Company or Pacific Life &amp; Annuity</t>
  </si>
  <si>
    <t>PLIC and PL&amp;A listed in dropdown so that we can identify internal replacements</t>
  </si>
  <si>
    <t>N-1</t>
  </si>
  <si>
    <t>N-2</t>
  </si>
  <si>
    <t>N-3</t>
  </si>
  <si>
    <t>N-4</t>
  </si>
  <si>
    <t>N-5</t>
  </si>
  <si>
    <t>N-6</t>
  </si>
  <si>
    <t>N-7</t>
  </si>
  <si>
    <t>N-8</t>
  </si>
  <si>
    <t>N-9</t>
  </si>
  <si>
    <t>Producer's First Name</t>
  </si>
  <si>
    <t>Producer's Last Name</t>
  </si>
  <si>
    <t>Producer's Middle Name</t>
  </si>
  <si>
    <t>Producer's Suffix</t>
  </si>
  <si>
    <t>Producer's Street</t>
  </si>
  <si>
    <t>Producer's City</t>
  </si>
  <si>
    <t>Producer's State</t>
  </si>
  <si>
    <t>Producer's Zip</t>
  </si>
  <si>
    <t>Company Name (DE, FL)</t>
  </si>
  <si>
    <t xml:space="preserve">Provide any additional instructions for processing this request.  Information will print on the Submission Cover Sheet.
</t>
  </si>
  <si>
    <t>Net surrender value will be applied to the new insurance policy</t>
  </si>
  <si>
    <t>Names of all Policyowners of internal replaced policy</t>
  </si>
  <si>
    <t>Any policy(ies) assigned to anyone other than PLIC or PL&amp;A</t>
  </si>
  <si>
    <t>Check if all Policyowners on the applied for policy are the same as all Policyowners for all replaced PLIC or PL&amp;A policies</t>
  </si>
  <si>
    <t>Names of Policyowners of existing PLIC or PL&amp;A coverage being replaced</t>
  </si>
  <si>
    <t>The Temporary Insurance Agreement is not available in this case.  Contact us with any questions.</t>
  </si>
  <si>
    <t>Field Generated: Enter up to 7 Field generated materials used in the sale.  Submit all copies of field generated sales material to us through your normal submission process.</t>
  </si>
  <si>
    <t>Carrier Producer Code (SAID)</t>
  </si>
  <si>
    <t>Carrier Approval Date
(Carrier Approval Date)</t>
  </si>
  <si>
    <t>Overflow pages should only print if the non header fields below are &lt;&gt; blank</t>
  </si>
  <si>
    <t>N-32</t>
  </si>
  <si>
    <t>INTERVIEW REQUEST</t>
  </si>
  <si>
    <t>If a consumer report is required and you wish to be personally interviewed, please let us know by checking the box below and we will notify the consumer reporting agency.</t>
  </si>
  <si>
    <t>LTC</t>
  </si>
  <si>
    <t>Initial Modal Premium</t>
  </si>
  <si>
    <t>Producer's Title</t>
  </si>
  <si>
    <t>Case Information</t>
  </si>
  <si>
    <t>Case Description</t>
  </si>
  <si>
    <t>Carrier and Product</t>
  </si>
  <si>
    <t>(No Label - Case Description)</t>
  </si>
  <si>
    <r>
      <t xml:space="preserve">AUTHORIZATION TO OBTAIN INFORMATION </t>
    </r>
    <r>
      <rPr>
        <b/>
        <sz val="8"/>
        <color rgb="FFFF0000"/>
        <rFont val="Arial"/>
        <family val="2"/>
      </rPr>
      <t>(NC)</t>
    </r>
  </si>
  <si>
    <t>Gender: Male</t>
  </si>
  <si>
    <t>Gender: Female</t>
  </si>
  <si>
    <t>Any existing life or annuity coverage, including those with LTC coverage? No</t>
  </si>
  <si>
    <t>Any existing life or annuity coverage, including those with LTC coverage? Yes</t>
  </si>
  <si>
    <t>Any 1035 Exchanges? No</t>
  </si>
  <si>
    <t>Any 1035 Exchanges? Yes</t>
  </si>
  <si>
    <t xml:space="preserve">Producer's Name: First MI Last </t>
  </si>
  <si>
    <t>Policy #</t>
  </si>
  <si>
    <t>Coverage Type: Life</t>
  </si>
  <si>
    <t>Coverage Type: Life+LTC</t>
  </si>
  <si>
    <t>Coverage Type: Annuity</t>
  </si>
  <si>
    <t>Coverage Type: Annuity+LTC</t>
  </si>
  <si>
    <t>Coverage Type: LTC</t>
  </si>
  <si>
    <t>Coverage Type: Health</t>
  </si>
  <si>
    <t>Company</t>
  </si>
  <si>
    <t>Producer Address: Street</t>
  </si>
  <si>
    <t>Producer Address: City</t>
  </si>
  <si>
    <t>Producer Address: State</t>
  </si>
  <si>
    <t>Producer Address: Zip Code</t>
  </si>
  <si>
    <t>The above "Notice to Applicant" was delivered to me on:
Date (mm/dd/yyyy)</t>
  </si>
  <si>
    <t>Applicant's Signature include Title, if Corporation, Trust, or Business Entity</t>
  </si>
  <si>
    <t>N-8.1</t>
  </si>
  <si>
    <t>Issue Age - Age Nearest</t>
  </si>
  <si>
    <t>Issue Age - Age Last</t>
  </si>
  <si>
    <t>Coverage Type</t>
  </si>
  <si>
    <t>Things You Should Know Before You Buy Long Term Care Insurance</t>
  </si>
  <si>
    <t>Financial Institution Information</t>
  </si>
  <si>
    <t>N-33</t>
  </si>
  <si>
    <t>N-34</t>
  </si>
  <si>
    <t xml:space="preserve">E-Mail </t>
  </si>
  <si>
    <t>E-Mail</t>
  </si>
  <si>
    <t>N-35</t>
  </si>
  <si>
    <t>N-36</t>
  </si>
  <si>
    <t>N-37</t>
  </si>
  <si>
    <t>N-38</t>
  </si>
  <si>
    <t>Benefit Duration</t>
  </si>
  <si>
    <t>Initial Death Proceeds</t>
  </si>
  <si>
    <t>Locked if data is passed from Navigator</t>
  </si>
  <si>
    <t>Commission percentage must equal 100%. If you have more than 2 producers, enter all information for the additional producers in Remarks below (e.g. Bob Smith SS# 123-45-6666, SAID: YYYYY, Commission 25%,)</t>
  </si>
  <si>
    <t>Outline of Coverage</t>
  </si>
  <si>
    <t>Life Insurance Buyers Guide</t>
  </si>
  <si>
    <t>Important Notice for Active Duty Members of the United States Armed Forces</t>
  </si>
  <si>
    <t xml:space="preserve">If the DOB was not entered on the Intro Screen or the Illustration </t>
  </si>
  <si>
    <t>Variable Universal Life, Universal Life, Term Life, Whole Life, Equity-Indexed Universal Life, Indexed Universal Life, Fixed Annuities, Life/LTC</t>
  </si>
  <si>
    <t>More Info</t>
  </si>
  <si>
    <t>HYPERLINK over "More Info"</t>
  </si>
  <si>
    <t>Assigning an additional authorized recipient will allow this person to assist in facilitating the administration of the policy, e.g. allowing them access to policy information, etc.</t>
  </si>
  <si>
    <t>LTC Personal Worksheet for Policyowner</t>
  </si>
  <si>
    <t>Policyowner:</t>
  </si>
  <si>
    <t>Dynamically display name of Policyowner or Additional Policyowner depending on whose screen the user is on</t>
  </si>
  <si>
    <t>How will policy be paid (check all that apply)</t>
  </si>
  <si>
    <t>Savings and/or Investments</t>
  </si>
  <si>
    <t>Family</t>
  </si>
  <si>
    <t>Questions Related to Income</t>
  </si>
  <si>
    <t>Annual Income (including income from investments)</t>
  </si>
  <si>
    <t>Expect Income to change over the next 10 years</t>
  </si>
  <si>
    <t>Questions Related to Savings and Investments</t>
  </si>
  <si>
    <t>Assets (not including home and premium for this policy)</t>
  </si>
  <si>
    <t>Expect assets to change over the next 10 years</t>
  </si>
  <si>
    <t xml:space="preserve">Total number of days the insured is chronically ill before benefits are payable.  
</t>
  </si>
  <si>
    <t xml:space="preserve">The amount selected does not meet suitability standards
</t>
  </si>
  <si>
    <t>No Change
Increase
Decrease</t>
  </si>
  <si>
    <t>Stay about the same
Increase
Decrease</t>
  </si>
  <si>
    <t>Choose not to complete the information above (selecting this will significantly delay the underwriting process).</t>
  </si>
  <si>
    <t>If checked, delete any entries, grey out all other fields and make non editable</t>
  </si>
  <si>
    <t>Producer Acknowledgement</t>
  </si>
  <si>
    <t>LTC Shoppers Guide</t>
  </si>
  <si>
    <t>Additional Authorized Recipient(s)</t>
  </si>
  <si>
    <t>Pacific PremierCare Pre-Interview Worksheet</t>
  </si>
  <si>
    <t>Privacy Notice for Personal Health Information (HIPAA)</t>
  </si>
  <si>
    <t>AUTHORIZATION TO RELEASE INFORMATION</t>
  </si>
  <si>
    <t>Additional Authorized Recipient's Name: First MI Last</t>
  </si>
  <si>
    <t>Source of Premium</t>
  </si>
  <si>
    <t>Questions Related to Your Income</t>
  </si>
  <si>
    <t>What is your annual income? $20,000 - $49,999</t>
  </si>
  <si>
    <t>What is your annual income? $50,000 - $99,999</t>
  </si>
  <si>
    <t>What is your annual income? $100,000 - $149,000</t>
  </si>
  <si>
    <t>What is your annual income? $150,000 and over</t>
  </si>
  <si>
    <t>How do you expect your income to change over the next 10 years? No Change</t>
  </si>
  <si>
    <t>How do you expect your income to change over the next 10 years? Decrease</t>
  </si>
  <si>
    <t>How do you expect your income to change over the next 10 years? Increase</t>
  </si>
  <si>
    <t>Questions Related to Your Savings and Investments</t>
  </si>
  <si>
    <t>Not counting your home and premium for this policy, about how much are all of your assets (your savings and investments) worth? $100,000 - $249,000</t>
  </si>
  <si>
    <t>Not counting your home and premium for this policy, about how much are all of your assets (your savings and investments) worth? $250,000 - $499,999</t>
  </si>
  <si>
    <t>Not counting your home and premium for this policy, about how much are all of your assets (your savings and investments) worth? $500,000 and over</t>
  </si>
  <si>
    <t>How do you expect your assets to change over the next ten years? Stay about the same</t>
  </si>
  <si>
    <t>How do you expect your assets to change over the next ten years? Increase</t>
  </si>
  <si>
    <t>How do you expect your assets to change over the next ten years? Decrease</t>
  </si>
  <si>
    <t>Disclosure Statements</t>
  </si>
  <si>
    <t>Check one:  The answers to the questions above describe my financial situation.</t>
  </si>
  <si>
    <t>Check one:  I choose not to complete this information</t>
  </si>
  <si>
    <t>I acknowledge that the carrier and/or its producer (below) has reviewed this form with me including the premium, premium rate increase history and potential for premium increases in the future. I understand the above disclosures.</t>
  </si>
  <si>
    <t>My producer has advised me that this policy does not seem to be suitable for me. However, I still want the company to consider my application.
Policyowner Signature</t>
  </si>
  <si>
    <t xml:space="preserve">Used to determine if form 15-19295 is needed.  This question is on FL Replacement Notice (15-19256), but client must initial to show response.
</t>
  </si>
  <si>
    <t>requires print &amp; wet sign</t>
  </si>
  <si>
    <t>For IN replacement forms.  Per Compliance, we need to request date in M/D/Y format.</t>
  </si>
  <si>
    <t>Used on 1035AAA form. Will ask later (764) for Internal Replacement Form.</t>
  </si>
  <si>
    <t>Marital Status</t>
  </si>
  <si>
    <t>Smoker Status</t>
  </si>
  <si>
    <t>Initial Total Long-Term Care Benefit</t>
  </si>
  <si>
    <t>1 Existing Insurance Policy</t>
  </si>
  <si>
    <t>Existing Insurance Carrier's Name (full company name)</t>
  </si>
  <si>
    <t>Policy Type: Non-Variable Life</t>
  </si>
  <si>
    <t>Policy Type: Variable Universal Life</t>
  </si>
  <si>
    <t>Policy Type: Annuity</t>
  </si>
  <si>
    <t>Are any of these policy(ies) subject to any pledge or assignment? Yes</t>
  </si>
  <si>
    <t>Are any of these policy(ies) subject to any pledge or assignment? No</t>
  </si>
  <si>
    <t>2 New Policy Applied For</t>
  </si>
  <si>
    <t>5 Modified Endowment Contract Disclosure</t>
  </si>
  <si>
    <t>6 Loan on Existing Policy(ies)</t>
  </si>
  <si>
    <t>To the best of your knowledge, is there a loan on the policy(ies) to be exchanged? Yes</t>
  </si>
  <si>
    <t>To the best of your knowledge, is there a loan on the policy(ies) to be exchanged? No</t>
  </si>
  <si>
    <t>If you answered YES in #1 above, do you want a new loan of equal value on the New PLIC Policy? Yes</t>
  </si>
  <si>
    <t>If you answered YES in #1 above, do you want a new loan of equal value on the New PLIC Policy? No</t>
  </si>
  <si>
    <t>8  Signatures</t>
  </si>
  <si>
    <t>Print Authorized Signer's Name: First Mi Last Title</t>
  </si>
  <si>
    <t>1 Surrender/1035 Exchange Request</t>
  </si>
  <si>
    <t>Enter all Policy/Contract numbers for policies entered in grid that fit the rules. This can be up to 15 policy numbers (6 for Life/LTC). Map policy numbers evenly in the six field boxes available on form.</t>
  </si>
  <si>
    <t>Are any of these policy(ies) subject to any pledge or assignment (except any that may have been required with a policy loan from PLIC)? Yes</t>
  </si>
  <si>
    <t>Are any of these policy(ies) subject to any pledge or assignment (except any that may have been required with a policy loan from PLIC)? No</t>
  </si>
  <si>
    <t>2 Replacement</t>
  </si>
  <si>
    <t>4 Comparative Illustrations</t>
  </si>
  <si>
    <t>5 1035 Exchange Absolute Assignment</t>
  </si>
  <si>
    <t>Sprint 3</t>
  </si>
  <si>
    <t>New Form - No State Variations</t>
  </si>
  <si>
    <t>1 form per policyowner</t>
  </si>
  <si>
    <t>1 form for Proposed Insured 
Used in Term and Non-Term Tickets</t>
  </si>
  <si>
    <t>Per Veronica, Do not map</t>
  </si>
  <si>
    <t>15-29205-00</t>
  </si>
  <si>
    <t>6  Signatures</t>
  </si>
  <si>
    <t>6 Signatures</t>
  </si>
  <si>
    <t>Policyowner's Signature</t>
  </si>
  <si>
    <t>Per business, only first policyowner name will be populated in this field. If there is more than one then add the "(SEE TICKET)" wording.
If the policyowner is an individual (including PI or AI) the "(SEE TICKET)" should come after the last name.
Whenever there are more than 1 Policyowner SEE TICKET will print.  This includes when the PI and the PAI are both the Policyowners.</t>
  </si>
  <si>
    <t xml:space="preserve">
Note to Developer: Only fill in Trustee if Policyowner was filled in above in Ref# T-595</t>
  </si>
  <si>
    <t xml:space="preserve">Do not map. Annuities cannot be 1035X-ed for a life policy. </t>
  </si>
  <si>
    <r>
      <rPr>
        <b/>
        <sz val="8"/>
        <color rgb="FFFF0000"/>
        <rFont val="Calibri"/>
        <family val="2"/>
        <scheme val="minor"/>
      </rPr>
      <t xml:space="preserve">NO ESUBMISSION OR ESIGN
</t>
    </r>
    <r>
      <rPr>
        <sz val="8"/>
        <color theme="0"/>
        <rFont val="Calibri"/>
        <family val="2"/>
        <scheme val="minor"/>
      </rPr>
      <t>1 form per replaced Life or Annuity policy (each time Replacement Information or Existing/Pending Insurance Information.Coverage Type (681.2) = Life or Life+LTC or Annuity or Annuity+LTC OR Replacement (686) = Yes) from will generate blank and will be completed manually</t>
    </r>
  </si>
  <si>
    <r>
      <rPr>
        <b/>
        <sz val="8"/>
        <color rgb="FFFF0000"/>
        <rFont val="Calibri"/>
        <family val="2"/>
        <scheme val="minor"/>
      </rPr>
      <t xml:space="preserve">NO ESUBMISSION
</t>
    </r>
    <r>
      <rPr>
        <sz val="8"/>
        <color theme="0"/>
        <rFont val="Calibri"/>
        <family val="2"/>
        <scheme val="minor"/>
      </rPr>
      <t>1 form per replaced Life or Annuity policy (each time Replacement Information or Existing/Pending Insurance Information.Coverage Type (681.2) = Life or Life+LTC or Annuity or Annuity+LTC OR Replacement (686) = Yes) from will generate blank and will be completed manually</t>
    </r>
  </si>
  <si>
    <t>LTCRP</t>
  </si>
  <si>
    <t>LTCXX</t>
  </si>
  <si>
    <t>LTCAU</t>
  </si>
  <si>
    <t>Proposed Insured: First MI Last</t>
  </si>
  <si>
    <t>Existing Policy/Contract Information
Existing Policy Information (IN/MI)
Policies Being Replaced (CA)
Present Policy Information (DE)
Information on Policies, which may be Replaced (FL)</t>
  </si>
  <si>
    <t>Face Amount of Basic Policy (IN)</t>
  </si>
  <si>
    <t>Existing Policy/Contract Information
Existing Policy Information (IN/MI)
Policies Being Replaced (CA)
Present Policy Information (DE)
Information on Policies, Which may be Replaced (FL)
Policy/Contract Number(s) (MA)</t>
  </si>
  <si>
    <t>NOTE: Only 1 policy # will be listed even though there are 3 spaces as we do not have the ability to group by Carrier.</t>
  </si>
  <si>
    <t>Print this section if the Replacement Info "Other Remarks" field is &lt;&gt; blank</t>
  </si>
  <si>
    <t>Type 'Existing/Pending Insurance Information' if Product Type &lt;&gt; Life/LTC
Type 'Replacement Information' if Product Type = Life/LTC</t>
  </si>
  <si>
    <t>Print this section if the Comission Info remarks field is &lt;&gt; blank</t>
  </si>
  <si>
    <t>If Application Type = Ticket  &amp; Product Type &lt;&gt; Life/LTC</t>
  </si>
  <si>
    <t>ADDITIONAL REMARKS TO THE PRODUCER REPORT (OVERFLOW)</t>
  </si>
  <si>
    <t>Sprint 12</t>
  </si>
  <si>
    <t>eApp</t>
  </si>
  <si>
    <t>Sprint 12 Drop 1</t>
  </si>
  <si>
    <t>15-30799-00</t>
  </si>
  <si>
    <t>NO ESUBMISSION</t>
  </si>
  <si>
    <t>1 form
This form is required if insured resides in NY and purchases product outside of NY</t>
  </si>
  <si>
    <r>
      <rPr>
        <b/>
        <sz val="8"/>
        <color rgb="FFFF0000"/>
        <rFont val="Calibri"/>
        <family val="2"/>
        <scheme val="minor"/>
      </rPr>
      <t xml:space="preserve">NO ESUBMISSION
</t>
    </r>
    <r>
      <rPr>
        <b/>
        <sz val="8"/>
        <color theme="0"/>
        <rFont val="Calibri"/>
        <family val="2"/>
        <scheme val="minor"/>
      </rPr>
      <t>No Field Mapping - Used in Term and Non-Term Tickets</t>
    </r>
  </si>
  <si>
    <t>Max number of forms that may generate is 6 to cover 6 replacements.</t>
  </si>
  <si>
    <t>Maximum number of forms that will be generated will be 1 which will cover all internal replaced policies.</t>
  </si>
  <si>
    <t>This form is only for NAIC Replacement Regulation compliant states and New York.</t>
  </si>
  <si>
    <t>Existing Policy/Contract Information
Present Policy Information (DE)
Information on Policies, Which may be Replaced (FL)
Existing Policy Information (IN/MI)</t>
  </si>
  <si>
    <t>Face Amount of Basic Policy (IN)
Face Amount (MI)</t>
  </si>
  <si>
    <t>Inflation Benefit Option</t>
  </si>
  <si>
    <t>[  ]  Comparative Information Form – Generated at your request; complete and leave with the policyowner.</t>
  </si>
  <si>
    <t>[  ] Replacement Notice(s) – State replacement forms were provided for the first 6 policies to be replaced.  Obtain additional forms from the forms repository or contact us at the number above.</t>
  </si>
  <si>
    <t>[  ] 1035 Exchange Absolute Assignment (AAA) – Must be signed and submitted.  Forms were provided for the first 6 policies to be exchanged.  Obtain additional forms from the forms repository or contact us at the number above.</t>
  </si>
  <si>
    <t>[  ] 1035 Exchange Absolute Assignment (AAA) – Forms were provided for the first 6 policies to be exchanged.  Obtain additional forms from the forms repository or contact us at the number above.</t>
  </si>
  <si>
    <r>
      <t>[</t>
    </r>
    <r>
      <rPr>
        <sz val="9"/>
        <rFont val="Wingdings"/>
        <charset val="2"/>
      </rPr>
      <t></t>
    </r>
    <r>
      <rPr>
        <sz val="9"/>
        <rFont val="Arial"/>
        <family val="2"/>
      </rPr>
      <t>]  All forms have been electronically submitted to Pacific Life &amp; Annuity Company; no additional actions required.</t>
    </r>
  </si>
  <si>
    <t>Sprint 12 Drop 2</t>
  </si>
  <si>
    <t>Sprint 3/ Sprint 12 Drop 3 (PL&amp;A)</t>
  </si>
  <si>
    <t xml:space="preserve">iPipeline Values:
Annually, Semi-Annually, Quarterly, Monthly
</t>
  </si>
  <si>
    <t xml:space="preserve">$150,000 and over
$100,000 - $149,999
$50,000-$99,999
$20,000 - $49,999
$10,000 - $19,999
Under $10,000
</t>
  </si>
  <si>
    <t xml:space="preserve">$500,000 and over
$250,000 - $499,999
$100,000 - $249,999
$50,000 - $99,999
$30,000 - $49,999
$20,000 - $29,999
Under $20,000
</t>
  </si>
  <si>
    <t>Will review the Personal Worksheet with the policyowner(s) including the premium, premium rate increase history and potential for premium increases in the future, and explain the importance of completing this information.</t>
  </si>
  <si>
    <t>How will you pay for this policy? From my Income</t>
  </si>
  <si>
    <t>How will you pay for this policy? From my Savings and/or Investments</t>
  </si>
  <si>
    <t>How will you pay for this policy? My Family will Pay</t>
  </si>
  <si>
    <t>What is your annual income? Under $10,000</t>
  </si>
  <si>
    <t>What is your annual income? $10,000 - $19,999</t>
  </si>
  <si>
    <t>How are you planning to pay for your care during the elimination period? From my Income</t>
  </si>
  <si>
    <t>How are you planning to pay for your care during the elimination period? From my Savings and/or Investments</t>
  </si>
  <si>
    <t>How are you planning to pay for your care during the elimination period? My Family will Pay</t>
  </si>
  <si>
    <t>Not counting your home and premium for this policy, about how much are all of your assets (your savings and investments) worth? Under $20,000</t>
  </si>
  <si>
    <t xml:space="preserve">Not counting your home and premium for this policy, about how much are all of your assets (your savings and investments) worth? $20,000 - $29,999 </t>
  </si>
  <si>
    <t>Not counting your home and premium for this policy, about how much are all of your assets (your savings and investments) worth? $30,000 - $49,999</t>
  </si>
  <si>
    <t>Not counting your home and premium for this policy, about how much are all of your assets (your savings and investments) worth? $50,000 - $99,999</t>
  </si>
  <si>
    <t>I explained to the policyowner the importance of completing this information.</t>
  </si>
  <si>
    <t>Illustration/Quote</t>
  </si>
  <si>
    <t>Message A- 'Date cannot be in future'</t>
  </si>
  <si>
    <r>
      <t>Always print</t>
    </r>
    <r>
      <rPr>
        <sz val="9"/>
        <rFont val="Arial"/>
        <family val="2"/>
      </rPr>
      <t xml:space="preserve">
Add comma in between the two names (Addl insured only printed if the Policy is a Survivorship)</t>
    </r>
  </si>
  <si>
    <t>3-5</t>
  </si>
  <si>
    <r>
      <rPr>
        <b/>
        <sz val="8"/>
        <color rgb="FFFF0000"/>
        <rFont val="Calibri"/>
        <family val="2"/>
        <scheme val="minor"/>
      </rPr>
      <t xml:space="preserve">NO ESUBMISSION
</t>
    </r>
    <r>
      <rPr>
        <b/>
        <sz val="8"/>
        <color theme="0"/>
        <rFont val="Calibri"/>
        <family val="2"/>
        <scheme val="minor"/>
      </rPr>
      <t>No field Mapping</t>
    </r>
  </si>
  <si>
    <r>
      <t xml:space="preserve">NO ESUBMISSION
</t>
    </r>
    <r>
      <rPr>
        <b/>
        <sz val="8"/>
        <color theme="0"/>
        <rFont val="Calibri"/>
        <family val="2"/>
        <scheme val="minor"/>
      </rPr>
      <t>Only for non-variable products</t>
    </r>
  </si>
  <si>
    <t>[  ] Internal Replacement Request – Must be signed and submitted.</t>
  </si>
  <si>
    <t>TBD</t>
  </si>
  <si>
    <t>QUOTE</t>
  </si>
  <si>
    <t>[  ] Life Insurance Buyers Guide – Must be left with the Policyowner(s).</t>
  </si>
  <si>
    <t>New Policyowner's Signature</t>
  </si>
  <si>
    <t>New Additional Policyowner's Signature</t>
  </si>
  <si>
    <t>In-Force Policyowner's Signature, if different from new policyowner</t>
  </si>
  <si>
    <t xml:space="preserve">In-Force Collateral Assignee's Signature </t>
  </si>
  <si>
    <t>In-Force Additional Policyowner's Signature, if different from new additional policyowner</t>
  </si>
  <si>
    <t>Actions Required:</t>
  </si>
  <si>
    <t xml:space="preserve">Bold Black </t>
  </si>
  <si>
    <t>Immediately after "Actions Required:" type "(Forms/money must be received within 3 days in order to begin the underwriting process)"</t>
  </si>
  <si>
    <t xml:space="preserve">LTC Personal Worksheet for Policyowner
(Nav Bar=Personal Worksheet for Policyowner / Personal Worksheet for Additional Policyowner)
</t>
  </si>
  <si>
    <t>This form is 1 per policyowner. If there is an additional policyowner, map values from the Personal Worksheet for Additional Policyowner screen to the 2nd form.</t>
  </si>
  <si>
    <t>Use of funds from a policy loan, surrendered or partially surrendered, lapsed, forfeited, or terminated annuity or life insurance policy to pay premium is considered a replacement and should result in an answer of YES to this question.</t>
  </si>
  <si>
    <t>decimals</t>
  </si>
  <si>
    <t>no decimals</t>
  </si>
  <si>
    <t>Any Proposed Insured within the past 90 days been a patient in a hospital, psychiatric treatment center, or other medical facility, or been given medical advice by a member of the medical profession to have any hospitalization or surgery which has not been scheduled or completed</t>
  </si>
  <si>
    <t>This is the 5 character code assigned by our Contracts &amp; Licensing department.</t>
  </si>
  <si>
    <t>15-30649-02</t>
  </si>
  <si>
    <t>15-30824-00</t>
  </si>
  <si>
    <r>
      <t xml:space="preserve">e-sign process
</t>
    </r>
    <r>
      <rPr>
        <b/>
        <sz val="8"/>
        <rFont val="Arial"/>
        <family val="2"/>
      </rPr>
      <t xml:space="preserve">Note: Per NBS &amp; Compliance, if Policyowner is a trust, only one form will generate and the 1st trustee will sign.  </t>
    </r>
    <r>
      <rPr>
        <sz val="6"/>
        <rFont val="Arial"/>
        <family val="2"/>
      </rPr>
      <t>(e-mail from Sarah Jarvis: "Veronica and I spoke about whether all trustees would be require to e-sign the personal worksheet on ezapply for Pacific PremierCare on behalf of a trust with multiple trustees.  We determined that each trustee should be able to provide us with the same information on behalf of the trust for the personal worksheet/suitability analysis and that additional work should not be done to modify ezapply to accommodate more than one trustee signature.  All trustees will be required to sign the application for the policy.")</t>
    </r>
  </si>
  <si>
    <t>Check if  Policyowners for applied for policy are the same as Policyowners for replaced policy</t>
  </si>
  <si>
    <t>15-30731-01</t>
  </si>
  <si>
    <t>Notice of the Religious Freedom Protection and Civil Union Act</t>
  </si>
  <si>
    <t xml:space="preserve">NO ESUBMISSION
</t>
  </si>
  <si>
    <t>15-40223-00</t>
  </si>
  <si>
    <t>[  ] Preparing For Your Telephone Interview – Must be left with the insured(s).</t>
  </si>
  <si>
    <t>15-30746-00</t>
  </si>
  <si>
    <t>15-22045-01</t>
  </si>
  <si>
    <t>15-28690-01</t>
  </si>
  <si>
    <r>
      <t xml:space="preserve">Business
Business Associate
Business Partner
Charity
Child
Domestic Partnership/Civil Union
Employer
Estate of Insured
Fiancee
Grand Child
Grand Parent
Guardian
Other Relative
Other
Parent
</t>
    </r>
    <r>
      <rPr>
        <strike/>
        <sz val="9"/>
        <rFont val="Arial"/>
        <family val="2"/>
      </rPr>
      <t>Partner</t>
    </r>
    <r>
      <rPr>
        <sz val="9"/>
        <rFont val="Arial"/>
        <family val="2"/>
      </rPr>
      <t xml:space="preserve">
Sibling
Spouse
Step Child
Step Parent
Trust
Blank</t>
    </r>
  </si>
  <si>
    <t>Type "Additional Existing/Pending Policy Information" if Product Type &lt;&gt; Life/LTC
Note: Defect #2780-This is not printing when issue state=KS</t>
  </si>
  <si>
    <t>1 Year Indexed Account 3</t>
  </si>
  <si>
    <t>15-29226-05</t>
  </si>
  <si>
    <t>15-40762-00</t>
  </si>
  <si>
    <t>[  ] Accelerated Death Benefit for Terminal Illness Disclosure – Must be left with the Policyowner(s).</t>
  </si>
  <si>
    <t>15-30648e-05</t>
  </si>
  <si>
    <t>Key Person</t>
  </si>
  <si>
    <t>[  ] Disclosure Notice – Must be left with the Insured.</t>
  </si>
  <si>
    <t>Will this policy be accepted in addition to the Pacific Life Insurance Company policy?</t>
  </si>
  <si>
    <t>Other - Personal</t>
  </si>
  <si>
    <t>Total percentage share must be less than 100%</t>
  </si>
  <si>
    <t xml:space="preserve">Accelerated Death Benefit for Terminal Illness Disclosure </t>
  </si>
  <si>
    <t>Pacific PremierCare Terminal Illness Disclosure Notice (Accelerated Benefit)</t>
  </si>
  <si>
    <t>Former Name</t>
  </si>
  <si>
    <t>Type: "Other Remarks':"</t>
  </si>
  <si>
    <t xml:space="preserve">Company  
</t>
  </si>
  <si>
    <t xml:space="preserve">Issue Year 
</t>
  </si>
  <si>
    <t>This section repeats FOUR times.The excess data will go to Overflow.</t>
  </si>
  <si>
    <t>Purpose</t>
  </si>
  <si>
    <t>For IN  or NY, populate only the Year (YYYY) from the field Date of Issue (685-1)</t>
  </si>
  <si>
    <t>Disclosure for Military Sales - VA</t>
  </si>
  <si>
    <t>15-18185-12</t>
  </si>
  <si>
    <t>15-41299-00</t>
  </si>
  <si>
    <r>
      <t xml:space="preserve">Producer's Information
</t>
    </r>
    <r>
      <rPr>
        <sz val="8"/>
        <rFont val="Arial"/>
        <family val="2"/>
      </rPr>
      <t xml:space="preserve">
Producer or Broker's Information (WA)</t>
    </r>
  </si>
  <si>
    <t xml:space="preserve">Name: First </t>
  </si>
  <si>
    <t>Correlated Sales of Life Insurance and Mutual Funds Written Proposal</t>
  </si>
  <si>
    <t>CORRELATED SALES OF LIFE INSURANCE AND MUTUAL FUNDS WRITTEN PROPOSAL</t>
  </si>
  <si>
    <t>Will not map</t>
  </si>
  <si>
    <t xml:space="preserve">SECTION 2 AND 3 </t>
  </si>
  <si>
    <t>15-30796-01</t>
  </si>
  <si>
    <t>15-27470-09</t>
  </si>
  <si>
    <t>Check if mutual funds will be sold with this policy</t>
  </si>
  <si>
    <t>[  ] Correlated Sales of Life Insurance &amp; Mutual Funds – A blank form was generated for manual completion. Keep a signed copy of this proposal on file. A copy of the illustration or quote must be kept with this form.</t>
  </si>
  <si>
    <t>[  ] Correlated Sales of Life Insurance &amp; Mutual Funds – Must be signed and a copy of this proposal kept on file. A copy of the illustration or quote must be kept with this form.</t>
  </si>
  <si>
    <t>15-23740-03</t>
  </si>
  <si>
    <t>Telephone Interview Worksheet</t>
  </si>
  <si>
    <t>If Application Type = Ticket &amp; Product Type = Pac 10, 20 or ART</t>
  </si>
  <si>
    <t>N-39</t>
  </si>
  <si>
    <t>Opt Out TIR</t>
  </si>
  <si>
    <r>
      <t xml:space="preserve">Replacement Notice </t>
    </r>
    <r>
      <rPr>
        <b/>
        <sz val="8"/>
        <color rgb="FFFF0000"/>
        <rFont val="Arial"/>
        <family val="2"/>
      </rPr>
      <t>(SD)</t>
    </r>
  </si>
  <si>
    <t>Replaced (Yes/No)</t>
  </si>
  <si>
    <t>Financing (Yes/No)</t>
  </si>
  <si>
    <t>Replacement Notice (IN)</t>
  </si>
  <si>
    <t>The existing policy or contract is being replaced because (Generic, SD)</t>
  </si>
  <si>
    <t>I do not want this notice read aloud to me. (Generic NAIC, SD)</t>
  </si>
  <si>
    <t>Map Initials</t>
  </si>
  <si>
    <t>Signature
Applicant's Signature (SD)</t>
  </si>
  <si>
    <t>15-19277-06</t>
  </si>
  <si>
    <t>Minnesota Insolvency Notice</t>
  </si>
  <si>
    <t>The Replacement Notice will be included in the forms package. Please manually complete the Surrender Information section.</t>
  </si>
  <si>
    <t>[  ] Replacement Notice – This form is only partially complete. Manually complete the remainder of the form. Must be signed and submitted.</t>
  </si>
  <si>
    <t>EXISTING INSURANCE WHICH MAY BE REPLACED OR CHANGED</t>
  </si>
  <si>
    <t xml:space="preserve">Insured/Annuitant's Name (First MI Last) </t>
  </si>
  <si>
    <t>Surrender Information</t>
  </si>
  <si>
    <t>Sales charge of policy being purchased (if applicable)</t>
  </si>
  <si>
    <t xml:space="preserve">Surrender charge of policy 1 being replaced ____% </t>
  </si>
  <si>
    <t>Surrender charge of policy 1 being replaced $_____</t>
  </si>
  <si>
    <t>Surrender charge of policy 2 being replaced ____%</t>
  </si>
  <si>
    <t>Surrender charge of policy 2 being replaced $_____</t>
  </si>
  <si>
    <t xml:space="preserve">Surrender charge of policy 3 being replaced ____% </t>
  </si>
  <si>
    <t>Surrender charge of policy 3 being replaced $_____</t>
  </si>
  <si>
    <t>Name: First MI Last</t>
  </si>
  <si>
    <t xml:space="preserve">City </t>
  </si>
  <si>
    <t xml:space="preserve">Address </t>
  </si>
  <si>
    <t xml:space="preserve">Zip </t>
  </si>
  <si>
    <t xml:space="preserve">Telephone Number </t>
  </si>
  <si>
    <t xml:space="preserve">License Number </t>
  </si>
  <si>
    <t>Replacement Notice - WY</t>
  </si>
  <si>
    <t xml:space="preserve">Insurer's Name (Generic, MI, SD)
Company Name (CA/DE/FL)
Company (IN/WA)
</t>
  </si>
  <si>
    <t>Existing Policy/Contract #</t>
  </si>
  <si>
    <t>Replacing Producer's Signature (Generic, IN)
Signature (CA, DE, FL, MA, MI, WA)
Producer's Signature (SD)</t>
  </si>
  <si>
    <t xml:space="preserve">Indiana License Number (IN)
</t>
  </si>
  <si>
    <t>Telephone Number (IN)</t>
  </si>
  <si>
    <t>Zip Code (DE, FL, IN, MI, WA)</t>
  </si>
  <si>
    <t>State (DE, FL, IN, MI, WA)</t>
  </si>
  <si>
    <t>City (DE, FL, IN, MI, WA)</t>
  </si>
  <si>
    <t>Address (DE, FL, IN, MI, WA)</t>
  </si>
  <si>
    <t>Zip Code (MI)</t>
  </si>
  <si>
    <t>Address (MI)</t>
  </si>
  <si>
    <t>City (MI)</t>
  </si>
  <si>
    <t>State (MI)</t>
  </si>
  <si>
    <t>Insured/Annuitant's Name: Last
(Generic, SD)
Insured's Name: Last (DE, FL, IN, MI, WA)</t>
  </si>
  <si>
    <t>Insured/Annuitant's Name: MI
(Generic, SD)
Insured's Name: MI (DE, FL, IN, MI, WA)</t>
  </si>
  <si>
    <t>Insured/Annuitant's Name: First (Generic, SD)
Insured's Name: First (DE, FL, IN, MI, WA)</t>
  </si>
  <si>
    <t>Policy/Contract Number(s) (Generic, MA, WA)
Policy Number (CA. DE, FL, IN, MI)
Existing Policy/Contract # (SD)</t>
  </si>
  <si>
    <t xml:space="preserve">Name: MI </t>
  </si>
  <si>
    <t>NO ESUBMISSION
1 form</t>
  </si>
  <si>
    <t>Full Name of Company including home office location</t>
  </si>
  <si>
    <t>New Surrender Period and Illustrated Surrender Charges of policy being purchased
Years</t>
  </si>
  <si>
    <t>New Surrender Period and Illustrated Surrender Charges of policy being purchased
Surrender Charge</t>
  </si>
  <si>
    <t>15-19288-07</t>
  </si>
  <si>
    <t>Massachusetts Long-Term Care Disclosures</t>
  </si>
  <si>
    <t>Guide to Health Insurance for People with Medicare</t>
  </si>
  <si>
    <t>Massachusetts Bulletin for People with Medicare</t>
  </si>
  <si>
    <t>[  ] Authorization to Obtain Information – Pacific Life is unable to begin any processing of your request until the Authorization to Obtain Information is received in its office by email, fax, or mail.</t>
  </si>
  <si>
    <t>Your Options for Financing Long-Term Care: A Massachusetts Guide</t>
  </si>
  <si>
    <t>15-20839-09</t>
  </si>
  <si>
    <t>Date on which the replacing policy would lapse assuming no additional premium payments</t>
  </si>
  <si>
    <r>
      <rPr>
        <b/>
        <sz val="8"/>
        <rFont val="Arial"/>
        <family val="2"/>
      </rPr>
      <t xml:space="preserve">For the state of Rhode Island: </t>
    </r>
    <r>
      <rPr>
        <sz val="8"/>
        <rFont val="Arial"/>
        <family val="2"/>
      </rPr>
      <t>Date on which the replacing policy would lapse assuming no additional premium payments:</t>
    </r>
  </si>
  <si>
    <t>% of Proceeds</t>
  </si>
  <si>
    <t>Beneficiary Address: Street</t>
  </si>
  <si>
    <t>Year of Issue</t>
  </si>
  <si>
    <t>In Force</t>
  </si>
  <si>
    <t>No longer in force</t>
  </si>
  <si>
    <t>Policy Status: In Force</t>
  </si>
  <si>
    <t>Policy Status: No longer in force</t>
  </si>
  <si>
    <t>The policyowner elects NOT to designate another person to receive notice of lapse or termination.</t>
  </si>
  <si>
    <t>Zip code</t>
  </si>
  <si>
    <t>1. Beneficiary Name</t>
  </si>
  <si>
    <t>2. Beneficiary Name</t>
  </si>
  <si>
    <t>Pacific PremierCare Physician / Medical Facility Information</t>
  </si>
  <si>
    <t>1A. Name: First  MI  Last</t>
  </si>
  <si>
    <t>2. Date of Birth (mm/dd/yyyy)</t>
  </si>
  <si>
    <t>Primary Care Physician's Information</t>
  </si>
  <si>
    <t>1A. Physician/Medical Facility Name</t>
  </si>
  <si>
    <t>B. Telephone # (include area code)</t>
  </si>
  <si>
    <t>C. Address:  Street</t>
  </si>
  <si>
    <t>2A. Date of Last Visit (mm/yyyy)</t>
  </si>
  <si>
    <t>B. Reason for Visit</t>
  </si>
  <si>
    <t>Specialist Information</t>
  </si>
  <si>
    <t>1A. Physician Name</t>
  </si>
  <si>
    <t>Type of Specialty</t>
  </si>
  <si>
    <t>1. Identify any additional medical provider's information including name(s), address(es) and phone number(s) below.</t>
  </si>
  <si>
    <r>
      <t xml:space="preserve">Business Associate, 
Business Partner,
Child, 
Domestic Partnership/Civil Union
Employer, 
Fiancee, 
Grand Child, 
Grand Parent, 
Guardian, 
Parent, 
</t>
    </r>
    <r>
      <rPr>
        <sz val="9"/>
        <rFont val="Arial"/>
        <family val="2"/>
      </rPr>
      <t>Sibling, 
Spouse, 
Stepchild, 
Blank</t>
    </r>
  </si>
  <si>
    <t>Other Health Insurance</t>
  </si>
  <si>
    <t>Check to enter another policy</t>
  </si>
  <si>
    <t>Payor of Premium</t>
  </si>
  <si>
    <t>Protection Against Unintended Lapse</t>
  </si>
  <si>
    <t>Check to designate another person to receive copies of any notice of lapse or termination</t>
  </si>
  <si>
    <t>Physician/Medical Facility Information</t>
  </si>
  <si>
    <t>Physician/Medical Facility Name</t>
  </si>
  <si>
    <t>Date of Last Visit (mm/yyyy)</t>
  </si>
  <si>
    <t>Physician Name</t>
  </si>
  <si>
    <r>
      <rPr>
        <b/>
        <strike/>
        <sz val="8"/>
        <color rgb="FFFF0000"/>
        <rFont val="Calibri"/>
        <family val="2"/>
        <scheme val="minor"/>
      </rPr>
      <t xml:space="preserve">NO ESUBMISSION
</t>
    </r>
    <r>
      <rPr>
        <b/>
        <strike/>
        <sz val="8"/>
        <color theme="0"/>
        <rFont val="Calibri"/>
        <family val="2"/>
        <scheme val="minor"/>
      </rPr>
      <t>For products filed w/compact)
No Field Mapping - Used in Term and Non-Term Tickets</t>
    </r>
  </si>
  <si>
    <t>15-41353-01 (blue)</t>
  </si>
  <si>
    <t>addl compact state for Prime Term</t>
  </si>
  <si>
    <t>addl compact state for PPC</t>
  </si>
  <si>
    <t>compact state for PPC and Term</t>
  </si>
  <si>
    <t>Non Compact states: TBD
Compact States: TBD</t>
  </si>
  <si>
    <t>15-40244-02</t>
  </si>
  <si>
    <t>15-30809-02</t>
  </si>
  <si>
    <t>Producer's Name</t>
  </si>
  <si>
    <t>Does the Proposed Insured have a Driver's License</t>
  </si>
  <si>
    <t>If a specialist has been seen more recently than the primary care physician, complete the information below.</t>
  </si>
  <si>
    <t>Specialist</t>
  </si>
  <si>
    <t>Primary Care Physician or Facility</t>
  </si>
  <si>
    <r>
      <rPr>
        <b/>
        <sz val="8"/>
        <color rgb="FFFF0000"/>
        <rFont val="Calibri"/>
        <family val="2"/>
        <scheme val="minor"/>
      </rPr>
      <t xml:space="preserve">NO ESUBMISSION OR ESIGN
</t>
    </r>
    <r>
      <rPr>
        <sz val="8"/>
        <color theme="0"/>
        <rFont val="Calibri"/>
        <family val="2"/>
        <scheme val="minor"/>
      </rPr>
      <t>Generate one form</t>
    </r>
  </si>
  <si>
    <t>Dependent Insured Questionnaire</t>
  </si>
  <si>
    <t>QSTDP</t>
  </si>
  <si>
    <t>15-41310-00</t>
  </si>
  <si>
    <t>[  ] Dependent Insured Questionnaire – A blank form was generated for manual completion. Must be signed and submitted.</t>
  </si>
  <si>
    <t>Blue Info Message
in BOLD LETTERS</t>
  </si>
  <si>
    <t>License #</t>
  </si>
  <si>
    <t>A check made payable to "Pacific Life Insurance Company" must be received by Pacific Life within 3 business days of submission date.</t>
  </si>
  <si>
    <t>15-27468-09</t>
  </si>
  <si>
    <t>15-30797-03</t>
  </si>
  <si>
    <t>Business Insurance Questionnaire</t>
  </si>
  <si>
    <t>Client Disclosure Booklet (PPCA MP)</t>
  </si>
  <si>
    <t>BK-10371-00</t>
  </si>
  <si>
    <t>BK-10372-00</t>
  </si>
  <si>
    <t>BK-10373-00</t>
  </si>
  <si>
    <t>BK-10381-00</t>
  </si>
  <si>
    <t>BK-10383-00</t>
  </si>
  <si>
    <t>BK-10384-00</t>
  </si>
  <si>
    <t>BK-10385-00</t>
  </si>
  <si>
    <t>BK-10386-00</t>
  </si>
  <si>
    <t>BK-10392-00</t>
  </si>
  <si>
    <t>BK-10393-00</t>
  </si>
  <si>
    <t>Pacific PremierCare Pre-Interview Worksheet (PPCA MP)</t>
  </si>
  <si>
    <t>Client Disclosure Booklet (PPCA)</t>
  </si>
  <si>
    <t>Enter any additional medical provider's information including name(s), address(es) and phone number(s) below. If the proposed insured does not have a Primary Care Physician or a Specialist, indicate as such below.</t>
  </si>
  <si>
    <t>15-42998-00</t>
  </si>
  <si>
    <t>BK-10057-05</t>
  </si>
  <si>
    <t>BK-10058-05</t>
  </si>
  <si>
    <t>BK-10059-05</t>
  </si>
  <si>
    <t>BK-10060-05</t>
  </si>
  <si>
    <t>BK-10061-08</t>
  </si>
  <si>
    <t>BK-10062-05</t>
  </si>
  <si>
    <t>BK-10073-05</t>
  </si>
  <si>
    <t>BK-10144-04</t>
  </si>
  <si>
    <t>BK-10159-04</t>
  </si>
  <si>
    <t>BK-10333-03</t>
  </si>
  <si>
    <t>BK-10339-05</t>
  </si>
  <si>
    <t>BK-10352-01</t>
  </si>
  <si>
    <t>BK-10071-06</t>
  </si>
  <si>
    <t>BK-10070-05</t>
  </si>
  <si>
    <t>BK-10069-03</t>
  </si>
  <si>
    <t>BK-10066-05</t>
  </si>
  <si>
    <t>BK-10065-05</t>
  </si>
  <si>
    <t>BK-10064-05</t>
  </si>
  <si>
    <t>BK-10063-05</t>
  </si>
  <si>
    <t>85-43522-00</t>
  </si>
  <si>
    <t>85-43524-00</t>
  </si>
  <si>
    <t xml:space="preserve">An Attending Physician Statement from a physician within the last 24 months is required. If Proposed Insured has no primary care physician, information for a specialist or other medical provider must be entered.  
Note: Some doctors and medical facilities, such as Kaiser or VA, require their own authorization to disclose health information forms. Obtaining the organization’s forms and submitting them with the Life Ticket will expedite the ordering of the APS. </t>
  </si>
  <si>
    <t>BK-10391-00</t>
  </si>
  <si>
    <t>Same as Proposed Insured, Individual, Business, Trust</t>
  </si>
  <si>
    <t>Any Replacements? No</t>
  </si>
  <si>
    <t>Any Replacements? Yes</t>
  </si>
  <si>
    <t>Business Associate, 
Business Partner,
Child, 
Domestic Partnership/Civil Union,
Employer, 
Fiancee, 
Grand Child, 
Grand Parent, 
Guardian, 
Parent, 
Sibling, 
Spouse, 
Stepchild, 
Blank</t>
  </si>
  <si>
    <t xml:space="preserve">If = Business or Trust, trigger Authorized Signer/ Trust Info Screen </t>
  </si>
  <si>
    <t>Additional Policyowner's Name(s) &amp; SSN/TIN</t>
  </si>
  <si>
    <r>
      <rPr>
        <strike/>
        <sz val="8"/>
        <rFont val="Arial"/>
        <family val="2"/>
      </rPr>
      <t>If Replacement Information or Existing/Pending Insurance Information.Check if  Policyowners for applied for policy are the same as Policyowners for replaced policy (716) = Checked 
AND
People or Insured/Policyowner.Policyowner is  (18.1) = Trust, enter Authorized Signer / Trustee Information.MI (169T-4)
ELSE</t>
    </r>
    <r>
      <rPr>
        <sz val="8"/>
        <rFont val="Arial"/>
        <family val="2"/>
      </rPr>
      <t xml:space="preserve">
If Replacement Information or Existing/Pending Insurance Information.Check if  Policyowners for applied for policy are the same as Policyowners for replaced policy (716) = Checked 
AND
People or Insured/Policyowner.Policyowner is  (18.1) = Individual, enter People or Insured/Policyowner.PO.MI (18.4)
ELSE
If Replacement Information or Existing/Pending Insurance Information.Check if  Policyowners for applied for policy are the same as Policyowners for replaced policy (716) = Checked 
AND
People or Insured/Policyowner.Policyowner is  (18.1) = Same as Proposed Insured, Enter People or Insured/Policyowner.PI MI (16.4)</t>
    </r>
  </si>
  <si>
    <t>BK-10374-00</t>
  </si>
  <si>
    <t>BK-10378-00</t>
  </si>
  <si>
    <t>Owners or Trustees or Authorized Signers</t>
  </si>
  <si>
    <t>Primary Policyowner/1st Trustee/1st Authorizated Signer</t>
  </si>
  <si>
    <t>Additional Policyowner/2nd Trustee/2nd Authorized Signer</t>
  </si>
  <si>
    <t>QSTBU</t>
  </si>
  <si>
    <t>15-41303-00</t>
  </si>
  <si>
    <t>[  ] Business Insurance Questionnaire – A blank form was generated for manual completion. Must be signed and submitted.</t>
  </si>
  <si>
    <t>BK-10377-00</t>
  </si>
  <si>
    <t>Trustee Information</t>
  </si>
  <si>
    <t>Additional Trustee Name</t>
  </si>
  <si>
    <t>Authorized Signer</t>
  </si>
  <si>
    <t>Authorized Signer Name</t>
  </si>
  <si>
    <t>Additional Authorized Signer Name</t>
  </si>
  <si>
    <t>Type "Trustee Names"</t>
  </si>
  <si>
    <t>Type "Trustee Name:"</t>
  </si>
  <si>
    <t>Type "Authorized Signer Names"</t>
  </si>
  <si>
    <t>Type "Authorized Signer Name:"</t>
  </si>
  <si>
    <r>
      <rPr>
        <strike/>
        <sz val="8"/>
        <rFont val="Arial"/>
        <family val="2"/>
      </rPr>
      <t>If Replacement Information or Existing/Pending Insurance Information.Check if  Policyowners for applied for policy are the same as Policyowners for replaced policy (716) = Checked 
AND
People or Insured/Policyowner.Policyowner is  (18.1) = Trust, enter Authorized Signer / Trustee Information.Last (169T-5)
ELSE</t>
    </r>
    <r>
      <rPr>
        <sz val="8"/>
        <rFont val="Arial"/>
        <family val="2"/>
      </rPr>
      <t xml:space="preserve">
If Replacement Information or Existing/Pending Insurance Information.Check if  Policyowners for applied for policy are the same as Policyowners for replaced policy (716) = Checked 
AND
People or Insured/Policyowner.Policyowner is  (18.1) = Individual, enter People or Insured/Policyowner.PO.Last (18.5)
ELSE
If Replacement Information or Existing/Pending Insurance Information.Check if  Policyowners for applied for policy are the same as Policyowners for replaced policy (716) = Checked 
AND
People or Insured/Policyowner.Policyowner is  (18.1) = Same as Proposed Insured, enter People or Insured/Policyowner.PI Last (16.5)
AND
If Authorized Signer / Trustee Information.Addl Trustee.First (169T-7) &lt;&gt; Blank OR People or Insured/Policyowner.Addl PO.First (19.2) &lt;&gt; Blank, Type '(SEE TICKET)'</t>
    </r>
  </si>
  <si>
    <r>
      <t xml:space="preserve">We will print up to 2 policyowners in this field.
PRIMARY POLICYOWNER: If People or Insured/Policyowner.Policyowner is  (18.1) = Trust, enter People or Insured/Policyowner.PO.Trust Name and Date (18.2)
ELSE
If People or Insured/Policyowner.Policyowner is  (18.1) = BUSINESS, enter People or Insured/Policyowner.PO.Company Name (18.25)
ELSE
If People or Insured/Policyowner.Policyowner is  (18.1) = Individual, enter People or Insured/Policyowner.PO.First (18.3) and People or Insured/Policyowner.PO.MI (18.4) and People or Insured/Policyowner.PO.Last (18.5) and People or Insured/Policyowner.PO.Suffix (18.6)
ELSE
If People or Insured/Policyowner.Policyowner is  (18.1) = Same as Proposed Insured, enter People or Insured/Policyowner.PI First (16.3) and People or Insured/Policyowner.PI MI (16.4) and People or Insured/Policyowner.PI Last (16.5) and People or Insured/Policyowner.PI Suffix (16.6) 
If there will be a second name based on rules immediately below, print a ‘/’ between the first and second name.
ADDITIONAL POLICYOWNER:  </t>
    </r>
    <r>
      <rPr>
        <strike/>
        <sz val="8"/>
        <rFont val="Arial"/>
        <family val="2"/>
      </rPr>
      <t xml:space="preserve">If People or Insured/Policyowner.Policyowner is  (18.1) = Trust, enter Authorized Signer / Trustee Information.Addl Trustee.First (169T-7) and Authorized Signer / Trustee Information.Addl Trustee.MI (169T-8) and Authorized Signer / Trustee Information.Addl Trustee.Last (169T-9)
ELSE
</t>
    </r>
    <r>
      <rPr>
        <sz val="8"/>
        <rFont val="Arial"/>
        <family val="2"/>
      </rPr>
      <t>If People or Insured/Policyowner.Policyowner is  (18.1) = Individual or Same as Proposed Insured, enter People or Insured/Policyowner.Addl PO.First (19.2) and People or Insured/Policyowner.Addl PO.MI (19.3) and People or Insured/Policyowner.Addl PO.Last (19.4) and People or Insured/Policyowner.Addl PO.Suffix (19.5)</t>
    </r>
  </si>
  <si>
    <t>BK-10388-00</t>
  </si>
  <si>
    <t>BK-10389-00</t>
  </si>
  <si>
    <t>15-22390
15-19253 - CA
15-19255 - DE
15-19256 - FL
15-19262 - IN
15-19266 - MA
15-19267 - MI
15-19286 - SD
15-19291 - WA</t>
  </si>
  <si>
    <t>15-19261</t>
  </si>
  <si>
    <t>15-20435</t>
  </si>
  <si>
    <t>15-19264</t>
  </si>
  <si>
    <t>15-20181</t>
  </si>
  <si>
    <t>15-22363
85-21958</t>
  </si>
  <si>
    <t>15-19295</t>
  </si>
  <si>
    <t>15-30295</t>
  </si>
  <si>
    <t>15-16581</t>
  </si>
  <si>
    <t>15-19288 - WY</t>
  </si>
  <si>
    <t>PL_AR_LTK_00
PLA_AR_LTK_00</t>
  </si>
  <si>
    <t>15-30796
15-27468
15-27469
15-27470
15-27473 Pac 10, 20, ART
15-41304 Prime Term 10, 15, 20, 30
15-29226
15-30796
15-41295
15-41296
15-41304
15-43531
15-43533
85-25029</t>
  </si>
  <si>
    <t>15-20889 - ND, DC
15-19257 - GA
15-19260 - ID
15-19263 - KS
15-19268 - MO
15-19277 - NV
15-19280 - OK
15-19282 - PA
15-19287 - TN</t>
  </si>
  <si>
    <t>15-20839
85-21830</t>
  </si>
  <si>
    <t>15-28979
85-28980</t>
  </si>
  <si>
    <t>15-30797
15-30809
15-40244 - AZ</t>
  </si>
  <si>
    <t>15-23740</t>
  </si>
  <si>
    <t>15-42471</t>
  </si>
  <si>
    <t>The Life Insurance I intend to purchase from (MI)</t>
  </si>
  <si>
    <r>
      <t xml:space="preserve">Replacement Notice </t>
    </r>
    <r>
      <rPr>
        <b/>
        <sz val="8"/>
        <color rgb="FFFF0000"/>
        <rFont val="Arial"/>
        <family val="2"/>
      </rPr>
      <t>(MA)</t>
    </r>
  </si>
  <si>
    <r>
      <t xml:space="preserve">Replacement Notice </t>
    </r>
    <r>
      <rPr>
        <b/>
        <sz val="8"/>
        <color rgb="FFFF0000"/>
        <rFont val="Arial"/>
        <family val="2"/>
      </rPr>
      <t>(WA)</t>
    </r>
  </si>
  <si>
    <t>Type of Policy (IN, MI)</t>
  </si>
  <si>
    <t>Type of Optional Company Benefits</t>
  </si>
  <si>
    <t>Face Amount of Basic Policy</t>
  </si>
  <si>
    <t>Internal Replacement Request (RI)</t>
  </si>
  <si>
    <t>Coverage Information.Specific Date  (395)
EDITABLE
ELSE
Blank</t>
  </si>
  <si>
    <t>If New York Regulation 60.Were any questions on the Definition of Replacement form answered Yes? (13) = Yes or if ANY questions on the Insurance Department of the State of New York Definition of Replacement. (16) Screen = Yes, then default to Yes
ELSE 
If New York Regulation 60.Were any questions on the Definition of Replacement form answered Yes? (13) = No or if ALL questions on the Insurance Department of the State of New York Definition of Replacement. (16) Screen = No, then default to No
ELSE
Blank</t>
  </si>
  <si>
    <t>This field must be stored to the same field in your database as the full application screen field ( Proposed Insured.First (27)) so that the information maps to all the forms that are shared (i.e. Replacement, EFT, TIA)</t>
  </si>
  <si>
    <t>This field must be stored to the same field in your database as the full application screen field ( Proposed Insured.MI (28)) so that the information maps to all the forms that are shared (i.e. Replacement, EFT, TIA)</t>
  </si>
  <si>
    <t>This field must be stored to the same field in your database as the full application screen field ( Proposed Insured.Last (29)) so that the information maps to all the forms that are shared (i.e. Replacement, EFT, TIA)</t>
  </si>
  <si>
    <t>This field must be stored to the same field in your database as the full application screen field ( Proposed Insured.Suffix (30)) so that the information maps to all the forms that are shared (i.e. Replacement, EFT, TIA)</t>
  </si>
  <si>
    <t>This field must be stored to the same field in your database as the full application screen field ( Proposed Insured.Social Security # (40))</t>
  </si>
  <si>
    <t>This field must be stored to the same field in your database as the full application screen field ( General Information .Driver's License #   (279))</t>
  </si>
  <si>
    <t>This field must be stored to the same field in your database as the full application screen field ( General Information .Driver's License State (281))</t>
  </si>
  <si>
    <t>This field must be stored to the same field in your database as the full application screen field ( Proposed Insured.Place of Birth: Country (34))</t>
  </si>
  <si>
    <t>This field must be stored to the same field in your database as the full application screen field ( Proposed Insured.Place of Birth: State (35))</t>
  </si>
  <si>
    <t>This field must be stored to the same field in your database as the full application screen field ( Proposed Insured Cont..Street (48))</t>
  </si>
  <si>
    <t>This field must be stored to the same field in your database as the full application screen field ( Proposed Insured Cont..City (49))</t>
  </si>
  <si>
    <t>This field must be stored to the same field in your database as the full application screen field ( Proposed Insured Cont..State (50))</t>
  </si>
  <si>
    <t>This field must be stored to the same field in your database as the full application screen field ( Proposed Insured Cont..Zip Code (51))</t>
  </si>
  <si>
    <t>This field must be stored to the same field in your database as the full application screen field ( Proposed Insured Cont..Telephone #  (56))</t>
  </si>
  <si>
    <t>if Case Information.State (Issue) (4) = MD, then type 'Plan of Insurance: 'Maryland Plan of Insurance Name
ELSE
if Case Information.State (Issue) (4) &lt;&gt; MD, then type 'Product: 'Case Information.Product (5) Do not include the words in ()</t>
  </si>
  <si>
    <t>If Replacement Information or Existing/Pending Insurance Information.Replacement (686) = Yes
AND Replacement Information or Existing/Pending Insurance Information.Company
(Column label- Company Name) (675) = Pacific Life Insurance Company or Pacific Life &amp; Annuity AND Coverage Information.Check if policy will be used in a Qualified Plan (401) &lt;&gt; Checked
OR If Replacement Information or Existing/Pending Insurance Information.Coverage Type (681.2) = Life or Life+LTC or Annuity or Annuity+LTC AND Replacement Information or Existing/Pending Insurance Information.Company
(Column label- Company Name) (675) = Pacific Life Insurance Company or Pacific Life &amp; Annuity</t>
  </si>
  <si>
    <t>If Replacement Information or Existing/Pending Insurance Information.1035 Exchange/Qualified Transfer (687) = Yes, 
and Coverage Information.Check if policy will be used in a Qualified Plan (401) &lt;&gt; checked, 
and Replacement Information or Existing/Pending Insurance Information.Company
(Column label- Company Name) (675) &lt;&gt; Pacific Life Insurance Company or Pacific Life &amp; Annuity
OR If Replacement Information or Existing/Pending Insurance Information.1035 Exchange (687.1) = Yes, 
and Replacement Information or Existing/Pending Insurance Information.Company
(Column label- Company Name) (675) &lt;&gt; Pacific Life Insurance Company or Pacific Life &amp; Annuity</t>
  </si>
  <si>
    <t>BK-10382-00</t>
  </si>
  <si>
    <t>BK-10067-00</t>
  </si>
  <si>
    <t>Statement to Applicant by Producer</t>
  </si>
  <si>
    <t>Additional or different benefits</t>
  </si>
  <si>
    <t>(please specify)</t>
  </si>
  <si>
    <t>No change in benefit, but lower premiums</t>
  </si>
  <si>
    <t>Fewer benefits and lower premiums</t>
  </si>
  <si>
    <t>I have reviewed the proposed insured's current medical or health insurance coverage. To the best of my knowledge, the replacement of insurance involved in this transaction materially improves the applicant's position for the following reasons:</t>
  </si>
  <si>
    <t xml:space="preserve">Additional or different benefits </t>
  </si>
  <si>
    <r>
      <t xml:space="preserve">Policyowner Signature
</t>
    </r>
    <r>
      <rPr>
        <b/>
        <sz val="8"/>
        <color rgb="FFFF0000"/>
        <rFont val="Arial"/>
        <family val="2"/>
      </rPr>
      <t xml:space="preserve">(FL) </t>
    </r>
    <r>
      <rPr>
        <sz val="8"/>
        <rFont val="Arial"/>
        <family val="2"/>
      </rPr>
      <t>Applicant's Signature</t>
    </r>
  </si>
  <si>
    <r>
      <t xml:space="preserve">Print Policyowner's Name: First MI Last
</t>
    </r>
    <r>
      <rPr>
        <b/>
        <sz val="8"/>
        <color rgb="FFFF0000"/>
        <rFont val="Arial"/>
        <family val="2"/>
      </rPr>
      <t xml:space="preserve">(FL) </t>
    </r>
    <r>
      <rPr>
        <sz val="8"/>
        <rFont val="Arial"/>
        <family val="2"/>
      </rPr>
      <t>Applicant's Name: First MI Last</t>
    </r>
  </si>
  <si>
    <r>
      <t xml:space="preserve">Producer Signature
</t>
    </r>
    <r>
      <rPr>
        <b/>
        <sz val="8"/>
        <color rgb="FFFF0000"/>
        <rFont val="Arial"/>
        <family val="2"/>
      </rPr>
      <t xml:space="preserve">(FL) </t>
    </r>
    <r>
      <rPr>
        <sz val="8"/>
        <rFont val="Arial"/>
        <family val="2"/>
      </rPr>
      <t>Agent's Signature</t>
    </r>
  </si>
  <si>
    <r>
      <t xml:space="preserve">Print Producer's Name: First MI Last 
</t>
    </r>
    <r>
      <rPr>
        <b/>
        <sz val="8"/>
        <color rgb="FFFF0000"/>
        <rFont val="Arial"/>
        <family val="2"/>
      </rPr>
      <t xml:space="preserve">(FL) </t>
    </r>
    <r>
      <rPr>
        <sz val="8"/>
        <rFont val="Arial"/>
        <family val="2"/>
      </rPr>
      <t>Agent's Name: First MI Last</t>
    </r>
  </si>
  <si>
    <t>State License ID #</t>
  </si>
  <si>
    <t>BK-10068-00</t>
  </si>
  <si>
    <t>15-30800-02</t>
  </si>
  <si>
    <t>15-41298-00</t>
  </si>
  <si>
    <t>[  ]   Submit all forms requiring a wet signature through your normal submission process as directed by your Broker-Dealer. If direct submission is permitted, email to NBSUnderwriting@pacificlife.com, fax to (866) 964-4860 or for express delivery use: 6750 Mercy Road, 5th Floor, Omaha, NE 68106.</t>
  </si>
  <si>
    <t>BK-10387-00</t>
  </si>
  <si>
    <t>15-22390</t>
  </si>
  <si>
    <t xml:space="preserve">Insurer's Name </t>
  </si>
  <si>
    <t xml:space="preserve">Existing Policy/Contract Information
</t>
  </si>
  <si>
    <t xml:space="preserve">Insured/Annuitant's Name: MI
</t>
  </si>
  <si>
    <t>Insured/Annuitant's Name: Last</t>
  </si>
  <si>
    <t>Insured/Annuitant's Name: First</t>
  </si>
  <si>
    <t>If a replacement, response required:</t>
  </si>
  <si>
    <t xml:space="preserve">The existing policy or contract is being replaced because </t>
  </si>
  <si>
    <t xml:space="preserve">I do not want this notice read aloud to me. </t>
  </si>
  <si>
    <t xml:space="preserve">Applicant's Signature </t>
  </si>
  <si>
    <t>Producer's Signature (SD)</t>
  </si>
  <si>
    <t>[  ] Notice to Applicant Regarding Replacement of Individual Accident and Sickness or LTC Insurance – Must be signed and submitted.</t>
  </si>
  <si>
    <t>Enter any additional medical provider's information including name(s), address(es) and phone number(s) below. If the proposed insured does not have a Primary Care Physician, indicate as such below.</t>
  </si>
  <si>
    <t xml:space="preserve">An Attending Physician Statement from a physician within the last 24 months is required. If Proposed Insured has no primary care physician, information for the most recent medical provider must be entered.
Note: Some doctors and medical facilities, such as Kaiser or VA, require their own authorization to disclose health information forms. Obtaining the organization’s forms and submitting them with the Life Ticket will expedite the ordering of the APS. </t>
  </si>
  <si>
    <t>15-44825-00</t>
  </si>
  <si>
    <t>BK-10376-00</t>
  </si>
  <si>
    <t>Hypothetical illustrations or quotes were presented to client in the sale. (Attach all sales illustrations/hypothetical sales illustrations or quotes to this form.)</t>
  </si>
  <si>
    <t>Illustrations or quotes were not used in the sale.</t>
  </si>
  <si>
    <t>15-22363-08</t>
  </si>
  <si>
    <t>BK-10157-01</t>
  </si>
  <si>
    <t>NEVER - This form is discontinued</t>
  </si>
  <si>
    <t>15-44617-00</t>
  </si>
  <si>
    <t>PL_AR_PR2</t>
  </si>
  <si>
    <t>BK-10379-00</t>
  </si>
  <si>
    <t xml:space="preserve">Monthly mode was illustrated requiring the use of an Electronic Funds Transfer (EFT) service for initial and recurring payments.  Monthly draft date will be based on the policy effective date.  </t>
  </si>
  <si>
    <t xml:space="preserve">Would you like to use EFT for the initial premium payment? Client will be billed for future payments due after initial premium payment is applied. </t>
  </si>
  <si>
    <t>Electronic Transfer Information Options</t>
  </si>
  <si>
    <t xml:space="preserve">Authorization Information </t>
  </si>
  <si>
    <t>Email Address:</t>
  </si>
  <si>
    <t>Option 1 - Temporary Insurance Agreement (TIA)</t>
  </si>
  <si>
    <t>Option 2 - Recurring Electronic Funds Transfer (EFT) and Initial Premium - Monthly Payment Mode Only</t>
  </si>
  <si>
    <t>Option 3 - One Time Initial Premium</t>
  </si>
  <si>
    <t>15-44696-02</t>
  </si>
  <si>
    <t>2nd Page Header</t>
  </si>
  <si>
    <t>People or Insured/Policyowner.PI First (16.3)
People or Insured/Policyowner.PI MI (16.4)
People or Insured/Policyowner.PI Last (16.5) and People or Insured/Policyowner.PI Suffix (16.6)</t>
  </si>
  <si>
    <t>Account Information</t>
  </si>
  <si>
    <t>Additional Account Holder Name: First MI Last</t>
  </si>
  <si>
    <t>Account Holder's Address: Street City State Zip Code</t>
  </si>
  <si>
    <t>Additional Authorized Account Holder Signature</t>
  </si>
  <si>
    <t>Proposed Additional Insured's Name: First MI Last</t>
  </si>
  <si>
    <t>Address: Street City State Zip Code</t>
  </si>
  <si>
    <t>Has Proposed Insured or Policyowner made plans to transfer this policy to a third party as repayment of any premium financing debt</t>
  </si>
  <si>
    <t>Does the Proposed Insured plan to sell, assign or transfer this policy, if issued, to a life settlement or viatical company or any other person or entity</t>
  </si>
  <si>
    <t>Source of Premium Payments</t>
  </si>
  <si>
    <t xml:space="preserve">Specific Date </t>
  </si>
  <si>
    <t>1 month future</t>
  </si>
  <si>
    <t>ERROR: If day listed is the 29th, 30th, or 31st, display error message.</t>
  </si>
  <si>
    <t>Policy date of 29th, 30th, and 31st not available.</t>
  </si>
  <si>
    <t>Date to Save Age
Specific Policy Date
Blank</t>
  </si>
  <si>
    <t>A, B, C</t>
  </si>
  <si>
    <t>Broker-Dealer Name</t>
  </si>
  <si>
    <t>Policy Notification</t>
  </si>
  <si>
    <t>If Case Information.Product Type (3) &lt;&gt; Term or Life/LTC</t>
  </si>
  <si>
    <t>If Case Detail.Check if Policyowner wants notifications to be sent to another party = checked</t>
  </si>
  <si>
    <t>Multiselect.  At least 1 must be selected from Proposed Insured, Payor or Other</t>
  </si>
  <si>
    <t>Payor</t>
  </si>
  <si>
    <t>If Case Detail.Other = checked</t>
  </si>
  <si>
    <t>Textbox</t>
  </si>
  <si>
    <t xml:space="preserve">Indexed Account Information </t>
  </si>
  <si>
    <t>Indexed Account Information</t>
  </si>
  <si>
    <t>An amount in the Fixed Account will be transferred to the Indexed Account(s) on the next transfer date</t>
  </si>
  <si>
    <t xml:space="preserve">Indicate percentage(s): </t>
  </si>
  <si>
    <t>1 Year Indexed Account</t>
  </si>
  <si>
    <t>1 Year Indexed Account 2</t>
  </si>
  <si>
    <t>HYPERLINK Messsage over Screen Label</t>
  </si>
  <si>
    <t>The 1 Year Indexed Account 2 is also referred to as the 1 Year International Indexed Account</t>
  </si>
  <si>
    <t>The 1 Year Indexed Account 3 is also referred to as the 1 Year High Par Indexed Account</t>
  </si>
  <si>
    <t>1 Year Indexed Account 4</t>
  </si>
  <si>
    <t>The 1 year Indexed Account 4 is also referred to as the 1 Year No Cap Indexed Account</t>
  </si>
  <si>
    <t>2 Year Indexed Account</t>
  </si>
  <si>
    <t>5 Year Indexed Account 2</t>
  </si>
  <si>
    <t xml:space="preserve">The 5 Year Indexed Account 2 is also referred to as the High Par 5 Year Indexed Account
</t>
  </si>
  <si>
    <t>Sum of Accounts Listed Above</t>
  </si>
  <si>
    <t>1 Year Indexed Account 5</t>
  </si>
  <si>
    <t>If Case Information.Product Type (3) = Indexed Universal Life</t>
  </si>
  <si>
    <t>Client Disclosure Booklet (Core Ticket)</t>
  </si>
  <si>
    <t>If LTC Rider = True</t>
  </si>
  <si>
    <t>If Issue State &lt;&gt; FL</t>
  </si>
  <si>
    <t>Relationship to Policyowner</t>
  </si>
  <si>
    <t>Producer,
Other Party</t>
  </si>
  <si>
    <t>All Requests (Payment and Scheduled Indexed Transfers, One-Time Transfers, Initiate Policy Loans, Segment Maturity)</t>
  </si>
  <si>
    <t>All Requests except initiating Policy Loans</t>
  </si>
  <si>
    <t>Either All Requests (Payment and Scheduled Indexed Transfers, One-Time Transfers, Initiate Policy Loans, Segment Maturity) or All Requests except initiating Policy Loans must be checked</t>
  </si>
  <si>
    <t>If Application Type = Ticket &amp; Product Type &lt;&gt; Prime Term 10, 15, 20 or 30</t>
  </si>
  <si>
    <t>PWRSH</t>
  </si>
  <si>
    <t>Replacement Notice - LTC Rider</t>
  </si>
  <si>
    <t xml:space="preserve">Accelerated Death Benefit for Chronic Illness Disclosure </t>
  </si>
  <si>
    <t>15-43501-00</t>
  </si>
  <si>
    <t>15-44842-00</t>
  </si>
  <si>
    <t>15-44854-00</t>
  </si>
  <si>
    <t>15-44855-00</t>
  </si>
  <si>
    <t>15-44809-01</t>
  </si>
  <si>
    <t>15-45978-00</t>
  </si>
  <si>
    <t>15-44812-00</t>
  </si>
  <si>
    <t>15-44857-00</t>
  </si>
  <si>
    <t>Tele-App Life Ticket (Core)</t>
  </si>
  <si>
    <t>Source of Premium Payments: Inheritance</t>
  </si>
  <si>
    <t>Source of Premium Payments: Business Income</t>
  </si>
  <si>
    <t>Source of Premium Payments: Premium Financing</t>
  </si>
  <si>
    <t>IUL</t>
  </si>
  <si>
    <t>8. Existing Insurance and Replacement Information</t>
  </si>
  <si>
    <t>Name of Insurance Company</t>
  </si>
  <si>
    <t>Date Policy Issued</t>
  </si>
  <si>
    <t>Reason</t>
  </si>
  <si>
    <t>Explanation</t>
  </si>
  <si>
    <t>12. Remarks</t>
  </si>
  <si>
    <t>RLO or PLIC Servicing Office #</t>
  </si>
  <si>
    <t>Commission Payout Choice*: A</t>
  </si>
  <si>
    <t>Commission Payout Choice*: B</t>
  </si>
  <si>
    <t>Commission Payout Choice*: C</t>
  </si>
  <si>
    <t>Broker-Dealer Client Acccount #</t>
  </si>
  <si>
    <t>18. Additional Beneficiary Information</t>
  </si>
  <si>
    <t>Care of (if applicable)</t>
  </si>
  <si>
    <t>Contingent Beneficiary</t>
  </si>
  <si>
    <t>100% of the value of the matured segment will be used to purchase new segments of the same type and duration.</t>
  </si>
  <si>
    <t>I elect 100% of the value of the matured segements for all Indexed Account(s) to be allocated to the Fixed Account.</t>
  </si>
  <si>
    <t>Transaction Authorization</t>
  </si>
  <si>
    <t>Producer/Other Party Transaction Authorization</t>
  </si>
  <si>
    <t>Appointee's Name: First MI Last</t>
  </si>
  <si>
    <t>Relationship to Policyowner
Producer</t>
  </si>
  <si>
    <t>Relationship to Policyowner
Other Party</t>
  </si>
  <si>
    <t>Within the next three years, does the Proposed Insured plan to sell, assign or transfer this policy, if issued, to a life settlement or viatical company or any other person or entity</t>
  </si>
  <si>
    <r>
      <t xml:space="preserve">Tele-App Life Ticket (Core)
</t>
    </r>
    <r>
      <rPr>
        <b/>
        <sz val="8"/>
        <color rgb="FFFF0000"/>
        <rFont val="Arial"/>
        <family val="2"/>
      </rPr>
      <t>(FL)</t>
    </r>
  </si>
  <si>
    <t>Accelerated Death Benefit Rider for Long-Term Care Personal Worksheet</t>
  </si>
  <si>
    <t>ICC16 R16LTC - Accelerated Death Benefit Rider for Long-Term Care (Variable Universal Life Only)</t>
  </si>
  <si>
    <t>ICC15 R15LTC - Accelerated Death Benefit Rider for Long-Term Care (Indexed Universal Life Only)</t>
  </si>
  <si>
    <r>
      <t xml:space="preserve">Accelerated Death Benefit Rider for Long-Term Care Personal Worksheet
</t>
    </r>
    <r>
      <rPr>
        <b/>
        <sz val="8"/>
        <color rgb="FFFF0000"/>
        <rFont val="Arial"/>
        <family val="2"/>
      </rPr>
      <t>(FL)</t>
    </r>
  </si>
  <si>
    <t>15-44809-01
15-44810-00
15-45978-00
15-44812-00
15-44831-00 (MT-not mapped)</t>
  </si>
  <si>
    <t>Long-Term Care &amp; Health Coverage</t>
  </si>
  <si>
    <t>LTC
Health</t>
  </si>
  <si>
    <t>Policy Status</t>
  </si>
  <si>
    <t>Existing
Pending
Terminated</t>
  </si>
  <si>
    <t>Termination Date</t>
  </si>
  <si>
    <t>Enter any medical/health or Long-Term Care Replacements</t>
  </si>
  <si>
    <t>Life + LTC
Annuity + LTC
LTC
Health</t>
  </si>
  <si>
    <t>15-44838</t>
  </si>
  <si>
    <t>EXISTING LIFE INSURANCE AND/OR REPLACEMENT INFORMATION</t>
  </si>
  <si>
    <t>Is there any existing life insurance or annuity on any Proposed Insured(s)? Yes</t>
  </si>
  <si>
    <t>Is there any existing life insurance or annuity on any Proposed Insured(s)? No</t>
  </si>
  <si>
    <t>Will the Pacific Life policy applied for replace, cause a change in, or involve a cash withdrawal or loan from or lapse of any life insurance policy or annuity on any Proposed Insured's life? Yes</t>
  </si>
  <si>
    <t>Will the Pacific Life policy applied for replace, cause a change in, or involve a cash withdrawal or loan from or lapse of any life insurance policy or annuity on any Proposed Insured's life? No</t>
  </si>
  <si>
    <t>Replace</t>
  </si>
  <si>
    <t>1035 or Transfer Assets</t>
  </si>
  <si>
    <t>Ind</t>
  </si>
  <si>
    <t>Grp</t>
  </si>
  <si>
    <t>Bus</t>
  </si>
  <si>
    <t>Pers</t>
  </si>
  <si>
    <t>Is any existing policy being replaced a Modified Endowment Contract (MEC)? Yes</t>
  </si>
  <si>
    <t>Is any existing policy being replaced a Modified Endowment Contract (MEC)? No</t>
  </si>
  <si>
    <t>Is any existing policy being replaced a Modified Endowment Contract (MEC)? Unknown</t>
  </si>
  <si>
    <t>TELE-APP IN FORCE, PENDING AND REPLACEMENT INFORMATION (Core)</t>
  </si>
  <si>
    <t>To the best of your knowledge is there a loan on any existing policy to be replaced? Yes</t>
  </si>
  <si>
    <t>To the best of your knowledge is there a loan on any existing policy to be replaced? No</t>
  </si>
  <si>
    <t>If you answered Yes to #3C, do you want a new loan of equal value on this new policy? Yes</t>
  </si>
  <si>
    <t>If you answered Yes to #3C, do you want a new loan of equal value on this new policy? No</t>
  </si>
  <si>
    <t>Do you have any application currently pending, or do you plan to apply for any new life insurance or annuity with any company(ies), including PLIC? Yes</t>
  </si>
  <si>
    <t>Do you have any application currently pending, or do you plan to apply for any new life insurance or annuity with any company(ies), including PLIC? No</t>
  </si>
  <si>
    <t>Does Applicant plan to accept any policy in the chart above in addition to the Pacific Life policy being applied for? Yes</t>
  </si>
  <si>
    <t>Does Applicant plan to accept any policy in the chart above in addition to the Pacific Life policy being applied for? No</t>
  </si>
  <si>
    <t>If any application listed in the chart above is approved, will any replace, cause a change in, or involve a cash withdrawal or loan from or lapse of any life insurance policy or annuity on any Proposed Insured's life? Yes</t>
  </si>
  <si>
    <t>If any application listed in the chart above is approved, will any replace, cause a change in, or involve a cash withdrawal or loan from or lapse of any life insurance policy or annuity on any Proposed Insured's life? No</t>
  </si>
  <si>
    <t>Did you have another long-term care insurance policy or certificate in force during the last 12 months that has terminated? Yes</t>
  </si>
  <si>
    <t>Do you intend to replace any of your medical or health insurance coverage, including any of your long-term care coverage, with this applied-for policy? Yes</t>
  </si>
  <si>
    <t>Policy Status: Existing</t>
  </si>
  <si>
    <t>Policy Status: Pending</t>
  </si>
  <si>
    <t>Policy Status: Terminated</t>
  </si>
  <si>
    <r>
      <t xml:space="preserve">If Case Information.Product Type (3) </t>
    </r>
    <r>
      <rPr>
        <sz val="9"/>
        <rFont val="Arial"/>
        <family val="2"/>
      </rPr>
      <t>&lt;&gt; Term or Life/LTC</t>
    </r>
  </si>
  <si>
    <t>Earned Income
Unearned Income
Savings
Gift
Inheritance
Business Income
Trust
Premium Financing
Other</t>
  </si>
  <si>
    <t>Title</t>
  </si>
  <si>
    <t xml:space="preserve"> 6 months prior to current date</t>
  </si>
  <si>
    <t>What is the total amount of coverage to be in force with all carriers when this policy and any other pending policies are placed in force? $_________________</t>
  </si>
  <si>
    <t>If Case Information.Product Type (3) &lt;&gt; Life/LTC AND If Case Information.State (Issue) (4) = FL and  and Temporary Insurance.Any Proposed Insured within the past 90 days, been a patient in a hospital, psychiatric treatment center, or other medical facility, or been given medical advice by a licensed member of the medical profession to have any hospitalization or surgery which has not been scheduled or completed? (1469-2) =No</t>
  </si>
  <si>
    <t>The 1 year Indexed Account 5 is also referred to as the 1 Year High Cap Indexed Account</t>
  </si>
  <si>
    <t>Check if Policyowner wants notifications to be sent to another party</t>
  </si>
  <si>
    <t>Any application currently pending or plans to apply for any new life insurance or annuity with any company(ies) including PLIC</t>
  </si>
  <si>
    <t>Includes LTC Coverage</t>
  </si>
  <si>
    <t>Text Box with information button</t>
  </si>
  <si>
    <t>Information Message next to "Ultimate total line of coverage"</t>
  </si>
  <si>
    <t xml:space="preserve">The amount of coverage to be in force including applied for policy, other in force coverage, pending or planned policies, and subtracting policies to be replaced 
</t>
  </si>
  <si>
    <t>Enter any long-term care insurance policies, whether existing, pending, or terminated</t>
  </si>
  <si>
    <t>Do you intend to replace any of your medical or health coverage, including any long term care coverage, with this applied for policy</t>
  </si>
  <si>
    <t>Are you covered by Medicaid</t>
  </si>
  <si>
    <t>Do you have another long-term care insurance policy or certificate (including a health care service contract or health maintenance organization contract), whether existing or pending</t>
  </si>
  <si>
    <t>Did you have another long-term care insurance policy or certificate in force during the last 12 months that has terminated</t>
  </si>
  <si>
    <t>Replacement Notice for Long-Term Care (LTC) or Life Insurance Including Accelerated Death Benefits</t>
  </si>
  <si>
    <t>15-43503-00</t>
  </si>
  <si>
    <t>Married (or in a civil union or domestic partnership)</t>
  </si>
  <si>
    <r>
      <t>NO ESUBMISSION</t>
    </r>
    <r>
      <rPr>
        <b/>
        <strike/>
        <sz val="8"/>
        <color theme="0"/>
        <rFont val="Calibri"/>
        <family val="2"/>
        <scheme val="minor"/>
      </rPr>
      <t xml:space="preserve">
</t>
    </r>
    <r>
      <rPr>
        <b/>
        <strike/>
        <sz val="8"/>
        <rFont val="Calibri"/>
        <family val="2"/>
        <scheme val="minor"/>
      </rPr>
      <t>No field Mapping</t>
    </r>
  </si>
  <si>
    <t>15-41304-00</t>
  </si>
  <si>
    <t>If Product Type = Indexed Univeral Life</t>
  </si>
  <si>
    <t xml:space="preserve">15-44793-00
15-44794 (CT, DE, ND, SD)
15-44795 (CA)
15-44796 (DC)
15-44797 (FL)
</t>
  </si>
  <si>
    <t>Has any proposed insured: Within the past 90 days, been a patient in a hospital, psychiatric treatment center, or other medical facility, or been given medical advice by a member of the medical profession to have any hospitalization or surgery which has not been scheduled or completed? Yes</t>
  </si>
  <si>
    <t>Has any proposed insured: Within the past 90 days, been a patient in a hospital, psychiatric treatment center, or other medical facility, or been given medical advice by a member of the medical profession to have any hospitalization or surgery which has not been scheduled or completed? No</t>
  </si>
  <si>
    <t>Payment in the amount of $</t>
  </si>
  <si>
    <t>Has any proposed insured: Within the past 90 days, been a patient in a hospital, psychiatric treatment center, or other medical facility, or been given medical advice by a licensed member of the medical profession to have any hospitalization or surgery which has not been scheduled or completed? Yes</t>
  </si>
  <si>
    <t>Has any proposed insured: Within the past 90 days, been a patient in a hospital, psychiatric treatment center, or other medical facility, or been given medical advice by a licensed member of the medical profession to have any hospitalization or surgery which has not been scheduled or completed? No</t>
  </si>
  <si>
    <t>Has any proposed insured: Within the last 5 years, been diagnosed or treated by a licensed member of the medical profession for heart trouble, stroke, cancer, or other immune deficiency disorders? Yes</t>
  </si>
  <si>
    <t>Has any proposed insured: Within the last 5 years, been diagnosed or treated by a licensed member of the medical profession for heart trouble, stroke, cancer, or other immune deficiency disorders? No</t>
  </si>
  <si>
    <t>Has any proposed insured: Have you tested positive for exposure to the HIV infection or been diagnosed as having Acquired Immune Deficiency Syndrome (AIDS) or AIDS Related Complex (ARC) caused by the HIV Infection or other sickness or condition derived from such infection? Yes</t>
  </si>
  <si>
    <t>Has any proposed insured: Have you tested positive for exposure to the HIV infection or been diagnosed as having Acquired Immune Deficiency Syndrome (AIDS) or AIDS Related Complex (ARC) caused by the HIV Infection or other sickness or condition derived from such infection? No</t>
  </si>
  <si>
    <t>Signed in: State</t>
  </si>
  <si>
    <t>Signed in: City</t>
  </si>
  <si>
    <t>Dated on:  Date (mm/dd/yyyy)</t>
  </si>
  <si>
    <t xml:space="preserve">Proposed Insured's Signature </t>
  </si>
  <si>
    <t>Proposed Additional Insured's Signature</t>
  </si>
  <si>
    <t>Producer's Signature
Agent's Signature (also known as Producer) - (FL)</t>
  </si>
  <si>
    <t>Producer's Name: First MI Last
Agent's Name (also known as Producer) - (FL)</t>
  </si>
  <si>
    <t>Has any proposed insured: Within the last 5 years, been diagnosed or treated by a member of the medical profession for heart trouble, stroke, cancer, Acquired Immune Deficiency (AIDS) or AIDS Related Complex (ARC) or other immune deficiency disorders? Yes</t>
  </si>
  <si>
    <t>Has any proposed insured: Within the last 5 years, been diagnosed or treated by a member of the medical profession for heart trouble, stroke, cancer, Acquired Immune Deficiency (AIDS) or AIDS Related Complex (ARC) or other immune deficiency disorders? No</t>
  </si>
  <si>
    <t>Pacific Life - Home Office - 3060
Pacific Life - M Financial Access - 3061
Pacific Life - Select Channels - 3062
Pacific Life -  WFG Access GAID 5500</t>
  </si>
  <si>
    <t>Any Proposed Insured within the last 5 years been diagnosed or treated by a member of the medical profession for heart trouble, stroke, cancer, Acquired Immune Deficiency (AIDS) or AIDS Related Complex (ARC) or other immune deficiency disorders 
Note: For the purpose of this question, a test for HIV virus is not considered an immune deficiency disorder</t>
  </si>
  <si>
    <t>N-40</t>
  </si>
  <si>
    <t>N-41</t>
  </si>
  <si>
    <t>N-42</t>
  </si>
  <si>
    <t>Premier LTC Rider</t>
  </si>
  <si>
    <t>Premier Living Benefits Rider</t>
  </si>
  <si>
    <t>Benefit Distribution Rider</t>
  </si>
  <si>
    <t>Other Source</t>
  </si>
  <si>
    <t>Proposed Insured dependent on anyone (other than the spouse) for their source of support</t>
  </si>
  <si>
    <t>100% of the value of the matured segment will be used to purchase new segments of the same type and duration. If another segment maturity option is desired, request at delivery.</t>
  </si>
  <si>
    <t>Pacific Life Insurance Company (PLIC) will act upon the Policyowner's telephone and/or electronic instructions if consent is given. Check box to give authorization for such telephone and/or electronic requests.</t>
  </si>
  <si>
    <t>Check to designate another person to act on the Policyowner's behalf for any telephone and/or electronic transactions.</t>
  </si>
  <si>
    <t>Would you like to use Electronic Funds Transfer (EFT) for this TIA premium payment</t>
  </si>
  <si>
    <t>If this policy is approved, will it replace, cause a change in, or involve a cash withdrawal or loan from or lapse of any life insurance policy or annuity on Proposed Insured's life (If Yes, explain in Remarks)</t>
  </si>
  <si>
    <t>Appointee</t>
  </si>
  <si>
    <t>dropdown</t>
  </si>
  <si>
    <t>Dynamically display Producer's name, Other</t>
  </si>
  <si>
    <t>BK-10550-00</t>
  </si>
  <si>
    <t>BK-10551-00</t>
  </si>
  <si>
    <t>BK-10552-00</t>
  </si>
  <si>
    <t>BK-10553-00</t>
  </si>
  <si>
    <t>BK-10554-00</t>
  </si>
  <si>
    <t>BK-10555-00</t>
  </si>
  <si>
    <t>BK-10556-00</t>
  </si>
  <si>
    <t>BK-10557-00</t>
  </si>
  <si>
    <t>BK-10558-00</t>
  </si>
  <si>
    <t>BK-10559-00</t>
  </si>
  <si>
    <t>BK-10560-00</t>
  </si>
  <si>
    <t>BK-10549-00</t>
  </si>
  <si>
    <t>Information Message</t>
  </si>
  <si>
    <t>Reason for No License</t>
  </si>
  <si>
    <t>Complete this section to authorize another person to receive your protected health information.</t>
  </si>
  <si>
    <t xml:space="preserve">Additional Case Contact </t>
  </si>
  <si>
    <t xml:space="preserve">Please note: All required Life Insurance disclosures will be generated and included in the forms package and do not need to be obtained separately.
</t>
  </si>
  <si>
    <r>
      <t xml:space="preserve">If Producer Acknowledgement.Client Disclosure Booklet (2440.T.32) view/print button is clicked and </t>
    </r>
    <r>
      <rPr>
        <strike/>
        <sz val="10"/>
        <color rgb="FFFF0000"/>
        <rFont val="Calibri"/>
        <family val="2"/>
        <scheme val="minor"/>
      </rPr>
      <t xml:space="preserve">LTC Rider = True </t>
    </r>
    <r>
      <rPr>
        <strike/>
        <sz val="10"/>
        <color theme="1"/>
        <rFont val="Calibri"/>
        <family val="2"/>
        <scheme val="minor"/>
      </rPr>
      <t>Case Information.Product (5) = Pacific PremierCare</t>
    </r>
  </si>
  <si>
    <t xml:space="preserve">Will deliver the LTC Rider disclosures (Outline of Coverage, Rate Increase Disclosure Notice, Things You Should Know-LTC Rider, 
Privacy Notice for Personal Health Information and A Shopper’s Guide to Long-Term Care Insurance)
</t>
  </si>
  <si>
    <t>This section repeats TWO times.</t>
  </si>
  <si>
    <t>This section repeats THREE times.</t>
  </si>
  <si>
    <t>15-44793-00</t>
  </si>
  <si>
    <t>15-44795-00</t>
  </si>
  <si>
    <t>15-44794-00</t>
  </si>
  <si>
    <t>15-44797-00</t>
  </si>
  <si>
    <t>15-44831-01</t>
  </si>
  <si>
    <r>
      <t xml:space="preserve">If Case Information.Product Type (3) &lt;&gt; Life/LTC AND If Case Information.State (Issue) (4) &lt;&gt; FL </t>
    </r>
    <r>
      <rPr>
        <b/>
        <sz val="9"/>
        <color rgb="FFFF0000"/>
        <rFont val="Arial"/>
        <family val="2"/>
      </rPr>
      <t>or CA</t>
    </r>
    <r>
      <rPr>
        <sz val="9"/>
        <rFont val="Arial"/>
        <family val="2"/>
      </rPr>
      <t xml:space="preserve"> and Temporary Insurance.Any Proposed Insured within the past 90 days been a patient in a hospital, psychiatric treatment center, or other medical facility, or been given medical advice by a member of the medical profession to have any hospitalization or surgery which has not been scheduled or completed (1468) = No</t>
    </r>
  </si>
  <si>
    <t>The amount automatically transferred is the lesser of: 1) your selected transfer percentage multiplied by all premium and loan repayments paid since the last Transfer Date; and 2) the balance of the Fixed Account as of the applicable Transfer Date.</t>
  </si>
  <si>
    <t>information message</t>
  </si>
  <si>
    <t>15-28979-02</t>
  </si>
  <si>
    <r>
      <t xml:space="preserve">Replacement Notice - LTC Rider </t>
    </r>
    <r>
      <rPr>
        <b/>
        <sz val="8"/>
        <color rgb="FFFF0000"/>
        <rFont val="Arial"/>
        <family val="2"/>
      </rPr>
      <t>(CA)</t>
    </r>
  </si>
  <si>
    <t>N-43</t>
  </si>
  <si>
    <t>Product Version</t>
  </si>
  <si>
    <r>
      <rPr>
        <strike/>
        <sz val="9"/>
        <rFont val="Arial"/>
        <family val="2"/>
      </rPr>
      <t xml:space="preserve">Radio Button
</t>
    </r>
    <r>
      <rPr>
        <sz val="9"/>
        <rFont val="Arial"/>
        <family val="2"/>
      </rPr>
      <t>Checkbox</t>
    </r>
  </si>
  <si>
    <t>Replaced
Funds used to pay premium</t>
  </si>
  <si>
    <t>Funds from policy/contract will be used to pay premiums on the applied for policy</t>
  </si>
  <si>
    <t>Type 'Yes' if Replacement Information or Existing/Pending Insurance Information.Policy/contract will be replaced (697) = Checked
ELSE TYPE 'No'</t>
  </si>
  <si>
    <t>Type 'Yes' if Replacement Information or Existing/Pending Insurance Information.Funds from policy/contract will be used to pay premiums on the applied for policy (697-1) = Checked 
ELSE TYPE 'No'</t>
  </si>
  <si>
    <t>Is the Policyowner married or in a civil union or domestic partnership?</t>
  </si>
  <si>
    <t>Spouse/Domestic Partner's Name</t>
  </si>
  <si>
    <t>Spouse/Domestic Partner's Signature</t>
  </si>
  <si>
    <r>
      <t xml:space="preserve">If Signatures.Producer validation and electronic submission (2599) = checked 
</t>
    </r>
    <r>
      <rPr>
        <b/>
        <sz val="9"/>
        <color rgb="FFFF0000"/>
        <rFont val="Arial"/>
        <family val="2"/>
      </rPr>
      <t xml:space="preserve">OR If Signatures.E-mail forms package to client(s) for eSignature (Click Wrap) (2600) = checked
</t>
    </r>
    <r>
      <rPr>
        <sz val="9"/>
        <rFont val="Arial"/>
        <family val="2"/>
      </rPr>
      <t xml:space="preserve">
AND
(6 or less policies have Replacement Information or Existing/Pending Insurance Information.1035 Exchange/Qualified Transfer (687) = Yes AND Replacement Information or Existing/Pending Insurance Information.Company
(Column label- Company Name) (675) &lt;&gt; Pacific Life Insurance Company or Pacific Life &amp; Annuity)
OR
(6 or less policies have Replacement Information or Existing/Pending Insurance Information.1035 Exchange (687.1) = Yes AND Replacement Information or Existing/Pending Insurance Information.Company
(Column label- Company Name) (675) &lt;&gt; Pacific Life Insurance Company or Pacific Life &amp; Annuity)</t>
    </r>
  </si>
  <si>
    <t>iPipeline values: 
PPC Choice 100, PPC Choice MAX, PPC Choice MP 100, PPC Choice MP Max</t>
  </si>
  <si>
    <t>Indexed Interest Disclosure - IUL</t>
  </si>
  <si>
    <t>NO ESUBMISSION
No field Mapping</t>
  </si>
  <si>
    <t>15-19255-07</t>
  </si>
  <si>
    <t>Base Coverage Premium</t>
  </si>
  <si>
    <t>Premium Waiver Rider Premium</t>
  </si>
  <si>
    <t>N-45</t>
  </si>
  <si>
    <t>N-46</t>
  </si>
  <si>
    <t>New Mexico Confidential Abuse Information Notice</t>
  </si>
  <si>
    <t>15-47660-00</t>
  </si>
  <si>
    <t>15-47671-00</t>
  </si>
  <si>
    <t>15-30644-02</t>
  </si>
  <si>
    <t>15-22057-03</t>
  </si>
  <si>
    <t>15-26263-16</t>
  </si>
  <si>
    <t>Illustration Certification</t>
  </si>
  <si>
    <t>ILLCT</t>
  </si>
  <si>
    <t>Underwriting or Rating Class</t>
  </si>
  <si>
    <t>I certify that I displayed a computer screen illustration for</t>
  </si>
  <si>
    <t>Producer's Certification</t>
  </si>
  <si>
    <t>Policyowner's Acknowledgement</t>
  </si>
  <si>
    <t>Owners or Trustees or Authorized Signers
Print the 1st Policyowner, Trustee or Authorized Signer on the signature line. Print additional Policyowner, Trustee or Authorized Signer above.</t>
  </si>
  <si>
    <t>15-47785-00</t>
  </si>
  <si>
    <t>15-22390-10</t>
  </si>
  <si>
    <t>EzApply Cover Sheet</t>
  </si>
  <si>
    <t xml:space="preserve">Authorization to Release Information </t>
  </si>
  <si>
    <t>Accelerated Death Benefit Rider for Long Term Care Personal Worksheet (Core Ticket)</t>
  </si>
  <si>
    <t>Temporary Insurance Agreement (A10TIA)</t>
  </si>
  <si>
    <t>Authorization for Electronic Funds Transfer (EFT)</t>
  </si>
  <si>
    <t>Pacific Discovery Xelerator IUL 2</t>
  </si>
  <si>
    <t>Active (Feb 2019)</t>
  </si>
  <si>
    <t>15-42463-05</t>
  </si>
  <si>
    <t>Disclosure Statement for Accelerated Death Benefit</t>
  </si>
  <si>
    <t>15-47988-00</t>
  </si>
  <si>
    <t>Fixed Account</t>
  </si>
  <si>
    <r>
      <t xml:space="preserve">If Indexed Account Information.An amount in the Fixed Account will be transferred to the Indexed Account(s) on the next transfer date = Yes
</t>
    </r>
    <r>
      <rPr>
        <b/>
        <sz val="9"/>
        <rFont val="Arial"/>
        <family val="2"/>
      </rPr>
      <t>Default to display.</t>
    </r>
  </si>
  <si>
    <t>A. Fixed Account</t>
  </si>
  <si>
    <t>B. 1 Year Indexed Account</t>
  </si>
  <si>
    <t>C. 1 Year Indexed Account 2</t>
  </si>
  <si>
    <t>D. 1 Year Indexed Account 3</t>
  </si>
  <si>
    <t>E. 1 Year Indexed Account 4</t>
  </si>
  <si>
    <t>F. 1 Year Indexed Account 5</t>
  </si>
  <si>
    <t>G. 2 Year Indexed Acount</t>
  </si>
  <si>
    <t>H. 5 Year Indexed Account 2</t>
  </si>
  <si>
    <t>15-20435-07</t>
  </si>
  <si>
    <t>15-50219-00</t>
  </si>
  <si>
    <t>Insured/Policyowner</t>
  </si>
  <si>
    <t>Amount of life insurance in force on spouse/partner</t>
  </si>
  <si>
    <t>If Full App</t>
  </si>
  <si>
    <t>Proposed Insured is a</t>
  </si>
  <si>
    <t>U.S. Citizen, U.S. Permanent Resident, Foreign National</t>
  </si>
  <si>
    <t>Visa Type</t>
  </si>
  <si>
    <t>How long in this country</t>
  </si>
  <si>
    <t>Country list excluding USA plus Unknown: Alphabetical order, Blank</t>
  </si>
  <si>
    <t>U.S. Citizen</t>
  </si>
  <si>
    <t>How long at this address
     Years
     Months</t>
  </si>
  <si>
    <t>Employer's Name</t>
  </si>
  <si>
    <t>How long
     Years
     Months</t>
  </si>
  <si>
    <t>Type of Business</t>
  </si>
  <si>
    <t>Occupation</t>
  </si>
  <si>
    <t>Annual Earned Income</t>
  </si>
  <si>
    <t>Annual Unearned Income</t>
  </si>
  <si>
    <t>Source of Unearned Income</t>
  </si>
  <si>
    <t>Net Worth</t>
  </si>
  <si>
    <t>Radio Buttons</t>
  </si>
  <si>
    <t>Individual
Joint</t>
  </si>
  <si>
    <t>('Individual' or 'Joint' Radio Buttons)</t>
  </si>
  <si>
    <t>Charitable Planning</t>
  </si>
  <si>
    <t>Education Funding</t>
  </si>
  <si>
    <t>Deferred Compensation</t>
  </si>
  <si>
    <t>Executive Compensation</t>
  </si>
  <si>
    <t>SERP</t>
  </si>
  <si>
    <t>Stock Redemption</t>
  </si>
  <si>
    <t>Section 79</t>
  </si>
  <si>
    <t># of Participants</t>
  </si>
  <si>
    <t>Defined Benefit Plan</t>
  </si>
  <si>
    <t>Profit Sharing</t>
  </si>
  <si>
    <t>412(e)(3)</t>
  </si>
  <si>
    <t>Indicate Type</t>
  </si>
  <si>
    <t>Have any additional items/exams been ordered?</t>
  </si>
  <si>
    <t>MCAS</t>
  </si>
  <si>
    <t>Paramedical Exam</t>
  </si>
  <si>
    <t>Blood Profile</t>
  </si>
  <si>
    <t>H.O. Specimen</t>
  </si>
  <si>
    <t>Medical Exam</t>
  </si>
  <si>
    <t>EKG</t>
  </si>
  <si>
    <t>Inspection Report</t>
  </si>
  <si>
    <t>APS</t>
  </si>
  <si>
    <t>Facility/Physician Name</t>
  </si>
  <si>
    <t>Reason for Change</t>
  </si>
  <si>
    <t>Have plans been made that any party (including a Life Settlement and/or Viatical Company), other than the policyowner, will obtain any right, title or interest in any policy issued on the life of the Proposed Insured(s) as a result of this application?</t>
  </si>
  <si>
    <t>b</t>
  </si>
  <si>
    <t>Lifestyle &amp; Health</t>
  </si>
  <si>
    <t>Type of Product</t>
  </si>
  <si>
    <t>Other Details</t>
  </si>
  <si>
    <t>Date Last Used</t>
  </si>
  <si>
    <t>Cigarettes, E-cigarettes, Cigars, Pipe, Chewing Tobacco, Nicotine Patch, Nicotine Gum, Other</t>
  </si>
  <si>
    <t>If Type of Product is Other</t>
  </si>
  <si>
    <t>If 'Within the last 5 years, has the Proposed Insured used or smoked tobacco and/or any other product containing nicotine in any quantity?' is Yes</t>
  </si>
  <si>
    <t>Would you like to submit a medical examination from another life insurance company dated within the last 6 months?</t>
  </si>
  <si>
    <t>Date of Exam</t>
  </si>
  <si>
    <t>To the best of the Proposed Insured's knowledge and belief, the statements in the examination are true as of today</t>
  </si>
  <si>
    <t>Please Explain</t>
  </si>
  <si>
    <t>Has the person who was examined consulted a doctor or other medical practitioner, or received medical or surgical advice since the date of the examination?</t>
  </si>
  <si>
    <t>If 'Has the person who was examined consulted a doctor or other medical practitioner, or received medical or surgical advice since the date of the examination?' is Yes</t>
  </si>
  <si>
    <t>If 'To the best of the Proposed Insured's knowledge and belief, the statements in the examination are true as of today' is No</t>
  </si>
  <si>
    <t>If 'Would you like to submit a medical examination from another life insurance company dated within the last 6 months?' is Yes</t>
  </si>
  <si>
    <t>Medical Certification</t>
  </si>
  <si>
    <t>Tobacco Use Information</t>
  </si>
  <si>
    <t>If any question above is answered Yes</t>
  </si>
  <si>
    <t>HIV</t>
  </si>
  <si>
    <t>If State = IA</t>
  </si>
  <si>
    <t>Does the Proposed Insured also want to receive a copy of results which are other than normal?</t>
  </si>
  <si>
    <t>If State = OH</t>
  </si>
  <si>
    <t>If State = PA</t>
  </si>
  <si>
    <t>If State = VT</t>
  </si>
  <si>
    <t>Does the Proposed Insured authorize the disclosure of any HIV test results which are other than normal to a physician or health care provider?</t>
  </si>
  <si>
    <t>Does the Proposed Insured wish to know the results of the HIV test?</t>
  </si>
  <si>
    <t>If State = IN</t>
  </si>
  <si>
    <t>Does the Proposed Insured want to send the results which are other than normal to another person?</t>
  </si>
  <si>
    <t>Would the Proposed Insured like to designate the county health department as a recipient for the test results?</t>
  </si>
  <si>
    <t>If State = OR</t>
  </si>
  <si>
    <t xml:space="preserve">Does the Proposed Insured authorize the disclosure of any HIV test results which are other than normal to a physician or to a different organization? 
</t>
  </si>
  <si>
    <t>Physician,
Pittsburgh AIDS Task Force,
Philadelphia Community Health Alternatives,
Congreso-de Latinos Unidos, Inc.,
BEBASHI</t>
  </si>
  <si>
    <t>Please select</t>
  </si>
  <si>
    <t>To whom should the test results be sent?</t>
  </si>
  <si>
    <t>radio buttons</t>
  </si>
  <si>
    <t>(Note: HIV is Not Required for: AL, AK, ID, LA, MD, MN, MS, NV, OK, SC, TN, WY;
Form generated but no screen fields required for: AR, GA, ME, ND, WI)</t>
  </si>
  <si>
    <t>Does the Proposed Insured authorize the release of their HIV test results to their personal physician?</t>
  </si>
  <si>
    <t>Note: If questions 1 or 2 on the NAIC form is Yes (questions: Replacement Information or Existing/Pending Insurance Information.Existing policy(ies) will be terminated through discontinuing premium payments, surrender, forfeiture, or assignment to the insurer (668), Replacement Information or Existing/Pending Insurance Information.Using existing policy(ies) funds to pay premiums on the applied for policy (669)), generate one form for each 3 policies that will be replaced (can fit 3 on a form).  
If the answer was No to both questions, generate one copy of form.  
Maximum number of forms that will be generated will be 2 which will cover 6 replaced policies.</t>
  </si>
  <si>
    <t>Generate form for every 3 policies being replaced (Replacement Information or Existing/Pending Insurance Information.Replacement (686) = Yes).  Form holds 3 and need to generate more copies if more than 3 policies being replaced.
Note: Policies are listed regardless of carrier (internal/external)
Note: Maximum number of forms that will be generated will be 2 which will cover 6 replaced policies.
In order to trigger the form there is a relationship between the Trigger and How Many rules.  Both need to be completed in order to trigger the form.</t>
  </si>
  <si>
    <t>1 form for each policy being replaced (Replacement Information or Existing/Pending Insurance Information.Replacement (686) = Yes)
Note: Policies are listed regardless of carrier (internal/external) 
Maximum number of forms that will be generated will be 6 which will cover 6 replaced policies.
Note: MN and IL forms should be generated once per carrier for every 3 policies being replaced, but changed rules to 1 form for each policy due to system inability to group policies by carrier</t>
  </si>
  <si>
    <t>If Case Information.Product Type (3) = Term</t>
  </si>
  <si>
    <t>If Insured/Policyowner.PI State (17.4) = NY</t>
  </si>
  <si>
    <t>If Case Information.Product Type (3) &lt;&gt; Life/LTC AND If Temporary Insurance.Indicate the amount of initial premium (1477) &gt; 0</t>
  </si>
  <si>
    <t>IF 1) Temporary Insurance.Would you like to use Electronic Funds Transfer (EFT) for this TIA premium payment (1477.5) is Yes 
OR 2) If Electronic Funds Transfer for Premiums.Complete the fields below or check the box to submit the EFT request form at delivery: (1435) &lt;&gt; Checked
AND EITHER Billing Mode/Premium Mode is Monthly OR Electronic Funds Transfer for Premiums.Would you like to use EFT for the initial premium payment? Client will be billed for future payments due after initial premium payment is applied.  (1434.5) is Yes</t>
  </si>
  <si>
    <t>If Case Information.State (Issue) (4) = AR
AND 
If Replacement Information or Existing/Pending Insurance Information.Existing policy(ies) will be terminated through discontinuing premium payments, surrender, forfeiture, or assignment to the insurer (668) = Y OR 
Replacement Information or Existing/Pending Insurance Information.Using existing policy(ies) funds to pay premiums on the applied for policy (669) = Y</t>
  </si>
  <si>
    <t>If Replacement Information or Existing/Pending Insurance Information.Check to provide a Florida Comparative Information Form (671) = Checked</t>
  </si>
  <si>
    <t>If Case Information.State (Issue) (4) = AL, AK, AR, AZ, CO, CT, HI, IA, KY, LA, MD, ME, MO, MS, MT, NC, NE, NH, NJ, NM, OH, OR, RI, SC, SD, TX, UT, VA, VT, WI or WV 
AND Case Detail.Any existing life or annuity coverage, including those with LTC coverage (225.T.2.3) = Yes
OR
Case Detail.Any existing, pending or plans to apply for life or annuity on Proposed Insured(s) (225.T.4) = Y</t>
  </si>
  <si>
    <t>If Case Information.State (Issue) (4) &lt;&gt; NV (including DC)
AND Replacement Information or Existing/Pending Insurance Information.Policy applied for will replace, cause a change in, or involve a cash withdrawal or loan from or lapse of any life insurance policy or annuity contract on any Insured's life (additional info) (667) = Yes
OR If Case Information.State (Issue) (4) = NV
AND Replacement Information or Existing/Pending Insurance Information.Policy applied for will replace, cause a change in, or involve a cash withdrawal or loan from or lapse of any life insurance policy or annuity contract on any Insured's life (additional info) (667) = Yes and Case Information.Product Type (3) = Universal Life, Term Life,  Indexed Universal Life, or Whole Life
OR If Case Information.State (Issue) (4) &lt;&gt; NV
AND Replacement Information or Existing/Pending Insurance Information.Coverage Type (681.2) = Life or Life+LTC or Annuity or Annuity+LTC
OR If Case Information.State (Issue) (4) = NV AND
Case Information.Product Type (3) = Universal Life, Term Life,  Indexed Universal Life,  Whole Life, or Life/LTC AND Replacement Information or Existing/Pending Insurance Information.Coverage Type (681.2) = Life or Life+LTC or Annuity or Annuity+LTC</t>
  </si>
  <si>
    <t>If Case Information.State (Issue) (4) = MN AND Replacement Information or Existing/Pending Insurance Information.Policy applied for will replace, cause a change in, or involve a cash withdrawal or loan from or lapse of any life insurance policy or annuity contract on any Insured's life (additional info) (667) = Y and Replacement is Yes
OR If Case Information.State (Issue) (4) = IL AND Replacement Information or Existing/Pending Insurance Information.Policy applied for will replace, cause a change in, or involve a cash withdrawal or loan from or lapse of any life insurance policy or annuity contract on any Insured's life (additional info) (667) = Y, and Case Information.Product Type (3) = Universal Life, Term Life, Whole Life, or Indexed Universal Life
OR If Case Information.State (Issue) (4) = MN AND If Replacement Information or Existing/Pending Insurance Information.Coverage Type (681.2) = Life or Life+LTC or Annuity or Annuity+LTC AND Replacement Information or Existing/Pending Insurance Information.Policy applied for will replace, cause a change in, or involve a cash withdrawal or loan from or lapse of any life insurance policy or annuity contract on any Insured's life (additional info) (667) = Y 
OR If Case Information.State (Issue) (4) = IL AND Replacement Information or Existing/Pending Insurance Information.Coverage Type (681.2) = Life or Life+LTC or Annuity or Annuity+LTC</t>
  </si>
  <si>
    <t>If Replacement Information or Existing/Pending Insurance Information.Replacement (686) = Y and Replacement Information or Existing/Pending Insurance Information.Company
(Column label- Company Name) (675) = Pacific Life Insurance Company
OR If Replacement Information or Existing/Pending Insurance Information.Coverage Type (681.2) = Life or Life+LTC or Annuity or Annuity+LTC AND Replacement Information or Existing/Pending Insurance Information.Company
(Column label- Company Name) (675) = Pacific Life Insurance Company</t>
  </si>
  <si>
    <t>If Replacement Information or Existing/Pending Insurance Information.Replacement (686) = Yes and Replacement Information or Existing/Pending Insurance Information.Company
(Column label- Company Name) (675) = Pacific Life Insurance Company
OR If Replacement Information or Existing/Pending Insurance Information.Coverage Type (681.2) = Life or Life+LTC or Annuity or Annuity+LTC AND Replacement Information or Existing/Pending Insurance Information.Company
(Column label- Company Name) (675) = Pacific Life Insurance Company</t>
  </si>
  <si>
    <t>If Producer Report.Proposed Insured dependent on anyone (other than the spouse) for their source of support (2440.T.4) = Yes</t>
  </si>
  <si>
    <t>If Insured/Policyowner.Policyowner is  (18.1) = Business 
OR If Producer Report.Buy/Sell (2440.T.17.1) is checked
OR If Producer Report.Key Person (2440.T.17.2) = checked 
OR 
If Beneficiaries.Relationship to Insured (190.8) =Business, Business Associate, Business Partner or Employer
OR If Beneficiaries.Bene2.Relationship to Insured (190.17) =Business, Business Associate, Business Partner or Employer</t>
  </si>
  <si>
    <t>If Replacement Information or Existing/Pending Insurance Information.Existing policy(ies) will be terminated through discontinuing premium payments, surrender, forfeiture, or assignment to the insurer (668) = Y
OR
If Replacement Information or Existing/Pending Insurance Information.Using existing policy(ies) funds to pay premiums on the applied for policy (669) = Y
OR
If Case Information.State (Issue) (4) = NY AND Replacement Information or Existing/Pending Insurance Information.Coverage Type (681.2) = Life or Life+LTC or Annuity or Annuity+LTC on any policy
OR
If any Definition of Replacement question (Ref #17 thru 24) on the Insurance Department of the State of New York Definition of Replacement screen is answered Yes</t>
  </si>
  <si>
    <t>If Case Information.Product Type (3) &lt;&gt; Life/LTC</t>
  </si>
  <si>
    <t>If Producer Report.Check if mutual funds will be sold with this policy is Yes</t>
  </si>
  <si>
    <t>Insured/Policyowner.PI First (16.3)</t>
  </si>
  <si>
    <t>Insured/Policyowner.PI MI (16.4)</t>
  </si>
  <si>
    <t>Insured/Policyowner.PI Last (16.5)and Insured/Policyowner.PI Suffix (16.6)</t>
  </si>
  <si>
    <t>Insured/Policyowner.PI Street Address (17.2)</t>
  </si>
  <si>
    <t>Insured/Policyowner.PI City (17.3)</t>
  </si>
  <si>
    <t>Insured/Policyowner.PI State (17.4) (Print state 2 character code)</t>
  </si>
  <si>
    <t>Insured/Policyowner.PI Zip Code (17.5)</t>
  </si>
  <si>
    <t>Insured/Policyowner.PI Date of Birth (16.7.1)</t>
  </si>
  <si>
    <t>Insured/Policyowner.PI Soc. Sec. # (16.7)</t>
  </si>
  <si>
    <t>Beneficiaries.Bene2.Percentage Share (190.19)</t>
  </si>
  <si>
    <t>Navigator Output Fields.Death Benefit/Total Face Amount (N-14)</t>
  </si>
  <si>
    <t>Place an X in this box If ALL policies entered in the existing/pending/replacement grid have Replacement Information or Existing/Pending Insurance Information.Replacement (686) = No</t>
  </si>
  <si>
    <t>Place an X in this box If ANY policy entered in the existing/pending/replacement grid has Replacement Information or Existing/Pending Insurance Information.Replacement (686) = Yes</t>
  </si>
  <si>
    <t>Temporary Insurance.Indicate the amount of initial premium (1477)</t>
  </si>
  <si>
    <t>Contact Information.Prod First (16.T.11) and Contact Information.Prod MI (16.T.12) and Contact Information.Prod Last (16.T.13)</t>
  </si>
  <si>
    <t xml:space="preserve">Insured/Policyowner.PI First (16.3) Insured/Policyowner.PI MI (16.4) Insured/Policyowner.PI Last (16.5) Insured/Policyowner.PI Suffix (16.6)  </t>
  </si>
  <si>
    <t>Trustee Information.First  (169T-3) Trustee Information.MI (169T-4) Trustee Information.Last (169T-5)</t>
  </si>
  <si>
    <t>Trustee Information.Addl Trustee.First (169T-7) Trustee Information.Addl Trustee.MI (169T-8) Trustee Information.Addl Trustee.Last (169T-9)</t>
  </si>
  <si>
    <t>If Product Type = Term or Life/LTC Authorized Signer.First  (169T-14) Authorized Signer.MI (169T-15) Authorized Signer.Last (169T-16) Authorized Signer.Title (169T-16.5)</t>
  </si>
  <si>
    <t>Authorized Signer.Addl Signer.First (169T-18) Authorized Signer.Addl Signer.MI (169T-19) Authorized Signer.Addl Signer.Last (169T-20)</t>
  </si>
  <si>
    <t>Beneficiaries.Beneficiary Remarks (190.21)</t>
  </si>
  <si>
    <t>If Replacement Information or Existing/Pending Insurance Information.Which insured does this policy/contract cover
(Column label- Insured) (677xx) &lt;&gt; blank, then Type 'Insured(s) Covered:' Replacement Information or Existing/Pending Insurance Information.Which insured does this policy/contract cover
(Column label- Insured) (677xx) then Type 'Policy/Contract : ' Replacement Information or Existing/Pending Insurance Information.Policy/ Contract #
(Column label- Policy/Contract #) (682) 
' / ' Replacement Information or Existing/Pending Insurance Information.Company
(Column label- Company Name) (675) if &lt;&gt; Other 
ELSE if Replacement Information or Existing/Pending Insurance Information.Company
(Column label- Company Name) (675) = Other then Replacement Information or Existing/Pending Insurance Information.Name
(also under Column Label- Company Name) (676) 
' / Face Amount: ' Replacement Information or Existing/Pending Insurance Information.Face Amount
(Column Label- "Amount") (683) 
' / Issue Year/Date: 'Replacement Information or Existing/Pending Insurance Information.Year Issued (684) OR Replacement Information or Existing/Pending Insurance Information.Date of Issue (685-1) ELSE if Replacement Information or Existing/Pending Insurance Information.Year Issued Unknown (685) OR Replacement Information or Existing/Pending Insurance Information.Date of Issue Unknown (685-2) = Checked type 'Unknown'
' / ' Replacement Information or Existing/Pending Insurance Information.Group together in box 1 with the label "Select one from each row" (Life/Annuity) (678) 
' / ' Replacement Information or Existing/Pending Insurance Information.Group together in box 1 with the label "Select one from each row" (Ind/Grp) (679) 
' / ' Replacement Information or Existing/Pending Insurance Information.Group together in box 2 with the label "Select one from each row"( Personal/Bus) (680) 
' / ' Replacement Information or Existing/Pending Insurance Information.Group together in box 2 with the label "Select one from each row" ('Pending/Planned'/ 'Inforce') (681.1) 
' / Replacing: ' Replacement Information or Existing/Pending Insurance Information.Replacement (686) 
' / 1035 or QTOA: ' Replacement Information or Existing/Pending Insurance Information.1035 Exchange/Qualified Transfer (687)
' / MEC: ' Replacement Information or Existing/Pending Insurance Information.Modified Endowment Contract (MEC)  (694)
' / Existing Loan: ' Replacement Information or Existing/Pending Insurance Information.Loan on existing policy? (694-1)
' / New Loan: ' Replacement Information or Existing/Pending Insurance Information.New loan of equal value on applied for policy? (694-2)
' / Includes LTC Coverage: ' Replacement Information or Existing/Pending Insurance Information.Includes LTC Coverage (683.3)</t>
  </si>
  <si>
    <t>If Replacement Information or Existing/Pending Insurance Information.Other Remarks (769) &lt;&gt; Blank, print Replacement Information or Existing/Pending Insurance Information.Other Remarks (769)</t>
  </si>
  <si>
    <t>If Commission Information.Remarks (2511T.25) &lt;&gt; Blank, print Commission Information.Remarks (2511T.25)</t>
  </si>
  <si>
    <t>Insured/Policyowner.PI Last (16.5) and Insured/Policyowner.PI Suffix (16.6)</t>
  </si>
  <si>
    <t>For eSign policies enter Case Information.State (Issue) (4)</t>
  </si>
  <si>
    <t>Place an X in this box if Replacement Information or Existing/Pending Insurance Information.Applicant would like to receive summary of policy/contract to be replaced from existing insurer (696) = yes for any policies</t>
  </si>
  <si>
    <t>NORMAL LOCATION:  If Insured/Policyowner.Policyowner is  (18.1) = Trust, enter Trustee Information.First  (169T-3)
ELSE
If Insured/Policyowner.Policyowner is  (18.1) = BUSINESS, enter Authorized Signer.First  (169T-14)
ELSE
If Insured/Policyowner.Policyowner is  (18.1) = Individual, enter Insured/Policyowner.PO.First (18.3)
ELSE
If Insured/Policyowner.Policyowner is  (18.1) = Same as Proposed Insured, enter Insured/Policyowner.PI First (16.3)
SPACE ABOVE:  If Insured/Policyowner.Policyowner is  (18.1) = Trust, enter Trustee Information.Addl Trustee.First (169T-7)
ELSE
If Insured/Policyowner.Policyowner is  (18.1) = BUSINESS, enter Authorized Signer.Addl Signer.First (169T-18)
ELSE
If Insured/Policyowner.Policyowner is  (18.1) = Individual or Same as Proposed Insured, enter Insured/Policyowner.Addl PO.First (19.2)</t>
  </si>
  <si>
    <t>NORMAL LOCATION:  If Insured/Policyowner.Policyowner is  (18.1) = Trust, enter Trustee Information.MI (169T-4)
ELSE
If Insured/Policyowner.Policyowner is  (18.1) = BUSINESS, enter Authorized Signer.MI (169T-15)
ELSE
If Insured/Policyowner.Policyowner is  (18.1) = Individual, enter Insured/Policyowner.PO.MI (18.4)
ELSE
If Insured/Policyowner.Policyowner is  (18.1) = Same as Proposed Insured, enter Insured/Policyowner.PI MI (16.4)
SPACE ABOVE:  If Insured/Policyowner.Policyowner is  (18.1) = Trust, enter Trustee Information.Addl Trustee.MI (169T-8)
ELSE
If Insured/Policyowner.Policyowner is  (18.1) = BUSINESS, enter Authorized Signer.Addl Signer.MI (169T-19)
ELSE
If Insured/Policyowner.Policyowner is  (18.1) = Individual or Same as Proposed Insured, enter Insured/Policyowner.Addl PO.MI (19.3)</t>
  </si>
  <si>
    <t>NORMAL LOCATION:  If Insured/Policyowner.Policyowner is  (18.1) = Trust, enter Trustee Information.Last (169T-5)
ELSE
If Insured/Policyowner.Policyowner is  (18.1) = BUSINESS, enter Authorized Signer.Last (169T-16)
ELSE
If Insured/Policyowner.Policyowner is  (18.1) = Individual, enter Insured/Policyowner.PO.Last (18.5)Insured/Policyowner.PO.Suffix (18.6)
ELSE
If Insured/Policyowner.Policyowner is  (18.1) = Same as Proposed Insured, enter Insured/Policyowner.PI Last (16.5)Insured/Policyowner.PI Suffix (16.6)
SPACE ABOVE:  If Insured/Policyowner.Policyowner is  (18.1) = Trust, enter Trustee Information.Addl Trustee.Last (169T-9)
ELSE
If Insured/Policyowner.Policyowner is  (18.1) = BUSINESS, enter Authorized Signer.Addl Signer.Last (169T-20)
ELSE
If Insured/Policyowner.Policyowner is  (18.1) = Individual or Same as Proposed Insured, enter Insured/Policyowner.Addl PO.Last (19.4)</t>
  </si>
  <si>
    <t>If Insured/Policyowner.Policyowner is  (18.1) = Same as Proposed Insured, enter Insured/Policyowner.PI Street Address (17.2)
ELSE
Insured/Policyowner.PO Street Address (19.07)</t>
  </si>
  <si>
    <t>If Insured/Policyowner.Policyowner is  (18.1) = Same as Proposed Insured, enter Insured/Policyowner.PI City (17.3)
ELSE
Insured/Policyowner.PO City (19.071)</t>
  </si>
  <si>
    <t>If Insured/Policyowner.Policyowner is  (18.1) = Same as Proposed Insured, enter Insured/Policyowner.PI State (17.4)
ELSE
Insured/Policyowner.PO State (19.072)</t>
  </si>
  <si>
    <t>If Insured/Policyowner.Policyowner is  (18.1) = Same as Proposed Insured, enter Insured/Policyowner.PI Zip Code (17.5)
ELSE
Insured/Policyowner.PO Zip Code (19.073)</t>
  </si>
  <si>
    <t>Contact Information.Prod First (16.T.11)</t>
  </si>
  <si>
    <t>Contact Information.Prod MI (16.T.12)</t>
  </si>
  <si>
    <t>Contact Information.Prod Last (16.T.13)</t>
  </si>
  <si>
    <t>Contact Information.Prod State License # (16.T.24)</t>
  </si>
  <si>
    <t>Contact Information.Prod Telephone # (16.T.19)</t>
  </si>
  <si>
    <t>Contact Information.Prod Street Address (16.T.14)</t>
  </si>
  <si>
    <t>Contact Information.Prod City (16.T.15)</t>
  </si>
  <si>
    <t>Contact Information.Prod State (16.T.16)</t>
  </si>
  <si>
    <t>Contact Information.Prod Zip Code (16.T.17)</t>
  </si>
  <si>
    <t>Place an X in this box if Replacement Information or Existing/Pending Insurance Information.Existing policy(ies) will be terminated through discontinuing premium payments, surrender, forfeiture, or assignment to the insurer (668) = yes</t>
  </si>
  <si>
    <t>Place an X in this box if Replacement Information or Existing/Pending Insurance Information.Using existing policy(ies) funds to pay premiums on the applied for policy (669) = yes</t>
  </si>
  <si>
    <t>Place an X If Replacement Information or Existing/Pending Insurance Information.Check to provide a Florida Comparative Information Form (671) = checked
This X must appear when the owner views the document before affixing their signature.  
Once the owner/trustee eSigns the form affix Owners/Trustees initials next to the X</t>
  </si>
  <si>
    <t>Place an X If Replacement Information or Existing/Pending Insurance Information.Check to provide a Florida Comparative Information Form (671) &lt;&gt; checked
This X must appear when the owner views the document before affixing their signature.  
Once the owner/trustee eSigns the form affix Owners/Trustees initials next to the X</t>
  </si>
  <si>
    <t>Place an X in this box if Replacement Information or Existing/Pending Insurance Information.Check to request yield indices for cash value policies (673) = checked</t>
  </si>
  <si>
    <t>Place an X in this box if WA Replacement.Any reduced benefits or increased premiums in later years (772) = no</t>
  </si>
  <si>
    <t>Place an X in this box if WA Replacement.Any reduced benefits or increased premiums in later years (772) = yes</t>
  </si>
  <si>
    <t>WA Replacement.Provide explanation (773)</t>
  </si>
  <si>
    <t>Place an X in this box if WA Replacement.Any penalties, set up or surrender charges for the new policy (774) = no</t>
  </si>
  <si>
    <t>Place an X in this box if WA Replacement.Any penalties, set up or surrender charges for the new policy (774) = yes</t>
  </si>
  <si>
    <t>WA Replacement.Provide explanation
Smaller text below label: Emphasize any extra cost for early withdrawal (775)</t>
  </si>
  <si>
    <t>Place an X in this box if WA Replacement.Any penalties or surrender charges under the existing insurance as a result of the proposed transaction (776) = no</t>
  </si>
  <si>
    <t>Place an X in this box if WA Replacement.Any penalties or surrender charges under the existing insurance as a result of the proposed transaction (776) = yes</t>
  </si>
  <si>
    <t>WA Replacement.Provide explanation (777)</t>
  </si>
  <si>
    <t>Place an X in this box if WA Replacement.Any adverse tax consequences from the replacement under current tax law (778) = no</t>
  </si>
  <si>
    <t>Place an X in this box if WA Replacement.Any adverse tax consequences from the replacement under current tax law (778) = yes</t>
  </si>
  <si>
    <t>WA Replacement.Provide explanation (779)</t>
  </si>
  <si>
    <t>Place an X in this box if WA Replacement.Interest earnings are a consideration in this replacement (780) = no</t>
  </si>
  <si>
    <t>Place an X in this box if WA Replacement.Interest earnings are a consideration in this replacement (780) = yes</t>
  </si>
  <si>
    <t>WA Replacement.Provide explanation (781)</t>
  </si>
  <si>
    <t>Place an X in this box if WA Replacement.Minimum amounts required to be on deposit before excess interest will be paid (782) = no</t>
  </si>
  <si>
    <t>Place an X in this box if WA Replacement.Minimum amounts required to be on deposit before excess interest will be paid (782) = yes</t>
  </si>
  <si>
    <t>WA Replacement.Provide explanation (783)</t>
  </si>
  <si>
    <t xml:space="preserve"> if WA Replacement.Are interest rates quoted before or after fees and mortality charges have been deducted (784) = before then place an X in the 'before' box
ELSE
if WA Replacement.Are interest rates quoted before or after fees and mortality charges have been deducted (784) = after then place an X in the 'after' box</t>
  </si>
  <si>
    <t>WA Replacement.Interest rates are guaranteed for how long (785)</t>
  </si>
  <si>
    <t>WA Replacement.The minimum interest rate to be paid (786)</t>
  </si>
  <si>
    <t>WA Replacement.Rate paid to borrow (787)</t>
  </si>
  <si>
    <t>WA Replacement.Provide limit on amount that can be borrowed (788)</t>
  </si>
  <si>
    <t>WA Replacement.Surrender charges (789)</t>
  </si>
  <si>
    <t>If Case Information.Product Type (3) &lt;&gt; Life/LTC, enter Navigator Output Fields.Death Benefit/Total Face Amount (N-14)
ELSE enter Navigator Output Fields.Initial Death Proceeds (N-38)</t>
  </si>
  <si>
    <t>Place an X in this box if WA Replacement.Any other short or long term effects from the replacement that might be adverse (790) = no</t>
  </si>
  <si>
    <t>Place an X in this box if WA Replacement.Any other short or long term effects from the replacement that might be adverse (790) = yes</t>
  </si>
  <si>
    <t>WA Replacement.Provide explanation (791)</t>
  </si>
  <si>
    <t>If Replacement Information or Existing/Pending Insurance Information.Replacement (686) checked, and Replacement Information or Existing/Pending Insurance Information.Company
(Column label- Company Name) (675) = Other, enter Replacement Information or Existing/Pending Insurance Information.Name
(also under Column Label- Company Name) (676)
ELSE
enter Replacement Information or Existing/Pending Insurance Information.Company
(Column label- Company Name) (675) 
AND
if Case Information.State (Issue) (4) = WY then add:
If Replacement Information or Existing/Pending Insurance Information.Company
(Column label- Company Name) (675) = Pacific Life Insurance Company or Pacific Life &amp; Annuity, then type 'P.O. Box 2030, Omaha, NE 68103-2030'
ELSE
if Replacement Information or Existing/Pending Insurance Information.Check if unknown (699) = checked, enter 'UNKNOWN'
ELSE
 enter Replacement Information or Existing/Pending Insurance Information.Proposed Replaced Insurer Home Office Location (698)
ELSE If Replacement Information or Existing/Pending Insurance Information.Coverage Type (681.2) = Life or Life=LTC or Annuity or Annuity+LTC, and Replacement Information or Existing/Pending Insurance Information.Company
(Column label- Company Name) (675) = Other, enter Replacement Information or Existing/Pending Insurance Information.Name
(also under Column Label- Company Name) (676)
ELSE
enter Replacement Information or Existing/Pending Insurance Information.Company
(Column label- Company Name) (675) 
AND
if Case Information.State (Issue) (4) = WY then add:
If Replacement Information or Existing/Pending Insurance Information.Company
(Column label- Company Name) (675) = Pacific Life Insurance Company or Pacific Life &amp; Annuity, then type 'P.O. Box 2030, Omaha, NE 68103-2030'
ELSE
if Replacement Information or Existing/Pending Insurance Information.Check if unknown (699) = checked, enter 'UNKNOWN'
ELSE
 enter Replacement Information or Existing/Pending Insurance Information.Proposed Replaced Insurer Home Office Location (698)</t>
  </si>
  <si>
    <t>If Replacement Information or Existing/Pending Insurance Information.Replacement (686) = checked, enter Replacement Information or Existing/Pending Insurance Information.Face Amount
(Column Label- "Amount") (683)
ELSE If Replacement Information or Existing/Pending Insurance Information.Coverage Type (681.2) = Life or Life=LTC, enter Replacement Information or Existing/Pending Insurance Information.Face Amount
(Column Label- "Amount") (683)
ELSE If Replacement Information or Existing/Pending Insurance Information.Coverage Type (681.2) = Annuity or Annuity+LTC, enter Replacement Information or Existing/Pending Insurance Information.Contract Value (683.1)</t>
  </si>
  <si>
    <t>If Replacement Information or Existing/Pending Insurance Information.Replacement (686) = checked, enter Replacement Information or Existing/Pending Insurance Information.Policy/ Contract #
(Column label- Policy/Contract #) (682)
ELSE If Replacement Information or Existing/Pending Insurance Information.Coverage Type (681.2) = Life or Life+LTC or Annuity or Annuity+LTC, enter Replacement Information or Existing/Pending Insurance Information.Policy/ Contract #
(Column label- Policy/Contract #) (682)</t>
  </si>
  <si>
    <t>If Replacement Information or Existing/Pending Insurance Information.Replacement (686) = checked, enter Replacement Information or Existing/Pending Insurance Information.Replaced Policy Type (693) 
ELSE 
If Replacement Information or Existing/Pending Insurance Information.Replacement (686) = checked AND Replacement Information or Existing/Pending Insurance Information.Group together in box 1 with the label "Select one from each row" (Life/Annuity) (678) = Annuity type 'Annuity'
ELSE 
If Replacement Information or Existing/Pending Insurance Information.Coverage Type (681.2) = Life or Life+LTC, enter Replacement Information or Existing/Pending Insurance Information.Replaced Policy Type (693)
ELSE 
If Replacement Information or Existing/Pending Insurance Information.Coverage Type (681.2) = Annuity or Annuity+LTC, type 'Annuity'</t>
  </si>
  <si>
    <t>If Replacement Information or Existing/Pending Insurance Information.Replacement (686) = checked and Replacement Information or Existing/Pending Insurance Information.Date of Issue Unknown (685-2) = Checked then type 'Unknown'
ELSE
If Replacement Information or Existing/Pending Insurance Information.Replacement (686) = checked and Replacement Information or Existing/Pending Insurance Information.Date of Issue Unknown (685-2) &lt;&gt; Checked then enter Replacement Information or Existing/Pending Insurance Information.Date of Issue (685-1)
ELSE
If Replacement Information or Existing/Pending Insurance Information.Coverage Type (681.2) = Life or LIfe+LTC or Annuity or Annuity+LTC and Replacement Information or Existing/Pending Insurance Information.Date of Issue Unknown (685-2) = Checked then type 'Unknown'
ELSE
If Replacement Information or Existing/Pending Insurance Information.Coverage Type (681.2) = Life or LIfe+LTC or Annuity or Annuity+LTC and Replacement Information or Existing/Pending Insurance Information.Date of Issue Unknown (685-2) &lt;&gt; Checked then enter Replacement Information or Existing/Pending Insurance Information.Date of Issue (685-1)</t>
  </si>
  <si>
    <t>If Replacement Information or Existing/Pending Insurance Information.Replacement (686) = checked, enter Replacement Information or Existing/Pending Insurance Information.Type of Optional Benefits (695)
ELSE Replacement Information or Existing/Pending Insurance Information.Coverage Type (681.2) = Life or LIfe+LTC or Annuity or Annuity+LTC, enter Replacement Information or Existing/Pending Insurance Information.Type of Optional Benefits (695)</t>
  </si>
  <si>
    <t>If Replacement Information or Existing/Pending Insurance Information.Which insured does this policy/contract cover
(Column label- Insured) (677xx) = Proposed Insured or Both enter Insured/Policyowner.PI First (16.3)
ELSE enter Insured/Policyowner.PI First (16.3)</t>
  </si>
  <si>
    <t>If Replacement Information or Existing/Pending Insurance Information.Which insured does this policy/contract cover
(Column label- Insured) (677xx) = Proposed Insured or Both enter Insured/Policyowner.PI MI (16.4)
ELSE enter Insured/Policyowner.PI MI (16.4)</t>
  </si>
  <si>
    <t>If Replacement Information or Existing/Pending Insurance Information.Which insured does this policy/contract cover
(Column label- Insured) (677xx) = Proposed Insured or Both enter Insured/Policyowner.PI Last (16.5) and Insured/Policyowner.PI Suffix (16.6)
ELSE enter Insured/Policyowner.PI Last (16.5) and Insured/Policyowner.PI Suffix (16.6)</t>
  </si>
  <si>
    <t>Place an X in this box if Replacement Information or Existing/Pending Insurance Information.Replacement (686) = checked, and Replacement Information or Existing/Pending Insurance Information.Applicant would like to receive summary of policy/contract to be replaced from existing insurer (696) = yes
ELSE If Replacement Information or Existing/Pending Insurance Information.Coverage Type (681.2) = Life or LIfe+LTC or Annuity or Annuity+LTC and Replacement Information or Existing/Pending Insurance Information.Applicant would like to receive summary of policy/contract to be replaced from existing insurer (696) = yes</t>
  </si>
  <si>
    <t>Place an X in this box if Replacement Information or Existing/Pending Insurance Information.Replacement (686) = checked, and Replacement Information or Existing/Pending Insurance Information.Applicant would like to receive summary of policy/contract to be replaced from existing insurer (696) = no
ELSE If Replacement Information or Existing/Pending Insurance Information.Coverage Type (681.2) = Life or LIfe+LTC or Annuity or Annuity+LTC and Replacement Information or Existing/Pending Insurance Information.Applicant would like to receive summary of policy/contract to be replaced from existing insurer (696) = no</t>
  </si>
  <si>
    <t>Replacement Information or Existing/Pending Insurance Information.Reason existing policy or contract is being replaced (670)</t>
  </si>
  <si>
    <t>Case Information.Product Type (3) and Derived Fields.Product Group (10)</t>
  </si>
  <si>
    <t>NORMAL LOCATION:  If Insured/Policyowner.Policyowner is  (18.1) = Trust, enter Trustee Information.MI (169T-4)
ELSE
If Insured/Policyowner.Policyowner is  (18.1) = BUSINESS, enter Authorized Signer.MI (169T-15)
ELSE
If Insured/Policyowner.Policyowner is  (18.1) = Individual, enter Insured/Policyowner.PO.MI (18.4)
ELSE
If Insured/Policyowner.Policyowner is  (18.1) = Same as Proposed Insured, enter Insured/Policyowner.PI MI (16.4)
SPACE ABOVE:  If Insured/Policyowner.Policyowner is  (18.1) = Trust, enter Trustee Information.Addl Trustee.MI (169T-8)
ELSE
If Insured/Policyowner.Policyowner is  (18.1) = BUSINESS, enter 
ELSE
If Insured/Policyowner.Policyowner is  (18.1) = Individual or Same as Proposed Insured, enter Insured/Policyowner.Addl PO.MI (19.3)</t>
  </si>
  <si>
    <t>Contact Information.Prod Company Name (16.T.20)</t>
  </si>
  <si>
    <t>If Replacement Information or Existing/Pending Insurance Information.Replacement (686) = Yes, enter Replacement Information or Existing/Pending Insurance Information.Policy/ Contract #
(Column label- Policy/Contract #) (682)
ELSE If Replacement Information or Existing/Pending Insurance Information.Coverage Type (681.2) = Life or Life+LTC or Annuity or Annuity+LTC enter Replacement Information or Existing/Pending Insurance Information.Policy/ Contract #
(Column label- Policy/Contract #) (682)</t>
  </si>
  <si>
    <t>If Replacement Information or Existing/Pending Insurance Information.Replacement (686) = Yes AND Replacement Information or Existing/Pending Insurance Information.Company
(Column label- Company Name) (675) = Other, enter Replacement Information or Existing/Pending Insurance Information.Name
(also under Column Label- Company Name) (676) 
ELSE
If Replacement Information or Existing/Pending Insurance Information.Replacement (686) = Yes, enter Replacement Information or Existing/Pending Insurance Information.Company
(Column label- Company Name) (675)
ELSE
If Replacement Information or Existing/Pending Insurance Information.Coverage Type (681.2) = Life or Life+LTC or Annuity or Annuity+LTC AND Replacement Information or Existing/Pending Insurance Information.Company
(Column label- Company Name) (675) = Other, enter Replacement Information or Existing/Pending Insurance Information.Name
(also under Column Label- Company Name) (676) 
ELSE
If Replacement Information or Existing/Pending Insurance Information.Coverage Type (681.2) = Life or Life+LTC or Annuity or Annuity+LTC, enter Replacement Information or Existing/Pending Insurance Information.Company
(Column label- Company Name) (675)</t>
  </si>
  <si>
    <t>If Replacement Information or Existing/Pending Insurance Information.Replacement (686) = Yes, and If Replacement Information or Existing/Pending Insurance Information.Company
(Column label- Company Name) (675) = Pacific Life or Pacific Life &amp; Annuity, then type 'P.O. Box 2030'
ELSE
If Replacement Information or Existing/Pending Insurance Information.Coverage Type (681.2) = Life or Life+LTC or Annuity or Annuity+LTC, and If Replacement Information or Existing/Pending Insurance Information.Company
(Column label- Company Name) (675) = Pacific Life or Pacific Life &amp; Annuity, then type 'P.O. Box 2030'
ELSE
Blank</t>
  </si>
  <si>
    <t>If Replacement Information or Existing/Pending Insurance Information.Replacement (686) = checked, and If Replacement Information or Existing/Pending Insurance Information.Company
(Column label- Company Name) (675) = Pacific Life or Pacific Life &amp; Annuity, then type ' Omaha'
ELSE
If Replacement Information or Existing/Pending Insurance Information.Replacement (686) = checked, and Replacement Information or Existing/Pending Insurance Information.Check if foreign address (702) &lt;&gt; checked, enter Replacement Information or Existing/Pending Insurance Information.City (704)
ELSE
If Replacement Information or Existing/Pending Insurance Information.Replacement (686) = checked, and Replacement Information or Existing/Pending Insurance Information.Check if foreign address (702) = checked, 
enter Replacement Information or Existing/Pending Insurance Information.Country (706)
ELSE
If Replacement Information or Existing/Pending Insurance Information.Coverage Type (681.2) = Life or LIfe+LTC or Annuity or Annuity+LTC, and If Replacement Information or Existing/Pending Insurance Information.Company
(Column label- Company Name) (675) = Pacific Life or Pacific Life &amp; Annuity, then type ' Omaha'
ELSE
If Replacement Information or Existing/Pending Insurance Information.Coverage Type (681.2) = Life or LIfe+LTC or Annuity or Annuity+LTC, and Replacement Information or Existing/Pending Insurance Information.Check if foreign address (702) &lt;&gt; checked, enter Replacement Information or Existing/Pending Insurance Information.City (704)
ELSE
If Replacement Information or Existing/Pending Insurance Information.Coverage Type (681.2) = Life or LIfe+LTC or Annuity or Annuity+LTC, and Replacement Information or Existing/Pending Insurance Information.Check if foreign address (702) = checked, 
enter Replacement Information or Existing/Pending Insurance Information.Country (706)</t>
  </si>
  <si>
    <t>If Replacement Information or Existing/Pending Insurance Information.Replacement (686) = checked, and If Replacement Information or Existing/Pending Insurance Information.Company
(Column label- Company Name) (675) = Pacific Life or Pacific Life &amp; Annuity, then type ' NE '
ELSE
If Replacement Information or Existing/Pending Insurance Information.Replacement (686) = checked, and Replacement Information or Existing/Pending Insurance Information.Check if foreign address (702) &lt;&gt; checked, enter Replacement Information or Existing/Pending Insurance Information.State (705) (Print 2 character state code)
ELSE
If Replacement Information or Existing/Pending Insurance Information.Coverage Type (681.2) = Life or LIfe+LTC or Annuity or Annuity+LTC and If Replacement Information or Existing/Pending Insurance Information.Company
(Column label- Company Name) (675) = Pacific Life or Pacific Life &amp; Annuity, then type ' NE '
ELSE
If Replacement Information or Existing/Pending Insurance Information.Coverage Type (681.2) = Life or LIfe+LTC or Annuity or Annuity+LTC, and Replacement Information or Existing/Pending Insurance Information.Check if foreign address (702) &lt;&gt; checked, enter Replacement Information or Existing/Pending Insurance Information.State (705) (Print 2 character state code)</t>
  </si>
  <si>
    <t>If Replacement Information or Existing/Pending Insurance Information.Replacement (686) = checked, and If Replacement Information or Existing/Pending Insurance Information.Company
(Column label- Company Name) (675) = Pacific Life or Pacific Life &amp; Annuity, then type '68103-2030'
ELSE
If Replacement Information or Existing/Pending Insurance Information.Coverage Type (681.2) = Life or Life+LTC or Annuity or Annuity+LTC, and If Replacement Information or Existing/Pending Insurance Information.Company
(Column label- Company Name) (675) = Pacific Life or Pacific Life &amp; Annuity, then type '68103-2030'
ELSE
Blank</t>
  </si>
  <si>
    <t>If Replacement Information or Existing/Pending Insurance Information.Replacement (686) = Yes, enter Replacement Information or Existing/Pending Insurance Information.Policy/ Contract #
(Column label- Policy/Contract #) (682)
ELSE If Replacement Information or Existing/Pending Insurance Information.Coverage Type (681.2) = Life or Life+LTC or Annuity or Annuity+LTC, enter Replacement Information or Existing/Pending Insurance Information.Policy/ Contract #
(Column label- Policy/Contract #) (682)</t>
  </si>
  <si>
    <t>Case Information.Product Type (3) '-' Derived Fields.Product Group (10)</t>
  </si>
  <si>
    <t>If Navigator Output Fields.DOB (N-7) &lt;&gt; BLANK, enter Navigator Output Fields.DOB (N-7) ELSE Insured/Policyowner.PI Date of Birth (16.7.1)</t>
  </si>
  <si>
    <t>If Replacement Information or Existing/Pending Insurance Information.Check if all Policyowners on the applied for policy are the same as all Policyowners for all replaced PLIC or PL&amp;A policies (764-1) = Checked 
AND
If Insured/Policyowner.Policyowner is  (18.1) = Same as Proposed Insured, enter
Insured/Policyowner.PI First (16.3)
Insured/Policyowner.PI MI (16.4)
Insured/Policyowner.PI Last (16.5) and Insured/Policyowner.PI Suffix (16.6)
ELSE If Replacement Information or Existing/Pending Insurance Information.Check if all Policyowners on the applied for policy are the same as all Policyowners for all replaced PLIC or PL&amp;A policies (764-1) = Checked 
AND
If Insured/Policyowner.Policyowner is  (18.1) = Individual, enter 
Insured/Policyowner.PO.First (18.3)
Insured/Policyowner.PO.MI (18.4)
Insured/Policyowner.PO.Last (18.5) and Insured/Policyowner.PO.Suffix (18.6)
ELSE If Replacement Information or Existing/Pending Insurance Information.Check if all Policyowners on the applied for policy are the same as all Policyowners for all replaced PLIC or PL&amp;A policies (764-1) = Checked 
AND
If Insured/Policyowner.Policyowner is  (18.1) = Trust enterInsured/Policyowner.PO.Trust Name and Date (18.25)
OR If Insured/Policyowner.Policyowner is  (18.1) = Business enter Insured/Policyowner.PO.Company Name (18.2)
ELSE if Replacement Information or Existing/Pending Insurance Information.Check if all Policyowners on the applied for policy are the same as all Policyowners for all replaced PLIC or PL&amp;A policies (764-1) = Checked 
AND
If Insured/Policyowner.Addl PO.First (19.2) &lt;&gt; blank, type (SEE TICKET)
ELSE If Replacement Information or Existing/Pending Insurance Information.Check if all Policyowners on the applied for policy are the same as all Policyowners for all replaced PLIC or PL&amp;A policies (764-1) &lt;&gt; Checked, then
Replacement Information or Existing/Pending Insurance Information.Names of Policyowners of existing PLIC or PL&amp;A coverage being replaced (765)</t>
  </si>
  <si>
    <t>If Replacement Information or Existing/Pending Insurance Information.Check if all Policyowners on the applied for policy are the same as all Policyowners for all replaced PLIC or PL&amp;A policies (764-1) = Checked then leave BLANK
ELSE
If Insured/Policyowner.Policyowner is  (18.1) = Same as Proposed Insured, enter
Insured/Policyowner.PI First (16.3)
Insured/Policyowner.PI MI (16.4)
Insured/Policyowner.PI Last (16.5) and Insured/Policyowner.PI Suffix (16.6)
ELSE If Insured/Policyowner.Policyowner is  (18.1) = Individual, enter 
Insured/Policyowner.PO.First (18.3)
Insured/Policyowner.PO.MI (18.4)
Insured/Policyowner.PO.Last (18.5) and Insured/Policyowner.PO.Suffix (18.6)
ELSE If Insured/Policyowner.Policyowner is  (18.1) = Trust, enter Insured/Policyowner.PO.Trust Name and Date (18.25)
ELSE If Insured/Policyowner.Policyowner is  (18.1) = BUSINESS, enter Insured/Policyowner.PO.Company Name (18.2)
ELSE if Insured/Policyowner.Addl PO.First (19.2) &lt;&gt; blank, type (SEE TICKET)</t>
  </si>
  <si>
    <t>Place an X in this box if Replacement Information or Existing/Pending Insurance Information.1035 Exchange/Qualified Transfer (687) = Yes 
OR if Replacement Information or Existing/Pending Insurance Information.1035 Exchange (687.1) = Yes for any policy listed in the first grid on page 1 of form</t>
  </si>
  <si>
    <t>If Replacement Information or Existing/Pending Insurance Information.Replacement (686) = Yes
AND Replacement Information or Existing/Pending Insurance Information.Company
(Column label- Company Name) (675) = Pacific Life Insurance Company or Pacific Life &amp; Annuity
AND Replacement Information or Existing/Pending Insurance Information.1035 Exchange/Qualified Transfer (687) =Yes
OR
If Replacement Information or Existing/Pending Insurance Information.Company
(Column label- Company Name) (675) = Pacific Life Insurance Company or Pacific Life &amp; Annuity
AND Replacement Information or Existing/Pending Insurance Information.1035 Exchange (687.1) =Yes
OR
If Replacement Information or Existing/Pending Insurance Information.Net surrender value will be applied to the new insurance policy (688) = Yes, enter
Replacement Information or Existing/Pending Insurance Information.Policy/ Contract #
(Column label- Policy/Contract #) (682)</t>
  </si>
  <si>
    <t>Place an X in this box if Replacement Information or Existing/Pending Insurance Information.Any policy(ies) assigned to anyone other than PLIC or PL&amp;A (764) = Yes</t>
  </si>
  <si>
    <t>Place an X in this box if Replacement Information or Existing/Pending Insurance Information.Any policy(ies) assigned to anyone other than PLIC or PL&amp;A (764) = No</t>
  </si>
  <si>
    <t>If Replacement Information or Existing/Pending Insurance Information.Replacement (686) = Yes
AND Replacement Information or Existing/Pending Insurance Information.Company
(Column label- Company Name) (675) = Pacific Life Insurance Company or Pacific Life &amp; Annuity
AND Replacement Information or Existing/Pending Insurance Information.1035 Exchange/Qualified Transfer (687) = No
AND Replacement Information or Existing/Pending Insurance Information.Net surrender value will be applied to the new insurance policy (688) = No, 
OR 
If Replacement Information or Existing/Pending Insurance Information.Company
(Column label- Company Name) (675) = Pacific Life Insurance Company or Pacific Life &amp; Annuity
AND
Replacement Information or Existing/Pending Insurance Information.1035 Exchange (687.1) = No
AND
Replacement Information or Existing/Pending Insurance Information.Net surrender value will be applied to the new insurance policy (688) = No, 
enter
Replacement Information or Existing/Pending Insurance Information.Policy/ Contract #
(Column label- Policy/Contract #) (682)</t>
  </si>
  <si>
    <t>Replacement Information or Existing/Pending Insurance Information.Date on which the replacing policy would lapse assuming no additional premium payments (768.5)</t>
  </si>
  <si>
    <t>If Insured/Policyowner.Policyowner is  (18.1) = Same as Proposed Insured, enter Insured/Policyowner.PI First (16.3) and Insured/Policyowner.PI MI (16.4) and Insured/Policyowner.PI Last (16.5) and Insured/Policyowner.PI Suffix (16.6)
ELSE
If Insured/Policyowner.Policyowner is  (18.1) = Trust, enter Trustee Information.First  (169T-3) and Trustee Information.MI (169T-4) and Trustee Information.Last (169T-5) and ' Trustee'
ELSE
If Insured/Policyowner.Policyowner is  (18.1) = Individual, enter Insured/Policyowner.PO.First (18.3) and Insured/Policyowner.PO.MI (18.4) and Insured/Policyowner.PO.Last (18.5) and Insured/Policyowner.PO.Suffix (18.6)
ELSE
If Insured/Policyowner.Policyowner is  (18.1) = Business, enter Authorized Signer.First  (169T-14) and Authorized Signer.MI (169T-15) and Authorized Signer.Last (169T-16)</t>
  </si>
  <si>
    <t>If Insured/Policyowner.Policyowner is  (18.1) = Trust, enter Trustee Information.Addl Trustee.First (169T-7) and Trustee Information.Addl Trustee.MI (169T-8) and Trustee Information.Addl Trustee.Last (169T-9) and 'Trustee' 
ELSE
If Insured/Policyowner.Policyowner is  (18.1) = Individual or Same as Proposed Insured, enter Insured/Policyowner.Addl PO.First (19.2) and Insured/Policyowner.Addl PO.MI (19.3) and Insured/Policyowner.Addl PO.Last (19.4) and Insured/Policyowner.Addl PO.Suffix (19.5)
ELSE
If Insured/Policyowner.Policyowner is  (18.1) = Business, enter Authorized Signer.First  (169T-14) and Authorized Signer.MI (169T-15) and Authorized Signer.Last (169T-16)</t>
  </si>
  <si>
    <t>If Replacement Information or Existing/Pending Insurance Information.Check if  Policyowners for applied for policy are the same as Policyowners for replaced policy (716) = Checked 
AND
Insured/Policyowner.Policyowner is  (18.1) = Trust, enter Insured/Policyowner.PO.Trust Name and Date (18.25)
OR
Insured/Policyowner.Policyowner is  (18.1) = Business, enter Insured/Policyowner.PO.Company Name (18.2)
ELSE
If Replacement Information or Existing/Pending Insurance Information.Check if  Policyowners for applied for policy are the same as Policyowners for replaced policy (716) = Checked 
AND
Insured/Policyowner.Policyowner is  (18.1) = Individual, enter Insured/Policyowner.PO.First (18.3)
ELSE
If Replacement Information or Existing/Pending Insurance Information.Check if  Policyowners for applied for policy are the same as Policyowners for replaced policy (716) = Checked 
AND
Insured/Policyowner.Policyowner is  (18.1) = Same as Proposed Insured, Enter Insured/Policyowner.PI First (16.3)
ELSE
If Replacement Information or Existing/Pending Insurance Information.Check if  Policyowners for applied for policy are the same as Policyowners for replaced policy (716) &lt;&gt; Checked, then
Replacement Information or Existing/Pending Insurance Information.Names of all Policyowners of internal replaced policy (717)</t>
  </si>
  <si>
    <t>If Case Information.Product Type (3) &lt;&gt; Life/LTC, enter Replacement Information or Existing/Pending Insurance Information.Policy/ Contract #
(Column label- Policy/Contract #) (682)
ELSE If Replacement Information or Existing/Pending Insurance Information.Coverage Type (681.2) = Life or Life+LTC or Annuity or Annuity+LTC enter Replacement Information or Existing/Pending Insurance Information.Policy/ Contract #
(Column label- Policy/Contract #) (682)</t>
  </si>
  <si>
    <t>Place an X in this box if Replacement Information or Existing/Pending Insurance Information.Group together in box 1 with the label "Select one from each row" (Life/Annuity) (678) = Life
ELSE Place an X in this box if Replacement Information or Existing/Pending Insurance Information.Coverage Type (681.2) = Life or Life+LTC</t>
  </si>
  <si>
    <t xml:space="preserve">Place an X in this box if Replacement Information or Existing/Pending Insurance Information.Group together in box 1 with the label "Select one from each row" (Life/Annuity) (678) = Annuity
ELSE Place an X in this box if Replacement Information or Existing/Pending Insurance Information.Coverage Type (681.2) = Annuity or Annuity+LTC </t>
  </si>
  <si>
    <t>If Case Information.Product Type (3) &lt;&gt; Life/LTC, enter Replacement Information or Existing/Pending Insurance Information.Face Amount
(Column Label- "Amount") (683)
ELSE If Replacement Information or Existing/Pending Insurance Information.Coverage Type (681.2) = Life or Life+LTC enter Replacement Information or Existing/Pending Insurance Information.Face Amount
(Column Label- "Amount") (683)
ELSE 
If Replacement Information or Existing/Pending Insurance Information.Coverage Type (681.2) = Annuity or Annuity+LTC enter Replacement Information or Existing/Pending Insurance Information.Contract Value (683.1)</t>
  </si>
  <si>
    <t>If Replacement Information or Existing/Pending Insurance Information.Check if unknown (719) = checked, type 'UNKNOWN'
ELSE
If Replacement Information or Existing/Pending Insurance Information.Check if unknown (719) &lt;&gt; checked, then Replacement Information or Existing/Pending Insurance Information.Current Premium Amount (718)</t>
  </si>
  <si>
    <t>Replacement Information or Existing/Pending Insurance Information.Mode of Payment (720)</t>
  </si>
  <si>
    <t>If Replacement Information or Existing/Pending Insurance Information.Check if unknown (722) = checked, enter 'UNKNOWN'
ELSE
If Replacement Information or Existing/Pending Insurance Information.Check if unknown (722) = unchecked, enter Replacement Information or Existing/Pending Insurance Information.Cash Surrender Value (721)</t>
  </si>
  <si>
    <t>If Replacement Information or Existing/Pending Insurance Information.Check if unknown (724) = checked, enter 'UNKNOWN'
ELSE
If Replacement Information or Existing/Pending Insurance Information.Check if unknown (724) = unchecked, enter Replacement Information or Existing/Pending Insurance Information.Paid-up Addition Value (723)</t>
  </si>
  <si>
    <t>If Replacement Information or Existing/Pending Insurance Information.Check if unknown (726) = checked, enter 'UNKNOWN'
ELSE
If Replacement Information or Existing/Pending Insurance Information.Check if unknown (726) = unchecked, enter Replacement Information or Existing/Pending Insurance Information.Dividend Value (725)</t>
  </si>
  <si>
    <t>If Case Information.Product Type (3) = Term, Enter Navigator Output Fields.Initial Modal Premium (N-12)
Else
If Case Information.Product Type (3) &lt;&gt; Term, Enter Navigator Output Fields.Expected Annual Premium (N-13)</t>
  </si>
  <si>
    <t>Navigator Output Fields.Billing Mode/Premium Mode (N-11)</t>
  </si>
  <si>
    <t>Replacement Information or Existing/Pending Insurance Information.Proposed Effective Date of applied for policy (estimated) (768)</t>
  </si>
  <si>
    <t>Navigator Output Fields.Years to Pay Premium (N-17)</t>
  </si>
  <si>
    <t>If Replacement Information or Existing/Pending Insurance Information.Source of funding for proposed policy (727) = Loan , enter Replacement Information or Existing/Pending Insurance Information.Amount (728)</t>
  </si>
  <si>
    <t>If Replacement Information or Existing/Pending Insurance Information.Source of funding for proposed policy (727) = Loan , enter Replacement Information or Existing/Pending Insurance Information.Frequency (mode) (729)</t>
  </si>
  <si>
    <t>If Replacement Information or Existing/Pending Insurance Information.Source of funding for proposed policy (727) = Loan , enter Replacement Information or Existing/Pending Insurance Information.Loan interest rate (730)</t>
  </si>
  <si>
    <t>If Replacement Information or Existing/Pending Insurance Information.Source of funding for proposed policy (727) = Partial Surrender , enter Replacement Information or Existing/Pending Insurance Information.Amount (728)</t>
  </si>
  <si>
    <t>If Replacement Information or Existing/Pending Insurance Information.Source of funding for proposed policy (727) = Partial Surrender , enter Replacement Information or Existing/Pending Insurance Information.Frequency (mode) (729)</t>
  </si>
  <si>
    <t>If Replacement Information or Existing/Pending Insurance Information.Source of funding for proposed policy (727) = Dividend Withdrawal, enter Replacement Information or Existing/Pending Insurance Information.Amount (728)</t>
  </si>
  <si>
    <t>If Replacement Information or Existing/Pending Insurance Information.Source of funding for proposed policy (727) = Dividend Withdrawal, enter Replacement Information or Existing/Pending Insurance Information.Frequency (mode) (729)</t>
  </si>
  <si>
    <t>Replacement Information or Existing/Pending Insurance Information.Estimated date current policy will terminate (731)</t>
  </si>
  <si>
    <t>Replacement Information or Existing/Pending Insurance Information.Date (733)</t>
  </si>
  <si>
    <t>If Navigator Output Fields.Billing Mode/Premium Mode (N-11) = Annually, Type 'year'
ELSE If Navigator Output Fields.Billing Mode/Premium Mode (N-11) = Semi-Annually, Type '6 months'
ELSE If Navigator Output Fields.Billing Mode/Premium Mode (N-11) = Quarterly, Type 'quarter'
ELSE If Navigator Output Fields.Billing Mode/Premium Mode (N-11) = Monthly, Type 'month'
ELSE If Navigator Output Fields.Billing Mode/Premium Mode (N-11) = Single Premium, Type 'Once'</t>
  </si>
  <si>
    <t>NORMAL LOCATION:  If Replacement Information or Existing/Pending Insurance Information.Check if  Policyowners for applied for policy are the same as Policyowners for replaced policy (716) = Not Checked then enter Replacement Information or Existing/Pending Insurance Information.Names of all Policyowners of internal replaced policy (717)
ELSE
If Replacement Information or Existing/Pending Insurance Information.Check if  Policyowners for applied for policy are the same as Policyowners for replaced policy (716) = Checked AND Insured/Policyowner.Policyowner is  (18.1) = Trust, enter Trustee Information.First  (169T-3)
ELSE 
If Replacement Information or Existing/Pending Insurance Information.Check if  Policyowners for applied for policy are the same as Policyowners for replaced policy (716) = Checked AND Insured/Policyowner.Policyowner is  (18.1) = BUSINESS, enter Authorized Signer.First  (169T-14)
ELSE
If Replacement Information or Existing/Pending Insurance Information.Check if  Policyowners for applied for policy are the same as Policyowners for replaced policy (716) = Checked AND  If Insured/Policyowner.Policyowner is  (18.1) = Individual, enter Insured/Policyowner.PO.First (18.3)
ELSE
If Replacement Information or Existing/Pending Insurance Information.Check if  Policyowners for applied for policy are the same as Policyowners for replaced policy (716) = Checked AND  If Insured/Policyowner.Policyowner is  (18.1) = Same as Proposed Insured, enter Insured/Policyowner.PI First (16.3)
SPACE ABOVE:  If Replacement Information or Existing/Pending Insurance Information.Check if  Policyowners for applied for policy are the same as Policyowners for replaced policy (716) = Checked AND  If Insured/Policyowner.Policyowner is  (18.1) = Trust, enter Trustee Information.Addl Trustee.First (169T-7)
ELSE
If Replacement Information or Existing/Pending Insurance Information.Check if  Policyowners for applied for policy are the same as Policyowners for replaced policy (716) = Checked AND  If Insured/Policyowner.Policyowner is  (18.1) = BUSINESS, enter Authorized Signer.Addl Signer.First (169T-18)
ELSE
If Replacement Information or Existing/Pending Insurance Information.Check if  Policyowners for applied for policy are the same as Policyowners for replaced policy (716) = Checked AND  If Insured/Policyowner.Policyowner is  (18.1) = Individual or Same as Proposed Insured, enter Insured/Policyowner.Addl PO.First (19.2)</t>
  </si>
  <si>
    <t>NORMAL LOCATION:  If Replacement Information or Existing/Pending Insurance Information.Check if  Policyowners for applied for policy are the same as Policyowners for replaced policy (716) = Checked AND Insured/Policyowner.Policyowner is  (18.1) = Trust, enter Trustee Information.MI (169T-4)
ELSE
If Replacement Information or Existing/Pending Insurance Information.Check if  Policyowners for applied for policy are the same as Policyowners for replaced policy (716) = Checked AND Insured/Policyowner.Policyowner is  (18.1) = BUSINESS, enter Authorized Signer.MI (169T-15)
ELSE
If Replacement Information or Existing/Pending Insurance Information.Check if  Policyowners for applied for policy are the same as Policyowners for replaced policy (716) = Checked AND  If Insured/Policyowner.Policyowner is  (18.1) = Individual, enter Insured/Policyowner.PO.MI (18.4)
ELSE
If Replacement Information or Existing/Pending Insurance Information.Check if  Policyowners for applied for policy are the same as Policyowners for replaced policy (716) = Checked AND  If Insured/Policyowner.Policyowner is  (18.1) = Same as Proposed Insured, enter Insured/Policyowner.PI MI (16.4)
SPACE ABOVE:  If Replacement Information or Existing/Pending Insurance Information.Check if  Policyowners for applied for policy are the same as Policyowners for replaced policy (716) = Checked AND  If Insured/Policyowner.Policyowner is  (18.1) = Trust, enter Trustee Information.Addl Trustee.MI (169T-8)
ELSE
If Replacement Information or Existing/Pending Insurance Information.Check if  Policyowners for applied for policy are the same as Policyowners for replaced policy (716) = Checked AND  If Insured/Policyowner.Policyowner is  (18.1) = BUSINESS, enter Authorized Signer.Addl Signer.MI (169T-19)
ELSE
If Replacement Information or Existing/Pending Insurance Information.Check if  Policyowners for applied for policy are the same as Policyowners for replaced policy (716) = Checked AND  If Insured/Policyowner.Policyowner is  (18.1) = Individual or Same as Proposed Insured, enter Insured/Policyowner.Addl PO.MI (19.3)</t>
  </si>
  <si>
    <t>NORMAL LOCATION:  If Replacement Information or Existing/Pending Insurance Information.Check if  Policyowners for applied for policy are the same as Policyowners for replaced policy (716) = Checked AND Insured/Policyowner.Policyowner is  (18.1) = Trust, enter Trustee Information.Last (169T-5)
ELSE
If Replacement Information or Existing/Pending Insurance Information.Check if  Policyowners for applied for policy are the same as Policyowners for replaced policy (716) = Checked AND Insured/Policyowner.Policyowner is  (18.1) = BUSINESS, enter Authorized Signer.Last (169T-16)
ELSE
If Replacement Information or Existing/Pending Insurance Information.Check if  Policyowners for applied for policy are the same as Policyowners for replaced policy (716) = Checked AND  If Insured/Policyowner.Policyowner is  (18.1) = Individual, enter Insured/Policyowner.PO.Last (18.5) and Insured/Policyowner.PO.Suffix (18.6)
ELSE
If Replacement Information or Existing/Pending Insurance Information.Check if  Policyowners for applied for policy are the same as Policyowners for replaced policy (716) = Checked AND  If Insured/Policyowner.Policyowner is  (18.1) = Same as Proposed Insured, enter Insured/Policyowner.PI Last (16.5) and Insured/Policyowner.PI Suffix (16.6)
SPACE ABOVE:  If Replacement Information or Existing/Pending Insurance Information.Check if  Policyowners for applied for policy are the same as Policyowners for replaced policy (716) = Checked AND  If Insured/Policyowner.Policyowner is  (18.1) = Trust, enter Trustee Information.Addl Trustee.Last (169T-9)
ELSE
If Replacement Information or Existing/Pending Insurance Information.Check if  Policyowners for applied for policy are the same as Policyowners for replaced policy (716) = Checked AND  If Insured/Policyowner.Policyowner is  (18.1) = BUSINESS, enter Authorized Signer.Addl Signer.Last (169T-20)
ELSE
If Replacement Information or Existing/Pending Insurance Information.Check if  Policyowners for applied for policy are the same as Policyowners for replaced policy (716) = Checked AND  If Insured/Policyowner.Policyowner is  (18.1) = Individual or Same as Proposed Insured, enter Insured/Policyowner.Addl PO.Last (19.4)</t>
  </si>
  <si>
    <t>Insured/Policyowner.PI First (16.3) and Insured/Policyowner.PI MI (16.4) and Insured/Policyowner.PI Last (16.5) and Insured/Policyowner.PI Suffix (16.6)</t>
  </si>
  <si>
    <t>If Insured/Policyowner.Policyowner is  (18.1) = Same as Proposed Insured, enter
Insured/Policyowner.PI First (16.3)
Insured/Policyowner.PI MI (16.4)
Insured/Policyowner.PI Last (16.5)
Insured/Policyowner.PI Suffix (16.6)
ELSE
If Insured/Policyowner.Policyowner is  (18.1) = Trust, enter
Insured/Policyowner.PO.Trust Name and Date (18.25)
ELSE
If Insured/Policyowner.Policyowner is  (18.1) = BUSINESS, enter
Insured/Policyowner.PO.Company Name (18.2)
ELSE
If Insured/Policyowner.Policyowner is  (18.1) = Individual, enter
Insured/Policyowner.PO.First (18.3)
Insured/Policyowner.PO.MI (18.4)
Insured/Policyowner.PO.Last (18.5)
Insured/Policyowner.PO.Suffix (18.6)</t>
  </si>
  <si>
    <t>If Insured/Policyowner.Policyowner is  (18.1) = Same as Proposed Insured, enter
Insured/Policyowner.PI Soc. Sec. # (16.7)
ELSE
if Insured/Policyowner.Policyowner is  (18.1) = Trust OR BUSINESS, enter
Insured/Policyowner.PO.[None-SSN Field only] (18.9) Or Insured/Policyowner.PO.[None-TIN Field only] (19)
ELSE
If Insured/Policyowner.Policyowner is  (18.1) = Individual, enter
Insured/Policyowner.PO.Soc. Sec. # (18.9.1)</t>
  </si>
  <si>
    <t>If Insured/Policyowner.Policyowner is  (18.1) = Trust, enter Trustee Information.First  (169T-3)
Trustee Information.MI (169T-4)
Trustee Information.Last (169T-5)
AND
If Trustee Information.Addl Trustee.First (169T-7) &lt;&gt; Blank, enter '/' Trustee Information.Addl Trustee.First (169T-7)
Trustee Information.Addl Trustee.MI (169T-8)
Trustee Information.Addl Trustee.Last (169T-9)</t>
  </si>
  <si>
    <t>Insured/Policyowner.Addl PO.First (19.2) and
Insured/Policyowner.Addl PO.MI (19.3) and
Insured/Policyowner.Addl PO.Last (19.4) and
Insured/Policyowner.Addl PO.Suffix (19.5) 
AND Insured/Policyowner.Addl PO.Soc. Sec. # (19.6)</t>
  </si>
  <si>
    <t>Replacement Information or Existing/Pending Insurance Information.Spouse/Domestic Partner's Name (735)</t>
  </si>
  <si>
    <t>If Replacement Information or Existing/Pending Insurance Information.Company
(Column label- Company Name) (675) &lt;&gt; Other, than enter Replacement Information or Existing/Pending Insurance Information.Company
(Column label- Company Name) (675)
ELSE
if Replacement Information or Existing/Pending Insurance Information.Company
(Column label- Company Name) (675) = Other, than enter Replacement Information or Existing/Pending Insurance Information.Name
(also under Column Label- Company Name) (676)</t>
  </si>
  <si>
    <t>Replacement Information or Existing/Pending Insurance Information.Policy/ Contract #
(Column label- Policy/Contract #) (682)</t>
  </si>
  <si>
    <t>Replacement Information or Existing/Pending Insurance Information.City (704)
ELSE 
Replacement Information or Existing/Pending Insurance Information.Country (706)
ELSE If Replacement Information or Existing/Pending Insurance Information.Check if unknown (701) = Checked, enter 'UNKNOWN'</t>
  </si>
  <si>
    <t>Replacement Information or Existing/Pending Insurance Information.State (705)</t>
  </si>
  <si>
    <t>Place an X in this box if Replacement Information or Existing/Pending Insurance Information.Replaced Policy Type (693) = Universal Life, Whole Life, Indexed Universal Life or Equity Indexed Universal Life</t>
  </si>
  <si>
    <t>Place an X in this box if Replacement Information or Existing/Pending Insurance Information.Replaced Policy Type (693) = Variable Universal Life</t>
  </si>
  <si>
    <t>Place an X in this box if Replacement Information or Existing/Pending Insurance Information.Any policy(ies) assigned to anyone other than PLIC or PL&amp;A (690.1) = Yes</t>
  </si>
  <si>
    <t>Place an X in this box if Replacement Information or Existing/Pending Insurance Information.Any policy(ies) assigned to anyone other than PLIC or PL&amp;A (690.1) = No</t>
  </si>
  <si>
    <t>Place an X in this box if Case Information.Product Type (3) = Universal Life, Whole Life, Indexed Universal Life or Life/LTC</t>
  </si>
  <si>
    <t>Place an X in this box if Case Information.Product Type (3) = Variable Universal Life</t>
  </si>
  <si>
    <t>Place an X in this box if Replacement Information or Existing/Pending Insurance Information.Modified Endowment Contract (MEC)  (694) = Yes</t>
  </si>
  <si>
    <t>Place an X in this box if Replacement Information or Existing/Pending Insurance Information.Modified Endowment Contract (MEC)  (694) = No</t>
  </si>
  <si>
    <t>Place an X in this box if Replacement Information or Existing/Pending Insurance Information.Modified Endowment Contract (MEC)  (694) = Unknown</t>
  </si>
  <si>
    <t>Place an X in this box if Replacement Information or Existing/Pending Insurance Information.Loan on existing policy? (694-1) = Yes</t>
  </si>
  <si>
    <t>Place an X in this box if Replacement Information or Existing/Pending Insurance Information.Loan on existing policy? (694-1) = No</t>
  </si>
  <si>
    <t>Place an X in this box if Replacement Information or Existing/Pending Insurance Information.New loan of equal value on applied for policy? (694-2) = Yes</t>
  </si>
  <si>
    <t>Place an X in this box If Case Information.Product Type (3) = Life/LTC
ELSE Place an X in this box if Replacement Information or Existing/Pending Insurance Information.New loan of equal value on applied for policy? (694-2) = No</t>
  </si>
  <si>
    <t>If Insured/Policyowner.Policyowner is  (18.1) = Same as Proposed Insured, enter Insured/Policyowner.PI First (16.3) and Insured/Policyowner.PI MI (16.4) and Insured/Policyowner.PI Last (16.5) and Insured/Policyowner.PI Suffix (16.6)
ELSE
If Insured/Policyowner.Policyowner is  (18.1) = Trust, enter Trustee Information.First  (169T-3) and Trustee Information.MI (169T-4) and Trustee Information.Last (169T-5) and 'Trustee'
ELSE
If Insured/Policyowner.Policyowner is  (18.1) = Individual, enter Insured/Policyowner.PO.First (18.3) and Insured/Policyowner.PO.MI (18.4) and Insured/Policyowner.PO.Last (18.5) and Insured/Policyowner.PO.Suffix (18.6)
ELSE
If Insured/Policyowner.Policyowner is  (18.1) = Business, enter Authorized Signer.First  (169T-14) and Authorized Signer.MI (169T-15) and Authorized Signer.Last (169T-16)</t>
  </si>
  <si>
    <t>If Insured/Policyowner.Policyowner is  (18.1) = Trust, enter Trustee Information.Addl Trustee.First (169T-7) and Trustee Information.Addl Trustee.MI (169T-8) and Trustee Information.Addl Trustee.Last (169T-9) and 'Trustee' 
ELSE
If Insured/Policyowner.Policyowner is  (18.1) = Individual or Same as Proposed Insured, enter Insured/Policyowner.Addl PO.First (19.2) and Insured/Policyowner.Addl PO.MI (19.3) and Insured/Policyowner.Addl PO.Last (19.4) and Insured/Policyowner.Addl PO.Suffix (19.5)
ELSE
If Insured/Policyowner.Policyowner is  (18.1) = Business, enter Authorized Signer.Addl Signer.First (169T-18) and Authorized Signer.Addl Signer.MI (169T-19) and Authorized Signer.Addl Signer.Last (169T-20)</t>
  </si>
  <si>
    <t>Case Information.Product (5)</t>
  </si>
  <si>
    <t>Place an X in this box if Case Information.Product Type (3) = Universal Life, Term Life, Whole Life, Indexed Universal Life or Life/LTC</t>
  </si>
  <si>
    <t>Place an X in this box always</t>
  </si>
  <si>
    <t>Sales Material Checklist.Sales Material Title
(Sales Material Title) (2506)</t>
  </si>
  <si>
    <t>Sales Material Checklist.Form Number
(Form Number) (2507)</t>
  </si>
  <si>
    <t>Sales Material Checklist.Revision Date
(Revision Date) (2508)</t>
  </si>
  <si>
    <t>Sales Material Checklist.Sales Material Title
(Sales Material Title) (2510)</t>
  </si>
  <si>
    <t>Sales Material Checklist.Control Number
(Control Number) (2511)</t>
  </si>
  <si>
    <t>Sales Material Checklist.Carrier Approval Date
(Carrier Approval Date) (2511-1)</t>
  </si>
  <si>
    <t>Insured/Policyowner.PI First (16.3)
Insured/Policyowner.PI MI (16.4)
Insured/Policyowner.PI Last (16.5) and Insured/Policyowner.PI Suffix (16.6)</t>
  </si>
  <si>
    <t>Electronic Funds Transfer for Premiums.E-Mail (1451.5)</t>
  </si>
  <si>
    <t>Place an X in this box if Temporary Insurance.Would you like to use Electronic Funds Transfer (EFT) for this TIA premium payment (1477.5) = Checking</t>
  </si>
  <si>
    <t>Place an X in this box if Billing Mode/Premium Mode is Monthly</t>
  </si>
  <si>
    <t>Place an X in this box if Electronic Funds Transfer for Premiums.Would you like to use EFT for the initial premium payment? Client will be billed for future payments due after initial premium payment is applied.  (1434.5) = YES</t>
  </si>
  <si>
    <t>Place an X in this box if Electronic Funds Transfer for Premiums.Type of Account (1440) = Checking</t>
  </si>
  <si>
    <t>Place an X in this box if Electronic Funds Transfer for Premiums.Type of Account (1440) = Savings</t>
  </si>
  <si>
    <t>Place an X in this box if Electronic Funds Transfer for Premiums.Type of Account (1440) = Money Market</t>
  </si>
  <si>
    <t>Electronic Funds Transfer for Premiums.Financial Institution Name (1443)</t>
  </si>
  <si>
    <t>Electronic Funds Transfer for Premiums.ABA/ Routing # (1442)</t>
  </si>
  <si>
    <t>Electronic Funds Transfer for Premiums.Account Number (1439)</t>
  </si>
  <si>
    <t>Electronic Funds Transfer for Premiums.Account Name (1438)</t>
  </si>
  <si>
    <t>If Electronic Funds Transfer for Premiums.Authorized Account Holder is (1448) &lt;&gt; other, enter Electronic Funds Transfer for Premiums.Authorized Account Holder is (1448) 
ELSE enter Electronic Funds Transfer for Premiums.First (1449)</t>
  </si>
  <si>
    <t>If Electronic Funds Transfer for Premiums.MI (1450) &lt;&gt; blank, enter Electronic Funds Transfer for Premiums.MI (1450)</t>
  </si>
  <si>
    <t>If Electronic Funds Transfer for Premiums.Last (1451) &lt;&gt; blank, enter Electronic Funds Transfer for Premiums.Last (1451)</t>
  </si>
  <si>
    <t>Insured/Policyowner.PI First (16.3) and
Insured/Policyowner.PI MI (16.4) and
Insured/Policyowner.PI Last (16.5) and
Insured/Policyowner.PI Suffix (16.6)</t>
  </si>
  <si>
    <t>Place an X in this box if Temporary Insurance.Any Proposed Insured within the past 90 days been a patient in a hospital, psychiatric treatment center, or other medical facility, or been given medical advice by a member of the medical profession to have any hospitalization or surgery which has not been scheduled or completed (1468) = yes</t>
  </si>
  <si>
    <t>Place an X in this box if Temporary Insurance.Any Proposed Insured within the past 90 days been a patient in a hospital, psychiatric treatment center, or other medical facility, or been given medical advice by a member of the medical profession to have any hospitalization or surgery which has not been scheduled or completed (1468) = no</t>
  </si>
  <si>
    <t>Place an X in this box if Temporary Insurance.Any Proposed Insured within past 5 years diagnosed or treated by a member of the medical profession for heart trouble, stroke, cancer or for Acquired Immune Deficiency (AIDS) or AIDS Related Complex (ARC) or other immune deficiency disorders (1470) = yes</t>
  </si>
  <si>
    <t>Place an X in this box if Temporary Insurance.Any Proposed Insured within past 5 years diagnosed or treated by a member of the medical profession for heart trouble, stroke, cancer or for Acquired Immune Deficiency (AIDS) or AIDS Related Complex (ARC) or other immune deficiency disorders (1470) = no</t>
  </si>
  <si>
    <t>Place an X in this box if Temporary Insurance.Any Proposed Insured within the past 90 days been admitted to a hospital or other medical facility, had surgery performed, or, as a result of a formal consultation with a licensed medical professional, had surgery recommended or been advised to be admitted to a hospital or other medical facility
Any Proposed Insured within the past 90 days, been a patient in a hospital, psychiatric treatment center, or other medical facility, or been given medical advice by a licensed member of the medical profession to have any hospitalization or surgery which has not been scheduled or completed (1469-2) = Yes</t>
  </si>
  <si>
    <t>Place an X in this box if Temporary Insurance.Any Proposed Insured within the past 90 days been admitted to a hospital or other medical facility, had surgery performed, or, as a result of a formal consultation with a licensed medical professional, had surgery recommended or been advised to be admitted to a hospital or other medical facility
Any Proposed Insured within the past 90 days, been a patient in a hospital, psychiatric treatment center, or other medical facility, or been given medical advice by a licensed member of the medical profession to have any hospitalization or surgery which has not been scheduled or completed (1469-2) = No</t>
  </si>
  <si>
    <t>Place an X in this box if Temporary Insurance.Any Proposed Insured within past 5 years diagnosed or treated by a member of the medical profession for heart trouble, stroke, or cancer
Any Proposed Insured within the last 5 years, been diagnosed or treated by a licensed member of the medical profession for heart trouble, stroke, cancer, or other immune deficiency disorders (1472) = yes</t>
  </si>
  <si>
    <t>Place an X in this box if Temporary Insurance.Any Proposed Insured within past 5 years diagnosed or treated by a member of the medical profession for heart trouble, stroke, or cancer
Any Proposed Insured within the last 5 years, been diagnosed or treated by a licensed member of the medical profession for heart trouble, stroke, cancer, or other immune deficiency disorders (1472) = no</t>
  </si>
  <si>
    <t>Place an X in this box if Temporary Insurance.Any Proposed Insured tested positive for exposure to the HIV infection or diagnosed as having ARC or AIDS caused by the HIV infection or other sickness or condition derived from such infection (1473) = yes</t>
  </si>
  <si>
    <t>Place an X in this box if Temporary Insurance.Any Proposed Insured tested positive for exposure to the HIV infection or diagnosed as having ARC or AIDS caused by the HIV infection or other sickness or condition derived from such infection (1473) = no</t>
  </si>
  <si>
    <t>Contact Information.Prod First (16.T.11)
Contact Information.Prod MI (16.T.12)
Contact Information.Prod Last (16.T.13)</t>
  </si>
  <si>
    <t>Place an X in this box if Navigator Output Fields.Gender (N-9) = Male</t>
  </si>
  <si>
    <t>Place an X in this box if Navigator Output Fields.Gender (N-9) = Female</t>
  </si>
  <si>
    <t>Navigator Output Fields.Issue State (N-4)</t>
  </si>
  <si>
    <t>Place an X in this box if Case Detail.Any existing life or annuity coverage, including those with LTC coverage (225.T.2.3) = No</t>
  </si>
  <si>
    <t>Place an X in this box if Case Detail.Any existing life or annuity coverage, including those with LTC coverage (225.T.2.3) = Yes</t>
  </si>
  <si>
    <t>If Beneficiaries.Bene2.Beneficiary is (190.12) = Trust, enter Beneficiaries.Bene2.Name (190.13) AND Beneficiaries.Bene2.Trust Date (190.13.1) (separated by a comma) 
ELSE If Beneficiaries.Bene2.Beneficiary is (190.12) = Corporation/Business, Partnership, Other or Group of Individuals, enter Beneficiaries.Bene2.Name (190.13) 
ELSE If Beneficiaries.Bene2.Beneficiary is (190.12) = Primary Policyowner, enter Primary Policyowner Name
ELSE If Beneficiaries.Bene2.Beneficiary is (190.12) = Additional Policyowner, enter Additional Policyowner Name
ELSE If Beneficiaries.Bene2.Beneficiary is (190.12) = Individual, enter Beneficiaries.Bene2.First (190.14) and Beneficiaries.Bene2.MI (190.15) and Beneficiaries.Bene2.Last (190.16)</t>
  </si>
  <si>
    <t>If Beneficiaries.Bene2.Beneficiary is (190.12) = Primary Policyowner, enter Insured/Policyowner.PO Date of Birth (19.06)
ELSE If Beneficiaries.Bene2.Beneficiary is (190.12) = Additional Policyowner, enter Insured/Policyowner.Addl PO.Date of Birth (19.61.5)
ELSE Beneficiaries.Bene2.Date of Birth (190.19.9)</t>
  </si>
  <si>
    <t>If Beneficiaries.Bene2.Beneficiary is (190.12) = Policyowner, enter Policyowner SSN or TIN
ELSE 
If Beneficiaries.Bene2.[None-SSN Field only] (190.19.7) &lt;&gt; Blank, enter Beneficiaries.Bene2.[None-SSN Field only] (190.19.7)
ELSE If Beneficiaries.Bene2.[None-TIN Field only] (190.19.8) &lt;&gt; Blank, enter Beneficiaries.Bene2.[None-TIN Field only] (190.19.8)</t>
  </si>
  <si>
    <t>If Beneficiaries.Bene2.Relationship to Insured (190.17) = Other, enter Beneficiaries.Bene2.Other Relationship (190.18)
ELSE enter Beneficiaries.Bene2.Relationship to Insured (190.17)</t>
  </si>
  <si>
    <t>If Beneficiaries.Bene2.Beneficiary is (190.12) = Primary Policyowner, enter Insured/Policyowner.PO Street Address (19.07)
ELSE If Beneficiaries.Bene2.Beneficiary is (190.12) = Additional Policyowner, enter Insured/Policyowner.Addl PO.Street Address (19.61.7)
ELSE enter Beneficiaries.Bene2.Street Address (190.19.1)</t>
  </si>
  <si>
    <t>If Beneficiaries.Bene2.Beneficiary is (190.12) = Primary Policyowner, enter Insured/Policyowner.PO City (19.071)
ELSE If Beneficiaries.Bene2.Beneficiary is (190.12) = Additional Policyowner, enter Insured/Policyowner.Addl PO.City (19.61.71)
ELSE enter Beneficiaries.Bene2.City (190.19.2)</t>
  </si>
  <si>
    <t>If Beneficiaries.Bene2.Beneficiary is (190.12) = Primary Policyowner, enter Insured/Policyowner.PO State (19.072)
ELSE If Beneficiaries.Bene2.Beneficiary is (190.12) = Additional Policyowner, enter Insured/Policyowner.Addl PO.State (19.61.72)
ELSE enter Beneficiaries.Bene2.State (190.19.3)</t>
  </si>
  <si>
    <t>If Beneficiaries.Bene2.Beneficiary is (190.12) = Primary Policyowner, enter Insured/Policyowner.PO Zip Code (19.073)
ELSE If Beneficiaries.Bene2.Beneficiary is (190.12) = Additional Policyowner, enter Insured/Policyowner.Addl PO.Zip Code (19.61.73)
ELSE enter Beneficiaries.Bene2.Zip Code (190.19.4)</t>
  </si>
  <si>
    <t>If Beneficiaries.Bene2.Beneficiary is (190.12) = Primary Policyowner, enter Insured/Policyowner.PO Telephone # (19.08)
ELSE If Beneficiaries.Bene2.Beneficiary is (190.12) = Additional Policyowner, enter Insured/Policyowner.Addl PO.Telephone # (19.61.8)
ELSE enter Beneficiaries.Bene2.Telephone # (190.19.5)</t>
  </si>
  <si>
    <t>Contact Information.Prod First (16.T.11) 
and Contact Information.Prod MI (16.T.12) 
and Contact Information.Prod Last (16.T.13)</t>
  </si>
  <si>
    <t>NORMAL LOCATION: If Insured/Policyowner.Policyowner is  (18.1) = Same as Proposed Insured, enter Insured/Policyowner.PI First (16.3) and Insured/Policyowner.PI MI (16.4) and Insured/Policyowner.PI Last (16.5) and Insured/Policyowner.PI Suffix (16.6)
ELSE
If Insured/Policyowner.Policyowner is  (18.1) = Trust, enter Trustee Information.First  (169T-3) and Trustee Information.MI (169T-4) and Trustee Information.Last (169T-5)
ELSE
If Insured/Policyowner.Policyowner is  (18.1) = BUSINESS, enter Authorized Signer.First  (169T-14) and Authorized Signer.MI (169T-15) and Authorized Signer.Last (169T-16)
ELSE
If Insured/Policyowner.Policyowner is  (18.1) = Individual, enter Insured/Policyowner.PO.First (18.3) and Insured/Policyowner.PO.MI (18.4) and Insured/Policyowner.PO.Last (18.5) and Insured/Policyowner.PO.Suffix (18.6)
SPACE ABOVE:  If Insured/Policyowner.Policyowner is  (18.1) = Trust, enter Trustee Information.Addl Trustee.First (169T-7) and Trustee Information.Addl Trustee.MI (169T-8) and Trustee Information.Addl Trustee.Last (169T-9)
ELSE
If Insured/Policyowner.Policyowner is  (18.1) = BUSINESS, enter Authorized Signer.Addl Signer.First (169T-18) and Authorized Signer.Addl Signer.MI (169T-19) and Authorized Signer.Addl Signer.Last (169T-20)
ELSE
If Insured/Policyowner.Policyowner is  (18.1) = Individual or Same as Proposed Insured, enter Insured/Policyowner.Addl PO.First (19.2) and Insured/Policyowner.Addl PO.MI (19.3) and Insured/Policyowner.Addl PO.Last (19.4) and Insured/Policyowner.Addl PO.Suffix (19.5)</t>
  </si>
  <si>
    <t>Insured/Policyowner.First (19.64) and Insured/Policyowner.MI (19.65) and Insured/Policyowner.Last (19.66)</t>
  </si>
  <si>
    <t>Insured/Policyowner.First (19.67) and Insured/Policyowner.MI (19.68) and Insured/Policyowner.Last (19.69)</t>
  </si>
  <si>
    <t>Place an X in this box if LTC Personal Worksheet for Policyowner.How will policy be paid.Income (190.01.5) = checked</t>
  </si>
  <si>
    <t>Place an X in this box if LTC Personal Worksheet for Policyowner.How will policy be paid.Savings and/or Investments (190.01.6) = checked</t>
  </si>
  <si>
    <t>Place an X in this box if LTC Personal Worksheet for Policyowner.How will policy be paid.Family (190.01.7) = checked</t>
  </si>
  <si>
    <t>Place an X in this box if LTC Personal Worksheet for Policyowner.Annual Income (including income from investments) (190.01.9) = Under $10,000</t>
  </si>
  <si>
    <t>Place an X in this box if LTC Personal Worksheet for Policyowner.Annual Income (including income from investments) (190.01.9) = $10,000 - $19,999</t>
  </si>
  <si>
    <t>Place an X in this box if LTC Personal Worksheet for Policyowner.Annual Income (including income from investments) (190.01.9) = $20,000 - $49,999</t>
  </si>
  <si>
    <t>Place an X in this box if LTC Personal Worksheet for Policyowner.Annual Income (including income from investments) (190.01.9) = $50,000 - $99,999</t>
  </si>
  <si>
    <t>Place an X in this box if LTC Personal Worksheet for Policyowner.Annual Income (including income from investments) (190.01.9) = $100,000 - $149,000</t>
  </si>
  <si>
    <t>Place an X in this box if LTC Personal Worksheet for Policyowner.Annual Income (including income from investments) (190.01.9) = $150,000 and over</t>
  </si>
  <si>
    <t>Place an X in this box if LTC Personal Worksheet for Policyowner.Expect Income to change over the next 10 years (190.01.10) = No Change</t>
  </si>
  <si>
    <t xml:space="preserve">Place an X in this box if LTC Personal Worksheet for Policyowner.Expect Income to change over the next 10 years (190.01.10) = Increase </t>
  </si>
  <si>
    <t>Place an X in this box if LTC Personal Worksheet for Policyowner.Expect Income to change over the next 10 years (190.01.10) = Decrease</t>
  </si>
  <si>
    <t>Place an X in this box if LTC Personal Worksheet for Policyowner.Elimin Period.Income (190.01.12) = checked</t>
  </si>
  <si>
    <t>Place an X in this box if LTC Personal Worksheet for Policyowner.Elimin Period.Savings and/or Investments (190.01.13) = checked</t>
  </si>
  <si>
    <t>Place an X in this box if LTC Personal Worksheet for Policyowner.Elimin Period.Family (190.01.14) = checked</t>
  </si>
  <si>
    <t>Place an X in this box if LTC Personal Worksheet for Policyowner.Assets (not including home and premium for this policy) (190.01.20) = Under $20,000</t>
  </si>
  <si>
    <t>Place an X in this box if LTC Personal Worksheet for Policyowner.Assets (not including home and premium for this policy) (190.01.20) = $20,000 - $29,999</t>
  </si>
  <si>
    <t>Place an X in this box if LTC Personal Worksheet for Policyowner.Assets (not including home and premium for this policy) (190.01.20) = $30,000 - $49,999</t>
  </si>
  <si>
    <t>Place an X in this box if LTC Personal Worksheet for Policyowner.Assets (not including home and premium for this policy) (190.01.20) = $50,000 - $99,999</t>
  </si>
  <si>
    <t>Place an X in this box if LTC Personal Worksheet for Policyowner.Assets (not including home and premium for this policy) (190.01.20) = $100,000 - $249,000</t>
  </si>
  <si>
    <t>Place an X in this box if LTC Personal Worksheet for Policyowner.Assets (not including home and premium for this policy) (190.01.20) = $250,000 - $499,999</t>
  </si>
  <si>
    <t>Place an X in this box if LTC Personal Worksheet for Policyowner.Assets (not including home and premium for this policy) (190.01.20) = $500,000 and over</t>
  </si>
  <si>
    <t>Place an X in this box if LTC Personal Worksheet for Policyowner.Expect assets to change over the next 10 years (190.01.21) = Stay about the same</t>
  </si>
  <si>
    <t>Place an X in this box if LTC Personal Worksheet for Policyowner.Expect assets to change over the next 10 years (190.01.21) = Increase</t>
  </si>
  <si>
    <t>Place an X in this box if LTC Personal Worksheet for Policyowner.Expect assets to change over the next 10 years (190.01.21) = Decrease</t>
  </si>
  <si>
    <t>Place an X in this box if LTC Personal Worksheet for Policyowner.Choose not to complete the information above (selecting this will significantly delay the underwriting process). (190.01.22) = Not Checked</t>
  </si>
  <si>
    <t>Place an X in this box if LTC Personal Worksheet for Policyowner.Choose not to complete the information above (selecting this will significantly delay the underwriting process). (190.01.22) = Checked</t>
  </si>
  <si>
    <t>Place an X in this box if Producer Acknowledgement.Will review the Personal Worksheet with the policyowner(s) including the premium, premium rate increase history and potential for premium increases in the future, and explain the importance of completing this information. (2440.T.30.1) = Checked</t>
  </si>
  <si>
    <t>For the 1st policyowner, map the following to the 1st form generated: 
If Insured/Policyowner.Policyowner is  (18.1) = Same as Proposed Insured, enter Insured/Policyowner.PI First (16.3) and Insured/Policyowner.PI MI (16.4) and Insured/Policyowner.PI Last (16.5) and Insured/Policyowner.PI Suffix (16.6)
ELSE
If Insured/Policyowner.Policyowner is  (18.1) = Trust, enter Trustee Information.First  (169T-3) and Trustee Information.MI (169T-4) and Trustee Information.Last (169T-5)
ELSE
If Insured/Policyowner.Policyowner is  (18.1) = BUSINESS, enter Authorized Signer.First  (169T-14) and Authorized Signer.MI (169T-15) and Authorized Signer.Last (169T-16)
ELSE
If Insured/Policyowner.Policyowner is  (18.1) = Individual, enter Insured/Policyowner.PO.First (18.3) and Insured/Policyowner.PO.MI (18.4) and Insured/Policyowner.PO.Last (18.5) and Insured/Policyowner.PO.Suffix (18.6)
If there is a 2nd policyowner, map the following to the 2nd form generated:
If Insured/Policyowner.Policyowner is  (18.1) = Trust, enter Trustee Information.Addl Trustee.First (169T-7) and Trustee Information.Addl Trustee.MI (169T-8) and Trustee Information.Addl Trustee.Last (169T-9)
OR
If Insured/Policyowner.Policyowner is  (18.1) = BUSINESS, enter Authorized Signer.Addl Signer.First (169T-18) and Authorized Signer.Addl Signer.MI (169T-19) and Authorized Signer.Addl Signer.Last (169T-20)
OR
If Insured/Policyowner.Policyowner is  (18.1) = Individual or Same as Proposed Insured, enter Insured/Policyowner.Addl PO.First (19.2) and Insured/Policyowner.Addl PO.MI (19.3) and Insured/Policyowner.Addl PO.Last (19.4) and Insured/Policyowner.Addl PO.Suffix (19.5)</t>
  </si>
  <si>
    <t>We will print up to 2 policyowners in this field.
PRIMARY POLICYOWNER:  If Insured/Policyowner.Policyowner is  (18.1) = Trust, enter Trustee Information.First  (169T-3) and Trustee Information.MI (169T-4) and Trustee Information.Last (169T-5)
ELSE
If Insured/Policyowner.Policyowner is  (18.1) = BUSINESS, enter Authorized Signer.First  (169T-14) and Authorized Signer.MI (169T-15) and Authorized Signer.Last (169T-16)
ELSE
If Insured/Policyowner.Policyowner is  (18.1) = Individual, enter Insured/Policyowner.PO.First (18.3) and Insured/Policyowner.PO.MI (18.4) and Insured/Policyowner.PO.Last (18.5) and Insured/Policyowner.PO.Suffix (18.6)
ELSE
If Insured/Policyowner.Policyowner is  (18.1) = Same as Proposed Insured, enter Insured/Policyowner.PI First (16.3) and Insured/Policyowner.PI MI (16.4) and Insured/Policyowner.PI Last (16.5) and Insured/Policyowner.PI Suffix (16.6) 
If there will be a second name based on rules immediately below, print a ‘/’ between the first and second name.
ADDITIONAL POLICYOWNER:  If Insured/Policyowner.Policyowner is  (18.1) = Trust, enter Trustee Information.Addl Trustee.First (169T-7) and Trustee Information.Addl Trustee.MI (169T-8) and Trustee Information.Addl Trustee.Last (169T-9)
ELSE
If Insured/Policyowner.Policyowner is  (18.1) = BUSINESS, enter Authorized Signer.Addl Signer.First (169T-18) and Authorized Signer.Addl Signer.MI (169T-19) and Authorized Signer.Addl Signer.Last (169T-20)
ELSE
If Insured/Policyowner.Policyowner is  (18.1) = Individual or Same as Proposed Insured, enter Insured/Policyowner.Addl PO.First (19.2) and Insured/Policyowner.Addl PO.MI (19.3) and Insured/Policyowner.Addl PO.Last (19.4) and Insured/Policyowner.Addl PO.Suffix (19.5)</t>
  </si>
  <si>
    <t>Place an X in this box If ANY policy entered in the grid have Replacement Information or Existing/Pending Insurance Information.Group together in box 2 with the label "Select one from each row" ('Pending/Planned'/ 'Inforce') (681.1) = Inforce</t>
  </si>
  <si>
    <t>Place an X in this box if 
Replacement Information or Existing/Pending Insurance Information.Policy applied for will replace, cause a change in, or involve a cash withdrawal or loan from or lapse of any life insurance policy or annuity contract on any Insured's life (additional info) (667) = yes
OR
If Replacement Information or Existing/Pending Insurance Information.Existing policy(ies) will be terminated through discontinuing premium payments, surrender, forfeiture, or assignment to the insurer (668) = yes
OR
If Replacement Information or Existing/Pending Insurance Information.Using existing policy(ies) funds to pay premiums on the applied for policy (669) = yes</t>
  </si>
  <si>
    <t>Place an X in this box if 
Replacement Information or Existing/Pending Insurance Information.Policy applied for will replace, cause a change in, or involve a cash withdrawal or loan from or lapse of any life insurance policy or annuity contract on any Insured's life (additional info) (667) = no
ELSE
If Replacement Information or Existing/Pending Insurance Information.Existing policy(ies) will be terminated through discontinuing premium payments, surrender, forfeiture, or assignment to the insurer (668) = no
AND
If Replacement Information or Existing/Pending Insurance Information.Using existing policy(ies) funds to pay premiums on the applied for policy (669) = no</t>
  </si>
  <si>
    <t>If Replacement Information or Existing/Pending Insurance Information.Group together in box 2 with the label "Select one from each row" ('Pending/Planned'/ 'Inforce') (681.1)= Inforce, enter Replacement Information or Existing/Pending Insurance Information.Policy/ Contract #
(Column label- Policy/Contract #) (682)</t>
  </si>
  <si>
    <t>If Replacement Information or Existing/Pending Insurance Information.Group together in box 2 with the label "Select one from each row" ('Pending/Planned'/ 'Inforce') (681.1)= Inforce, and Replacement Information or Existing/Pending Insurance Information.Company
(Column label- Company Name) (675) = Other, enter Replacement Information or Existing/Pending Insurance Information.Name
(also under Column Label- Company Name) (676)
ELSE
if Replacement Information or Existing/Pending Insurance Information.Group together in box 2 with the label "Select one from each row" ('Pending/Planned'/ 'Inforce') (681.1)= Inforce, enter Replacement Information or Existing/Pending Insurance Information.Company
(Column label- Company Name) (675)</t>
  </si>
  <si>
    <t>If Replacement Information or Existing/Pending Insurance Information.Group together in box 2 with the label "Select one from each row" ('Pending/Planned'/ 'Inforce') (681.1)= Inforce, enter Replacement Information or Existing/Pending Insurance Information.Face Amount
(Column Label- "Amount") (683)</t>
  </si>
  <si>
    <t>If Replacement Information or Existing/Pending Insurance Information.Group together in box 2 with the label "Select one from each row" ('Pending/Planned'/ 'Inforce') (681.1)= Inforce, and If Case Information.State (Issue) (4) &lt;&gt; IN or NY and Replacement Information or Existing/Pending Insurance Information.Year Issued Unknown (685) = checked, enter 'UNK'
ELSE 
If Replacement Information or Existing/Pending Insurance Information.Group together in box 2 with the label "Select one from each row" ('Pending/Planned'/ 'Inforce') (681.1)= Inforce,  and If Case Information.State (Issue) (4) &lt;&gt; IN or NY, enter Replacement Information or Existing/Pending Insurance Information.Year Issued (684)
ELSE
If Replacement Information or Existing/Pending Insurance Information.Group together in box 2 with the label "Select one from each row" ('Pending/Planned'/ 'Inforce') (681.1)= Inforce,  and If Case Information.State (Issue) (4) = IN or NY and Replacement Information or Existing/Pending Insurance Information.Date of Issue Unknown (685-2) = checked, enter 'UNK'
ELSE 
If Replacement Information or Existing/Pending Insurance Information.Group together in box 2 with the label "Select one from each row" ('Pending/Planned'/ 'Inforce') (681.1)= Inforce, and If Case Information.State (Issue) (4) = IN or NY, enter ONLY THE YEAR FROM Replacement Information or Existing/Pending Insurance Information.Date of Issue (685-1)</t>
  </si>
  <si>
    <t>Place an X in this box If ANY policy entered in the grid have Replacement Information or Existing/Pending Insurance Information.Group together in box 2 with the label "Select one from each row" ('Pending/Planned'/ 'Inforce') (681.1) = Pending/Planned</t>
  </si>
  <si>
    <t>If Replacement Information or Existing/Pending Insurance Information.Group together in box 2 with the label "Select one from each row" ('Pending/Planned'/ 'Inforce') (681.1)= Pending/Planned, and Replacement Information or Existing/Pending Insurance Information.Company
(Column label- Company Name) (675) = Other, enter Replacement Information or Existing/Pending Insurance Information.Name
(also under Column Label- Company Name) (676)
ELSE
if Replacement Information or Existing/Pending Insurance Information.Group together in box 2 with the label "Select one from each row" ('Pending/Planned'/ 'Inforce') (681.1)= Pending/Planned, enter Replacement Information or Existing/Pending Insurance Information.Company
(Column label- Company Name) (675)</t>
  </si>
  <si>
    <t>If Replacement Information or Existing/Pending Insurance Information.Group together in box 2 with the label "Select one from each row" ('Pending/Planned'/ 'Inforce') (681.1)= Pending/Planned, enter Replacement Information or Existing/Pending Insurance Information.Face Amount
(Column Label- "Amount") (683)</t>
  </si>
  <si>
    <t>If Replacement Information or Existing/Pending Insurance Information.Group together in box 2 with the label "Select one from each row" ('Pending/Planned'/ 'Inforce') (681.1)= Pending/Planned, 
AND Replacement Information or Existing/Pending Insurance Information.Group together in box 2 with the label "Select one from each row"( Personal/Bus) (680) = Business, type ''Business''
ELSE
If Replacement Information or Existing/Pending Insurance Information.Group together in box 2 with the label "Select one from each row" ('Pending/Planned'/ 'Inforce') (681.1)= Pending/Planned, 
AND Replacement Information or Existing/Pending Insurance Information.Group together in box 2 with the label "Select one from each row"( Personal/Bus) (680) = Personal, type ''Personal''</t>
  </si>
  <si>
    <t>If Replacement Information or Existing/Pending Insurance Information.Replacement (686) = checked OR If Replacement Information or Existing/Pending Insurance Information.Coverage Type (681.2) = Life or Life=LTC or Annuity or Annuity+LTC
AND Replacement Information or Existing/Pending Insurance Information.Company
(Column label- Company Name) (675) = Other, enter Replacement Information or Existing/Pending Insurance Information.Name
(also under Column Label- Company Name) (676)
ELSE
enter Replacement Information or Existing/Pending Insurance Information.Company
(Column label- Company Name) (675) 
THEN ADD:
If Replacement Information or Existing/Pending Insurance Information.Company
(Column label- Company Name) (675) = Pacific Life Insurance Company or Pacific Life &amp; Annuity, then type 'P.O. Box 2030, Omaha, NE 68103-2030'
ELSE
if Replacement Information or Existing/Pending Insurance Information.Check if unknown (699) = checked, enter 'UNKNOWN'
ELSE
 enter Replacement Information or Existing/Pending Insurance Information.Proposed Replaced Insurer Home Office Location (698)</t>
  </si>
  <si>
    <t>If Insured/Policyowner.Policyowner is  (18.1) = Same as Proposed Insured, enter Insured/Policyowner.PI Telephone # (17.8)
ELSE
Insured/Policyowner.PO Telephone # (19.08)</t>
  </si>
  <si>
    <t>Physician/Medical Facility Information.Physician/Medical Facility Name (225.T.19.4)</t>
  </si>
  <si>
    <t>Physician/Medical Facility Information.Telephone # (225.T.19.9)</t>
  </si>
  <si>
    <t>Physician/Medical Facility Information.Street Address (225.T.19.5)</t>
  </si>
  <si>
    <t>Physician/Medical Facility Information.City (225.T.19.6)</t>
  </si>
  <si>
    <t>Physician/Medical Facility Information.State (225.T.19.7)</t>
  </si>
  <si>
    <t>Physician/Medical Facility Information.Zip Code (225.T.19.8)</t>
  </si>
  <si>
    <t>Physician/Medical Facility Information.Date of Last Visit (mm/yyyy) (225.T.19.10)</t>
  </si>
  <si>
    <t>Physician/Medical Facility Information.Reason for Visit (225.T.19.11xx)</t>
  </si>
  <si>
    <t>Physician/Medical Facility Information.Physician Name (225.T.19.14)</t>
  </si>
  <si>
    <t>Physician/Medical Facility Information.Type of Specialty (225.T.19.15)</t>
  </si>
  <si>
    <t>Physician/Medical Facility Information.Telephone # (225.T.19.20)</t>
  </si>
  <si>
    <t>Physician/Medical Facility Information.Street Address (225.T.19.16)</t>
  </si>
  <si>
    <t>Physician/Medical Facility Information.City (225.T.19.17)</t>
  </si>
  <si>
    <t>Physician/Medical Facility Information.State (225.T.19.18)</t>
  </si>
  <si>
    <t>Physician/Medical Facility Information.Zip Code (225.T.19.19)</t>
  </si>
  <si>
    <t>Physician/Medical Facility Information.Date of Last Visit (mm/yyyy) (225.T.19.21)</t>
  </si>
  <si>
    <t>Physician/Medical Facility Information.Reason for Visit (225.T.19.22)</t>
  </si>
  <si>
    <t>Physician/Medical Facility Information.Enter any additional medical provider's information including name(s), address(es) and phone number(s) below. If the proposed insured does not have a Primary Care Physician or a Specialist, indicate as such below. (225.T.19.23)</t>
  </si>
  <si>
    <t>If Replacement Information or Existing/Pending Insurance Information.Replacement (686) checked, and Replacement Information or Existing/Pending Insurance Information.Company
(Column label- Company Name) (675) = Other, enter Replacement Information or Existing/Pending Insurance Information.Name
(also under Column Label- Company Name) (676)
ELSE
enter Replacement Information or Existing/Pending Insurance Information.Company
(Column label- Company Name) (675) 
ELSE If Replacement Information or Existing/Pending Insurance Information.Coverage Type (681.2) = Life or Life=LTC or Annuity or Annuity+LTC, and Replacement Information or Existing/Pending Insurance Information.Company
(Column label- Company Name) (675) = Other, enter Replacement Information or Existing/Pending Insurance Information.Name
(also under Column Label- Company Name) (676)
ELSE
enter Replacement Information or Existing/Pending Insurance Information.Company
(Column label- Company Name) (675)</t>
  </si>
  <si>
    <t>Type 'Yes' if Replacement Information or Existing/Pending Insurance Information.Replacement (686) = checked, and Replacement Information or Existing/Pending Insurance Information.Policy/contract will be replaced or funds from policy/contract will be used to pay premiums on the applied for policy (697) = Replaced
OR If Replacement Information or Existing/Pending Insurance Information.Coverage Type (681.2) = Life or Life+LTC or Annuity or Annuity+LTC, and Replacement Information or Existing/Pending Insurance Information.Policy/contract will be replaced or funds from policy/contract will be used to pay premiums on the applied for policy (697) = Replaced
ELSE TYPE 'No'</t>
  </si>
  <si>
    <t>Type 'Yes' if Replacement Information or Existing/Pending Insurance Information.Replacement (686) = checked, and Replacement Information or Existing/Pending Insurance Information.Policy/contract will be replaced or funds from policy/contract will be used to pay premiums on the applied for policy (697) = Funds used to pay premium
OR If Replacement Information or Existing/Pending Insurance Information.Coverage Type (681.2) = Life or Life+LTC or Annuity or Annuity+LTC, and Replacement Information or Existing/Pending Insurance Information.Proposed Replaced Insurer Home Office Location (698) = Funds used to pay premium
ELSE TYPE 'No'</t>
  </si>
  <si>
    <t>Place an X in this box if Case Information.Product Type (3) = Indexed Universal Life</t>
  </si>
  <si>
    <t>Place an X in this box If ALL policies entered in the existing/pending/replacement grid have Replacement Information or Existing/Pending Insurance Information.1035 Exchange/Qualified Transfer (687) = No</t>
  </si>
  <si>
    <t>Place an X in this box If ANY policies entered in the existing/pending/replacement grid have Replacement Information or Existing/Pending Insurance Information.1035 Exchange/Qualified Transfer (687) = Yes</t>
  </si>
  <si>
    <t>1st Line: If Commission Information.Remarks (2511T.25) &lt;&gt; blank then type 'Additional Commission information Remarks: ' and Commission Information.Remarks (2511T.25)
2nd Line: If Authorized Signer.Addl Signer.First (169T-18) OR Authorized Signer.Addl Signer.Last (169T-20) &lt;&gt; Blank type: 'See Additional Remarks Life Ticket Page(s) for Authorized Signer name(s)'
ELSE
2nd Line: If Trustee Information.First  (169T-3) OR Trustee Information.Last (169T-5) OR Trustee Information.Addl Trustee.First (169T-7) OR Trustee Information.Addl Trustee.Last (169T-9) &lt;&gt; Blank type: 'See Additional Remarks Life Ticket Page(s) for Trustee name(s)'
3rd Line: If Beneficiaries.Beneficiary Remarks (190.21) &lt;&gt; Blank type 'See Additional Remarks Life Ticket Page(s) for additional beneficiary information.'
4th Line: If Electronic Funds Transfer for Premiums.Would you like to use EFT for the initial premium payment? Client will be billed for future payments due after initial premium payment is applied.  (1434.5) Yes AND Electronic Funds Transfer for Premiums.Complete the fields below or check the box to submit the EFT request form at delivery: (1435) is checked, type 'EFT for Initial Premium Payment Requested'
5th Line: If Insured/Policyowner.Reason for No License (16.8.5) &lt;&gt; Blank, type 'Reason for no Driver's License: ' and Insured/Policyowner.Reason for No License (16.8.5)
6th Line: Case Detail.viatical.Explanation (225.T.11.6)</t>
  </si>
  <si>
    <t>Insured/Policyowner.PI First (16.3) 
Insured/Policyowner.PI MI (16.4)
Insured/Policyowner.PI Last (16.5) and Insured/Policyowner.PI Suffix (16.6)</t>
  </si>
  <si>
    <t>Place an X in this box If ALL policies entered in the grid have Replacement Information or Existing/Pending Insurance Information.Group together in box 2 with the label "Select one from each row" ('Pending/Planned'/ 'Inforce') (681.1) &lt;&gt; Inforce"</t>
  </si>
  <si>
    <t>Place an X in this box if Replacement Information or Existing/Pending Insurance Information.Group together in box 2 with the label "Select one from each row" ('Pending/Planned'/ 'Inforce') (681.1)= Inforce AND Replacement Information or Existing/Pending Insurance Information.Replacement (686) = yes</t>
  </si>
  <si>
    <t>Place an X in this box if Replacement Information or Existing/Pending Insurance Information.Group together in box 2 with the label "Select one from each row" ('Pending/Planned'/ 'Inforce') (681.1)= Inforce AND Replacement Information or Existing/Pending Insurance Information.1035 Exchange/Qualified Transfer (687) = yes</t>
  </si>
  <si>
    <t>Place an X in this box if Replacement Information or Existing/Pending Insurance Information.Group together in box 2 with the label "Select one from each row" ('Pending/Planned'/ 'Inforce') (681.1)= Inforce, and Replacement Information or Existing/Pending Insurance Information.Group together in box 1 with the label "Select one from each row" (Life/Annuity) (678) = Life</t>
  </si>
  <si>
    <t>Place an X in this box if Replacement Information or Existing/Pending Insurance Information.Group together in box 2 with the label "Select one from each row" ('Pending/Planned'/ 'Inforce') (681.1)= Inforce, and Replacement Information or Existing/Pending Insurance Information.Includes LTC Coverage (683.3) = Yes</t>
  </si>
  <si>
    <t>Place an X in this box if Replacement Information or Existing/Pending Insurance Information.Group together in box 2 with the label "Select one from each row" ('Pending/Planned'/ 'Inforce') (681.1)= Inforce, and Replacement Information or Existing/Pending Insurance Information.Group together in box 1 with the label "Select one from each row" (Life/Annuity) (678) = Annuity</t>
  </si>
  <si>
    <t>Place an X in this box if Replacement Information or Existing/Pending Insurance Information.Group together in box 2 with the label "Select one from each row" ('Pending/Planned'/ 'Inforce') (681.1)= Inforce, andReplacement Information or Existing/Pending Insurance Information.Group together in box 1 with the label "Select one from each row" (Ind/Grp) (679) = Individual</t>
  </si>
  <si>
    <t>Place an X in this box if Replacement Information or Existing/Pending Insurance Information.Group together in box 2 with the label "Select one from each row" ('Pending/Planned'/ 'Inforce') (681.1)= Inforce, and Replacement Information or Existing/Pending Insurance Information.Group together in box 1 with the label "Select one from each row" (Ind/Grp) (679) = Group</t>
  </si>
  <si>
    <t>Place an X in this box if Replacement Information or Existing/Pending Insurance Information.Group together in box 2 with the label "Select one from each row" ('Pending/Planned'/ 'Inforce') (681.1)= Inforce, and Replacement Information or Existing/Pending Insurance Information.Group together in box 2 with the label "Select one from each row"( Personal/Bus) (680) = Business</t>
  </si>
  <si>
    <t>Place an X in this box if Replacement Information or Existing/Pending Insurance Information.Group together in box 2 with the label "Select one from each row" ('Pending/Planned'/ 'Inforce') (681.1)= Inforce, and Replacement Information or Existing/Pending Insurance Information.Group together in box 2 with the label "Select one from each row"( Personal/Bus) (680) = Personal</t>
  </si>
  <si>
    <t>Place an X in this box If ANY policy entered in the grid has Replacement Information or Existing/Pending Insurance Information.Modified Endowment Contract (MEC)  (694) = Yes</t>
  </si>
  <si>
    <t>Place an X in this box if ALL policies entered in the grid have Replacement Information or Existing/Pending Insurance Information.Modified Endowment Contract (MEC)  (694) = No
OR
If ALL policies entered in the grid have Replacement Information or Existing/Pending Insurance Information.Modified Endowment Contract (MEC)  (694) &lt;&gt; Yes AND ANY policy in the grid has Replacement Information or Existing/Pending Insurance Information.Modified Endowment Contract (MEC)  (694) = No</t>
  </si>
  <si>
    <t>Place an X in this box if ALL policies entered in the grid have Replacement Information or Existing/Pending Insurance Information.Modified Endowment Contract (MEC)  (694) = Unknown
OR
If ALL policies entered in the grid have Replacement Information or Existing/Pending Insurance Information.Modified Endowment Contract (MEC)  (694) &lt;&gt; Yes AND ANY policy in the grid has Replacement Information or Existing/Pending Insurance Information.Modified Endowment Contract (MEC)  (694) = Unknown</t>
  </si>
  <si>
    <t>Place an X in this box if ANY policy entered in the grid have Replacement Information or Existing/Pending Insurance Information.Loan on existing policy? (694-1) = Yes</t>
  </si>
  <si>
    <t>Place an X in this box if ALL policies entered in the grid has Replacement Information or Existing/Pending Insurance Information.Loan on existing policy? (694-1) = No</t>
  </si>
  <si>
    <t>Place an X in this box if ANY policy entered in the grid have Replacement Information or Existing/Pending Insurance Information.New loan of equal value on applied for policy? (694-2) = Yes</t>
  </si>
  <si>
    <t>Place an X in this box if ALL policies entered in the grid have Replacement Information or Existing/Pending Insurance Information.New loan of equal value on applied for policy? (694-2) = No</t>
  </si>
  <si>
    <t>Place an X in this box if ALL policies entered in the grid have Replacement Information or Existing/Pending Insurance Information.Group together in box 2 with the label "Select one from each row" ('Pending/Planned'/ 'Inforce') (681.1) &lt;&gt; Pending/Planned</t>
  </si>
  <si>
    <t>Place an X in this box if ANY policy entered in the grid has Replacement Information or Existing/Pending Insurance Information.Will this policy be accepted in addition to the Pacific Life Insurance Company policy? (685-3) = Yes</t>
  </si>
  <si>
    <t>Place an X in this box if ALL policies entered in the grid have Replacement Information or Existing/Pending Insurance Information.Will this policy be accepted in addition to the Pacific Life Insurance Company policy? (685-3) = No</t>
  </si>
  <si>
    <t>Place an X in this box if ANY policy entered in the grid has Replacement Information or Existing/Pending Insurance Information.If this policy is approved, will it replace, cause a change in, or involve a cash withdrawal or loan from or lapse of any life insurance policy or annuity on Proposed Insured's life (If Yes, explain in Remarks) (685-5) = Yes</t>
  </si>
  <si>
    <t>Place an X in this box if ALL policies entered in the grid have Replacement Information or Existing/Pending Insurance Information.If this policy is approved, will it replace, cause a change in, or involve a cash withdrawal or loan from or lapse of any life insurance policy or annuity on Proposed Insured's life (If Yes, explain in Remarks) (685-5) = No</t>
  </si>
  <si>
    <t>Replacement Information or Existing/Pending Insurance Information.Ultimate total line of coverage (768.6)</t>
  </si>
  <si>
    <t>1st Line: If ANY policy entered in the grid has Replacement Information or Existing/Pending Insurance Information.Modified Endowment Contract (MEC)  (694) = Yes, type '3B. MEC: ' followed by the policy number(s) separated by commas if necessary
2nd Line: If ANY policy entered in the grid has Replacement Information or Existing/Pending Insurance Information.Loan on existing policy? (694-1) = Yes, type '3C. Loan: ' followed by the policy number(s) separated by commas if necessary
3rd Line: If ANY policy entered in the grid has Replacement Information or Existing/Pending Insurance Information.Will this policy be accepted in addition to the Pacific Life Insurance Company policy? (685-3) = Yes, type '4B. Plan to accept: ' followed by Company name, separated by commas if necessary</t>
  </si>
  <si>
    <t>Navigator Output Fields.Issue Age - Age Nearest (N-8)</t>
  </si>
  <si>
    <t>Navigator Output Fields.Risk Class (N-10)</t>
  </si>
  <si>
    <t>NORMAL LOCATION: If Insured/Policyowner.Policyowner is  (18.1) = Same as Proposed Insured, enter Insured/Policyowner.PI First (16.3) and Insured/Policyowner.PI MI (16.4) and Insured/Policyowner.PI Last (16.5) and Insured/Policyowner.PI Suffix (16.6)
ELSE
If Insured/Policyowner.Policyowner is  (18.1) = Trust, enter Trustee Information.First  (169T-3) and Trustee Information.MI (169T-4) and Trustee Information.Last (169T-5)
ELSE
If Insured/Policyowner.Policyowner is  (18.1) = Business, enter Authorized Signer.First  (169T-14) and Authorized Signer.MI (169T-15) and Authorized Signer.Last (169T-16)
ELSE
If Insured/Policyowner.Policyowner is  (18.1) = Individual, enter Insured/Policyowner.PO.First (18.3) and Insured/Policyowner.PO.MI (18.4) and Insured/Policyowner.PO.Last (18.5) and Insured/Policyowner.PO.Suffix (18.6)
SPACE BELOW:  If Insured/Policyowner.Policyowner is  (18.1) = Trust, enter Trustee Information.Addl Trustee.First (169T-7) and Trustee Information.Addl Trustee.MI (169T-8) and Trustee Information.Addl Trustee.Last (169T-9)
ELSE
If Insured/Policyowner.Policyowner is  (18.1) = Business, enter Authorized Signer.Addl Signer.First (169T-18) and Authorized Signer.Addl Signer.MI (169T-19) and Authorized Signer.Addl Signer.Last (169T-20)
ELSE
If Insured/Policyowner.Policyowner is  (18.1) = Individual or Same as Proposed Insured, enter Insured/Policyowner.Addl PO.First (19.2) and Insured/Policyowner.Addl PO.MI (19.3) and Insured/Policyowner.Addl PO.Last (19.4) and Insured/Policyowner.Addl PO.Suffix (19.5)</t>
  </si>
  <si>
    <t>If Case Information.Product Type (3) = Term, Type 'DB: 'Navigator Output Fields.Death Benefit/Total Face Amount (N-14) and '/ Prem: 'Navigator Output Fields.Initial Modal Premium (N-12)
EDITABLE
If Case Information.Product Type (3) = Life/LTC, Type 'LTC Benefits: 'Navigator Output Fields.Initial Total Long-Term Care Benefit (N-35) and '/ Prem: 'Navigator Output Fields.Expected Annual Premium (N-13)
EDITABLE</t>
  </si>
  <si>
    <t>The appropriate value is found on the Product Rules tab by matching the Case Information.Product (5)</t>
  </si>
  <si>
    <t>The appropriate value is found in the Product Rules tab by matching the Case Information.Product (5)</t>
  </si>
  <si>
    <t>Number of times Replacement Information or Existing/Pending Insurance Information.Replacement (686) = checked</t>
  </si>
  <si>
    <t>If Derived Fields.Application Type (10-07) = Ticket</t>
  </si>
  <si>
    <t>If Contact Information.Prod Telephone # (16.T.19) = Blank</t>
  </si>
  <si>
    <t>If Contact Information.Prod E-Mail  (16.T.18) = Blank</t>
  </si>
  <si>
    <t>If Case Information.State (Issue) (4) = DE, FL</t>
  </si>
  <si>
    <t>IF Insured/Policyowner.Proposed Insured(s) changed his/her name during the past 5 years 
 (16.6.1) = Yes</t>
  </si>
  <si>
    <t>If Insured/Policyowner.Does the Proposed Insured have a Driver's License (16.8) = No</t>
  </si>
  <si>
    <t>Case Information.State (Issue) (4) 
EDITABLE- do not overwrite previous field</t>
  </si>
  <si>
    <t>if Insured/Policyowner.PI Country of Birth (17.6) = USA</t>
  </si>
  <si>
    <t>if Insured/Policyowner.Policyowner is  (18.1) = Individual, Trust or Business</t>
  </si>
  <si>
    <t>If Insured/Policyowner.Policyowner is  (18.1) = Trust then default 'Trust' and not editable
ELSE
If Insured/Policyowner.Policyowner is  (18.1) = Business then default 'Business' and not editable
ELSE
Blank &amp; EDITABLE</t>
  </si>
  <si>
    <t>if Insured/Policyowner.Policyowner is  (18.1) = Business</t>
  </si>
  <si>
    <t>if Insured/Policyowner.Policyowner is  (18.1) = Trust</t>
  </si>
  <si>
    <t>if Insured/Policyowner.Policyowner is  (18.1) = Individual</t>
  </si>
  <si>
    <t>If Insured/Policyowner.Policyowner is  (18.1) = Trust or Business</t>
  </si>
  <si>
    <t>if Insured/Policyowner.PO.SSN TIN (18.8) = SSN</t>
  </si>
  <si>
    <t>if Insured/Policyowner.PO.SSN TIN (18.8) = TIN</t>
  </si>
  <si>
    <t>If Insured/Policyowner.Policyowner is  (18.1) = Individual</t>
  </si>
  <si>
    <t>if Insured/Policyowner.Policyowner is  (18.1) = Individual or Trust or Business</t>
  </si>
  <si>
    <t>If Insured/Policyowner.Policyowner is  (18.1) &lt;&gt; Trust or Business</t>
  </si>
  <si>
    <t>Multiselect.  At least 1 must be selected from LTC Personal Worksheet for Policyowner.How will policy be paid.Income (190.01.5), LTC Personal Worksheet for Policyowner.How will policy be paid.Savings and/or Investments (190.01.6), LTC Personal Worksheet for Policyowner.How will policy be paid.Family (190.01.7)</t>
  </si>
  <si>
    <t>If LTC Personal Worksheet for Policyowner.Annual Income (including income from investments) (190.01.9) = Under $10,000 or $10,000 - $19,999 AND LTC Personal Worksheet for Policyowner.How will policy be paid.Family (190.01.7) &lt;&gt; checked, then display red WARNING message
Screen can still be in good order if this message displays</t>
  </si>
  <si>
    <t>Multiselect.  At least 1 must be selected from LTC Personal Worksheet for Policyowner.Elimin Period.Income (190.01.12), LTC Personal Worksheet for Policyowner.Elimin Period.Savings and/or Investments (190.01.13), LTC Personal Worksheet for Policyowner.Elimin Period.Family (190.01.14)</t>
  </si>
  <si>
    <t>If LTC Personal Worksheet for Policyowner.Assets (not including home and premium for this policy) (190.01.20) = Under $20,000 or $20,000 - $29,999 AND LTC Personal Worksheet for Policyowner.How will policy be paid.Family (190.01.7) &lt;&gt; checked, then display red WARNING message
Screen can still be in good order if this message displays</t>
  </si>
  <si>
    <t>Individual, Trust, Corporation/Business, Partnership, Other, Group of Individuals, Blank, Dynamically display names of Policyowner(s), Applicant</t>
  </si>
  <si>
    <t>If Beneficiaries.Beneficiary is (190.3) = Group of Individuals, then display message</t>
  </si>
  <si>
    <t>If Beneficiaries.Beneficiary is (190.3) = Trust, Corporation/Business, Partnership, Other or Group of Individuals</t>
  </si>
  <si>
    <t>If Beneficiaries.Beneficiary is (190.3) = Individual</t>
  </si>
  <si>
    <t>If Beneficiaries.Beneficiary is (190.3) = Primary Policyowner then Insured/Policyowner.PO.Relationship to Insured (18.7) ELSE If Beneficiaries.Beneficiary is (190.3) = Additional Policyowner then Insured/Policyowner.Addl PO.Relationship to Insured (19.61.6)</t>
  </si>
  <si>
    <t>If Beneficiaries.Relationship to Insured (190.8) = Other</t>
  </si>
  <si>
    <t>if Beneficiaries.SSN TIN (190.10.6) = SSN</t>
  </si>
  <si>
    <t>if Beneficiaries.SSN TIN (190.10.6) = TIN</t>
  </si>
  <si>
    <t>If Beneficiaries.Bene2.Beneficiary is (190.12) = Group of Individuals, then display message</t>
  </si>
  <si>
    <t>If Beneficiaries.Bene2.Beneficiary is (190.12) &lt;&gt; Blank</t>
  </si>
  <si>
    <t>If the sum of Beneficiaries.Bene2.Percentage Share (190.19) AND Beneficiaries.Percentage Share (190.10) &gt; 100%</t>
  </si>
  <si>
    <t>If Beneficiaries.Bene2.Beneficiary is (190.12) = Trust, Corporation/Business, Partnership, Other or Group of Individuals</t>
  </si>
  <si>
    <t>If Beneficiaries.Bene2.Beneficiary is (190.12) = Individual</t>
  </si>
  <si>
    <t>If Beneficiaries.Bene2.Beneficiary is (190.12) = Primary Policyowner then Insured/Policyowner.PO.Relationship to Insured (18.7) ELSE If Beneficiaries.Bene2.Beneficiary is (190.12) = Additional Policyowner then Insured/Policyowner.Addl PO.Relationship to Insured (19.61.6)</t>
  </si>
  <si>
    <t>If Beneficiaries.Bene2.Relationship to Insured (190.17) = Other</t>
  </si>
  <si>
    <t>if Beneficiaries.Bene2.SSN TIN (190.19.6) = SSN</t>
  </si>
  <si>
    <t>if Beneficiaries.Bene2.SSN TIN (190.19.6) = TIN</t>
  </si>
  <si>
    <t>If Case Detail.Does the Proposed Insured plan to sell, assign or transfer this policy, if issued, to a life settlement or viatical company or any other person or entity (225.T.11) OR Case Detail.Within the next three years, does the Proposed Insured plan to sell, assign or transfer this policy, if issued, to a life settlement or viatical company or any other person or entity (225.T.11.5) = Yes</t>
  </si>
  <si>
    <t>If Case Detail.Source of Premium Payments (225.T.20) = Other</t>
  </si>
  <si>
    <t>If Case Detail.Policy Date: A current date will be used or select one (225.T.22) = Specific Policy Date</t>
  </si>
  <si>
    <t>If Case Detail.Health.Company Name (225.T.16.3) &lt;&gt; Blank</t>
  </si>
  <si>
    <t>Either Case Detail.Health.In Force (225.T.16.6) or Case Detail.Health.No longer in force (225.T.16.7) must be checked</t>
  </si>
  <si>
    <t>Either Case Detail.Health.No longer in force (225.T.16.7) or Case Detail.Check to enter another policy (225.T.16.8) must be checked</t>
  </si>
  <si>
    <t>If Case Detail.Check to enter another policy (225.T.16.8) = Checked</t>
  </si>
  <si>
    <t>Either Case Detail.Health#2.In Force (225.T.16.12) or Case Detail.Health#2.No longer in force (225.T.16.13) must be checked</t>
  </si>
  <si>
    <t>If Case Detail.Payor Information (225.T.16.14) = Other - Individual</t>
  </si>
  <si>
    <t>If Case Detail.Payor of Premium (225.T.16.15) = Other - Individual</t>
  </si>
  <si>
    <t>If Case Detail.Check to designate another person to receive copies of any notice of lapse or termination (225.T.16.25) = Checked</t>
  </si>
  <si>
    <t>If Indexed Account Information.Check to designate another person to act on the Policyowner's behalf for any telephone and/or electronic transactions. (225.T.51) = Checked</t>
  </si>
  <si>
    <t>If Indexed Account Information.Appointee (225.T.58) = Other</t>
  </si>
  <si>
    <t>NOTE TO DEV: The value of this field should display in the Grid unless the value is 'Other' in which case the value for Replacement Information or Existing/Pending Insurance Information.Name
(also under Column Label- Company Name) (676) should display</t>
  </si>
  <si>
    <t>If Replacement Information or Existing/Pending Insurance Information.Company
(Column label- Company Name) (675) = Other</t>
  </si>
  <si>
    <t>If Replacement Information or Existing/Pending Insurance Information.Group together in box 2 with the label "Select one from each row" ('Pending/Planned'/ 'Inforce') (681.1) = Inforce AND Case Information.Product Type (3) &lt;&gt; Term</t>
  </si>
  <si>
    <t>If Replacement Information or Existing/Pending Insurance Information.Year Issued Unknown (685) = Not Checked</t>
  </si>
  <si>
    <t>If Replacement Information or Existing/Pending Insurance Information.Year Issued (684) = blank</t>
  </si>
  <si>
    <t>If Replacement Information or Existing/Pending Insurance Information.Date of Issue Unknown (685-2) = Not Checked</t>
  </si>
  <si>
    <t xml:space="preserve">If Replacement Information or Existing/Pending Insurance Information.Date of Issue (685-1) &gt; current date and Application Type = Ticket, then deliver message A </t>
  </si>
  <si>
    <t>If Replacement Information or Existing/Pending Insurance Information.Date of Issue (685-1) = blank</t>
  </si>
  <si>
    <t>If Replacement Information or Existing/Pending Insurance Information.Group together in box 2 with the label "Select one from each row" ('Pending/Planned'/ 'Inforce') (681.1) = Pending/Planned AND Case Information.State (Issue) (4) &lt;&gt;NY</t>
  </si>
  <si>
    <t>CR 13-4A:
Display message if Case Information.State (Issue) (4) = Wyoming
AND 
Replacement Information or Existing/Pending Insurance Information.Replacement (686) = Yes</t>
  </si>
  <si>
    <t>If Replacement Information or Existing/Pending Insurance Information.Replacement (686) =Yes
AND
Replacement Information or Existing/Pending Insurance Information.Group together in box 1 with the label "Select one from each row" (Life/Annuity) (678) &lt;&gt; Annuity
AND
Case Information.Product Type (3) &lt;&gt; Term Life</t>
  </si>
  <si>
    <t>Variable Universal Life, 
Universal Life,  
Whole Life, 
Term Life, 
Indexed Universal Life, 
Equity Indexed Universal Life, 
Blank
if Replacement Information or Existing/Pending Insurance Information.1035 Exchange (687.1) = Yes OR if Replacement Information or Existing/Pending Insurance Information.1035 Exchange/Qualified Transfer (687) = Yes then DO NOT INCLUDE 'Term Life'</t>
  </si>
  <si>
    <t>If Replacement Information or Existing/Pending Insurance Information.1035 Exchange (687.1) = Yes OR If Replacement Information or Existing/Pending Insurance Information.1035 Exchange/Qualified Transfer (687) = Yes</t>
  </si>
  <si>
    <t>If Case Information.Product Type (3) &lt;&gt; Life/LTC AND If Replacement Information or Existing/Pending Insurance Information.Loan on existing policy? (694-1) = Yes</t>
  </si>
  <si>
    <t>If Replacement Information or Existing/Pending Insurance Information.Company
(Column label- Company Name) (675) &lt;&gt; Pacific Life Insurance Company or Pacific Life &amp; Annuity, and Replacement Information or Existing/Pending Insurance Information.1035 Exchange/Qualified Transfer (687) = Yes 
OR
If Replacement Information or Existing/Pending Insurance Information.Company
(Column label- Company Name) (675) &lt;&gt; Pacific Life Insurance Company or Pacific Life &amp; Annuity, and Replacement Information or Existing/Pending Insurance Information.1035 Exchange (687.1) = Yes</t>
  </si>
  <si>
    <t>Multiselect.  At least 1 must be selected from Replacement Information or Existing/Pending Insurance Information.Policy/contract will be replaced or funds from policy/contract will be used to pay premiums on the applied for policy (697), OR Replacement Information or Existing/Pending Insurance Information.Funds from policy/contract will be used to pay premiums on the applied for policy (697-1)</t>
  </si>
  <si>
    <t>If Replacement Information or Existing/Pending Insurance Information.Check if unknown (699) = not checked</t>
  </si>
  <si>
    <t>If Replacement Information or Existing/Pending Insurance Information.Proposed Replaced Insurer Home Office Location (698) = blank</t>
  </si>
  <si>
    <t>If Replacement Information or Existing/Pending Insurance Information.Check if foreign address (702) = Checked</t>
  </si>
  <si>
    <t>If Replacement Information or Existing/Pending Insurance Information.Check if  Policyowners for applied for policy are the same as Policyowners for replaced policy (716) = Not checked</t>
  </si>
  <si>
    <t>If Replacement Information or Existing/Pending Insurance Information.Check if unknown (719) = Not Checked</t>
  </si>
  <si>
    <t>If Replacement Information or Existing/Pending Insurance Information.Current Premium Amount (718) = blank</t>
  </si>
  <si>
    <t>If Replacement Information or Existing/Pending Insurance Information.Check if unknown (722) = unchecked</t>
  </si>
  <si>
    <t>If Replacement Information or Existing/Pending Insurance Information.Cash Surrender Value (721) = blank</t>
  </si>
  <si>
    <t>If Replacement Information or Existing/Pending Insurance Information.Check if unknown (724) = unchecked</t>
  </si>
  <si>
    <t>If Replacement Information or Existing/Pending Insurance Information.Paid-up Addition Value (723) = blank</t>
  </si>
  <si>
    <t>If Replacement Information or Existing/Pending Insurance Information.Check if unknown (726) = unchecked</t>
  </si>
  <si>
    <t>If Replacement Information or Existing/Pending Insurance Information.Dividend Value (725) = blank</t>
  </si>
  <si>
    <t>If Replacement Information or Existing/Pending Insurance Information.Source of funding for proposed policy (727) = Loan, Partial Surrender, or Dividend Withdrawal</t>
  </si>
  <si>
    <t>If Replacement Information or Existing/Pending Insurance Information.Source of funding for proposed policy (727) = Loan</t>
  </si>
  <si>
    <t>If Replacement Information or Existing/Pending Insurance Information.Is the Policyowner married or in a civil union or domestic partnership? (734) = Yes</t>
  </si>
  <si>
    <t>If Replacement Information or Existing/Pending Insurance Information.Existing policy(ies) will be terminated through discontinuing premium payments, surrender, forfeiture, or assignment to the insurer (668) = Yes 
OR
If Replacement Information or Existing/Pending Insurance Information.Using existing policy(ies) funds to pay premiums on the applied for policy (669) = Yes</t>
  </si>
  <si>
    <t>If Replacement Information or Existing/Pending Insurance Information.Check if all Policyowners on the applied for policy are the same as all Policyowners for all replaced PLIC or PL&amp;A policies (764-1) &lt;&gt; Checked</t>
  </si>
  <si>
    <t>If Long-Term Care &amp; Health Coverage.Do you have another long-term care insurance policy or certificate (including a health care service contract or health maintenance organization contract), whether existing or pending (802) OR Long-Term Care &amp; Health Coverage.Did you have another long-term care insurance policy or certificate in force during the last 12 months that has terminated (803) = Yes</t>
  </si>
  <si>
    <t>If Long-Term Care &amp; Health Coverage.Policy Status (808) = Terminated</t>
  </si>
  <si>
    <t>If Long-Term Care &amp; Health Coverage.Do you intend to replace any of your medical or health coverage, including any long term care coverage, with this applied for policy (804) = Yes</t>
  </si>
  <si>
    <t>If WA Replacement.Any reduced benefits or increased premiums in later years (772) = Yes</t>
  </si>
  <si>
    <t>If WA Replacement.Any penalties, set up or surrender charges for the new policy (774) = Yes</t>
  </si>
  <si>
    <t>If WA Replacement.Any penalties or surrender charges under the existing insurance as a result of the proposed transaction (776) = Yes</t>
  </si>
  <si>
    <t>If WA Replacement.Any adverse tax consequences from the replacement under current tax law (778) = Yes</t>
  </si>
  <si>
    <t>If WA Replacement.Interest earnings are a consideration in this replacement (780) = Yes</t>
  </si>
  <si>
    <t>If WA Replacement.Minimum amounts required to be on deposit before excess interest will be paid (782) = Yes</t>
  </si>
  <si>
    <t>If Case Information.Product Type (3) = Variable Universal Life, Indexed Universal Life, Universal Life or Life/LTC</t>
  </si>
  <si>
    <t>If WA Replacement.Any other short or long term effects from the replacement that might be adverse (790) = Yes</t>
  </si>
  <si>
    <t>IF Case Information.Product Type (3) = Life/LTC
OR IF Product Type (3) &lt;&gt; Life/LTC AND State (Issue) (4) &lt;&gt; FL</t>
  </si>
  <si>
    <t>If Case Information.State (Issue) (4) = FL AND Case Information.Product Type (3) &lt;&gt; Life/LTC</t>
  </si>
  <si>
    <t>If Case Information.Product Type (3) &lt;&gt; Life/LTC AND If Case Information.Product Type (3) =CA and Temporary Insurance.Any Proposed Insured within the past 90 days been a patient in a hospital, psychiatric treatment center, or other medical facility, or been given medical advice by a member of the medical profession to have any hospitalization or surgery which has not been scheduled or completed (1468) = No</t>
  </si>
  <si>
    <t>If Temporary Insurance.Would you like to use Electronic Funds Transfer (EFT) for this TIA premium payment (1477.5) = No</t>
  </si>
  <si>
    <t>Multiselect. At least 1 must be selected</t>
  </si>
  <si>
    <t xml:space="preserve">If Case Information.State (Issue) (4) = IL, LA, OH or TN </t>
  </si>
  <si>
    <t>If Case Information.State (Issue) (4) = CA 
AND 1) ANY replacement policy is Replacement Information or Existing/Pending Insurance Information.Coverage Type (681.2) = LTC, Health, Life+LTC or Annuity+LTC
OR 2) Long-Term Care &amp; Health Coverage.Do you intend to replace any of your medical or health coverage, including any long term care coverage, with this applied for policy (804) = Yes</t>
  </si>
  <si>
    <t>Multiselect.  At least 1 must be selected from Producer Acknowledgement.Additional or different benefits  (2440.T.29.2), Producer Acknowledgement.No change in benefit, but lower premiums (2440.T.29.4), Producer Acknowledgement.Fewer benefits and lower premiums (2440.T.29.5), Producer Acknowledgement.Other (2440.T.29.6)</t>
  </si>
  <si>
    <t xml:space="preserve">If Producer Acknowledgement.Additional or different benefits  (2440.T.29.2) = checked </t>
  </si>
  <si>
    <t xml:space="preserve">If Producer Acknowledgement.Other (2440.T.29.6) = checked </t>
  </si>
  <si>
    <t>Contact Information.Prod First (16.T.11)
NON EDITABLE</t>
  </si>
  <si>
    <t>Contact Information.Prod MI (16.T.12)
NON EDITABLE</t>
  </si>
  <si>
    <t>Contact Information.Prod Last (16.T.13)
NON EDITABLE</t>
  </si>
  <si>
    <t>If Commission Information.Prod 1 SSN or TIN? (2511T.7) = SSN</t>
  </si>
  <si>
    <t>If Commission Information.Prod 1 SSN or TIN? (2511T.7) = TIN</t>
  </si>
  <si>
    <t>If GAID = 5500 (WFG), default to A and make uneditable</t>
  </si>
  <si>
    <t>If Commission Information.Prod 2 First (2511T.14) &lt;&gt; Blank or If Commission Information.Prod 2 Last (2511T.16) &lt;&gt; Blank</t>
  </si>
  <si>
    <t>If Commission Information.Prod 2 SSN or TIN? (2511T.17) = SSN</t>
  </si>
  <si>
    <t>If Commission Information.Prod 2 SSN or TIN? (2511T.17) = TIN</t>
  </si>
  <si>
    <t>If Case Information.Product Type (3) &lt;&gt; Life/LTC and the sum of Commission Information.Prod 1 Commission % (2511T.11) AND Commission Information.Prod 2 Commission % (2511T.21) &lt;&gt;100</t>
  </si>
  <si>
    <t>Screen must be left NIGO if the sum of Commission Information.Prod 1 Commission % (2511T.11) AND Commission Information.Prod 2 Commission % (2511T.21) &gt; 100 
OR 
if the sum of Commission Information.Prod 1 Commission % (2511T.11) AND Commission Information.Prod 2 Commission % (2511T.21) &lt; 100 AND either Commission Information.Prod 1 Commission % (2511T.11) or Commission Information.Prod 2 Commission % (2511T.21) = blank</t>
  </si>
  <si>
    <t>If Case Information.Product Type (3) = Life/LTC and the sum of Commission Information.Prod 1 Commission % (2511T.11) AND Commission Information.Prod 2 Commission % (2511T.21) &lt;&gt;100</t>
  </si>
  <si>
    <t>Screen must be left NIGO if the sum of Commission Information.Prod 1 Commission Payout Choice (2511T.12) AND Commission Information.Prod 2 Commission Payout Choice (2511T.22) &gt; 100 
OR 
if the sum of Commission Information.Prod 1 Commission Payout Choice (2511T.12) AND Commission Information.Prod 2 Commission Payout Choice (2511T.22) &lt; 100 AND either Commission Information.Prod 1 Commission Payout Choice (2511T.12) or Commission Information.Prod 2 Commission Payout Choice (2511T.22) = blank</t>
  </si>
  <si>
    <t>If the sum of Commission Information.Prod 1 Commission % (2511T.11) AND Commission Information.Prod 2 Commission % (2511T.21) &lt; 100</t>
  </si>
  <si>
    <t>Signatures.Choose a signature method: (2597)</t>
  </si>
  <si>
    <t>Signatures.Print forms package for client’s wet signature (2598)</t>
  </si>
  <si>
    <t>Signatures.Producer validation and electronic submission (2599)</t>
  </si>
  <si>
    <t>Signatures.E-mail forms package to client(s) for eSignature (Click Wrap) (2600)</t>
  </si>
  <si>
    <t>Application for Individual Life Insurance</t>
  </si>
  <si>
    <t>APPLC</t>
  </si>
  <si>
    <t>Application for Individual Life Insurance - Additional Information</t>
  </si>
  <si>
    <t>APPAI</t>
  </si>
  <si>
    <t>15-44768-00</t>
  </si>
  <si>
    <t>15-44843-00</t>
  </si>
  <si>
    <t>15-44769-00</t>
  </si>
  <si>
    <t>15-44771-00</t>
  </si>
  <si>
    <t>Application for Individual Life Insurance - LTC Rider Supplement</t>
  </si>
  <si>
    <t>LTCSP</t>
  </si>
  <si>
    <t>If there is overflow data</t>
  </si>
  <si>
    <t>If LTC Rider is True</t>
  </si>
  <si>
    <t>15-44798-01</t>
  </si>
  <si>
    <t>15-44800-00</t>
  </si>
  <si>
    <t>15-44802-00</t>
  </si>
  <si>
    <t>15-44803-00</t>
  </si>
  <si>
    <t>15-44799-00</t>
  </si>
  <si>
    <t>15-44804-00</t>
  </si>
  <si>
    <t>15-44805-00</t>
  </si>
  <si>
    <t>15-44806-00</t>
  </si>
  <si>
    <t>15-47996-00</t>
  </si>
  <si>
    <t>15-44807-00</t>
  </si>
  <si>
    <t>15-44808-00</t>
  </si>
  <si>
    <t>15-44834-01</t>
  </si>
  <si>
    <t>HIV Consent Form</t>
  </si>
  <si>
    <t>15-15927-08</t>
  </si>
  <si>
    <t>15-16028-07</t>
  </si>
  <si>
    <t>15-16575-09</t>
  </si>
  <si>
    <t>15-16607-05</t>
  </si>
  <si>
    <t>15-16650-06</t>
  </si>
  <si>
    <t>15-16809-09</t>
  </si>
  <si>
    <t>15-16810-05</t>
  </si>
  <si>
    <t>15-16811-05</t>
  </si>
  <si>
    <t>15-16812-06</t>
  </si>
  <si>
    <t>15-16815-11</t>
  </si>
  <si>
    <t>15-16927-06</t>
  </si>
  <si>
    <t>15-16934-08</t>
  </si>
  <si>
    <t>15-16935-07</t>
  </si>
  <si>
    <t>15-17158-07</t>
  </si>
  <si>
    <t>15-17282-05</t>
  </si>
  <si>
    <t>15-17336-07</t>
  </si>
  <si>
    <t>15-17405-08</t>
  </si>
  <si>
    <t>15-17511-05</t>
  </si>
  <si>
    <t>15-17747-06</t>
  </si>
  <si>
    <t>15-17844-08</t>
  </si>
  <si>
    <t>15-17896-07</t>
  </si>
  <si>
    <t>15-17986-06</t>
  </si>
  <si>
    <t>15-18063-06</t>
  </si>
  <si>
    <t>15-18222-05</t>
  </si>
  <si>
    <t>15-18837-06</t>
  </si>
  <si>
    <t>15-19611-05</t>
  </si>
  <si>
    <t>15-19833-05</t>
  </si>
  <si>
    <t>15-19985-05</t>
  </si>
  <si>
    <t>15-20689-06</t>
  </si>
  <si>
    <t>15-24246-03</t>
  </si>
  <si>
    <t>15-27723-03</t>
  </si>
  <si>
    <t>If LTC Rider = True AND Long-Term Care &amp; Health Coverage.Do you intend to replace any of your medical or health coverage, including any long term care coverage, with this applied for policy = Yes</t>
  </si>
  <si>
    <t>If Case Information.State (Issue) (4) = NM</t>
  </si>
  <si>
    <t>If Case Information.State (Issue) (4) = MN</t>
  </si>
  <si>
    <t>If Case Information.State (Issue) (4) = VA</t>
  </si>
  <si>
    <t>If Case Information.State (Issue) (4) = IL</t>
  </si>
  <si>
    <t>Case Information.State (Issue) (4)
AND type '/'
AND If Replacement Information or Existing/Pending Insurance Information.Replacement (686) = Yes for ANY policy entered in the Existing/Pending Insurance grid then type 'Yes'
ELSE If Replacement Information or Existing/Pending Insurance Information.Replacement (686) = No for ALL policies entered in the Existing/Pending Insurance grid then type 'No'
ELSE If  Case Detail.Life (225.T.2.5) = Checked OR Case Detail.Annuity (225.T.2.6) = Checked OR Case Detail.LTC (225.T.2.7) = Checked OR Case Detail.Health (225.T.2.8) = Checked type 'Yes'
ELSE IF Case Detail.Life AND Annuity AND LTC AND Health &lt;&gt; Checked, type 'No'</t>
  </si>
  <si>
    <t>If Case Information.Product (5)  = Pacific Prime Term 10, Pacific Prime Term 15, Pacific Prime Term 20 or Pacific Prime Term 30 AND Case Detail.Check to decline the Accelerated Death Benefit Rider for Terminal Illness (225.T.7.5xx) &lt;&gt; checked AND any of the following:
Signatures.Producer validation and electronic submission (2599) = checked  
OR
Signatures.Print forms package for client’s wet signature (2598) = checked 
OR NIGO</t>
  </si>
  <si>
    <t>If Signatures.Producer validation and electronic submission (2599) = checked
AND 
Replacement Information or Existing/Pending Insurance Information.Policy applied for will replace, cause a change in, or involve a cash withdrawal or loan from or lapse of any life insurance policy, annuity or long-term care coverage on Proposed Insured's life (additional info) (667) = Yes
OR
Replacement Information or Existing/Pending Insurance Information.Existing policy(ies) will be terminated through discontinuing premium payments, surrender, forfeiture, or assignment to the insurer (668) = Yes or No 
OR
Replacement Information or Existing/Pending Insurance Information.Using existing policy(ies) funds to pay premiums on the applied for policy (669) = Yes or No
OR Case Detail.Life (225.T.2.5) = Checked 
OR Case Detail.Annuity (225.T.2.6) = Checked
OR Case Detail.LTC (225.T.2.7) = Checked
OR Case Detail.Health (225.T.2.8) = Checked</t>
  </si>
  <si>
    <t>If Signatures.Producer validation and electronic submission (2599) = checked  
OR
Signatures.Print forms package for client’s wet signature (2598) = checked 
OR NIGO
AND 
Case Information.State (Issue) (4) = FL
AND
If EITHER Replacement Information or Existing/Pending Insurance Information.Policy applied for will replace, cause a change in, or involve a cash withdrawal or loan from or lapse of any life insurance policy, annuity or long-term care coverage on Proposed Insured's life (additional info) (667) = Yes
OR Case Detail.Life (225.T.2.5) = Checked 
OR Case Detail.Annuity (225.T.2.6) = Checked</t>
  </si>
  <si>
    <t>If Signatures.Producer validation and electronic submission (2599) = checked  
OR
Signatures.Print forms package for client’s wet signature (2598) = checked 
OR NIGO
AND 
Case Information.State (Issue) (4) = OK
AND
If Replacement Information or Existing/Pending Insurance Information.Policy applied for will replace, cause a change in, or involve a cash withdrawal or loan from or lapse of any life insurance policy, annuity or long-term care coverage on Proposed Insured's life (additional info) (667) = Yes
OR Case Detail.Life (225.T.2.5) = Checked 
OR Case Detail.Annuity (225.T.2.6) = Checked</t>
  </si>
  <si>
    <t>If Producer Report.Check if sales materials were used (2440.T.25) = Checked
OR
IF Case Detail.Check if sales materials were used
 (225.T.2.9) = Checked</t>
  </si>
  <si>
    <t>If Case Information.State (Issue) (4) = LA  or TN
AND Case Detail.Check if mutual funds will be sold with this policy (225.T.2.10) is checked 
OR Producer Report.Check if mutual funds will be sold with this policy (2440.T.26.1) is checked</t>
  </si>
  <si>
    <t>If Case Information.State (Issue) (4) = OH
AND Case Detail.Check if mutual funds will be sold with this policy (225.T.2.10) is checked 
OR Producer Report.Check if mutual funds will be sold with this policy (2440.T.26.1) is checked</t>
  </si>
  <si>
    <t xml:space="preserve">People or Insured/Policyowner.PI First (16.3) People or Insured/Policyowner.PI MI (16.4) People or Insured/Policyowner.PI Last (16.5) People or Insured/Policyowner.PI Suffix (16.6) 
</t>
  </si>
  <si>
    <t>Case Detail.Additional Remarks for the Submission Cover Sheet
 (225.T.18)
If Derived Fields.Lifeline Security Group (10-2)= 6472 (TIAA-CREF), below Additional Remarks for the Submission Cover Sheet, type 'Brokerage Account # ' and Case Detail.Brokerage Account # (225.T.2.11)</t>
  </si>
  <si>
    <t xml:space="preserve">If Signatures.Producer validation and electronic submission (2599) = checked 
OR If Signatures.E-mail forms package to client(s) for eSignature (Click Wrap) (2600) = checked
AND at least one of Ref #7-30 below print
ELSE If Signatures.Print forms package for client’s wet signature (2598) = checked 
OR
NIGO
</t>
  </si>
  <si>
    <t>If Signatures.Producer validation and electronic submission (2599) = checked  
OR
Signatures.Print forms package for client’s wet signature (2598) = checked 
OR NIGO
AND If Case Information.Product Type (3) &lt;&gt; Life/LTC</t>
  </si>
  <si>
    <t>OR Display If LTC Rider = True and issue state &lt;&gt; Montana 
Screen displays once for Policyowner and again for Additional Policyowner if People.Addl PO First (19.2) OR People.Addl PO Last (19.4) &lt;&gt; Blank</t>
  </si>
  <si>
    <t>All States</t>
  </si>
  <si>
    <t>If Replacement Information or Existing/Pending Insurance Information.Group together in box 2 with the label "Select one from each row" (Pending/ Inforce) (681xx) = Inforce
OR
If Replacement Information or Existing/Pending Insurance Information.Group together in box 2 with the label "Select one from each row" ('Pending/Planned'/ 'Inforce') (681.1) = Inforce
AND
Case Information.State (Issue) (4) &lt;&gt; IN or NY</t>
  </si>
  <si>
    <t>If Replacement Information or Existing/Pending Insurance Information.Group together in box 2 with the label "Select one from each row" (Pending/ Inforce) (681xx) = Inforce
OR
If Replacement Information or Existing/Pending Insurance Information.Group together in box 2 with the label "Select one from each row" ('Pending/Planned'/ 'Inforce') (681.1) = Inforce
AND
Case Information.State (Issue) (4) &lt;&gt; IN or NY"</t>
  </si>
  <si>
    <t>If Replacement Information or Existing/Pending Insurance Information.Group together in box 2 with the label "Select one from each row" (Pending/ Inforce) (681xx) = Inforce
OR
If Replacement Information or Existing/Pending Insurance Information.Group together in box 2 with the label "Select one from each row" ('Pending/Planned'/ 'Inforce') (681.1) = Inforce
AND
Case Information.State (Issue) (4) = IN or NY
OR
If Replacement Information or Existing/Pending Insurance Information.Coverage Type (681.2) = Life or Life+LTC or Annuity or Annuity+LTC AND Case Information.State (Issue) (4) = IN</t>
  </si>
  <si>
    <t xml:space="preserve">If Replacement Information or Existing/Pending Insurance Information.1035 Exchange/Qualified Transfer (687) = Yes, AND Coverage Information.Check if policy will be used in a Qualified Plan (401) = Not Checked AND Replacement Information or Existing/Pending Insurance Information.Company
(Column label- Company Name) (675) &lt;&gt; Pacific Life or Pacific Life &amp; Annuity AND Replacement Information or Existing/Pending Insurance Information.Group together in box 1 with the label "Select one from each row" (Life/Annuity) (678) &lt;&gt; Annuity
ELSE If
If Case Information.State (Issue) (4) = IN and Replacement Information or Existing/Pending Insurance Information.Replacement (686) = Yes Replacement Information or Existing/Pending Insurance Information.Group together in box 1 with the label "Select one from each row" (Life/Annuity) (678) &lt;&gt; Annuity
</t>
  </si>
  <si>
    <t xml:space="preserve">If Replacement Information or Existing/Pending Insurance Information.Company
(Column label- Company Name) (675) = Pacific Life Insurance Company or Pacific Life &amp; Annuity
AND Replacement Information or Existing/Pending Insurance Information.Replacement (686) = Yes
AND Replacement Information or Existing/Pending Insurance Information.1035 Exchange/Qualified Transfer (687) = No (For TERM- consider NO)
</t>
  </si>
  <si>
    <t xml:space="preserve">If Case Information.State (Issue) (4) = IN and Replacement Information or Existing/Pending Insurance Information.Replacement (686) = Yes
</t>
  </si>
  <si>
    <t>If Case Information.State (Issue) (4) = DE, GA AND Replacement Information or Existing/Pending Insurance Information.Replacement (686) = Yes</t>
  </si>
  <si>
    <t>If Replacement Information or Existing/Pending Insurance Information.Replacement (686) = Yes 
AND 
if Case Information.State (Issue) (4) = AL, AK, AR, AZ, CO, CT, HI, IA, KY, LA, MD, ME, MO, MS, MT, NC, NE, NH, NJ, NM, NY, OH, OR, RI, SC, SD, TX, UT, VA, VT, WI, WV</t>
  </si>
  <si>
    <t>If Case Information.State (Issue) (4) = WY, AND Replacement Information or Existing/Pending Insurance Information.Replacement (686) = Yes, AND Replacement Information or Existing/Pending Insurance Information.Company
(Column label- Company Name) (675) &lt;&gt; Pacific Life Insurance Company or Pacific Life &amp; Annuity</t>
  </si>
  <si>
    <t xml:space="preserve">If Case Information.State (Issue) (4) = MN or IL, and Replacement Information or Existing/Pending Insurance Information.Replacement (686) = Yes, and Replacement Information or Existing/Pending Insurance Information.Company
(Column label- Company Name) (675) &lt;&gt; Pacific Life Insurance Company or Pacific Life &amp; Annuity
OR
If Replacement Information or Existing/Pending Insurance Information.1035 Exchange/Qualified Transfer (687) = Yes, and Replacement Information or Existing/Pending Insurance Information.Company
(Column label- Company Name) (675) &lt;&gt; Pacific Life Insurance Company or Pacific Life &amp; Annuity
</t>
  </si>
  <si>
    <t xml:space="preserve">If Case Information.State (Issue) (4) = MN or IL, and Replacement Information or Existing/Pending Insurance Information.Replacement (686) = Yes, and Replacement Information or Existing/Pending Insurance Information.Check if unknown (701) = Not Checked, and Replacement Information or Existing/Pending Insurance Information.Company
(Column label- Company Name) (675) &lt;&gt; Pacific Life Insurance Company or Pacific Life &amp; Annuity
OR
If Replacement Information or Existing/Pending Insurance Information.1035 Exchange/Qualified Transfer (687) = Yes , and Replacement Information or Existing/Pending Insurance Information.Company
(Column label- Company Name) (675) &lt;&gt; Pacific Life Insurance Company or Pacific Life &amp; Annuity, and Replacement Information or Existing/Pending Insurance Information.Check if unknown (701) = Not Checked
</t>
  </si>
  <si>
    <t>If Replacement Information or Existing/Pending Insurance Information.Check if foreign address (702) = Not Checked AND Replacement Information or Existing/Pending Insurance Information.Check if unknown (701) = Not Checked AND ONE OF THE FOLLOWING:
Case Information.State (Issue) (4) = MN or IL, and Replacement Information or Existing/Pending Insurance Information.Replacement (686) = Yes, and Replacement Information or Existing/Pending Insurance Information.Company
(Column label- Company Name) (675) &lt;&gt; Pacific Life Insurance Company or Pacific Life &amp; Annuity
OR
If Replacement Information or Existing/Pending Insurance Information.1035 Exchange/Qualified Transfer (687) = Yes , and Replacement Information or Existing/Pending Insurance Information.Company
(Column label- Company Name) (675) &lt;&gt; Pacific Life Insurance Company or Pacific Life &amp; Annuity</t>
  </si>
  <si>
    <t xml:space="preserve">If Replacement Information or Existing/Pending Insurance Information.Check if foreign address (702) = Not Checked AND Replacement Information or Existing/Pending Insurance Information.Check if unknown (701) = Not Checked AND ONE OF THE FOLLOWING:
Case Information.State (Issue) (4) = MN or IL, and Replacement Information or Existing/Pending Insurance Information.Replacement (686) = Yes, and Replacement Information or Existing/Pending Insurance Information.Company
(Column label- Company Name) (675) &lt;&gt; Pacific Life Insurance Company or Pacific Life &amp; Annuity
OR
If Replacement Information or Existing/Pending Insurance Information.1035 Exchange/Qualified Transfer (687) = Yes , and Replacement Information or Existing/Pending Insurance Information.Company
(Column label- Company Name) (675) &lt;&gt; Pacific Life Insurance Company or Pacific Life &amp; Annuity
</t>
  </si>
  <si>
    <t>If Replacement Information or Existing/Pending Insurance Information.Company
(Column label- Company Name) (675) = Pacific Life Insurance Company AND Replacement Information or Existing/Pending Insurance Information.Replacement (686) = Y AND Case Information.State (Issue) (4) = FL</t>
  </si>
  <si>
    <t xml:space="preserve">If Replacement Information or Existing/Pending Insurance Information.Company
(Column label- Company Name) (675) = Pacific Life Insurance Company AND Replacement Information or Existing/Pending Insurance Information.Replacement (686) = Y AND Case Information.State (Issue) (4) = FL
</t>
  </si>
  <si>
    <t>If Primary Policyowner is an individual AND:
Either Replacement Information or Existing/Pending Insurance Information.1035 Exchange/Qualified Transfer (687) = Yes AND Case Information.State (Issue) (4) = AZ, CA, ID, LA, NV, NM, TX, WA or WI</t>
  </si>
  <si>
    <t>If Case Information.State (Issue) (4) = MA, AND Replacement Information or Existing/Pending Insurance Information.Policy applied for will replace, cause a change in, or involve a cash withdrawal or loan from or lapse of any life insurance policy or annuity contract on any Insured's life (additional info) (667) = Yes</t>
  </si>
  <si>
    <t xml:space="preserve">If Case Information.State (Issue) (4) = RI AND Replacement Information or Existing/Pending Insurance Information.Company
(Column label- Company Name) (675) = Pacific Life Insurance Company or Pacific Life &amp; Annuity, and Replacement Information or Existing/Pending Insurance Information.Replacement (686) = Yes </t>
  </si>
  <si>
    <t>Any Proposed Insured within the past 90 days, been a patient in a hospital, psychiatric treatment center, or other medical facility, or been given medical advice by a licensed member of the medical profession to have any hospitalization or surgery which has not been scheduled or completed</t>
  </si>
  <si>
    <t>Any Proposed Insured within the last 5 years, been diagnosed or treated by a licensed member of the medical profession for heart trouble, stroke, cancer, or other immune deficiency disorders</t>
  </si>
  <si>
    <t>If Insured/Policyowner.Married (or in a civil union or domestic partnership) (16.7.2) = Yes</t>
  </si>
  <si>
    <t>If age illustrated is 16 years or older</t>
  </si>
  <si>
    <t>If Insured/Policyowner.Does the Proposed Insured have a Driver's License (16.8) = Yes</t>
  </si>
  <si>
    <t>Mobile #</t>
  </si>
  <si>
    <t>If 'Proposed Insured is a' = Foreign National</t>
  </si>
  <si>
    <t>If an amount is entered in Annual Unearned Income</t>
  </si>
  <si>
    <t>If an amount is entered in Net Worth</t>
  </si>
  <si>
    <t>If 'Is the Policyowner a U.S. Citizen or Other U.S. person as defined in item 3 of the Certification on the official IRS Form W-9?' is Yes</t>
  </si>
  <si>
    <t>If LTC Rider is true</t>
  </si>
  <si>
    <t>If Beneficiary is (190.3) &lt;&gt; Policyowner or Blank</t>
  </si>
  <si>
    <t>If Beneficiary is (190.3) = Individual</t>
  </si>
  <si>
    <t>If Bene2.Beneficiary is (190.12) &lt;&gt; Policyowner or Blank</t>
  </si>
  <si>
    <t>If Bene2.Beneficiary is (190.12) = Individual</t>
  </si>
  <si>
    <t>If Case Information.State (Issue) (4) &lt;&gt; KS</t>
  </si>
  <si>
    <t>If Issue State = FL</t>
  </si>
  <si>
    <t>If Indexed Account Information.Pacific Life Insurance Company (PLIC) will act upon the Policyowner's telephone and/or electronic instructions if consent is given. Check box to give authorization for such telephone and/or electronic requests. (225.T.50) = Checked</t>
  </si>
  <si>
    <t>If Case Information.State (Issue) (4) &lt;&gt; CA</t>
  </si>
  <si>
    <t>If Case Information.State (Issue) (4) = CA</t>
  </si>
  <si>
    <t>Within the last 5 years, has the Proposed Insured used or smoked tobacco and/or any other product containing nicotine in any quantity</t>
  </si>
  <si>
    <t>If Beneficiaries.Beneficiary is (190.3) = Trust</t>
  </si>
  <si>
    <t>If Beneficiaries.Bene2.Beneficiary is (190.12) = Trust</t>
  </si>
  <si>
    <t>Date Policy Sold, Assigned or Settled</t>
  </si>
  <si>
    <t>If 'Has the Proposed Insured ever sold, assigned or transferred life insurance to a life settlement or viatical company or any other person or entity' is Yes</t>
  </si>
  <si>
    <t>Free Form Text</t>
  </si>
  <si>
    <t>Name of Lender</t>
  </si>
  <si>
    <t>Name of Financing Arrangement</t>
  </si>
  <si>
    <t>How will the loan interest be paid</t>
  </si>
  <si>
    <t>What is the type and amount of the collateral for this loan</t>
  </si>
  <si>
    <t>If 'Has Proposed Insured or Policyowner entered into, or made plans to borrow current or future premium in connection with this request' is Yes OR If 'Has Proposed Insured or Policyowner entered into, or made plans to borrow within the next 2 years, current or future premium in connection with this request' is Yes</t>
  </si>
  <si>
    <t>If LTC Rider is true 
or Issue State = FL</t>
  </si>
  <si>
    <t>If Executive Compensation is selected</t>
  </si>
  <si>
    <t>If Section 79 is selected</t>
  </si>
  <si>
    <t>If APS is selected</t>
  </si>
  <si>
    <t>If 'Have any additional items/exams been ordered?' is Yes</t>
  </si>
  <si>
    <r>
      <t xml:space="preserve">For Broker Dealer and Life Insurance Producer Use Only.  Not for Use with the Public.
</t>
    </r>
    <r>
      <rPr>
        <b/>
        <sz val="2.1"/>
        <color theme="1"/>
        <rFont val="Arial"/>
        <family val="2"/>
      </rPr>
      <t>(Note to Dev: Text should be in bold)</t>
    </r>
  </si>
  <si>
    <r>
      <t xml:space="preserve">Add Another
</t>
    </r>
    <r>
      <rPr>
        <i/>
        <sz val="9"/>
        <color theme="1"/>
        <rFont val="Arial"/>
        <family val="2"/>
      </rPr>
      <t>Button to trigger another instance Former Name fields</t>
    </r>
  </si>
  <si>
    <r>
      <t xml:space="preserve">By law, we must obtain information that helps determine if the long-term care insurance your client is considering is appropriate.  Recording their answers </t>
    </r>
    <r>
      <rPr>
        <u/>
        <sz val="9"/>
        <color theme="1"/>
        <rFont val="Arial"/>
        <family val="2"/>
      </rPr>
      <t>now</t>
    </r>
    <r>
      <rPr>
        <sz val="9"/>
        <color theme="1"/>
        <rFont val="Arial"/>
        <family val="2"/>
      </rPr>
      <t xml:space="preserve"> helps avoid a delay in the underwriting process.  If your client declines to provide this information now or does not meet our suitability standards, Temporary Insurance Coverage is not available.  Also, your client will receive a letter from us which they need to complete and return before the underwriting process can begin.  
</t>
    </r>
  </si>
  <si>
    <r>
      <t xml:space="preserve">Enter any other Health Insurance </t>
    </r>
    <r>
      <rPr>
        <b/>
        <u/>
        <sz val="9"/>
        <color theme="1"/>
        <rFont val="Arial"/>
        <family val="2"/>
      </rPr>
      <t>you have sold</t>
    </r>
    <r>
      <rPr>
        <sz val="9"/>
        <color theme="1"/>
        <rFont val="Arial"/>
        <family val="2"/>
      </rPr>
      <t xml:space="preserve"> to the Proposed Insured that is currently in force, or purchased within the last 5 years and no longer in force.</t>
    </r>
  </si>
  <si>
    <r>
      <rPr>
        <strike/>
        <sz val="9"/>
        <color theme="1"/>
        <rFont val="Arial"/>
        <family val="2"/>
      </rPr>
      <t xml:space="preserve">Total does not need to equal 100%
</t>
    </r>
    <r>
      <rPr>
        <sz val="9"/>
        <color theme="1"/>
        <rFont val="Arial"/>
        <family val="2"/>
      </rPr>
      <t>The sum of the percentages must equal 100%</t>
    </r>
  </si>
  <si>
    <r>
      <t xml:space="preserve">Policy applied for will replace, cause a change in, or involve a cash withdrawal or loan from or lapse of any life insurance policy or annuity contract on any Insured's life </t>
    </r>
    <r>
      <rPr>
        <u/>
        <sz val="9"/>
        <color theme="1"/>
        <rFont val="Arial"/>
        <family val="2"/>
      </rPr>
      <t>(additional info)</t>
    </r>
  </si>
  <si>
    <r>
      <rPr>
        <u/>
        <sz val="9"/>
        <color theme="1"/>
        <rFont val="Arial"/>
        <family val="2"/>
      </rPr>
      <t xml:space="preserve">Existing policy(ies) </t>
    </r>
    <r>
      <rPr>
        <sz val="9"/>
        <color theme="1"/>
        <rFont val="Arial"/>
        <family val="2"/>
      </rPr>
      <t>will be terminated through discontinuing premium payments, surrender, forfeiture, or assignment to the insurer</t>
    </r>
  </si>
  <si>
    <r>
      <t xml:space="preserve">Using </t>
    </r>
    <r>
      <rPr>
        <u/>
        <sz val="9"/>
        <color theme="1"/>
        <rFont val="Arial"/>
        <family val="2"/>
      </rPr>
      <t>existing policy(ies) funds</t>
    </r>
    <r>
      <rPr>
        <sz val="9"/>
        <color theme="1"/>
        <rFont val="Arial"/>
        <family val="2"/>
      </rPr>
      <t xml:space="preserve"> to pay premiums on the applied for policy</t>
    </r>
  </si>
  <si>
    <r>
      <t xml:space="preserve">Type of </t>
    </r>
    <r>
      <rPr>
        <u/>
        <sz val="9"/>
        <color theme="1"/>
        <rFont val="Arial"/>
        <family val="2"/>
      </rPr>
      <t>Optional Benefits</t>
    </r>
  </si>
  <si>
    <r>
      <t xml:space="preserve">Policy/contract will be replaced </t>
    </r>
    <r>
      <rPr>
        <strike/>
        <sz val="9"/>
        <color theme="1"/>
        <rFont val="Arial"/>
        <family val="2"/>
      </rPr>
      <t>or funds from policy/contract will be used to pay premiums on the applied for policy</t>
    </r>
  </si>
  <si>
    <r>
      <t xml:space="preserve">Indicate the </t>
    </r>
    <r>
      <rPr>
        <u/>
        <sz val="9"/>
        <color theme="1"/>
        <rFont val="Arial"/>
        <family val="2"/>
      </rPr>
      <t>amount</t>
    </r>
    <r>
      <rPr>
        <sz val="9"/>
        <color theme="1"/>
        <rFont val="Arial"/>
        <family val="2"/>
      </rPr>
      <t xml:space="preserve"> of initial premium</t>
    </r>
  </si>
  <si>
    <r>
      <rPr>
        <b/>
        <sz val="9"/>
        <color theme="1"/>
        <rFont val="Arial"/>
        <family val="2"/>
      </rPr>
      <t xml:space="preserve">LTC Rider selected: </t>
    </r>
    <r>
      <rPr>
        <sz val="9"/>
        <color theme="1"/>
        <rFont val="Arial"/>
        <family val="2"/>
      </rPr>
      <t xml:space="preserve">The </t>
    </r>
    <r>
      <rPr>
        <b/>
        <sz val="9"/>
        <color theme="1"/>
        <rFont val="Arial"/>
        <family val="2"/>
      </rPr>
      <t xml:space="preserve">Client Information Booklet with Only LTC Rider Forms BK-10453 </t>
    </r>
    <r>
      <rPr>
        <sz val="9"/>
        <color theme="1"/>
        <rFont val="Arial"/>
        <family val="2"/>
      </rPr>
      <t xml:space="preserve">is not included in the forms package and must be obtained from Lifeline and delivered to the client. 
</t>
    </r>
  </si>
  <si>
    <t>Do you know or have any reason to believe that a replacement of life insurance or annuity is involved</t>
  </si>
  <si>
    <t>Does the Proposed Insured have any existing life insurance or annuities</t>
  </si>
  <si>
    <t xml:space="preserve">If Producer Report.Check if sales materials were used (2440.T.25) = Checked 
</t>
  </si>
  <si>
    <t>If If LTC Rider = True</t>
  </si>
  <si>
    <t>If Case Detail.Initial premium and Temporary Insurance Agreement (TIA) submitted with the Request (225.T.2) = Yes</t>
  </si>
  <si>
    <t>Existing/Pending Insurance Information</t>
  </si>
  <si>
    <t>If Case Detail.Any application currently pending or plans to apply for any new life insurance or annuity with any company(ies) including PLIC (225.T.2.35)=Yes 
OR 
Case Information.Product Type (3)&lt;&gt;Life/LTC AND Case Detail.Any existing life or annuity coverage, including those with LTC coverage (225.T.2.3)=Yes</t>
  </si>
  <si>
    <t>If Insured/Policyowner.Policyowner is  (18.1)= Business</t>
  </si>
  <si>
    <t>If Insured/Policyowner.Policyowner is  (18.1)= Trust</t>
  </si>
  <si>
    <t>15-27469-09</t>
  </si>
  <si>
    <r>
      <rPr>
        <b/>
        <sz val="8"/>
        <color rgb="FFFF0000"/>
        <rFont val="Calibri"/>
        <family val="2"/>
        <scheme val="minor"/>
      </rPr>
      <t xml:space="preserve">NO ESUBMISSION OR ESIGN
</t>
    </r>
    <r>
      <rPr>
        <b/>
        <sz val="8"/>
        <color theme="0"/>
        <rFont val="Calibri"/>
        <family val="2"/>
        <scheme val="minor"/>
      </rPr>
      <t>Generate one form for each external company being replaced.  In this situation, PLIC to PL&amp;A transfers and PL&amp;A to PLIC transfers are not included as external replacements.  For those transfers, a PLIC or PL&amp;A Internal Replacement Form will be completed.  That form includes the same information as the Absolute Assignment form.
Note: Max number of forms that may generate is 6 to cover 6 External 1035 Exchanges (internal 1035 exchanges are covered by the Internal Replacement Request)..</t>
    </r>
  </si>
  <si>
    <t>NO ESUBMISSION OR ESIGN</t>
  </si>
  <si>
    <t>TX103 Path</t>
  </si>
  <si>
    <t>TX103 Comments</t>
  </si>
  <si>
    <t xml:space="preserve">/TXLife/TXLifeRequest/OLifE/Party/Person/VisaNationOfOrigin/@tc
/TXLife/TXLifeRequest/OLifE/Party/Person/VisaNationOfOrigin/text
</t>
  </si>
  <si>
    <t>There is a list of tc codes for country.  Treat it the same as BirthCountry for example.</t>
  </si>
  <si>
    <t>/TXLife/TXLifeRequest/OLifE/Party/Person/VisaClassType/@tc
/TXLife/TXLifeRequest/OLifE/Party/Person/VisaClassType/text</t>
  </si>
  <si>
    <t>See TC Codes tab
Example: &lt;VisaClassType tc=”4”&gt;B1&lt;/VisaClassType&gt;)</t>
  </si>
  <si>
    <t>/TXLife/TXLifeRequest/OLifE/Party/Person/GuestLengthOfStayYears</t>
  </si>
  <si>
    <t>(where Party=Employer Party)
/TXLife/TXLifeRequest/OLifE/Party/FullName 
/TXLife/TXLifeRequest/OLifE/Party/PartyTypeCode/@ tc= 2 (Organization)
/TXLife/TXLifeRequest/OLifE/Party/Organization/OrgForm/@Tc=23(Corporation)
Relation (with Primary Insured)
/TXLife/TXLifeRequest/OLifE/Relation/RelationRoleCode = 7 (Employer)</t>
  </si>
  <si>
    <t>Needs to come as a Party related to Insured with a RelationRole code 7 = Employer.  The Employer Party should be an Organization type.</t>
  </si>
  <si>
    <t>TXLife/TXLifeRequest/OLifE/Party/Employment/YearsAtEmployment
TXLife/TXLifeRequest/OLifE/Party/Employment/OLifEExtension/EmploymentExtension/MonthsAtEmployment</t>
  </si>
  <si>
    <t>&lt;Party&gt;
--
--
--
&lt;OLifEExtension VendorCode="47" ExtensionCode="Employment"&gt;
&lt;EmploymentExtension&gt;
 &lt;MonthsAtEmployment&gt;6&lt;/MonthsAtEmployment&gt;
&lt;/EmploymentExtension&gt;
 &lt;/OLifEExtension&gt;
 &lt;/Party&gt;</t>
  </si>
  <si>
    <t>TXLife/TXLifeRequest/OLifE/Party/Employment/OLifEExtension/EmploymentExtension/NatureOfBusiness</t>
  </si>
  <si>
    <t>/TXLife/TXLifeRequest/OLifE/Party/Person/Occupation</t>
  </si>
  <si>
    <t>(where Party=Employer Party)
/TXLife/TXLifeRequest/OLifE/Party/Address/AddressTypeCode= 17 (Mailing)
/TXLife/TXLifeRequest/OLifE/Party/Address/Line1</t>
  </si>
  <si>
    <t>(where Party=Employer Party)
/TXLife/TXLifeRequest/OLifE/Party/Address/AddressTypeCode= 17 (Mailing)
/TXLife/TXLifeRequest/OLifE/Party/Address/City</t>
  </si>
  <si>
    <t>(where Party=Employer Party)
/TXLife/TXLifeRequest/OLifE/Party/Address/AddressTypeCode= 17 (Mailing)
/TXLife/TXLifeRequest/OLifE/Party/Address/AddressStateTC/@tc
/TXLife/TXLifeRequest/OLifE/Party/Address/AddressStateTC/text</t>
  </si>
  <si>
    <t>(where Party=Employer Party)
/TXLife/TXLifeRequest/OLifE/Party/Address/AddressTypeCode= 17 (Mailing)
/TXLife/TXLifeRequest/OLifE/Party/Address/Zip</t>
  </si>
  <si>
    <t>(where Party= Insured)
/TXLife/TXLifeRequest/OLifE/Party/Employment/AnnualSalary</t>
  </si>
  <si>
    <t>(where Party= Insured)
/TXLife/TXLifeRequest/OLifE/Party/Person/EstGrossAnnualOtherIncome</t>
  </si>
  <si>
    <t>(where Party= Insured)
/TXLife/TXLifeRequest/OLifE/Party/EstNetWorth</t>
  </si>
  <si>
    <t xml:space="preserve">TXLife/TXLifeRequest/OLifE/Party/Employment/OLifEExtension/PartyExtension/NetWorthType/@tc
XLife/TXLifeRequest/OLifE/Party/Employment/OLifEExtension/PartyExtension/NetWorthType/text
</t>
  </si>
  <si>
    <t xml:space="preserve">
1004700001 = Individual
1004700002 = Joint
New tc codes</t>
  </si>
  <si>
    <t xml:space="preserve">(Where Party= Insured Party)
/TXLife/TXLifeRequest/OLifE/Party/Risk/TobaccoInd/@tc     (0 or 1)
/TXLife/TXLifeRequest/OLifE/Party/Risk/TobaccoInd /text     (False or True)
</t>
  </si>
  <si>
    <t>It is a Boolean value
• 0 – False
• 1 -   True</t>
  </si>
  <si>
    <t>/TXLife/TXLifeRequest/OLifE/Holding/Purpose/@tc
/TXLife/TXLifeRequest/OLifE/Holding/Purpose/text</t>
  </si>
  <si>
    <t xml:space="preserve">28  -  Estate Planning
2  -  Income replacement
3 -  Business
4 -  Personal
14 -  Key Person
15 -  Buy Sell
5  -  Education
12 - Deferred Compensation
13 - SERP
33 - Charitable Planning
1004700002 -  412(e)(3)
1004700003 - Defined Benefit Plan
1004700004 -  Executive Compensation
1004700005 -  Profit Sharing
1004700006 - Section 79
1004700007 -  Stock Redemption
Need TC codes for: Charitable Planning, Education Funding, Deferred Compensation, Executive Compensation, SERP, Stock Redemtpion, Section 79, Defined Benefit Plan, Profit Sharing, 412(e)(3), </t>
  </si>
  <si>
    <t>same as above</t>
  </si>
  <si>
    <t>Does the Proposed Insured authorize the disclosure of HIV test results which are other than normal to a physician or health care provider?</t>
  </si>
  <si>
    <t>Does the Proposed Insured authorize the disclosure of any HIV test results which are other than normal to a personal physician or Alternative Testing Site?</t>
  </si>
  <si>
    <t>Provider</t>
  </si>
  <si>
    <t>Facility Name</t>
  </si>
  <si>
    <t>If Ref #166 'Does the Proposed Insured authorize the disclosure of any HIV test results which are other than normal to a personal physician or Alternative Testing Site?' is Yes</t>
  </si>
  <si>
    <t>If State = CT, DC, HI, IL, MI, NC, NE, NJ, NM, RI, SD and if Ref #164 'Does the Proposed Insured authorize the release of their HIV test results to their personal physician?' or #165 'Does the Proposed Insured authorize the disclosure of HIV test results which are other than normal to a physician or health care provider?' is Yes</t>
  </si>
  <si>
    <t>If State = NH, OH, VT, WV and Ref #165 'Does the Proposed Insured authorize the disclosure of HIV test results which are other than normal to a physician or health care provider?' or #167 'Does the Proposed Insured authorize the disclosure of any HIV test results which are other than normal to a physician or health care provider?' is Yes</t>
  </si>
  <si>
    <t>If Ref #175 'Select an Existing Physician or Provider' or #177 'Select an Existing Physician, Facility or Provider' is Provider</t>
  </si>
  <si>
    <t>Physician, Provider</t>
  </si>
  <si>
    <t>Physician, Facility</t>
  </si>
  <si>
    <t>Physician, Facility, Provider</t>
  </si>
  <si>
    <t>If Ref #176 'Select an Existing Physician or Facility' or #177 'Select an Existing Physician, Facility or Provider' is Facility</t>
  </si>
  <si>
    <t>Sex</t>
  </si>
  <si>
    <t>Male
Female</t>
  </si>
  <si>
    <t>Pre-populated from Case Information screen if entered</t>
  </si>
  <si>
    <t>Percentages must equal 100%'</t>
  </si>
  <si>
    <t>Must add all account percentages and display total.  Total must equal 100% for this entire section to be considered IN GOOD ORDER. 
If not equal to 100% then display ERROR message 1 (Red Text)</t>
  </si>
  <si>
    <t>ERROR: If answer = Y to this question, display message</t>
  </si>
  <si>
    <t>ERROR: The Temporary Insurance Agreement is not available in this case.  Contact us with any questions.</t>
  </si>
  <si>
    <t xml:space="preserve">Display Information Message A for all products
</t>
  </si>
  <si>
    <r>
      <rPr>
        <sz val="7"/>
        <rFont val="Arial"/>
        <family val="2"/>
      </rPr>
      <t xml:space="preserve">A) </t>
    </r>
    <r>
      <rPr>
        <sz val="9"/>
        <rFont val="Arial"/>
        <family val="2"/>
      </rPr>
      <t xml:space="preserve">The minimum binding premium must be either 1) 10% of the annual premium, or 2) one modal premium, or 3) three times the monthly initial minimum premium illustrated.
</t>
    </r>
  </si>
  <si>
    <t>Contingent Beneficiaries</t>
  </si>
  <si>
    <t>Contingent Beneficiary Section must allow multiple entries</t>
  </si>
  <si>
    <t>Business
Business Associate
Business Partner
Charity
Child
Domestic Partnership/Civil Union
Employer
Estate of Insured
Fiancee
Grand Child
Grand Parent
Guardian
Other Relative
Other
Parent
Sibling
Spouse
Step Child
Step Parent
Trust
Blank</t>
  </si>
  <si>
    <t>If Case Information.Product Type (3)&lt;&gt; Life/LTC then $10.00</t>
  </si>
  <si>
    <t>Proposed Insured is Employed</t>
  </si>
  <si>
    <t>If Proposed Insured is Employed is Yes</t>
  </si>
  <si>
    <t>Yes/No</t>
  </si>
  <si>
    <t>1A. Name: First MI Last</t>
  </si>
  <si>
    <t>B. Sex: Male</t>
  </si>
  <si>
    <t>B. Sex: Female</t>
  </si>
  <si>
    <t>C. Residence Address: Street</t>
  </si>
  <si>
    <t>D. How Long yr mo</t>
  </si>
  <si>
    <t>E. Date of Birth</t>
  </si>
  <si>
    <t>F. Place of Birth (State/Country)</t>
  </si>
  <si>
    <t>G. SSN</t>
  </si>
  <si>
    <t>H. Driver's License Number &amp; State</t>
  </si>
  <si>
    <t>I. Mobile #</t>
  </si>
  <si>
    <t>J. Telephone #</t>
  </si>
  <si>
    <t>K. E-mail Address</t>
  </si>
  <si>
    <t>L. Occupation</t>
  </si>
  <si>
    <t>2A. Employer's Name</t>
  </si>
  <si>
    <t>B. How Long yr mo</t>
  </si>
  <si>
    <t>C. Proposed Insured's Work Address/Physical Location: Street City State Zip Code</t>
  </si>
  <si>
    <t>D. Type of Business</t>
  </si>
  <si>
    <t>3. Is the Proposed Insured married or in a legally recognized civil union or domestic partnership? Yes</t>
  </si>
  <si>
    <t xml:space="preserve"> </t>
  </si>
  <si>
    <t>3. Is the Proposed Insured married or in a legally recognized civil union or domestic partnership? No</t>
  </si>
  <si>
    <t>4A. Proposed Insured is a: U.S. Citizen</t>
  </si>
  <si>
    <t>4A. Proposed Insured is a: U.S. Permanent Resident</t>
  </si>
  <si>
    <t xml:space="preserve">4A. Proposed Insured is a: Foreign National </t>
  </si>
  <si>
    <t>B. If Foreign National, proivde Country</t>
  </si>
  <si>
    <t>C. Visa Type</t>
  </si>
  <si>
    <t>D. How long in this country?</t>
  </si>
  <si>
    <t>5. Annual earned income from occupation</t>
  </si>
  <si>
    <t>6. Annual unearned income</t>
  </si>
  <si>
    <t>7. Net Worth Individual</t>
  </si>
  <si>
    <t>7. Net Work Joint</t>
  </si>
  <si>
    <t>7. Net Worth $</t>
  </si>
  <si>
    <t>Policy Information</t>
  </si>
  <si>
    <t>1. Product Name</t>
  </si>
  <si>
    <t>2. Planned Annual Premium</t>
  </si>
  <si>
    <t>Illustration Information Screen</t>
  </si>
  <si>
    <t>Proposed Insured Gender</t>
  </si>
  <si>
    <t>Planned Annual Premium</t>
  </si>
  <si>
    <t>Modal Premium</t>
  </si>
  <si>
    <t>Billing Method</t>
  </si>
  <si>
    <t>Frequency of Payment or Mode</t>
  </si>
  <si>
    <t>New List Bill or Existing?</t>
  </si>
  <si>
    <t>Existing List Bill Number</t>
  </si>
  <si>
    <t xml:space="preserve">Is a Pacific Life or Pacific Life and Annuity policy being replaced? </t>
  </si>
  <si>
    <t>Premium Duration/Premium Payable to (in years)</t>
  </si>
  <si>
    <t>Face Amount/Death Benefit</t>
  </si>
  <si>
    <t>Basic Coverage Amount</t>
  </si>
  <si>
    <t>Annual Renewable Term</t>
  </si>
  <si>
    <t>Annual Renewable Term Amount</t>
  </si>
  <si>
    <t>Scheduled Annual Renewable Term</t>
  </si>
  <si>
    <t>SVER Term Insurance Rider</t>
  </si>
  <si>
    <t>Other Coverage?</t>
  </si>
  <si>
    <t>Other Coverage Name</t>
  </si>
  <si>
    <t>Other Coverage Amount</t>
  </si>
  <si>
    <t>Total Initial Coverage</t>
  </si>
  <si>
    <t>Death Benefit Option</t>
  </si>
  <si>
    <t>Life Insurance Qualification Test</t>
  </si>
  <si>
    <t>Optional Benefits</t>
  </si>
  <si>
    <t>Accelerated Death Benefit Rider for Long-Term Care</t>
  </si>
  <si>
    <t>Initial LTC Coverage Amount</t>
  </si>
  <si>
    <t xml:space="preserve">Maximum Monthly Benefit Percentage </t>
  </si>
  <si>
    <t>Enhanced Performance Factor Rider</t>
  </si>
  <si>
    <t>Enhanced Performance Factor Rider Design Option</t>
  </si>
  <si>
    <t xml:space="preserve">Flexible No Lapse Guarantee Rider </t>
  </si>
  <si>
    <t>Surrender Enhancement Rider</t>
  </si>
  <si>
    <t>Other Optional Benefit?</t>
  </si>
  <si>
    <t>Other Optional Benefit Name</t>
  </si>
  <si>
    <t>Other Optional Benefit Coverage</t>
  </si>
  <si>
    <t>Check if opting out of any of the following:</t>
  </si>
  <si>
    <t>Accelerated Death Benefit Rider for Chronic Illness</t>
  </si>
  <si>
    <t>Accelerated Death Benefit Rider for Terminal Illness</t>
  </si>
  <si>
    <t>Overloan Protection Rider</t>
  </si>
  <si>
    <t>Other name</t>
  </si>
  <si>
    <t>If "Billing Method" is Direct or List Bill and if "new List Bill or Existing" is New List Bill</t>
  </si>
  <si>
    <t>If "Billing Method" is List Bill</t>
  </si>
  <si>
    <t>If New List Bill or Existing is 'Add to Existing List bill"</t>
  </si>
  <si>
    <t>If Issue State= FL</t>
  </si>
  <si>
    <t>If Is a Pacific Life or Pacific Life and Annuity policy being replaced = Yes</t>
  </si>
  <si>
    <t>If Annual Renewable Term Checkbox is checked</t>
  </si>
  <si>
    <t>If SVER Term Insurance Rider checkbox is checked</t>
  </si>
  <si>
    <t>If Other Checkbox is checked</t>
  </si>
  <si>
    <t>If Accelerated Death Benefit Rider for Long-Term Care = Yes</t>
  </si>
  <si>
    <t>If Enhanced Performance Factor Rider checkbox is checked</t>
  </si>
  <si>
    <t>Pre-populated from Case Information screen and uneditable</t>
  </si>
  <si>
    <t>Direct, Monthly Bank Draft, Single Premium, List Bill</t>
  </si>
  <si>
    <t>Annually, Semi-Annually, Quarterly, Monthly (Only if List Bill)</t>
  </si>
  <si>
    <t>New List Bill, Add to Existing List Bill</t>
  </si>
  <si>
    <t xml:space="preserve"> Dropdown</t>
  </si>
  <si>
    <t xml:space="preserve"> Option A - Level, Option B - Increasing, Option C - PremPlus</t>
  </si>
  <si>
    <t>Possible Values: 2 %, 4 %</t>
  </si>
  <si>
    <t>Possible Values: Design A (Classic), Design B (Performance), Design C (Performance Plus)</t>
  </si>
  <si>
    <t>currently on XML</t>
  </si>
  <si>
    <t>/TXLife/TXLifeRequest/OLifE/Holding/Policy/Life/LifeUSA/DefLifeInsMethod/@tc
/TXLife/TXLifeRequest/OLifE/Holding/Policy/Life/LifeUSA/DefLifeInsMethod/text</t>
  </si>
  <si>
    <t>1=Guideline Premium Test
2=Cash Value Accumulation Test</t>
  </si>
  <si>
    <t>tc=1004700004
Premier LTC Rider</t>
  </si>
  <si>
    <t>tc=1004700005
Benefit Distribution Rider</t>
  </si>
  <si>
    <t xml:space="preserve">(where holding= Proposed Policy)
/TXLife/TXLifeRequest/OLifE/Holding/Policy/Life/Coverage @id="Coverage_[n]"/LifeCovOptTypeCode/@tc
/TXLife/TXLifeRequest/OLifE/Holding/Policy/Life/Coverage @id="Coverage_[n]"/CovOption @id="CovOption_[n]"/LifeCovOptTypeCode/text
/TXLife/TXLifeRequest/OLifE/Holding/Policy/Life/Coverage @id="Coverage_[n]"/CovOption @id="CovOption_[n]"/OLifEExtension[@VendorCode='47']/CovOptionExtension/CovOptionFeature/@tc
/TXLife/TXLifeRequest/OLifE/Holding/Policy/Life/Coverage @id="Coverage_[n]"/CovOption @id="CovOption_[n]"/OLifEExtension[@VendorCode='47']/CovOptionExtension/CovOptionFeature/text
</t>
  </si>
  <si>
    <t xml:space="preserve">tc=1004700009
Enhanced Performance Factor Rider
tc=1004700001 = A Classic
tc=1004700002 = B Performance
tc=1004700003 = C Performance Plus
</t>
  </si>
  <si>
    <t>tc=9
No-Lapse Guarantee Rider</t>
  </si>
  <si>
    <t>tc=1004700008
Surrender Enhancement Rider</t>
  </si>
  <si>
    <t>Varying</t>
  </si>
  <si>
    <t>Annual Renewable Term - Last Survivor</t>
  </si>
  <si>
    <t>Other $</t>
  </si>
  <si>
    <t>Option A (Level</t>
  </si>
  <si>
    <t>Option B (Increasing)</t>
  </si>
  <si>
    <t>Option C (Face Amount plus premiums, less distributions, is subject to limit shown in the illustration.)</t>
  </si>
  <si>
    <t>Guideline Premium Test (GPT)</t>
  </si>
  <si>
    <t>Cash Value Accumulation Test (CVAT)</t>
  </si>
  <si>
    <t>1. Accelerated Death Benefit for Long-Term Care</t>
  </si>
  <si>
    <t>2. Benefit Distribution Rider</t>
  </si>
  <si>
    <t>3. Enhanced Performance Factor Rider 
A (Classic)</t>
  </si>
  <si>
    <t>3. Enhanced Performance Factor Rider 
B (Performance)</t>
  </si>
  <si>
    <t>3. Enhanced Performance Factor Rider 
C (Performance Plus)</t>
  </si>
  <si>
    <t>4. Flexible Duration No Lapse Guarantee Rider</t>
  </si>
  <si>
    <t>5. Surrender Enhancement Rider</t>
  </si>
  <si>
    <t>7.</t>
  </si>
  <si>
    <t>9.</t>
  </si>
  <si>
    <t>To Opt Out, check if applicable:
10. Accelerated Death Benefit Rider for Chronic Illness</t>
  </si>
  <si>
    <t>11. Accelerated Death Benefit Rider for Terminal Illness</t>
  </si>
  <si>
    <t>12. Overloan Protection Rider</t>
  </si>
  <si>
    <t>13.</t>
  </si>
  <si>
    <t>6. $</t>
  </si>
  <si>
    <t>Annual Renewable Term $</t>
  </si>
  <si>
    <t>SVER Term Insurance Rider $</t>
  </si>
  <si>
    <t>Other ____________________</t>
  </si>
  <si>
    <t>Guideline Premium Test (GPT), Cash Value Accumulation Test (CVAT)</t>
  </si>
  <si>
    <t>6. _______________________</t>
  </si>
  <si>
    <t>7. $</t>
  </si>
  <si>
    <t>8. $</t>
  </si>
  <si>
    <t>9. $</t>
  </si>
  <si>
    <t>7. _______________________</t>
  </si>
  <si>
    <t>8. _______________________</t>
  </si>
  <si>
    <t>9. _______________________</t>
  </si>
  <si>
    <t>13. _______________________</t>
  </si>
  <si>
    <t>Fixed Premium Product Options</t>
  </si>
  <si>
    <t>will not map this section</t>
  </si>
  <si>
    <t>Amount Paid with this Application</t>
  </si>
  <si>
    <t>1A. Is an initial premium submitted with this Application? No</t>
  </si>
  <si>
    <t>1A. Is an initial premium submitted with this Application? Yes</t>
  </si>
  <si>
    <t>B. If Yes, show amount of initial premium. Amount $</t>
  </si>
  <si>
    <t>Special Policy Dating</t>
  </si>
  <si>
    <t>Date to Save Age</t>
  </si>
  <si>
    <t>Specific Date</t>
  </si>
  <si>
    <t>Specific Date ___________________</t>
  </si>
  <si>
    <t>Proposed Additional Insured</t>
  </si>
  <si>
    <t>Primary Policyowner</t>
  </si>
  <si>
    <t>1. Policyowner is: Individual</t>
  </si>
  <si>
    <t>Trust</t>
  </si>
  <si>
    <t>Parent/Guardian</t>
  </si>
  <si>
    <t>Corporation/Business</t>
  </si>
  <si>
    <t>Partnership</t>
  </si>
  <si>
    <t>Qualified Plan</t>
  </si>
  <si>
    <t>2A. Name</t>
  </si>
  <si>
    <t>B. Date of Birth</t>
  </si>
  <si>
    <t>C. Relationship to Proposed Insured(s)</t>
  </si>
  <si>
    <t>D. Address: Street</t>
  </si>
  <si>
    <t>E. SSN/TIN</t>
  </si>
  <si>
    <t>F. Mobile #</t>
  </si>
  <si>
    <t>G. Telephone #</t>
  </si>
  <si>
    <t>H. E-Mail Address</t>
  </si>
  <si>
    <t>3A. Authorized Representative's Name: First MI Last</t>
  </si>
  <si>
    <t>B. Title</t>
  </si>
  <si>
    <t>Page 1</t>
  </si>
  <si>
    <t>Page 2</t>
  </si>
  <si>
    <t>Page 3</t>
  </si>
  <si>
    <t>2A. Applicant Name</t>
  </si>
  <si>
    <t>1. Applicant is: Proposed Insured</t>
  </si>
  <si>
    <t>B. Relationship to Proposed Insured(s)</t>
  </si>
  <si>
    <t>C. Authorized Representative's Name</t>
  </si>
  <si>
    <t>D. Title</t>
  </si>
  <si>
    <t>Always check this box</t>
  </si>
  <si>
    <t>B. Relationship to Proposed Insured</t>
  </si>
  <si>
    <t>C. % of Proceeds</t>
  </si>
  <si>
    <t>D. Mailing Address: Street</t>
  </si>
  <si>
    <t>F. SSN/TIN</t>
  </si>
  <si>
    <t>H. Date of Trust</t>
  </si>
  <si>
    <t>Additional Beneficiary(ies)</t>
  </si>
  <si>
    <t>1. Primary</t>
  </si>
  <si>
    <t>1. Contingent</t>
  </si>
  <si>
    <t>3. Primary</t>
  </si>
  <si>
    <t>3. Contingent</t>
  </si>
  <si>
    <t>4A. Name</t>
  </si>
  <si>
    <t>Certification of Policyowner's Taxpayer Identification Number</t>
  </si>
  <si>
    <t>Check this box if you are not a U.S. Citizen or other U.S. person as defined in #3 below and this section does not apply to you.</t>
  </si>
  <si>
    <t>You must check here if you have been notified by the IRS that you are currently subject to backup withholding because you have failed to report all interest and dividends on your tax return</t>
  </si>
  <si>
    <t>Page 4</t>
  </si>
  <si>
    <t>Personal Information</t>
  </si>
  <si>
    <t>1. Within the next 2 years do you plan to fly, or within the last 2 years have you flown, as a pilot, student pilot, or crewmember?</t>
  </si>
  <si>
    <t>2. Within the next 2 years do you plan to participate in, or within the last 2 years have you participated in, parachute jumping, scuba diving, auto/motorboat/motorcycle racing, hang gliding, or mountain climbing?</t>
  </si>
  <si>
    <t>3. Within the next 2 years do you plan or expect to travel or reside outside the USA?</t>
  </si>
  <si>
    <t>4. Have you applied for any other life insurance within the last 3 months?</t>
  </si>
  <si>
    <t>5. Have you ever had life insurance declined, rated, modified, cancelled, or not renewed?</t>
  </si>
  <si>
    <t>6. In the last 5 years, have you ever plead guilty or been convicted of a felony or misdemeanor or do you have such charge currently pending against you?</t>
  </si>
  <si>
    <t>7. Within the past 5 years have you had a driver's license restricted or revoked or been convicted of 3 or more moving violations/</t>
  </si>
  <si>
    <t>Page 5</t>
  </si>
  <si>
    <t xml:space="preserve">Within the last 5 years, have you used or smoked tobacco and/or any other product containing nicotine in any quantity? </t>
  </si>
  <si>
    <t>Cigarettes
Date last used</t>
  </si>
  <si>
    <t>E-cigarettes
Date last used</t>
  </si>
  <si>
    <t>Cigars
Date last used</t>
  </si>
  <si>
    <t>Pipe
Date last used</t>
  </si>
  <si>
    <t>Chewing Tobacco
Date last used</t>
  </si>
  <si>
    <t>Nicotine Patch
Date last used</t>
  </si>
  <si>
    <t>Nicotine Gum
Date last used</t>
  </si>
  <si>
    <t>Other
Date last used</t>
  </si>
  <si>
    <t>If Other is selected for Type of Product, enter Other Details</t>
  </si>
  <si>
    <t xml:space="preserve">Has the person who was examined consulted a doctor or other medical practitioner, or received medical or surgical advice since the date of the examination? </t>
  </si>
  <si>
    <t>In Force, Pending, and Replacement Information</t>
  </si>
  <si>
    <t>1. Is there any existing life insurance or annuity on any Proposed Insured(s)? Yes</t>
  </si>
  <si>
    <t>1. Is there any existing life insurance or annuity on any Proposed Insured(s)? No</t>
  </si>
  <si>
    <t>2. Will the Pacific Life policy applied for replace, cause a change in, or involve a cash withdrawal or loan from or lapse of any life insurance policy, annuity or long-term care coverage on any Proposed Insured's life? Yes</t>
  </si>
  <si>
    <t>2. Will the Pacific Life policy applied for replace, cause a change in, or involve a cash withdrawal or loan from or lapse of any life insurance policy or annuity on any Proposed Insured's life? No</t>
  </si>
  <si>
    <t>This section repeats THREE times.The excess data will go to Overflow.</t>
  </si>
  <si>
    <t>For IN, populate only the Year (YYYY) from the field Date of Issue (685-1)</t>
  </si>
  <si>
    <t>3B. Is any existing policy being replaced a Modified Endowment Contract (MEC)? Yes</t>
  </si>
  <si>
    <t>3B. Is any existing policy being replaced a Modified Endowment Contract (MEC)? No</t>
  </si>
  <si>
    <t>3B. Is any existing policy being replaced a Modified Endowment Contract (MEC)? Unknown</t>
  </si>
  <si>
    <t>C. To the best of your knowledge is there a loan on any existing policy to be replaced? Yes</t>
  </si>
  <si>
    <t>C. To the best of your knowledge is there a loan on any existing policy to be replaced? No</t>
  </si>
  <si>
    <t>D. If you answered Yes to #3C, do you want a new loan of equal value on this new policy? Yes</t>
  </si>
  <si>
    <t>D. If you answered Yes to #3C, do you want a new loan of equal value on this new policy? No</t>
  </si>
  <si>
    <t>4A. Do you have any application currently pending, or do you plan to apply for any new life insurance or annuity with any other company? Yes</t>
  </si>
  <si>
    <t>4A. Do you have any application currently pending, or do you plan to apply for any new life insurance or annuity with any other company? No</t>
  </si>
  <si>
    <t>This section repeats THREE times in the Primary Proposed Insured section.The excess data will go to the Additional Information Form.</t>
  </si>
  <si>
    <t>For any pending policy entered, always check the Primary box</t>
  </si>
  <si>
    <t>Page 6</t>
  </si>
  <si>
    <t>Ownership Transfer Information</t>
  </si>
  <si>
    <r>
      <t xml:space="preserve">Application for Individual Life Insurance
</t>
    </r>
    <r>
      <rPr>
        <b/>
        <sz val="8"/>
        <color rgb="FFFF0000"/>
        <rFont val="Arial"/>
        <family val="2"/>
      </rPr>
      <t>(FL)</t>
    </r>
  </si>
  <si>
    <t>Has any life insurance on the Proposed Insured ever been sold, assigned or transferred to a life settlement or viatical company or any other person or entity</t>
  </si>
  <si>
    <t>Rev 11/19/19</t>
  </si>
  <si>
    <t>Premium Financing</t>
  </si>
  <si>
    <t>B. Name of lender</t>
  </si>
  <si>
    <t>C. Name of financing arrangement</t>
  </si>
  <si>
    <t>D. How will the loan interest be paid?</t>
  </si>
  <si>
    <t>E. What is the type and amount of the collateral for this loan?</t>
  </si>
  <si>
    <t>5. What is the total amount of coverage to be in force with all carriers when this policy and any other pending policies are placed in force? $_________________</t>
  </si>
  <si>
    <t>4B. Does Applicant plan to accept any policy in the chart above in addition to the Pacific Life policy being applied for? Yes</t>
  </si>
  <si>
    <t>4B. Does Applicant plan to accept any policy in the chart above in addition to the Pacific Life policy being applied for? No</t>
  </si>
  <si>
    <t>C. If any application listed in the chart above is approved, will any replace, cause a change in, or involve a cash withdrawal or loan from or lapse of any life insurance policy or annuity on any Proposed Insured's life? Yes</t>
  </si>
  <si>
    <t>C. If any application listed in the chart above is approved, will any replace, cause a change in, or involve a cash withdrawal or loan from or lapse of any life insurance policy or annuity on any Proposed Insured's life? No</t>
  </si>
  <si>
    <t>1A. Has any life insurance on any Proposed Insured ever been sold, assigned or transferred to a life settlement or viatical company or any other person or entity? Yes</t>
  </si>
  <si>
    <t>1A. Has any life insurance on any Proposed Insured ever been sold, assigned or transferred to a life settlement or viatical company or any other person or entity? No</t>
  </si>
  <si>
    <t>B. Name of Insurance Company</t>
  </si>
  <si>
    <t>C. Face Amount</t>
  </si>
  <si>
    <t>D. Date Policy Issued</t>
  </si>
  <si>
    <t>E. Date Policy Sold Assigned or Settled</t>
  </si>
  <si>
    <t>F. Reason</t>
  </si>
  <si>
    <t>2. Do you plan to sell, assign or transfer this Policy if issued to a life settlement or viatical company or any other person or entity? Yes</t>
  </si>
  <si>
    <t>2. Do you plan to sell, assign or transfer this Policy if issued to a life settlement or viatical company or any other person or entity? No</t>
  </si>
  <si>
    <t>2. Within the next three years,do you plan to sell, assign or transfer this policy if issued to a life settlement or viatical company or any other person or entity? Yes</t>
  </si>
  <si>
    <t>2. Within the next three years,do you plan to sell, assign or transfer this policy if issued to a life settlement or viatical company or any other person or entity? No</t>
  </si>
  <si>
    <t>1A. Has any Proposed Insured, Policyowner(s) or Applicant entered into or have made plans to enter into, an arrangement to borrow current or future premiums, or both, in connection with this Application for Life Insurance? Yes</t>
  </si>
  <si>
    <t>1A. Has any Proposed Insured, Policyowner(s) or Applicant entered into or have made plans to enter into, an arrangement to borrow current or future premiums, or both, in connection with this Application for Life Insurance? No</t>
  </si>
  <si>
    <t>Has Proposed Insured or Policyowner entered into, or made plans to enter into, an arrangement to borrow current or future premiums, or both, in connection with this Application for Life Insurance</t>
  </si>
  <si>
    <t>Has Proposed Insured or Policyowner entered into, or made plans to enter into within the next 2 years, an arrangement to borrow current or future premiums, or both, in connection with this Application for Life Insurance</t>
  </si>
  <si>
    <t>Has Proposed Insured or Policyowner made plans to transfer this policy to a third party as repayment of any premium financing debt within the next 5 years</t>
  </si>
  <si>
    <t>1A. Has any Proposed Insured, Policyowner(s) or Applicant entered into, or have made plans to enter into within the next 2 years, an arrangement to borrow current or future premiums, or both, in connection with this Applicatoin for Life Insurance? Yes</t>
  </si>
  <si>
    <t>1A. Has any Proposed Insured, Policyowner(s) or Applicant entered into, or have made plans to enter into within the next 2 years, an arrangement to borrow current or future premiums, or both, in connection with this Applicatoin for Life Insurance? No</t>
  </si>
  <si>
    <t>2A. Has any Proposed Insured(s), Policyowner(s) or Applicant made plans to transfer this Policy to a third party as repayment of any premium financing debt within the next 5 years? Yes</t>
  </si>
  <si>
    <t>2A. Has any Proposed Insured(s), Policyowner(s) or Applicant made plans to transfer this Policy to a third party as repayment of any premium financing debt within the next 5 years? No</t>
  </si>
  <si>
    <t>2A. Has any Proposed Insured(s), Policyowner(s) or Applicant made plans to transfer this Policy to a third party as repayment of any premium financing debt? Yes</t>
  </si>
  <si>
    <t>2A. Has any Proposed Insured(s), Policyowner(s) or Applicant made plans to transfer this Policy to a third party as repayment of any premium financing debt? No</t>
  </si>
  <si>
    <t>Premium Billing Methods</t>
  </si>
  <si>
    <t>1A. Direct</t>
  </si>
  <si>
    <t>1B. Monthly Bank Draft</t>
  </si>
  <si>
    <t>1C. Single Premium</t>
  </si>
  <si>
    <t>1D. List Bill</t>
  </si>
  <si>
    <t>New List Bill</t>
  </si>
  <si>
    <t>Add to Existing List Bill #</t>
  </si>
  <si>
    <t>B. Semi-Annually</t>
  </si>
  <si>
    <t>C. Quarterly</t>
  </si>
  <si>
    <t>D. Monthly</t>
  </si>
  <si>
    <t>Policy Notifications</t>
  </si>
  <si>
    <t>Payor of Premiums</t>
  </si>
  <si>
    <t>1. Indicate where additional notifications should be sent: Proposed Insured</t>
  </si>
  <si>
    <t>1. Indicate where additional notifications should be sent: Proposed Additional Insured</t>
  </si>
  <si>
    <t>1. Indicate where additional notifications should be sent: Payor</t>
  </si>
  <si>
    <t>1. Indicate where additional notifications should be sent: Other</t>
  </si>
  <si>
    <t>C. Care of (if applicable)</t>
  </si>
  <si>
    <t>1. Payor of Premium is: Proposed Insured</t>
  </si>
  <si>
    <t>1. Payor of Premium is: Proposed Additional Insured</t>
  </si>
  <si>
    <t>1. Payor of Premium is: Primary Policyowner</t>
  </si>
  <si>
    <t>1. Payor of Premium is: Employer</t>
  </si>
  <si>
    <t>1. Payor of Premium is: Other</t>
  </si>
  <si>
    <t>D. E-mail Address</t>
  </si>
  <si>
    <t>E. Address: Street</t>
  </si>
  <si>
    <t>Source of Premium Payments: Earned Income</t>
  </si>
  <si>
    <t>Source of Premium Payments: Unearned Income</t>
  </si>
  <si>
    <t>Source of Premium Payments: Savings</t>
  </si>
  <si>
    <t>Source of Premium Payments: Gift</t>
  </si>
  <si>
    <t>Source of Premium Payments: Trust</t>
  </si>
  <si>
    <t>Source of Premium Payments: Other</t>
  </si>
  <si>
    <t>Source of Premium Payments: Other_____________________</t>
  </si>
  <si>
    <t>Add to Existing List Bill #______________</t>
  </si>
  <si>
    <t>2A. Frequency of Payment for Direct and List Bill: Annually</t>
  </si>
  <si>
    <t>Page 7</t>
  </si>
  <si>
    <t xml:space="preserve">All Requests </t>
  </si>
  <si>
    <t>Non-Variable Life Products Illustration Acknowledgement</t>
  </si>
  <si>
    <t>Page 8</t>
  </si>
  <si>
    <t>Indexed Universal Life Insurance - Payment Transfer</t>
  </si>
  <si>
    <t>By checking YES, I give my authorization for such telephone and/or electronic requests. YES</t>
  </si>
  <si>
    <t>1. The policyowner designates the person listed below to receive copies of any notice of lapse or termination.</t>
  </si>
  <si>
    <t>B. Telephone Number</t>
  </si>
  <si>
    <t>C. Address: Street</t>
  </si>
  <si>
    <t>This request is for:</t>
  </si>
  <si>
    <t>Full Underwriting,
Simplified Underwriting</t>
  </si>
  <si>
    <t>If GAID = 5500, default to 'Full Underwriting' and make uneditable</t>
  </si>
  <si>
    <t xml:space="preserve">To the best of your knowledge and belief, are the statements in the examination true as of today? </t>
  </si>
  <si>
    <t>eApp
Rev 11/19/19</t>
  </si>
  <si>
    <t>Super Preferred Nonsmoker
Preferred Plus Nonsmoker
Preferred Nonsmoker
Standard Nonsmoker
Preferred Smoker
Standard Smoker</t>
  </si>
  <si>
    <t>SIGNED BY APPLICANT IN:
City</t>
  </si>
  <si>
    <t>For eSign policies enter Issue State</t>
  </si>
  <si>
    <t>APPLICANT SIGNED AND DATED ON:</t>
  </si>
  <si>
    <t>Date LAST Policyowner eSigns or enter both Policyowner eSign dates</t>
  </si>
  <si>
    <t>Proposed Insured's Signature</t>
  </si>
  <si>
    <t>Proposed Additional Insured's Signature, if applicable</t>
  </si>
  <si>
    <t>Policyowner's Signature, if other than Proposed Insured, and include Title, if Corporation, Trust, or Business Entity</t>
  </si>
  <si>
    <t>Primary Policyowner or Trustees or Authorized Signers</t>
  </si>
  <si>
    <t>Additional Policyowner's Signature &amp; Title, if applicable</t>
  </si>
  <si>
    <t>Applicant's Signature, if other than Proposed Insured and/or Policyowner.</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</si>
  <si>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</si>
  <si>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</si>
  <si>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</si>
  <si>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</si>
  <si>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</si>
  <si>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</si>
  <si>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</si>
  <si>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</si>
  <si>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</si>
  <si>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</si>
  <si>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</si>
  <si>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</si>
  <si>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</si>
  <si>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</si>
  <si>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</si>
  <si>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</si>
  <si>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</si>
  <si>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</si>
  <si>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</si>
  <si>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</si>
  <si>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</si>
  <si>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</si>
  <si>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</si>
  <si>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</si>
  <si>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</si>
  <si>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</si>
  <si>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</si>
  <si>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</si>
  <si>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</si>
  <si>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</si>
  <si>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</si>
  <si>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</si>
  <si>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</si>
  <si>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</si>
  <si>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</si>
  <si>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</si>
  <si>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</si>
  <si>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</si>
  <si>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</si>
  <si>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</si>
  <si>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</si>
  <si>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</si>
  <si>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</si>
  <si>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</si>
  <si>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</si>
  <si>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</si>
  <si>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</si>
  <si>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</si>
  <si>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</si>
  <si>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</si>
  <si>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</si>
  <si>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</si>
  <si>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</si>
  <si>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</si>
  <si>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</si>
  <si>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</si>
  <si>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</si>
  <si>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</si>
  <si>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</si>
  <si>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</si>
  <si>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</si>
  <si>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</si>
  <si>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</si>
  <si>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</si>
  <si>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</si>
  <si>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</si>
  <si>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</si>
  <si>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</si>
  <si>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</si>
  <si>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</si>
  <si>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</si>
  <si>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</si>
  <si>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</si>
  <si>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</si>
  <si>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</si>
  <si>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</si>
  <si>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</si>
  <si>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</si>
  <si>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</si>
  <si>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</si>
  <si>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</si>
  <si>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</si>
  <si>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</si>
  <si>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</si>
  <si>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</si>
  <si>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</si>
  <si>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</si>
  <si>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</si>
  <si>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</si>
  <si>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</si>
  <si>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</si>
  <si>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</si>
  <si>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</si>
  <si>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</si>
  <si>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</si>
  <si>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</si>
  <si>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</si>
  <si>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</si>
  <si>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</si>
  <si>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M-100</t>
  </si>
  <si>
    <t>M-101</t>
  </si>
  <si>
    <t>M-102</t>
  </si>
  <si>
    <t>M-103</t>
  </si>
  <si>
    <t>M-104</t>
  </si>
  <si>
    <t>M-105</t>
  </si>
  <si>
    <t>M-106</t>
  </si>
  <si>
    <t>M-107</t>
  </si>
  <si>
    <t>M-108</t>
  </si>
  <si>
    <t>M-109</t>
  </si>
  <si>
    <t>M-110</t>
  </si>
  <si>
    <t>M-111</t>
  </si>
  <si>
    <t>M-112</t>
  </si>
  <si>
    <t>M-113</t>
  </si>
  <si>
    <t>M-114</t>
  </si>
  <si>
    <t>M-115</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</si>
  <si>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</si>
  <si>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</si>
  <si>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</si>
  <si>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</si>
  <si>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</si>
  <si>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</si>
  <si>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</si>
  <si>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</si>
  <si>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</si>
  <si>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</si>
  <si>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</si>
  <si>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</si>
  <si>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</si>
  <si>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</si>
  <si>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</si>
  <si>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</si>
  <si>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</si>
  <si>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</si>
  <si>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</si>
  <si>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</si>
  <si>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</si>
  <si>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</si>
  <si>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</si>
  <si>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</si>
  <si>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</si>
  <si>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</si>
  <si>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</si>
  <si>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</si>
  <si>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</si>
  <si>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</si>
  <si>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</si>
  <si>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</si>
  <si>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</si>
  <si>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</si>
  <si>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M-150</t>
  </si>
  <si>
    <t>M-151</t>
  </si>
  <si>
    <t>M-152</t>
  </si>
  <si>
    <t>M-153</t>
  </si>
  <si>
    <t>M-154</t>
  </si>
  <si>
    <t>M-155</t>
  </si>
  <si>
    <t>M-156</t>
  </si>
  <si>
    <t>M-157</t>
  </si>
  <si>
    <t>M-158</t>
  </si>
  <si>
    <t>M-159</t>
  </si>
  <si>
    <t>M-160</t>
  </si>
  <si>
    <t>M-161</t>
  </si>
  <si>
    <t>M-162</t>
  </si>
  <si>
    <t>M-163</t>
  </si>
  <si>
    <t>M-164</t>
  </si>
  <si>
    <t>M-165</t>
  </si>
  <si>
    <t>M-166</t>
  </si>
  <si>
    <t>M-167</t>
  </si>
  <si>
    <t>M-168</t>
  </si>
  <si>
    <t>M-169</t>
  </si>
  <si>
    <t>M-170</t>
  </si>
  <si>
    <t>M-171</t>
  </si>
  <si>
    <t>M-172</t>
  </si>
  <si>
    <t>M-173</t>
  </si>
  <si>
    <t>M-174</t>
  </si>
  <si>
    <t>M-175</t>
  </si>
  <si>
    <t>M-176</t>
  </si>
  <si>
    <t>M-177</t>
  </si>
  <si>
    <t>M-178</t>
  </si>
  <si>
    <t>M-179</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</si>
  <si>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</si>
  <si>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</si>
  <si>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</si>
  <si>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</si>
  <si>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</si>
  <si>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</si>
  <si>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</si>
  <si>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</si>
  <si>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</si>
  <si>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</si>
  <si>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</si>
  <si>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</si>
  <si>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</si>
  <si>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</si>
  <si>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</si>
  <si>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</si>
  <si>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</si>
  <si>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</si>
  <si>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</si>
  <si>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</si>
  <si>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</si>
  <si>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</si>
  <si>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</si>
  <si>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</si>
  <si>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</si>
  <si>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</si>
  <si>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</si>
  <si>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</si>
  <si>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</si>
  <si>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</si>
  <si>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</si>
  <si>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</si>
  <si>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</si>
  <si>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</si>
  <si>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</si>
  <si>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</si>
  <si>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</si>
  <si>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</si>
  <si>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</si>
  <si>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</si>
  <si>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</si>
  <si>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</si>
  <si>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</si>
  <si>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</si>
  <si>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</si>
  <si>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</si>
  <si>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</si>
  <si>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</si>
  <si>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</si>
  <si>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</si>
  <si>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</si>
  <si>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</si>
  <si>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</si>
  <si>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</si>
  <si>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</si>
  <si>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</si>
  <si>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</si>
  <si>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</si>
  <si>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</si>
  <si>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</si>
  <si>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</si>
  <si>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</si>
  <si>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</si>
  <si>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</si>
  <si>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</si>
  <si>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</si>
  <si>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</si>
  <si>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</si>
  <si>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</si>
  <si>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</si>
  <si>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</si>
  <si>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</si>
  <si>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</si>
  <si>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</si>
  <si>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</si>
  <si>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</si>
  <si>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</si>
  <si>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</si>
  <si>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</si>
  <si>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</si>
  <si>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M-260</t>
  </si>
  <si>
    <t>M-261</t>
  </si>
  <si>
    <t>M-262</t>
  </si>
  <si>
    <t>M-263</t>
  </si>
  <si>
    <t>M-264</t>
  </si>
  <si>
    <t>M-265</t>
  </si>
  <si>
    <t>M-266</t>
  </si>
  <si>
    <t>M-267</t>
  </si>
  <si>
    <t>M-268</t>
  </si>
  <si>
    <t>M-269</t>
  </si>
  <si>
    <t>M-270</t>
  </si>
  <si>
    <t>M-271</t>
  </si>
  <si>
    <t>M-272</t>
  </si>
  <si>
    <t>M-273</t>
  </si>
  <si>
    <t>M-274</t>
  </si>
  <si>
    <t>M-275</t>
  </si>
  <si>
    <t>M-276</t>
  </si>
  <si>
    <t>M-277</t>
  </si>
  <si>
    <t>M-278</t>
  </si>
  <si>
    <t>M-279</t>
  </si>
  <si>
    <t>M-280</t>
  </si>
  <si>
    <t>M-281</t>
  </si>
  <si>
    <t>M-282</t>
  </si>
  <si>
    <t>M-283</t>
  </si>
  <si>
    <t>M-284</t>
  </si>
  <si>
    <t>M-285</t>
  </si>
  <si>
    <t>M-286</t>
  </si>
  <si>
    <t>M-287</t>
  </si>
  <si>
    <t>M-288</t>
  </si>
  <si>
    <t>M-289</t>
  </si>
  <si>
    <t>M-290</t>
  </si>
  <si>
    <t>M-291</t>
  </si>
  <si>
    <t>M-292</t>
  </si>
  <si>
    <t>M-293</t>
  </si>
  <si>
    <t>M-294</t>
  </si>
  <si>
    <t>M-295</t>
  </si>
  <si>
    <t>M-296</t>
  </si>
  <si>
    <t>M-297</t>
  </si>
  <si>
    <t>M-298</t>
  </si>
  <si>
    <t>M-299</t>
  </si>
  <si>
    <t>M-300</t>
  </si>
  <si>
    <t>M-301</t>
  </si>
  <si>
    <t>M-302</t>
  </si>
  <si>
    <t>M-303</t>
  </si>
  <si>
    <t>M-304</t>
  </si>
  <si>
    <t>M-305</t>
  </si>
  <si>
    <t>M-306</t>
  </si>
  <si>
    <t>M-307</t>
  </si>
  <si>
    <t>M-308</t>
  </si>
  <si>
    <t>M-309</t>
  </si>
  <si>
    <t>M-310</t>
  </si>
  <si>
    <t>M-311</t>
  </si>
  <si>
    <t>M-312</t>
  </si>
  <si>
    <t>M-313</t>
  </si>
  <si>
    <t>M-314</t>
  </si>
  <si>
    <t>M-315</t>
  </si>
  <si>
    <t>M-316</t>
  </si>
  <si>
    <t>M-317</t>
  </si>
  <si>
    <t>M-318</t>
  </si>
  <si>
    <t>M-319</t>
  </si>
  <si>
    <t>M-320</t>
  </si>
  <si>
    <t>M-321</t>
  </si>
  <si>
    <t>M-322</t>
  </si>
  <si>
    <t>M-323</t>
  </si>
  <si>
    <t>M-324</t>
  </si>
  <si>
    <t>M-325</t>
  </si>
  <si>
    <t>M-326</t>
  </si>
  <si>
    <t>M-327</t>
  </si>
  <si>
    <t>M-328</t>
  </si>
  <si>
    <t>M-329</t>
  </si>
  <si>
    <t>M-330</t>
  </si>
  <si>
    <t>M-331</t>
  </si>
  <si>
    <t>M-332</t>
  </si>
  <si>
    <t>M-333</t>
  </si>
  <si>
    <t>M-334</t>
  </si>
  <si>
    <t>M-335</t>
  </si>
  <si>
    <t>M-336</t>
  </si>
  <si>
    <t>M-337</t>
  </si>
  <si>
    <t>M-338</t>
  </si>
  <si>
    <t>M-339</t>
  </si>
  <si>
    <t>M-340</t>
  </si>
  <si>
    <t>M-341</t>
  </si>
  <si>
    <t>M-342</t>
  </si>
  <si>
    <t>M-343</t>
  </si>
  <si>
    <t>M-344</t>
  </si>
  <si>
    <t>M-346</t>
  </si>
  <si>
    <t>Soliciting Producer's Name: First MI Last</t>
  </si>
  <si>
    <t>M-345</t>
  </si>
  <si>
    <t xml:space="preserve">Soliciting Producer's Signature </t>
  </si>
  <si>
    <t>If Policyowner is an Individual</t>
  </si>
  <si>
    <t>Is the Policyowner(s) a U.S. Citizen or Other U.S. person as defined in item 3 of the Certification on the official IRS Form W-9?</t>
  </si>
  <si>
    <t>Has the Policyowner(s) been notified by the IRS that they are currently subject to backup withholding because they have failed to report all interest and dividends on their tax return?</t>
  </si>
  <si>
    <t>/TXLife/TXLifeRequest/OLifE/Party/Phone/AreaCode + /TXLife/TXLifeRequest/OLifE/Party/Phone/DialNumber for /TXLife/TXLifeRequest/OLifE/Party/Phone/PrefPhone @tc="1"
&lt;Phone id="Phone_1"&gt;
 &lt;PhoneTypeCode tc="1"&gt;Primary&lt;/PhoneTypeCode&gt;
 &lt;AreaCode&gt;478&lt;/AreaCode&gt;
 &lt;DialNumber&gt;4564326&lt;/DialNumber&gt;
 &lt;PrefPhone tc="1"&gt;True&lt;/PrefPhone&gt;
&lt;/Phone&gt;</t>
  </si>
  <si>
    <t>PrefPhone @tc=1 (True), @tc=0 (False)
PhoneTypeCode tc:
tc=1 (Home or Primary)\
tc=12 (Mobile)</t>
  </si>
  <si>
    <t>(Where Party= Insured Party)
/TXLife/TXLifeRequest/OLifE/Party/OLifEExtension/ClientExtension/RiskClass/@tc (see custom codes)
/TXLife/TXLifeRequest/OLifE/Party/OLifEExtension/ClientExtension/RiskClass/text
Example:
&lt;Party&gt;
                &lt;OLifEExtension VendorCode="47"ExtensionCode="Party"&gt;
                                &lt;ClientExtension&gt;           
                                                &lt;RiskClass tc="10047000014"&gt;Preferred Plus Non-Tobacco &lt;/RiskClass&gt;
                                &lt;/ClientExtension&gt;
                &lt;/OLifEExtension&gt;
&lt;/Party&gt;</t>
  </si>
  <si>
    <t>Super Preferred Non Smoker - 1004700008
Preferred Plus Non Smoker - 1004700004
Preferred Non Smoker - 1004700007
Standard Non Smoker - 1004700006
Preferred Smoker - 1004700003
Standard Smoker - 1004700005</t>
  </si>
  <si>
    <t>SSN</t>
  </si>
  <si>
    <t>M-347</t>
  </si>
  <si>
    <t>M-348</t>
  </si>
  <si>
    <t>M-349</t>
  </si>
  <si>
    <t>M-350</t>
  </si>
  <si>
    <t>M-351</t>
  </si>
  <si>
    <t>M-352</t>
  </si>
  <si>
    <t>M-353</t>
  </si>
  <si>
    <t xml:space="preserve">Proposed Additional Insured's Name: </t>
  </si>
  <si>
    <t>Solicitation Information</t>
  </si>
  <si>
    <t xml:space="preserve">1. Has the Proposed Insured/Additional Insured change his/her name during the past 5 years? Yes </t>
  </si>
  <si>
    <t>1. Has the Proposed Insured/Additional Insured change his/her name during the past 5 years? No</t>
  </si>
  <si>
    <t>2. This life insurance application is being purchased for: Charitable Planning</t>
  </si>
  <si>
    <t>Estate Planning</t>
  </si>
  <si>
    <t>Buy-Sell</t>
  </si>
  <si>
    <t>Definted Benefit Plan</t>
  </si>
  <si>
    <t>412(e )(3 )</t>
  </si>
  <si>
    <t>3. Other than the spouse is any Proposed Insured dependent on anyone for their support</t>
  </si>
  <si>
    <t>4. Are you aware of any information not given in the application that might affect the insurability of the Proposed Insured(s)?</t>
  </si>
  <si>
    <t>5. Have plans been made that any other party (including a Life Settlement and/or Viatical Company), other than the policyowner, will obtain any right, title or interest in any policy issued on the life of the Proposed Insured(s) as a result of this application?</t>
  </si>
  <si>
    <t>6. Check appropriate items that have been ordered: MCAS</t>
  </si>
  <si>
    <t>Producer Commission Information
Servicing Producer's Information</t>
  </si>
  <si>
    <t>Producer Commission Information
Additional Producer</t>
  </si>
  <si>
    <t>Name First MI Last</t>
  </si>
  <si>
    <t>Soc. Sec. #/Tax ID #</t>
  </si>
  <si>
    <t>E-mail Address</t>
  </si>
  <si>
    <t>Name of Office Contact</t>
  </si>
  <si>
    <t>Broker-Dealer Information</t>
  </si>
  <si>
    <t>Soliciting Producer's Certification</t>
  </si>
  <si>
    <t>Soliciting Producer's Signature</t>
  </si>
  <si>
    <t xml:space="preserve">Signed and Dated by the Soliciting Producer on: </t>
  </si>
  <si>
    <t>Additional Producer's Certification</t>
  </si>
  <si>
    <t xml:space="preserve">Signed and Dated by the Additional Producer(s) on: </t>
  </si>
  <si>
    <t>Additional Producer's Signature</t>
  </si>
  <si>
    <t>First MI Last Suffix of 2nd Entry</t>
  </si>
  <si>
    <t>Reason for Change of 2nd Entry</t>
  </si>
  <si>
    <t>First MI Last Suffix of 3rd Entry</t>
  </si>
  <si>
    <t>Reason for Change of 3rd Entry</t>
  </si>
  <si>
    <t>_________________</t>
  </si>
  <si>
    <t>_____________ (indicate type)</t>
  </si>
  <si>
    <t>Other - Business Qualified</t>
  </si>
  <si>
    <t>Other - Business Non-Qualified</t>
  </si>
  <si>
    <t>Rev 11/25/19</t>
  </si>
  <si>
    <t>Please explain</t>
  </si>
  <si>
    <t>Aware of any information that affects the insurability of the Proposed Insured(s)</t>
  </si>
  <si>
    <t>Proposed Insured(s) changed his/her name during the past 5 years</t>
  </si>
  <si>
    <t>M-354</t>
  </si>
  <si>
    <t>M-355</t>
  </si>
  <si>
    <t>M-356</t>
  </si>
  <si>
    <t>M-357</t>
  </si>
  <si>
    <t>M-358</t>
  </si>
  <si>
    <t>M-359</t>
  </si>
  <si>
    <t>M-360</t>
  </si>
  <si>
    <t>M-361</t>
  </si>
  <si>
    <t>M-362</t>
  </si>
  <si>
    <t>M-363</t>
  </si>
  <si>
    <t>M-364</t>
  </si>
  <si>
    <t>M-365</t>
  </si>
  <si>
    <t>M-366</t>
  </si>
  <si>
    <t>M-367</t>
  </si>
  <si>
    <t>M-368</t>
  </si>
  <si>
    <t>M-369</t>
  </si>
  <si>
    <t>M-370</t>
  </si>
  <si>
    <t>M-371</t>
  </si>
  <si>
    <t>M-372</t>
  </si>
  <si>
    <t>M-373</t>
  </si>
  <si>
    <t>M-374</t>
  </si>
  <si>
    <t>M-375</t>
  </si>
  <si>
    <t>M-376</t>
  </si>
  <si>
    <t>M-377</t>
  </si>
  <si>
    <t>M-378</t>
  </si>
  <si>
    <t>M-379</t>
  </si>
  <si>
    <t>M-380</t>
  </si>
  <si>
    <t>M-381</t>
  </si>
  <si>
    <t>M-382</t>
  </si>
  <si>
    <t>M-383</t>
  </si>
  <si>
    <t>M-384</t>
  </si>
  <si>
    <t>M-385</t>
  </si>
  <si>
    <t>M-386</t>
  </si>
  <si>
    <t>M-387</t>
  </si>
  <si>
    <t>M-388</t>
  </si>
  <si>
    <t>M-389</t>
  </si>
  <si>
    <t>M-390</t>
  </si>
  <si>
    <t>M-391</t>
  </si>
  <si>
    <t>M-392</t>
  </si>
  <si>
    <t>M-393</t>
  </si>
  <si>
    <t>M-394</t>
  </si>
  <si>
    <t>M-395</t>
  </si>
  <si>
    <t>M-396</t>
  </si>
  <si>
    <t>M-397</t>
  </si>
  <si>
    <t>M-398</t>
  </si>
  <si>
    <t>M-399</t>
  </si>
  <si>
    <t>M-400</t>
  </si>
  <si>
    <t>M-401</t>
  </si>
  <si>
    <t>M-402</t>
  </si>
  <si>
    <t>M-403</t>
  </si>
  <si>
    <t>M-404</t>
  </si>
  <si>
    <t>M-405</t>
  </si>
  <si>
    <t>M-406</t>
  </si>
  <si>
    <t>M-407</t>
  </si>
  <si>
    <t>M-408</t>
  </si>
  <si>
    <t>M-409</t>
  </si>
  <si>
    <t>M-410</t>
  </si>
  <si>
    <t>M-411</t>
  </si>
  <si>
    <t>M-412</t>
  </si>
  <si>
    <t>M-413</t>
  </si>
  <si>
    <t>M-414</t>
  </si>
  <si>
    <t>M-415</t>
  </si>
  <si>
    <t>M-416</t>
  </si>
  <si>
    <t>M-417</t>
  </si>
  <si>
    <t>M-418</t>
  </si>
  <si>
    <t>M-419</t>
  </si>
  <si>
    <t>M-420</t>
  </si>
  <si>
    <t>M-421</t>
  </si>
  <si>
    <t>M-422</t>
  </si>
  <si>
    <t>M-423</t>
  </si>
  <si>
    <t>M-424</t>
  </si>
  <si>
    <t>M-425</t>
  </si>
  <si>
    <t>M-426</t>
  </si>
  <si>
    <t>M-427</t>
  </si>
  <si>
    <t>M-428</t>
  </si>
  <si>
    <t>M-429</t>
  </si>
  <si>
    <t>M-430</t>
  </si>
  <si>
    <t>M-431</t>
  </si>
  <si>
    <t>M-432</t>
  </si>
  <si>
    <t>M-433</t>
  </si>
  <si>
    <t>M-434</t>
  </si>
  <si>
    <t>M-435</t>
  </si>
  <si>
    <t>M-436</t>
  </si>
  <si>
    <t>M-437</t>
  </si>
  <si>
    <t>M-438</t>
  </si>
  <si>
    <t>M-439</t>
  </si>
  <si>
    <t>M-440</t>
  </si>
  <si>
    <t>M-441</t>
  </si>
  <si>
    <t>M-442</t>
  </si>
  <si>
    <t>If 'Aware of any information that affects the insurability of the Proposed Insured(s) is Yes or 'Have plans been made that any party (including a Life Settlement and/or Viatical Company), other than the policyowner, will obtain any right, title or interest in any policy issued on the life of the Proposed Insured(s) as a result of this application' is Yes</t>
  </si>
  <si>
    <t>Policyowner Name (if other than proposed insured)</t>
  </si>
  <si>
    <t>Benefit Election</t>
  </si>
  <si>
    <t>1. Initial LTC Coverage Amount</t>
  </si>
  <si>
    <t>2. Maximum Monthly Benefit Percentage</t>
  </si>
  <si>
    <t>I elect NOT to designate another person to receive notice of lapse or termination.</t>
  </si>
  <si>
    <t>I designate the person listed below to receive copies of any notice of lapse or termination.</t>
  </si>
  <si>
    <t>Protection against unintended lapse.-I understand that I have the right to designated at least one person other than myself to receive notice of lapse or termination of this long-term care insurance policy for nonpayment of premium. I understand that notice will not be given until 30 days after a premium is due and unpaid. I elect NOT to designate another person to receive such notice.</t>
  </si>
  <si>
    <t>Are you covered by Medicaid?</t>
  </si>
  <si>
    <t xml:space="preserve">Do you have another long-term care insurance policy or certificate (including a health care service contract or health maintenance organization contract), whether existing or pending? </t>
  </si>
  <si>
    <t>Document Delivery</t>
  </si>
  <si>
    <t>By initialing below, the Policyowner confirms they received the listed documents</t>
  </si>
  <si>
    <t>Policyowner Initials</t>
  </si>
  <si>
    <t xml:space="preserve">1. Does the Proposed Insured have any existing life insurance or annuities? </t>
  </si>
  <si>
    <t>2. Do you know or have any reason to believe that a replacement of life insurance or annuity is involved?</t>
  </si>
  <si>
    <t>Primary Policyowner or Trustees or Authorized Signers including Title</t>
  </si>
  <si>
    <t xml:space="preserve">Agent's Signature </t>
  </si>
  <si>
    <t>Agent's Name: First MI Last</t>
  </si>
  <si>
    <t>1. List below any other Health Insurance you have sold to the Proposed Insured that is currently in force, or purchased within the ast 5 years and no longer in force.
Company</t>
  </si>
  <si>
    <t>-If total number of pending policies is greater than 3, then type subheading of 'Additional Pending Policies' APPLC p. 5. Company Name, Face Amount, Purpose"</t>
  </si>
  <si>
    <t>Existing Insurance and/or Replacement Inforation</t>
  </si>
  <si>
    <t>Only display if trustee or additional trustee fields are NOT blank</t>
  </si>
  <si>
    <t>Only display if Additional Authorized Signer is not blank</t>
  </si>
  <si>
    <t>Only display if Ownership Transfer is not blank</t>
  </si>
  <si>
    <t>Only display if # of Pending Policies is greater than 3</t>
  </si>
  <si>
    <t>Table (p. 2)</t>
  </si>
  <si>
    <t>###</t>
  </si>
  <si>
    <t>Trustee(s)</t>
  </si>
  <si>
    <t>Ownership Transfer</t>
  </si>
  <si>
    <t>Additional Pending Policies</t>
  </si>
  <si>
    <t>In Force, Pending, and Replacement Additional Remarks</t>
  </si>
  <si>
    <t>If Other-Personal is selected</t>
  </si>
  <si>
    <t>If Other-Business Qualified is selected</t>
  </si>
  <si>
    <t>If Other-Business Non-Qualified is selected</t>
  </si>
  <si>
    <t>M-322.5</t>
  </si>
  <si>
    <t>M-443</t>
  </si>
  <si>
    <t>M-444</t>
  </si>
  <si>
    <t>M-445</t>
  </si>
  <si>
    <t>M-446</t>
  </si>
  <si>
    <t>M-447</t>
  </si>
  <si>
    <t>M-448</t>
  </si>
  <si>
    <t>M-449</t>
  </si>
  <si>
    <t>M-450</t>
  </si>
  <si>
    <t>M-451</t>
  </si>
  <si>
    <t>M-452</t>
  </si>
  <si>
    <t>M-453</t>
  </si>
  <si>
    <t>M-454</t>
  </si>
  <si>
    <t>M-455</t>
  </si>
  <si>
    <t>M-456</t>
  </si>
  <si>
    <t>M-457</t>
  </si>
  <si>
    <t>M-458</t>
  </si>
  <si>
    <t>M-459</t>
  </si>
  <si>
    <t>M-460</t>
  </si>
  <si>
    <t>M-461</t>
  </si>
  <si>
    <t>M-462</t>
  </si>
  <si>
    <t>M-463</t>
  </si>
  <si>
    <t>M-464</t>
  </si>
  <si>
    <t>M-465</t>
  </si>
  <si>
    <t>M-466</t>
  </si>
  <si>
    <t>M-467</t>
  </si>
  <si>
    <t>M-468</t>
  </si>
  <si>
    <t>M-469</t>
  </si>
  <si>
    <t>M-470</t>
  </si>
  <si>
    <t>M-471</t>
  </si>
  <si>
    <t>M-472</t>
  </si>
  <si>
    <t>M-473</t>
  </si>
  <si>
    <t>M-474</t>
  </si>
  <si>
    <t>M-475</t>
  </si>
  <si>
    <t>M-476</t>
  </si>
  <si>
    <t>M-477</t>
  </si>
  <si>
    <t>M-478</t>
  </si>
  <si>
    <t>M-479</t>
  </si>
  <si>
    <t>M-480</t>
  </si>
  <si>
    <t>M-481</t>
  </si>
  <si>
    <t>M-482</t>
  </si>
  <si>
    <t>M-483</t>
  </si>
  <si>
    <t>M-484</t>
  </si>
  <si>
    <t>M-485</t>
  </si>
  <si>
    <t>M-486</t>
  </si>
  <si>
    <t>M-487</t>
  </si>
  <si>
    <t>M-488</t>
  </si>
  <si>
    <t>M-489</t>
  </si>
  <si>
    <t>M-490</t>
  </si>
  <si>
    <t>M-491</t>
  </si>
  <si>
    <t>M-492</t>
  </si>
  <si>
    <t>M-493</t>
  </si>
  <si>
    <t>M-494</t>
  </si>
  <si>
    <t>M-495</t>
  </si>
  <si>
    <t>M-496</t>
  </si>
  <si>
    <t>M-497</t>
  </si>
  <si>
    <t>M-498</t>
  </si>
  <si>
    <t>M-499</t>
  </si>
  <si>
    <t>M-500</t>
  </si>
  <si>
    <t>M-501</t>
  </si>
  <si>
    <t>M-502</t>
  </si>
  <si>
    <t>M-503</t>
  </si>
  <si>
    <t>M-504</t>
  </si>
  <si>
    <t>M-505</t>
  </si>
  <si>
    <t>M-506</t>
  </si>
  <si>
    <t>M-507</t>
  </si>
  <si>
    <t>M-508</t>
  </si>
  <si>
    <t>M-509</t>
  </si>
  <si>
    <t>M-510</t>
  </si>
  <si>
    <t>M-511</t>
  </si>
  <si>
    <t>M-512</t>
  </si>
  <si>
    <t>M-513</t>
  </si>
  <si>
    <t>M-514</t>
  </si>
  <si>
    <t>M-515</t>
  </si>
  <si>
    <t>If # of Beneficiaries is more than 3, type 'APPLC p. 3: Additional Beneficiares: ' and all Beneficiary information entered-new line for each record</t>
  </si>
  <si>
    <t>Only display if total # of beneficiares is greater than 3</t>
  </si>
  <si>
    <t>If total number of existing policies is greater than 3, map remaining to this table.</t>
  </si>
  <si>
    <t>M-516</t>
  </si>
  <si>
    <t>M-351.5</t>
  </si>
  <si>
    <t>Only for Issue State=FL</t>
  </si>
  <si>
    <t>M-351.6</t>
  </si>
  <si>
    <t>M-351.7</t>
  </si>
  <si>
    <t>Optional Benefits-Opt Out</t>
  </si>
  <si>
    <t>Physician/Health Care Provider's Information</t>
  </si>
  <si>
    <t>Physician's Name: First MI Last</t>
  </si>
  <si>
    <t>Health Care Provider's Name</t>
  </si>
  <si>
    <t>Consent</t>
  </si>
  <si>
    <t>State of Residence</t>
  </si>
  <si>
    <t>Proposed Insured or Parent/Guardian's Signature</t>
  </si>
  <si>
    <t>Generic - HI, IL, NC, NJ, NM, RI, SD</t>
  </si>
  <si>
    <t>Print Proposed Insured's Name: First MI Last</t>
  </si>
  <si>
    <t>Optional Release of Information to Personal Physician</t>
  </si>
  <si>
    <t>Physician's Information
Name: First MI Last</t>
  </si>
  <si>
    <t>Physician's Information</t>
  </si>
  <si>
    <t>Informed Consent</t>
  </si>
  <si>
    <t>Physician</t>
  </si>
  <si>
    <t>Physician/Alternate Testing Site's Information</t>
  </si>
  <si>
    <t>Positive HIV Antibody Screen results are to be reported to (select one):</t>
  </si>
  <si>
    <t>Alternative Testing Site or</t>
  </si>
  <si>
    <t>my physician</t>
  </si>
  <si>
    <t>Alternate Testing Site's Name</t>
  </si>
  <si>
    <t>Print Producer's Name: First MI Last</t>
  </si>
  <si>
    <t xml:space="preserve">Day________Month_________, 20__ </t>
  </si>
  <si>
    <t>Dated At: _________</t>
  </si>
  <si>
    <t>If you do not wish to know the results of the test, initial here:</t>
  </si>
  <si>
    <t>If you want to know the results of the test, but do not at present have a private physician, initial here:</t>
  </si>
  <si>
    <t>Notification of Positive Test Results</t>
  </si>
  <si>
    <t>Please send the result to me at:</t>
  </si>
  <si>
    <t>I authorize Pacific Life to send the result to my physician and understand that such results may become part of my physician's permanent medical records concerning me:</t>
  </si>
  <si>
    <t>Legal Guardian's Signature</t>
  </si>
  <si>
    <t>Address City State Zip Code</t>
  </si>
  <si>
    <t>Examiner (Name and Address)</t>
  </si>
  <si>
    <t>First MI Last</t>
  </si>
  <si>
    <t>Signature of Person Obtaining Consent</t>
  </si>
  <si>
    <t>Health Care Provider's Information</t>
  </si>
  <si>
    <t>Name of Physician or other person/entity</t>
  </si>
  <si>
    <t xml:space="preserve">Signature of Proposed Insured </t>
  </si>
  <si>
    <t>Date Signed</t>
  </si>
  <si>
    <t>Signature of Witness</t>
  </si>
  <si>
    <t>Send the result to me at:</t>
  </si>
  <si>
    <t>I authorize Pacific Life to send the result to another person:</t>
  </si>
  <si>
    <t>I authorize Pacific Life to send the result to the following physician or health care provider:</t>
  </si>
  <si>
    <t>My Information</t>
  </si>
  <si>
    <t>Other Person's Information</t>
  </si>
  <si>
    <t>Authorization</t>
  </si>
  <si>
    <t>Proposed Insured Signature</t>
  </si>
  <si>
    <t>Print Legal Guardian's Name: First Mi Last</t>
  </si>
  <si>
    <t>Print Person Obtaining Consent's Name: First MI Last</t>
  </si>
  <si>
    <t>If you do not have a personal physician, please initial here _____ if you wish test results sent directly to you.</t>
  </si>
  <si>
    <t>If you desire, you can designate the county health department as the recipient for your test results. If this is your wish, please initial here _____</t>
  </si>
  <si>
    <t>Notification of Test Result</t>
  </si>
  <si>
    <t>Pittsburgh AIDS Task Force</t>
  </si>
  <si>
    <t>Philadelphia Community Health Alternatives</t>
  </si>
  <si>
    <t>Congreso-de Latinos Unidos, Inc.</t>
  </si>
  <si>
    <t>BEBASHI</t>
  </si>
  <si>
    <t>TX</t>
  </si>
  <si>
    <t>Physician/Other Person's Information</t>
  </si>
  <si>
    <t>Other Person's Name: First MI Last</t>
  </si>
  <si>
    <t>If your test results are negative, no routine notification will be sent to you. However, if you wish to receive notification of negative test results, initial here ______</t>
  </si>
  <si>
    <t>Medical Professional/Company Agent's Information</t>
  </si>
  <si>
    <t>Medica Professional/Company Agent's Signature</t>
  </si>
  <si>
    <t>Send Test Results To</t>
  </si>
  <si>
    <t>I wish my test results to be released to:</t>
  </si>
  <si>
    <t>Myself only.</t>
  </si>
  <si>
    <t>Both myself and my physician, health care provider, or other person indicated below.</t>
  </si>
  <si>
    <t>My physician, health care provider or other person indicated below.</t>
  </si>
  <si>
    <t>Physician/Health Care Provider/Other Person's Information</t>
  </si>
  <si>
    <t>Select a Physician or Provider</t>
  </si>
  <si>
    <t>Select a Physician or Facility</t>
  </si>
  <si>
    <t>Select a Physician, Facility or Provider</t>
  </si>
  <si>
    <t>If State = AZ, DC, KS, MT, NE, VA</t>
  </si>
  <si>
    <t>If State = CA, CO, CT, DE, FL, HI, IL, IN, KY, MA, MI, MO, NC, NH, NJ, NM, OH, OR, RI, SD, TX, UT, VT, WA, WV</t>
  </si>
  <si>
    <t>If State = MA, OH, OR, WV</t>
  </si>
  <si>
    <t>Negative test results are typically not sent to the Proposed Insured, does the Proposed Insured wish to receive notification of negative test results?</t>
  </si>
  <si>
    <t>If State = VA</t>
  </si>
  <si>
    <t>'Proposed Insured',
'Another person, physician, facility or organization'</t>
  </si>
  <si>
    <t>If state=AZ, CA, CO, DE, FL, IN, KS, KY, MA, MO, MT, OR, TX, UT, VA, VT, WA and Ref #164 'Does the Proposed Insured authorize the release of their HIV test results to their personal physician?' or #165 'Does the Proposed Insured authorize the disclosure of HIV test results which are other than normal to a physician or health care provider?' is Yes 
OR if #173 'Please select' is Physician OR if #175 'Select an Existing Physician or Provider' or #176 'Select an Existing Physician or Facility' or #177 'Select an Existing Physician, Facility or Provider' is Physician</t>
  </si>
  <si>
    <t>If state=AZ, CA, CO, DE, FL, IN, KS, KY, MA, MO, MT, OR, TX, UT, VA, VT, WA and Ref #164 'Does the Proposed Insured authorize the release of their HIV test results to their personal physician?' or #165 'Does the Proposed Insured authorize the disclosure of HIV test results which are other than normal to a physician or health care provider?' is Yes 
OR if #173 'Please select' is Physician 
OR if #175 'Select an Existing Physician or Provider' is Physician or Provider
OR #176 'Select an Existing Physician or Facility' is Physician or Facility
OR #177 'Select an Existing Physician, Facility or Provider' is Physician, Facility or Provider</t>
  </si>
  <si>
    <t>state=OH and Ref #171 'Does the Proposed Insured want to send the results which are other than normal to another person?' is Yes</t>
  </si>
  <si>
    <t>If State = PA and Does the Proposed Insured authorize the disclosure of any HIV test results which are other than normal to a physician or to a different organization? Is Yes</t>
  </si>
  <si>
    <t>M-517</t>
  </si>
  <si>
    <t>M-518</t>
  </si>
  <si>
    <t>M-519</t>
  </si>
  <si>
    <t>M-520</t>
  </si>
  <si>
    <t>M-521</t>
  </si>
  <si>
    <t>M-522</t>
  </si>
  <si>
    <t>M-523</t>
  </si>
  <si>
    <t>M-524</t>
  </si>
  <si>
    <t>M-525</t>
  </si>
  <si>
    <t>M-526</t>
  </si>
  <si>
    <t>M-527</t>
  </si>
  <si>
    <t>M-528</t>
  </si>
  <si>
    <t>M-529</t>
  </si>
  <si>
    <t>M-530</t>
  </si>
  <si>
    <t>M-531</t>
  </si>
  <si>
    <t>M-532</t>
  </si>
  <si>
    <t>M-533</t>
  </si>
  <si>
    <t>M-534</t>
  </si>
  <si>
    <t>M-535</t>
  </si>
  <si>
    <t>M-536</t>
  </si>
  <si>
    <t>M-537</t>
  </si>
  <si>
    <t>M-538</t>
  </si>
  <si>
    <t>M-539</t>
  </si>
  <si>
    <t>M-540</t>
  </si>
  <si>
    <t>M-541</t>
  </si>
  <si>
    <t>M-542</t>
  </si>
  <si>
    <t>M-543</t>
  </si>
  <si>
    <t>M-544</t>
  </si>
  <si>
    <t>M-545</t>
  </si>
  <si>
    <t>M-546</t>
  </si>
  <si>
    <t>M-547</t>
  </si>
  <si>
    <t>M-548</t>
  </si>
  <si>
    <t>M-549</t>
  </si>
  <si>
    <t>M-550</t>
  </si>
  <si>
    <t>M-551</t>
  </si>
  <si>
    <t>M-552</t>
  </si>
  <si>
    <t>M-553</t>
  </si>
  <si>
    <t>M-554</t>
  </si>
  <si>
    <t>M-555</t>
  </si>
  <si>
    <t>M-556</t>
  </si>
  <si>
    <t>M-557</t>
  </si>
  <si>
    <t>M-558</t>
  </si>
  <si>
    <t>M-559</t>
  </si>
  <si>
    <t>M-560</t>
  </si>
  <si>
    <t>M-561</t>
  </si>
  <si>
    <t>M-562</t>
  </si>
  <si>
    <t>M-563</t>
  </si>
  <si>
    <t>M-564</t>
  </si>
  <si>
    <t>M-565</t>
  </si>
  <si>
    <t>M-566</t>
  </si>
  <si>
    <t>M-567</t>
  </si>
  <si>
    <t>M-568</t>
  </si>
  <si>
    <t>M-569</t>
  </si>
  <si>
    <t>M-570</t>
  </si>
  <si>
    <t>M-571</t>
  </si>
  <si>
    <t>M-572</t>
  </si>
  <si>
    <t>M-573</t>
  </si>
  <si>
    <t>M-574</t>
  </si>
  <si>
    <t>M-575</t>
  </si>
  <si>
    <t>M-576</t>
  </si>
  <si>
    <t>M-577</t>
  </si>
  <si>
    <t>M-578</t>
  </si>
  <si>
    <t>M-579</t>
  </si>
  <si>
    <t>M-580</t>
  </si>
  <si>
    <t>M-581</t>
  </si>
  <si>
    <t>M-582</t>
  </si>
  <si>
    <t>M-583</t>
  </si>
  <si>
    <t>M-584</t>
  </si>
  <si>
    <t>M-585</t>
  </si>
  <si>
    <t>M-586</t>
  </si>
  <si>
    <t>M-587</t>
  </si>
  <si>
    <t>M-588</t>
  </si>
  <si>
    <t>M-589</t>
  </si>
  <si>
    <t>M-590</t>
  </si>
  <si>
    <t>M-591</t>
  </si>
  <si>
    <t>M-592</t>
  </si>
  <si>
    <t>M-593</t>
  </si>
  <si>
    <t>M-594</t>
  </si>
  <si>
    <t>M-595</t>
  </si>
  <si>
    <t>M-596</t>
  </si>
  <si>
    <t>M-597</t>
  </si>
  <si>
    <t>M-598</t>
  </si>
  <si>
    <t>M-599</t>
  </si>
  <si>
    <t>M-600</t>
  </si>
  <si>
    <t>M-601</t>
  </si>
  <si>
    <t>M-602</t>
  </si>
  <si>
    <t>M-603</t>
  </si>
  <si>
    <t>M-604</t>
  </si>
  <si>
    <t>M-605</t>
  </si>
  <si>
    <t>M-606</t>
  </si>
  <si>
    <t>M-607</t>
  </si>
  <si>
    <t>M-608</t>
  </si>
  <si>
    <t>M-609</t>
  </si>
  <si>
    <t>M-610</t>
  </si>
  <si>
    <t>M-611</t>
  </si>
  <si>
    <t>M-612</t>
  </si>
  <si>
    <t>M-613</t>
  </si>
  <si>
    <t>M-614</t>
  </si>
  <si>
    <t>M-615</t>
  </si>
  <si>
    <t>M-616</t>
  </si>
  <si>
    <t>M-617</t>
  </si>
  <si>
    <t>M-618</t>
  </si>
  <si>
    <t>M-619</t>
  </si>
  <si>
    <t>M-620</t>
  </si>
  <si>
    <t>M-621</t>
  </si>
  <si>
    <t>M-622</t>
  </si>
  <si>
    <t>M-623</t>
  </si>
  <si>
    <t>M-624</t>
  </si>
  <si>
    <t>M-625</t>
  </si>
  <si>
    <t>M-626</t>
  </si>
  <si>
    <t>M-627</t>
  </si>
  <si>
    <t>M-628</t>
  </si>
  <si>
    <t>M-629</t>
  </si>
  <si>
    <t>M-630</t>
  </si>
  <si>
    <t>M-631</t>
  </si>
  <si>
    <t>M-632</t>
  </si>
  <si>
    <t>M-633</t>
  </si>
  <si>
    <t>M-634</t>
  </si>
  <si>
    <t>M-635</t>
  </si>
  <si>
    <t>M-636</t>
  </si>
  <si>
    <t>M-637</t>
  </si>
  <si>
    <t>M-638</t>
  </si>
  <si>
    <t>M-639</t>
  </si>
  <si>
    <t>M-640</t>
  </si>
  <si>
    <t>M-641</t>
  </si>
  <si>
    <t>M-642</t>
  </si>
  <si>
    <t>M-643</t>
  </si>
  <si>
    <t>M-644</t>
  </si>
  <si>
    <t>M-645</t>
  </si>
  <si>
    <t>M-646</t>
  </si>
  <si>
    <t>M-647</t>
  </si>
  <si>
    <t>M-648</t>
  </si>
  <si>
    <t>M-649</t>
  </si>
  <si>
    <t>M-650</t>
  </si>
  <si>
    <t>M-651</t>
  </si>
  <si>
    <t>M-652</t>
  </si>
  <si>
    <t>M-653</t>
  </si>
  <si>
    <t>M-654</t>
  </si>
  <si>
    <t>M-655</t>
  </si>
  <si>
    <t>M-656</t>
  </si>
  <si>
    <t>M-657</t>
  </si>
  <si>
    <t>M-658</t>
  </si>
  <si>
    <t>M-659</t>
  </si>
  <si>
    <t>M-660</t>
  </si>
  <si>
    <t>M-661</t>
  </si>
  <si>
    <t>M-662</t>
  </si>
  <si>
    <t>M-663</t>
  </si>
  <si>
    <t>M-664</t>
  </si>
  <si>
    <t>M-665</t>
  </si>
  <si>
    <t>M-666</t>
  </si>
  <si>
    <t>M-667</t>
  </si>
  <si>
    <t>M-668</t>
  </si>
  <si>
    <t>M-669</t>
  </si>
  <si>
    <t>M-670</t>
  </si>
  <si>
    <t>M-671</t>
  </si>
  <si>
    <t>M-672</t>
  </si>
  <si>
    <t>M-673</t>
  </si>
  <si>
    <t>M-674</t>
  </si>
  <si>
    <t>M-675</t>
  </si>
  <si>
    <t>M-676</t>
  </si>
  <si>
    <t>M-677</t>
  </si>
  <si>
    <t>M-678</t>
  </si>
  <si>
    <t>M-679</t>
  </si>
  <si>
    <t>M-680</t>
  </si>
  <si>
    <t>M-681</t>
  </si>
  <si>
    <t>M-682</t>
  </si>
  <si>
    <t>M-683</t>
  </si>
  <si>
    <t>M-684</t>
  </si>
  <si>
    <t>M-685</t>
  </si>
  <si>
    <t>M-686</t>
  </si>
  <si>
    <t>M-687</t>
  </si>
  <si>
    <t>M-688</t>
  </si>
  <si>
    <t>M-689</t>
  </si>
  <si>
    <t>M-690</t>
  </si>
  <si>
    <t>M-691</t>
  </si>
  <si>
    <t>M-692</t>
  </si>
  <si>
    <t>M-693</t>
  </si>
  <si>
    <t>M-694</t>
  </si>
  <si>
    <t>M-695</t>
  </si>
  <si>
    <t>M-696</t>
  </si>
  <si>
    <t>M-697</t>
  </si>
  <si>
    <t>M-698</t>
  </si>
  <si>
    <t>M-699</t>
  </si>
  <si>
    <t>M-700</t>
  </si>
  <si>
    <t>M-701</t>
  </si>
  <si>
    <t>M-702</t>
  </si>
  <si>
    <t>M-703</t>
  </si>
  <si>
    <t>M-704</t>
  </si>
  <si>
    <t>M-705</t>
  </si>
  <si>
    <t>M-706</t>
  </si>
  <si>
    <t>M-707</t>
  </si>
  <si>
    <t>M-708</t>
  </si>
  <si>
    <t>M-709</t>
  </si>
  <si>
    <t>M-710</t>
  </si>
  <si>
    <t>M-711</t>
  </si>
  <si>
    <t>M-712</t>
  </si>
  <si>
    <t>M-713</t>
  </si>
  <si>
    <t>M-714</t>
  </si>
  <si>
    <t>M-715</t>
  </si>
  <si>
    <t>M-716</t>
  </si>
  <si>
    <t>M-717</t>
  </si>
  <si>
    <t>M-718</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</si>
  <si>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</si>
  <si>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</si>
  <si>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</si>
  <si>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</si>
  <si>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</si>
  <si>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</si>
  <si>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</si>
  <si>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</si>
  <si>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</si>
  <si>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</si>
  <si>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</si>
  <si>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</si>
  <si>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</si>
  <si>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</si>
  <si>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</si>
  <si>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</si>
  <si>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</si>
  <si>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</si>
  <si>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</si>
  <si>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</si>
  <si>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</si>
  <si>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</si>
  <si>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</si>
  <si>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</si>
  <si>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</si>
  <si>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</si>
  <si>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</si>
  <si>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</si>
  <si>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</si>
  <si>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</si>
  <si>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</si>
  <si>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</si>
  <si>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</si>
  <si>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M-752</t>
  </si>
  <si>
    <t>M-753</t>
  </si>
  <si>
    <t>M-754</t>
  </si>
  <si>
    <t>M-755</t>
  </si>
  <si>
    <t>M-756</t>
  </si>
  <si>
    <t>M-757</t>
  </si>
  <si>
    <t>M-758</t>
  </si>
  <si>
    <t>M-759</t>
  </si>
  <si>
    <t>M-760</t>
  </si>
  <si>
    <t>M-761</t>
  </si>
  <si>
    <t>M-762</t>
  </si>
  <si>
    <t>M-763</t>
  </si>
  <si>
    <t>M-764</t>
  </si>
  <si>
    <t>M-765</t>
  </si>
  <si>
    <t>M-766</t>
  </si>
  <si>
    <t>M-767</t>
  </si>
  <si>
    <t>M-768</t>
  </si>
  <si>
    <t>M-769</t>
  </si>
  <si>
    <t>M-770</t>
  </si>
  <si>
    <t>M-771</t>
  </si>
  <si>
    <t>M-772</t>
  </si>
  <si>
    <t>M-773</t>
  </si>
  <si>
    <t>M-774</t>
  </si>
  <si>
    <t>M-775</t>
  </si>
  <si>
    <t>M-776</t>
  </si>
  <si>
    <t>M-777</t>
  </si>
  <si>
    <t>M-778</t>
  </si>
  <si>
    <t>M-779</t>
  </si>
  <si>
    <t>M-780</t>
  </si>
  <si>
    <t>M-781</t>
  </si>
  <si>
    <t>M-782</t>
  </si>
  <si>
    <t>M-783</t>
  </si>
  <si>
    <t>M-784</t>
  </si>
  <si>
    <t>M-785</t>
  </si>
  <si>
    <t>M-786</t>
  </si>
  <si>
    <t>M-787</t>
  </si>
  <si>
    <t>M-788</t>
  </si>
  <si>
    <t>M-789</t>
  </si>
  <si>
    <t>M-790</t>
  </si>
  <si>
    <t>M-791</t>
  </si>
  <si>
    <t>M-792</t>
  </si>
  <si>
    <t>M-793</t>
  </si>
  <si>
    <t>M-794</t>
  </si>
  <si>
    <t>M-795</t>
  </si>
  <si>
    <t>M-796</t>
  </si>
  <si>
    <t>M-797</t>
  </si>
  <si>
    <t>M-798</t>
  </si>
  <si>
    <t>M-799</t>
  </si>
  <si>
    <t>M-800</t>
  </si>
  <si>
    <t>M-801</t>
  </si>
  <si>
    <t>M-802</t>
  </si>
  <si>
    <t>M-803</t>
  </si>
  <si>
    <t>M-804</t>
  </si>
  <si>
    <t>M-805</t>
  </si>
  <si>
    <t>M-806</t>
  </si>
  <si>
    <t>M-807</t>
  </si>
  <si>
    <t>M-808</t>
  </si>
  <si>
    <t>M-809</t>
  </si>
  <si>
    <t>M-810</t>
  </si>
  <si>
    <t>M-811</t>
  </si>
  <si>
    <t>M-812</t>
  </si>
  <si>
    <t>M-813</t>
  </si>
  <si>
    <t>M-814</t>
  </si>
  <si>
    <t>M-815</t>
  </si>
  <si>
    <t>M-816</t>
  </si>
  <si>
    <t>M-817</t>
  </si>
  <si>
    <t>M-818</t>
  </si>
  <si>
    <t>M-819</t>
  </si>
  <si>
    <t>M-820</t>
  </si>
  <si>
    <t>M-821</t>
  </si>
  <si>
    <t>M-822</t>
  </si>
  <si>
    <t>M-823</t>
  </si>
  <si>
    <t>M-824</t>
  </si>
  <si>
    <t>M-825</t>
  </si>
  <si>
    <t>M-826</t>
  </si>
  <si>
    <t>M-827</t>
  </si>
  <si>
    <t>M-828</t>
  </si>
  <si>
    <t>M-829</t>
  </si>
  <si>
    <t>M-830</t>
  </si>
  <si>
    <t>M-831</t>
  </si>
  <si>
    <t>M-832</t>
  </si>
  <si>
    <t>M-833</t>
  </si>
  <si>
    <t>M-834</t>
  </si>
  <si>
    <t>M-835</t>
  </si>
  <si>
    <t>M-836</t>
  </si>
  <si>
    <t>M-837</t>
  </si>
  <si>
    <t>M-838</t>
  </si>
  <si>
    <t>M-839</t>
  </si>
  <si>
    <t>M-840</t>
  </si>
  <si>
    <t>M-841</t>
  </si>
  <si>
    <t>M-842</t>
  </si>
  <si>
    <t>M-843</t>
  </si>
  <si>
    <t>M-844</t>
  </si>
  <si>
    <t>M-845</t>
  </si>
  <si>
    <t>M-846</t>
  </si>
  <si>
    <t>M-847</t>
  </si>
  <si>
    <t>M-848</t>
  </si>
  <si>
    <t>M-849</t>
  </si>
  <si>
    <t>M-850</t>
  </si>
  <si>
    <t>M-851</t>
  </si>
  <si>
    <t>M-852</t>
  </si>
  <si>
    <t>M-853</t>
  </si>
  <si>
    <t>M-854</t>
  </si>
  <si>
    <t>M-855</t>
  </si>
  <si>
    <t>M-856</t>
  </si>
  <si>
    <t>M-857</t>
  </si>
  <si>
    <t>M-858</t>
  </si>
  <si>
    <t>M-859</t>
  </si>
  <si>
    <t>M-860</t>
  </si>
  <si>
    <t>M-861</t>
  </si>
  <si>
    <t>M-862</t>
  </si>
  <si>
    <t>M-863</t>
  </si>
  <si>
    <t>M-864</t>
  </si>
  <si>
    <t>M-865</t>
  </si>
  <si>
    <t>M-866</t>
  </si>
  <si>
    <t>M-867</t>
  </si>
  <si>
    <t>M-868</t>
  </si>
  <si>
    <t>M-869</t>
  </si>
  <si>
    <t>M-870</t>
  </si>
  <si>
    <t>M-871</t>
  </si>
  <si>
    <t>M-872</t>
  </si>
  <si>
    <t>M-873</t>
  </si>
  <si>
    <t>M-874</t>
  </si>
  <si>
    <t>M-875</t>
  </si>
  <si>
    <t>M-876</t>
  </si>
  <si>
    <t>M-877</t>
  </si>
  <si>
    <t>M-878</t>
  </si>
  <si>
    <t>M-879</t>
  </si>
  <si>
    <t>M-880</t>
  </si>
  <si>
    <t>M-881</t>
  </si>
  <si>
    <t>M-882</t>
  </si>
  <si>
    <t>M-883</t>
  </si>
  <si>
    <t>M-884</t>
  </si>
  <si>
    <t>M-885</t>
  </si>
  <si>
    <t>M-886</t>
  </si>
  <si>
    <t>M-887</t>
  </si>
  <si>
    <t>M-888</t>
  </si>
  <si>
    <t>M-889</t>
  </si>
  <si>
    <t>M-890</t>
  </si>
  <si>
    <t>M-891</t>
  </si>
  <si>
    <t>M-892</t>
  </si>
  <si>
    <t>M-893</t>
  </si>
  <si>
    <t>M-894</t>
  </si>
  <si>
    <t>M-895</t>
  </si>
  <si>
    <t>M-896</t>
  </si>
  <si>
    <t>M-897</t>
  </si>
  <si>
    <t>https://pipepasstoigo-td3.ipipeline.com/default.aspx?GAID=3060</t>
  </si>
  <si>
    <t>test30601  Password1</t>
  </si>
  <si>
    <t>test30602  Password1</t>
  </si>
  <si>
    <t>test30603  Password1</t>
  </si>
  <si>
    <t>Will the primary beneficiary percentages be split equally?</t>
  </si>
  <si>
    <t>GRID</t>
  </si>
  <si>
    <t>The headings in the grid will depend on the answer to "Will the primary beneficiary percentages be split equally?"
If that question = Yes, the headings will be Name; Relationship to Insured
If that question = No, the headings will be Name; Relationship to Insured; % Share
The grid will require 1 entry, and allow up to 10 max.</t>
  </si>
  <si>
    <r>
      <t xml:space="preserve">If Beneficiaries.Beneficiary is (190.3) &lt;&gt; Blank
</t>
    </r>
    <r>
      <rPr>
        <sz val="9"/>
        <color rgb="FFFF0000"/>
        <rFont val="Arial"/>
        <family val="2"/>
      </rPr>
      <t>If "Will the primary beneficiary percentages be split equally?" = No</t>
    </r>
  </si>
  <si>
    <r>
      <rPr>
        <sz val="9"/>
        <color rgb="FFFF0000"/>
        <rFont val="Arial"/>
        <family val="2"/>
      </rPr>
      <t>(value chosen for 'Beneficiary is'</t>
    </r>
    <r>
      <rPr>
        <sz val="9"/>
        <color theme="1"/>
        <rFont val="Arial"/>
        <family val="2"/>
      </rPr>
      <t>) Name</t>
    </r>
  </si>
  <si>
    <t>Address Same as Insured</t>
  </si>
  <si>
    <t>If "Beneficiary is" &lt;&gt; Any Policyowner listed</t>
  </si>
  <si>
    <r>
      <t xml:space="preserve">If Beneficiary is (190.3) &lt;&gt; Policyowner or Blank </t>
    </r>
    <r>
      <rPr>
        <sz val="9"/>
        <color rgb="FFFF0000"/>
        <rFont val="Arial"/>
        <family val="2"/>
      </rPr>
      <t>or Individual</t>
    </r>
  </si>
  <si>
    <t>Social Security Number</t>
  </si>
  <si>
    <t>Primary Beneficiary Section will allow 10 entries</t>
  </si>
  <si>
    <t>tc=1004700007
Premier Living Benefits Rider</t>
  </si>
  <si>
    <t>(where holding= Proposed Policy)
/TXLife/TXLifeRequest/OLifE/Holding/Policy/Life/Coverage @id="Coverage_[n]"/CovOption @id="CovOption_[n]/LifeCovOptTypeCode/@tc
/TXLife/TXLifeRequest/OLifE/Holding/Policy/Life/Coverage @id="Coverage_[n]"/CovOption @id="CovOption_[n]"/LifeCovOptTypeCode/text</t>
  </si>
  <si>
    <t xml:space="preserve">(where holding= Proposed Policy)
/TXLife/TXLifeRequest/OLifE/Holding/Policy/Life/Coverage @id="Coverage_[n]"/CovOption @id="CovOption_[n]/LifeCovOptTypeCode/@tc
/TXLife/TXLifeRequest/OLifE/Holding/Policy/Life/Coverage @id="Coverage_[n]"/CovOption @id="CovOption_[n]"/LifeCovOptTypeCode/text
/TXLife/TXLifeRequest/OLifE/Holding/Policy/Life/Coverage @id="Coverage_[n]"/CovOption @id="CovOption_[n]"/OLifEExtension[@VendorCode='47']/CovOptionExtension/CovOptionOptOut/@tc
/TXLife/TXLifeRequest/OLifE/Holding/Policy/Life/Coverage @id="Coverage_[n]"/CovOption @id="CovOption_[n]"/OLifEExtension[@VendorCode='47']/CovOptionExtension/CovOptionOptOut/text
</t>
  </si>
  <si>
    <r>
      <rPr>
        <b/>
        <sz val="9"/>
        <color rgb="FFFF0000"/>
        <rFont val="Arial"/>
        <family val="2"/>
      </rPr>
      <t>Send only when opting out.</t>
    </r>
    <r>
      <rPr>
        <sz val="9"/>
        <rFont val="Arial"/>
        <family val="2"/>
      </rPr>
      <t xml:space="preserve">
tc=1004700001
Terminal Illness Rider
tc=1004700001
Opt Out</t>
    </r>
  </si>
  <si>
    <t>M-322.2</t>
  </si>
  <si>
    <t>A. An illustration was not presented to me.</t>
  </si>
  <si>
    <t>B. An illustration was presented to me; however, the policy applied for is different than as illustrated.</t>
  </si>
  <si>
    <t>(where holding= Proposed Policy)
/TXLife/TXLifeRequest/OLifE/Holding/Policy/Life/Coverage @id="Coverage_[n]"/CovOption 
@id="CovOption_[n]/LifeCovOptTypeCode/@tc
/TXLife/TXLifeRequest/OLifE/Holding/Policy/Life/Coverage @id="Coverage_[n]"/CovOption 
@id="CovOption_[n]"/LifeCovOptTypeCode/text
(where holding= Proposed Policy)
/TXLife/TXLifeRequest/OLifE/Holding/Policy/ApplicationInfo/OLifEExtension[@VendorCode='47']/ApplicationInfoExtension/LTCSupplementDate</t>
  </si>
  <si>
    <t>(where holding= Proposed Policy)
/TXLife/TXLifeRequest/OLifE/Holding/Policy/Life/Coverage @id="Coverage_[n]"/CovOption 
@id="CovOption_[n]/LifeCovOptTypeCode/@tc
/TXLife/TXLifeRequest/OLifE/Holding/Policy/Life/Coverage @id="Coverage_[n]"/CovOption 
@id="CovOption_[n]"/LifeCovOptTypeCode/text</t>
  </si>
  <si>
    <t xml:space="preserve">(where holding= Proposed Policy)
/TXLife/TXLifeRequest/OLifE/Holding/Policy/Life/Coverage @id="Coverage_[n]"/LifeCovOptTypeCode/@tc
/TXLife/TXLifeRequest/OLifE/Holding/Policy/Life/Coverage @id="Coverage_[n]"/CovOption 
@id="CovOption_[n]"/LifeCovOptTypeCode/text
/TXLife/TXLifeRequest/OLifE/Holding/Policy/Life/Coverage @id="Coverage_[n]"/CovOption @id="CovOption_[n]"/OLifEExtension[@VendorCode='47']/CovOptionExtension/CovOptionFeature/@tc
/TXLife/TXLifeRequest/OLifE/Holding/Policy/Life/Coverage @id="Coverage_[n]"/CovOption @id="CovOption_[n]"/OLifEExtension[@VendorCode='47']/CovOptionExtension/CovOptionFeature/text
</t>
  </si>
  <si>
    <t>(where holding= Proposed Policy)
/TXLife/TXLifeRequest/OLifE/Holding/Policy/Life/Coverage @id="Coverage_[n]"/CovOption 
@id="CovOption_[n]/LifeCovOptTypeCode/@tc
/TXLife/TXLifeRequest/OLifE/Holding/Policy/Life/Coverage @id="Coverage_[n]"/CovOption 
@id="CovOption_[n]"/LifeCovOptTypeCode/text</t>
  </si>
  <si>
    <t>How will care during the elimination period be paid (check all that apply)</t>
  </si>
  <si>
    <t>Information message</t>
  </si>
  <si>
    <t xml:space="preserve">If Case Detail.Any existing life or annuity coverage, including those with LTC coverage (249) = Yes
AND Issue State &lt;&gt; AL, AK, AR, AZ, CO, CT, HI, IA, KY, LA, MD, ME, MS, MT, NC, NE NH, NJ, NM, NY, OH, OR, RI, SC, SD, TX, UT, VA, VT, WI or WV
</t>
  </si>
  <si>
    <t>If Case Detail.Any existing life or annuity coverage, including those with LTC coverage (249) = Yes
AND Issue State = AL, AK, AR, AZ, CO, CT, HI, IA, KY, LA, MD, ME, MO, MS, MT, NC, NE, NH, NJ, NM, OH, OR, RI, SC, SD, TX, UT, VA, VT, WI or WV</t>
  </si>
  <si>
    <t>If Case Detail.Any existing life or annuity coverage, including those with LTC coverage (249) = Yes
AND Issue State = AL, AK, AR, AZ, CO, CT, HI, IA, KY, LA, MD, ME, MS, MO, MT, NC, NE, NH, NJ, NM, OH, OR, RI, SC, SD, TX, UT, VA, VT, WI or WV</t>
  </si>
  <si>
    <t>12/18 revised display condition</t>
  </si>
  <si>
    <t>If "Select one from each row" ('Pending/Planned'/ 'Inforce') = Inforce</t>
  </si>
  <si>
    <t>12/18 revised IGO condition</t>
  </si>
  <si>
    <t>If Replacement Information or Existing/Pending Insurance Information.Group together in box 2 with the label "Select one from each row" ('Pending/Planned'/ 'Inforce') (681.1) = Pending/Planned</t>
  </si>
  <si>
    <t>If Case Information.Product Type (3) &lt;&gt; Variable Universal Life AND Case Information.State (Issue) (4) = FL AND Replacement Information or Existing/Pending Insurance Information.Policy applied for will replace, cause a change in, or involve a cash withdrawal or loan from or lapse of any life insurance policy or annuity contract on any Insured's life (additional info) (667) = Y</t>
  </si>
  <si>
    <t>If Replacement Information or Existing/Pending Insurance Information.Company
(Column label- Company Name) (675) = Pacific Life Insurance Company or Pacific Life &amp; Annuity, and Replacement Information or Existing/Pending Insurance Information.Replacement (686) = Yes</t>
  </si>
  <si>
    <t xml:space="preserve">If Replacement Information or Existing/Pending Insurance Information.Company
(Column label- Company Name) (675) = Pacific Life Insurance Company or Pacific Life &amp; Annuity, and Replacement Information or Existing/Pending Insurance Information.Replacement (686) = Yes </t>
  </si>
  <si>
    <t>If Case Information.State (Issue) (4) = FL, and any existing/pending policies have the following: Replacement Information or Existing/Pending Insurance Information.Company
(Column label- Company Name) (675) = Pacific Life and Replacement Information or Existing/Pending Insurance Information.Replacement (686) = Yes</t>
  </si>
  <si>
    <t>12/18 Revised Object Type</t>
  </si>
  <si>
    <t>FOR POLICYOWNER: If People.Policyowner is = Individual, populate with People.First and People.MI and People.Last and People.Suffix
ELSE If People.Policyowner is = Trust, populate with People.Trust Name and Date
ELSE If People.Policyowner is = Business, populate with Business Name
ELSE populate with  People.PI First and People.PI MI and People.PI Last and People.PI Suffix 
FOR ADDITIONAL POLICYOWNER:  If People.Addl PO First or People.Addl PO Last &lt;&gt; Blank, populate with People.Addl PO First and People.Addl PO MI and People.Addl PO Last and People.Addl PO Suffix</t>
  </si>
  <si>
    <t>Any existing life or annuity coverage, including those with LTC coverage</t>
  </si>
  <si>
    <t>Cigarettes</t>
  </si>
  <si>
    <t>If "Within the last 5 years... nicotine in any quantity" = Yes</t>
  </si>
  <si>
    <t>Multiselect. At least 1  option of the 8 check boxes (Cigarettes, E-cigarettes, Cigars, Pipe, Chewing Tobacco, Nicotine Patch, Nicotine Gum, and Other) must be checked. Will display as optional once any other option is checked.</t>
  </si>
  <si>
    <t>Check box</t>
  </si>
  <si>
    <t>If "Cigarettes" is checked</t>
  </si>
  <si>
    <t>E-cigarettes</t>
  </si>
  <si>
    <t>If "E-cigarettes" is checked</t>
  </si>
  <si>
    <t>Cigars</t>
  </si>
  <si>
    <t>If "Cigars" is checked</t>
  </si>
  <si>
    <t>Pipe</t>
  </si>
  <si>
    <t>If "Pipe" is checked</t>
  </si>
  <si>
    <t>Chewing Tobacco</t>
  </si>
  <si>
    <t>If "Chewing Tobacco" is checked</t>
  </si>
  <si>
    <t>Nicotine Patch</t>
  </si>
  <si>
    <t>If "Nicotine Patch" is checked</t>
  </si>
  <si>
    <t>Nicotine Gum</t>
  </si>
  <si>
    <t>If "Nicotine Gum" is checked</t>
  </si>
  <si>
    <t>If "Other" is checked</t>
  </si>
  <si>
    <r>
      <t xml:space="preserve">Add Another
</t>
    </r>
    <r>
      <rPr>
        <i/>
        <strike/>
        <sz val="9"/>
        <color theme="1"/>
        <rFont val="Arial"/>
        <family val="2"/>
      </rPr>
      <t>Button to trigger Type of Product, Other Details and Date Last Used again. Button should follow every entry.</t>
    </r>
  </si>
  <si>
    <t>Details for any questions above answered Yes (Include question # above with details)</t>
  </si>
  <si>
    <t>1. Within the next 2 years does the Proposed Insured plan to fly, or within the last 2 years have they flown, as a pilot, student pilot, or crewmember</t>
  </si>
  <si>
    <t>2. Within the next 2 years does the Proposed Insured plan to participate in, or within the last 2 years have they participated in parachute jumping, scuba diving, auto/motorboat/motorcycle racing, hang gliding, or mountain climbing</t>
  </si>
  <si>
    <t>3. Within the next 2 years does the Proposed Insured plan or expect to travel or reside outside the USA</t>
  </si>
  <si>
    <t>4. Has the Proposed Insured applied for any other life insurance within the last 3 months</t>
  </si>
  <si>
    <t>5. Has the Proposed Insured ever had life insurance declined, rated, modified, cancelled, or not renewed</t>
  </si>
  <si>
    <t>6. In the last five years, has the Proposed Insured ever plead guilty or been convicted of a felony or misdemeanor or have such charge currently pending  (If yes, provide specifics of the felony, dates of jail time, if any, and date probation ends or ended)</t>
  </si>
  <si>
    <t>7. Within the past 5 years has the Proposed Insured had a driver's license restricted or revoked or been convicted of 3 or more moving violations?</t>
  </si>
  <si>
    <t>/TXLife/TXLifeRequest/TransSubType/@tc (see custom codes)
/TXLife/TXLifeRequest/TransSubType/text 
Example :
&lt;TransSubType tc=”1004700001”&gt;Life Insurance Application&lt;/TransSubType&gt;</t>
  </si>
  <si>
    <t>Life Insurance Application = 1004700001
Life Insurance Ticket           = 1004700002</t>
  </si>
  <si>
    <t>IF Billing Method (707) is Monthly Bank Draft</t>
  </si>
  <si>
    <t>IF Billing Method (707) is not Monthly Bank Draft</t>
  </si>
  <si>
    <t>IF Temporary Insurance.Would you like to use Electronic Funds Transfer (EFT) for this TIA premium payment (491) is No or not answered AND EITHER 1) Billing Method is Monthly Bank Draft OR 2) Electronic Funds Transfer for Premiums.Would you like to use EFT for the initial premium payment? Client will be billed for future payments due after initial premium payment is applied.  (496) is Yes</t>
  </si>
  <si>
    <t>IF 1) Temporary Insurance.Would you like to use Electronic Funds Transfer (EFT) for this TIA premium payment (491) is Yes 
OR 2) If Electronic Funds Transfer for Premiums.Complete the fields below or check the box to submit the EFT request form at delivery: (497) &lt;&gt; Checked
AND EITHER Billing Method is Monthly Bank Draft OR Electronic Funds Transfer for Premiums.Would you like to use EFT for the initial premium payment? Client will be billed for future payments due after initial premium payment is applied.  (496) is Yes</t>
  </si>
  <si>
    <t xml:space="preserve">If Electronic Funds Transfer for Premiums.Authorized Account Holder is (504) = Other </t>
  </si>
  <si>
    <t>Orange Warning Message</t>
  </si>
  <si>
    <t>If policy date desired is same as issue date then leave blank to date current.  If a different policy date is desired choose from the following drop down.</t>
  </si>
  <si>
    <t>If Case Information.State (Issue) (4) = AL, AK, AR, AZ, CO, CT, HI, IA, KY, LA, MD, ME, MO, MS, MT, NC, NE, NH, NJ, NM, NY, OH, OR, RI, SC, SD, TX, UT, VA, VT, WI, WV AND Replacement Information or Existing/Pending Insurance Information.Existing policy(ies) will be terminated through discontinuing premium payments, surrender, forfeiture, or assignment to the insurer (370) = Yes
OR
If Case Information.State (Issue) (4) = AL, AK, AR, AZ, CO, CT, HI, IA, KY, LA, MD, ME, MO, MS, MT, NC, NE, NH, NJ, NM, NY, OH, OR, RI, SC, SD, TX, UT, VA, VT, WI, WV AND Replacement Information or Existing/Pending Insurance Information.Using existing policy(ies) funds to pay premiums on the applied for policy (371)= Yes</t>
  </si>
  <si>
    <t>TX103: Application/Ticket Indicator</t>
  </si>
  <si>
    <t>TX103: Vendor Identifier</t>
  </si>
  <si>
    <t>/TXLife/UserAuthRequest/VendorApp/AppName
Example :
&lt;AppName&gt;IPIPELINE&lt;/AppName&gt;</t>
  </si>
  <si>
    <t>IPIPELINE</t>
  </si>
  <si>
    <t>If Physician/Medical Facility Information.Physician Name (357) is not blank</t>
  </si>
  <si>
    <t>If Physician/Medical Facility Name (348) is not blank</t>
  </si>
  <si>
    <t>C. Height</t>
  </si>
  <si>
    <t>D. Weight</t>
  </si>
  <si>
    <t>2A. Date of Last Visit to any Doctor or Medical Facility</t>
  </si>
  <si>
    <t>C. Results of Visit</t>
  </si>
  <si>
    <t>D. Physician and/or Medical Facility Name</t>
  </si>
  <si>
    <t>E. Telephone Number</t>
  </si>
  <si>
    <t>F. Address: Street</t>
  </si>
  <si>
    <t>3A. Primary Care Physician Name</t>
  </si>
  <si>
    <t>D. Date of Last Visit</t>
  </si>
  <si>
    <t>E. Reason for Visit</t>
  </si>
  <si>
    <t>F. Results of Visit</t>
  </si>
  <si>
    <t>4. Identify any additional medical provider’s information including name(s), address(es) and phone number(s) below.</t>
  </si>
  <si>
    <t>Proposed Additional Insured's Information</t>
  </si>
  <si>
    <t>1A through 4</t>
  </si>
  <si>
    <t>If Physician/Medical Facility Name (357) AND Enter any additional medical provider's information including name(s), address(es) and phone number(s) below. If the proposed insured does not have a Primary Care Physician or a Specialist, indicate as such below. (365) is not blank</t>
  </si>
  <si>
    <t>M-898</t>
  </si>
  <si>
    <t>M-899</t>
  </si>
  <si>
    <t>M-901</t>
  </si>
  <si>
    <t>M-900</t>
  </si>
  <si>
    <t>M-902</t>
  </si>
  <si>
    <t>M-903</t>
  </si>
  <si>
    <t>M-904</t>
  </si>
  <si>
    <t>M-905</t>
  </si>
  <si>
    <t>M-906</t>
  </si>
  <si>
    <t>M-907</t>
  </si>
  <si>
    <t>M-908</t>
  </si>
  <si>
    <t>M-909</t>
  </si>
  <si>
    <t>M-910</t>
  </si>
  <si>
    <t>M-911</t>
  </si>
  <si>
    <t>M-912</t>
  </si>
  <si>
    <t>M-913</t>
  </si>
  <si>
    <t>M-914</t>
  </si>
  <si>
    <t>M-915</t>
  </si>
  <si>
    <t>M-916</t>
  </si>
  <si>
    <t>M-917</t>
  </si>
  <si>
    <t>M-918</t>
  </si>
  <si>
    <t>M-919</t>
  </si>
  <si>
    <t>M-920</t>
  </si>
  <si>
    <t>M-921</t>
  </si>
  <si>
    <t>M-922</t>
  </si>
  <si>
    <t>APSCR</t>
  </si>
  <si>
    <t>15-30790-00</t>
  </si>
  <si>
    <t xml:space="preserve">If 1) PI Age is 0-17 and Total Initial Coverage is $250,000+
or 2) PI Age is 18-50 and Total Initial Coverage is $3,000,000+
or 3) PI Age is 51-60 and Total Initial Coverage is $1,000,000+
or 4) PI Age is 61+
</t>
  </si>
  <si>
    <t>If 1) PI Age is 0-17 and Total Initial Coverage is $250,000+
or 2) PI Age is 18-50 and Total Initial Coverage is $3,000,000+
or 3) PI Age is 51-60 and Total Initial Coverage is $1,000,000+
or 4) PI Age is 61+</t>
  </si>
  <si>
    <t>Applicant Name: First MI Last</t>
  </si>
  <si>
    <t>Policyowner(s) or Trustees or Authorized Signers</t>
  </si>
  <si>
    <t>Policyowner(s) or Trustees or Authorized Signers First MI Last Name</t>
  </si>
  <si>
    <t>15-44842
15-44854
15-44855 (AZ)
15-44857 (FL)
15-##### (CA)</t>
  </si>
  <si>
    <t>M-923</t>
  </si>
  <si>
    <t>M-924</t>
  </si>
  <si>
    <t>M-925</t>
  </si>
  <si>
    <t>M-926</t>
  </si>
  <si>
    <t>M-927</t>
  </si>
  <si>
    <t>M-928</t>
  </si>
  <si>
    <t>M-929</t>
  </si>
  <si>
    <t>M-930</t>
  </si>
  <si>
    <t>M-931</t>
  </si>
  <si>
    <t>M-932</t>
  </si>
  <si>
    <t>M-933</t>
  </si>
  <si>
    <t>M-934</t>
  </si>
  <si>
    <t>M-935</t>
  </si>
  <si>
    <t>M-936</t>
  </si>
  <si>
    <t>M-937</t>
  </si>
  <si>
    <t>M-938</t>
  </si>
  <si>
    <t>M-939</t>
  </si>
  <si>
    <t>M-940</t>
  </si>
  <si>
    <t>M-941</t>
  </si>
  <si>
    <t>M-942</t>
  </si>
  <si>
    <t>M-943</t>
  </si>
  <si>
    <t>M-944</t>
  </si>
  <si>
    <t>e-sign process if issue state is not CA</t>
  </si>
  <si>
    <t xml:space="preserve">currently on XML
for eApp, need to send in 2 separate xPaths:
1) (where Holding= Proposed Policy)
/TXLife/TXLifeRequest/OLifE/Holding/Policy/Life/FaceAmt
Example :
&lt;FaceAmt&gt;1300000&lt;/FaceAmt&gt;
2) (where Holding= Proposed Policy)
/TXLife/TXLifeRequest/OLifE/Holding/Policy/Life/DeathBenefitAmt
Example :
&lt;DeathBenefitAmt&gt;1300000&lt;/DeathBenefitAmt &gt;
</t>
  </si>
  <si>
    <t>currently on XML
(where Holding= Proposed Policy)
/TXLife/TXLifeRequest/OLifE/Holding/Policy/AnnualPaymentAmt</t>
  </si>
  <si>
    <t>currently on XML
(where Holding= Proposed Policy)
/TXLife/TXLifeRequest/OLifE/Holding/Policy/PaymentMode/@tc
/TXLife/TXLifeRequest/OLifE/Holding/Policy/PaymentMode/text
Example :
&lt; PaymentMode tc=”1”&gt;Annual&lt;/ PaymentMode &gt;</t>
  </si>
  <si>
    <t>1 = Annual
2 = Semiannual
4 = Quarterly
12 = Monthly - If Billing Method is Monthly Bank Draft, Monthly must be passed for PaymentMode</t>
  </si>
  <si>
    <t>15-16577-09</t>
  </si>
  <si>
    <t>Authorization to Obtain Information</t>
  </si>
  <si>
    <t>Foreign Residence and Travel Questionnaire</t>
  </si>
  <si>
    <t>Trust Information</t>
  </si>
  <si>
    <t>TRAVL</t>
  </si>
  <si>
    <t>TRUST</t>
  </si>
  <si>
    <t>If '3. Within the next 2 years does the Proposed Insured plan or expect to travel or reside outside the USA' (143) is Yes</t>
  </si>
  <si>
    <t>If Insured/Policyowner.Policyowner is  (72) = Trust or if any beneficiaries relationship to insured = trust</t>
  </si>
  <si>
    <t>15-30781-00</t>
  </si>
  <si>
    <t>15-42401-00</t>
  </si>
  <si>
    <t>15-43572-00</t>
  </si>
  <si>
    <t>15-43567-00</t>
  </si>
  <si>
    <t>15-30426-02</t>
  </si>
  <si>
    <t>First (23) MI (24) Last (25) Suffix (26)</t>
  </si>
  <si>
    <t>Insured</t>
  </si>
  <si>
    <t xml:space="preserve">Always print
</t>
  </si>
  <si>
    <t>First (3) MI (4) Last (5)</t>
  </si>
  <si>
    <r>
      <t xml:space="preserve">Always print
If  Carrier Producer Code (SAID) is available then add it next to the name in parentheses.  If the data is not available do not print the parentheses.
</t>
    </r>
    <r>
      <rPr>
        <b/>
        <sz val="10"/>
        <rFont val="Arial"/>
        <family val="2"/>
      </rPr>
      <t>SAMPLE:</t>
    </r>
    <r>
      <rPr>
        <sz val="10"/>
        <rFont val="Arial"/>
        <family val="2"/>
      </rPr>
      <t xml:space="preserve">
John D Producer (XXXXX)</t>
    </r>
  </si>
  <si>
    <t>First (15) MI (16) Last (17) E-Mail (18)</t>
  </si>
  <si>
    <t xml:space="preserve">Issue State (701)
AND type '/'
AND If Replacement Information or Existing/Pending Insurance Information.Replacement (390) = Yes for ANY policy entered in the Existing/Pending Insurance grid then type 'Yes'
ELSE If Replacement Information or Existing/Pending Insurance Information.Replacement (390) = No for ALL policies entered in the Existing/Pending Insurance grid then type 'No'
</t>
  </si>
  <si>
    <r>
      <t xml:space="preserve">Always print
For the state enter the 2 character state abbreviation, not the full name.
</t>
    </r>
    <r>
      <rPr>
        <b/>
        <sz val="10"/>
        <rFont val="Arial"/>
        <family val="2"/>
      </rPr>
      <t>SAMPLES:</t>
    </r>
    <r>
      <rPr>
        <sz val="10"/>
        <rFont val="Arial"/>
        <family val="2"/>
      </rPr>
      <t xml:space="preserve">
CA/Yes
AL/No
</t>
    </r>
  </si>
  <si>
    <t>Product Name (704)</t>
  </si>
  <si>
    <t>Indicate the amount of initial premium (490)</t>
  </si>
  <si>
    <t>If case has been submitted</t>
  </si>
  <si>
    <t>Additional Remarks for the Submission Cover Sheet
 (320)</t>
  </si>
  <si>
    <t xml:space="preserve">If any reminder is listed below 
</t>
  </si>
  <si>
    <t>If Indicate the amount of initial premium (490)  &gt;0 and if Would you like to use Electronic Funds Transfer (EFT) for this TIA premium payment (491) is No</t>
  </si>
  <si>
    <t>[  ] Accelerated Death Benefit for Long-Term Care Personal Worksheet – A blank form was generated for manual completion. Must be signed and submitted.</t>
  </si>
  <si>
    <t xml:space="preserve">If LTC Rider = True and If LTC Personal Worksheet for Policyowner.Annual Income (including income from investments) (194) = Under $10,000 or $10,000 - $19,999 or If LTC Personal Worksheet for Policyowner.Assets (not including home and premium for this policy) (201) = Under $20,000 or $20,000 - $29,999 AND LTC Personal Worksheet for Policyowner.How will policy be paid.Family (192) &lt;&gt; checked, </t>
  </si>
  <si>
    <t>[  ] Accelerated Death Benefit for Long-Term Care Personal Worksheet – Must be signed and submitted.</t>
  </si>
  <si>
    <t>If Issue State (701)  =AR
AND if for any policy Replacement (390)  = Yes</t>
  </si>
  <si>
    <t>If Check to provide a Florida Comparative Information Form (431)  = Yes</t>
  </si>
  <si>
    <t>IF Issue State (701)  = AL, AK, AR, AZ, CA, CO, CT, DE, FL, HI, IA, IL, IN, KY, LA, MA, MD, ME, MI, MN, MO, MS, MT, NC, NE, NH, NJ, NM, NY, OH, OR, RI, SC, SD, TX, UT, VA, VT, WV, WA, WI, WY, AND 7 or more existing policies have IF Replacement (390)  = Yes</t>
  </si>
  <si>
    <t>IF Issue State (701)  = WY 
AND IF Replacement (390)  = Yes for any policy</t>
  </si>
  <si>
    <t>IF Check if all Policyowners on the applied for policy are the same as all Policyowners for all replaced PLIC or PL&amp;A policies (436)  &lt;&gt; checked</t>
  </si>
  <si>
    <t xml:space="preserve">(6 or less policies have Replacement Information or Existing/Pending Insurance Information.1035 Exchange/Qualified Transfer (397) = Yes AND Replacement Information or Existing/Pending Insurance Information.Company
(Column label- Company Name) (375) &lt;&gt; Pacific Life Insurance Company or Pacific Life &amp; Annuity)
</t>
  </si>
  <si>
    <t xml:space="preserve">(7 or more policies have Replacement Information or Existing/Pending Insurance Information.1035 Exchange/Qualified Transfer (397) = Yes AND Replacement Information or Existing/Pending Insurance Information.Company
(Column label- Company Name) (375) &lt;&gt; Pacific Life Insurance Company or Pacific Life &amp; Annuity)
</t>
  </si>
  <si>
    <t>If Issue State (701)  = CA AND PLBR= True
AND if for any policy  Replacement (390)  = Yes</t>
  </si>
  <si>
    <t>[  ] Replacement Notice for Long-Term Care (LTC) or Life Insurance Including Accelerated Death Benefits must be completed, signed and submitted</t>
  </si>
  <si>
    <t>IF Issue State (701)  = CA AND LTC  Rider= True 
AND if for any policy  Do you intend to replace any of your medical or health coverage, including any long term care coverage, with this applied for policy (447)  = Yes</t>
  </si>
  <si>
    <t>[  ] Replacement Notice-LTC Rider must be signed and submitted</t>
  </si>
  <si>
    <t xml:space="preserve">If Producer Report.Check if sales materials were used (546) = Checked
</t>
  </si>
  <si>
    <t xml:space="preserve">If Issue State (701) = LA  or TN
AND Producer Report.Check if mutual funds will be sold with this policy (547) is checked
</t>
  </si>
  <si>
    <t xml:space="preserve">If Issue State (701) = OH
AND Producer Report.Check if mutual funds will be sold with this policy (547) is checked
</t>
  </si>
  <si>
    <t>If Producer Report.Proposed Insured dependent on anyone (other than the spouse) for their source of support (511) = Yes</t>
  </si>
  <si>
    <t>If Insured/Policyowner.Policyowner is  (72) = Business 
OR If Producer Report.Buy/Sell (519) is checked
OR If Producer Report.Key Person (520) = checked 
OR 
If any beneficiaries relationship to insured =Business, Business Associate, Business Partner or Employer</t>
  </si>
  <si>
    <t>[  ] Trust Information – A blank form was generated for manual completion. Must be signed and submitted.</t>
  </si>
  <si>
    <t>If '3. Within the next 2 years does the Proposed Insured plan or expect to travel or reside outside the USA' (143) = Yes</t>
  </si>
  <si>
    <t>[  ] Foreign Residence and Travel Questionnaire – A blank form was generated for manual completion. Must be signed and submitted.</t>
  </si>
  <si>
    <t>Box below Title "EzApply Cover Sheet"</t>
  </si>
  <si>
    <t xml:space="preserve">If Replacement Information or Existing/Pending Insurance Information.Group together in box 2 with the label "Select one from each row" (Pending/ Inforce) (681xx) = Inforce
OR
If Replacement Information or Existing/Pending Insurance Information.Group together in box 2 with the label "Select one from each row" ('Pending/Planned'/ 'Inforce') (681.1) = Inforce </t>
  </si>
  <si>
    <t>I have reviewed the proposed insured's current long-term care coverage. To the best of my knowledge, the replacement of insurance involved in this transaction materially improves the applicant's position for the following reasons:</t>
  </si>
  <si>
    <t>If Issue State is CA AND Long-Term Care &amp; Health Coverage.Do you intend to replace any of your medical or health coverage, including any long term care coverage, with this applied for policy (804) = Yes</t>
  </si>
  <si>
    <t>Risk of Lapse and Offer of Protection Against Lapse for Comprehensive Long-Term Care</t>
  </si>
  <si>
    <t>If Issue State is CA and LTC Rider = True</t>
  </si>
  <si>
    <t>Sub Heading with line underneath</t>
  </si>
  <si>
    <t>I have explained to the applicant that the universal life insurance policy the applicant is applying for may lapse under guaranteed assumptions due to insufficient account value, even if all planned premiums are paid on time and no loans or withdrawals are taken. I have also explained that if the life insurance policy lapses then the long-term care coverage will also be lost.
I offered the applicant, and the applicant has reviewed, the following option(s). Check all that apply. At least one must be checked.</t>
  </si>
  <si>
    <t>Text</t>
  </si>
  <si>
    <t>An optional no-lapse guarantee benefit. I have explained that a no-lapse guarantee benefit would guarantee the policy against lapse for the insured's lifetime if all premiums to support the policy and no-lapse benefit are paid on time and no lonas or withdrawals are taken.</t>
  </si>
  <si>
    <t>Multi-Select. At least 1 must be selected.</t>
  </si>
  <si>
    <t>A different universal life policy that includes long-term care coverage and is offered with a no-lapse guarantee benefit. I have explained that a no-lapse guarantee benefit would guarantee the policy against lapse for the insured's lifetime if all premiums needed to support the policy and no-lapse benefit are paid on time and no loans or withdrawals are taken.</t>
  </si>
  <si>
    <t>A whole life policy that includes long-term care coverage. I have explained that a whole life policy is guaranteed against lapse if all required premiums are paid on time.</t>
  </si>
  <si>
    <t>Disclosure of Risk of Lapse and Offer of Protection Against Lapse for Comprehensive Long-Term Care</t>
  </si>
  <si>
    <t>Policy Number (if available)</t>
  </si>
  <si>
    <t>Applicant Acknowledgement</t>
  </si>
  <si>
    <t>A benefit added to this policy that would guarantee the policy against lapse for the insured's lifetime if I pay all premiums needed to support the policy and this benefit on time, take no loans or withdrawals, and comply with other policy provisions. I have reviewed this offer.</t>
  </si>
  <si>
    <t>e-sign process. Map initials if box is checked.</t>
  </si>
  <si>
    <t>A different policy that includes long-term care coverage and is guaranteed against lapse for the insured's lifetime if I pay all premiums needed to support the policy on time, take no loans or withdrawals, and comply with other policy provisions. I have reviewed this proposal.</t>
  </si>
  <si>
    <t>An optional no-lapse guarantee benefit. I have explained that a no-lapse guarantee benefit would guarantee the policy against lapse for the insured's lifetime if all premiums to support the policy and no-lapse benefit are paid on time and no loans or withdrawals are taken.</t>
  </si>
  <si>
    <t>A different universal life policy that includes long-term care coverage and is offered with a no-lapse guarantee benefit. I have explained that a no-lapse benefit are paid on time and no loans or withdrawals are taken.</t>
  </si>
  <si>
    <t>A stand-along long-term care policy. I have explained that a stand-alone long-term care policy is gauranteed against lapse if all required premiums are paid on time.</t>
  </si>
  <si>
    <t>Signed and Dated on: (mm/dd/yyyy)</t>
  </si>
  <si>
    <t>Date Producer signs</t>
  </si>
  <si>
    <t>Print Name: First Mi Last</t>
  </si>
  <si>
    <t>Print Soliciting Producer's Name: First MI Last</t>
  </si>
  <si>
    <t>M-945</t>
  </si>
  <si>
    <t>M-946</t>
  </si>
  <si>
    <t>M-947</t>
  </si>
  <si>
    <t>M-948</t>
  </si>
  <si>
    <t>M-949</t>
  </si>
  <si>
    <t>M-950</t>
  </si>
  <si>
    <t>M-951</t>
  </si>
  <si>
    <t>M-952</t>
  </si>
  <si>
    <t>M-953</t>
  </si>
  <si>
    <t>M-954</t>
  </si>
  <si>
    <t>M-955</t>
  </si>
  <si>
    <t>M-956</t>
  </si>
  <si>
    <t>M-957</t>
  </si>
  <si>
    <t>M-958</t>
  </si>
  <si>
    <t>M-959</t>
  </si>
  <si>
    <t>M-960</t>
  </si>
  <si>
    <t>If Issue State is CA and LTC Rider is selected</t>
  </si>
  <si>
    <t>JIRA 2198</t>
  </si>
  <si>
    <t>If Premier Living Benefits Rider = True (Chronic Illness is not opted out) and 
IF FOR ANY POLICY: Replacement Information or Existing/Pending Insurance Information.Replacement (686) = Yes</t>
  </si>
  <si>
    <r>
      <rPr>
        <strike/>
        <sz val="10"/>
        <color theme="1"/>
        <rFont val="Calibri"/>
        <family val="2"/>
        <scheme val="minor"/>
      </rPr>
      <t>If Case Detail.Check to decline the Accelerated Death Benefit Rider for Terminal Illness (225.T.7.5) &lt;&gt; checked</t>
    </r>
    <r>
      <rPr>
        <sz val="10"/>
        <color theme="1"/>
        <rFont val="Calibri"/>
        <family val="2"/>
        <scheme val="minor"/>
      </rPr>
      <t xml:space="preserve"> If Terminal Illness Rider is not opted out AND Issue State = CA</t>
    </r>
  </si>
  <si>
    <t xml:space="preserve">If Premier Living Benefits Rider = True
(Chronic Illness is not opted out) and Issue State = CA
</t>
  </si>
  <si>
    <r>
      <t xml:space="preserve">If 1) Premier Living Benefits Rider = True (Chronic Illness is not opted out) 
OR 2) </t>
    </r>
    <r>
      <rPr>
        <strike/>
        <sz val="10"/>
        <color theme="1"/>
        <rFont val="Calibri"/>
        <family val="2"/>
        <scheme val="minor"/>
      </rPr>
      <t>Case Detail.Check to decline the Accelerated Death Benefit Rider for Terminal Illness (225.T.7.5) &lt;&gt; checked</t>
    </r>
    <r>
      <rPr>
        <sz val="10"/>
        <color theme="1"/>
        <rFont val="Calibri"/>
        <family val="2"/>
        <scheme val="minor"/>
      </rPr>
      <t xml:space="preserve">
If Terminal Illness Rider is not opted out </t>
    </r>
  </si>
  <si>
    <t>15-44801-00</t>
  </si>
  <si>
    <t>15-44811-00</t>
  </si>
  <si>
    <t>15-44856-00</t>
  </si>
  <si>
    <t>15-50454-00</t>
  </si>
  <si>
    <t>15-50502-00</t>
  </si>
  <si>
    <t>15-50503-00</t>
  </si>
  <si>
    <t>If Case Information.State (Issue) (4) = WA
AND If Replacement Information or Existing/Pending Insurance Information.Replacement (390) = Yes</t>
  </si>
  <si>
    <t>If Replacement Information or Existing/Pending Insurance Information.Replacement (390) = Yes</t>
  </si>
  <si>
    <t>Type 'APPLC p. 5 Additional Pending Policies: ' Company, Face Amount, Purpose (for each entry over 3 pending policies)</t>
  </si>
  <si>
    <t>M-357.5</t>
  </si>
  <si>
    <t>Existing Policies</t>
  </si>
  <si>
    <t>If there are more than 3 existing policies, type 'See Page 2 for additional existing policies'</t>
  </si>
  <si>
    <t>Only display if # of Existing Policies is greater than 3</t>
  </si>
  <si>
    <t>Account/Routing # Testing Numbers:</t>
  </si>
  <si>
    <t>1. Account #: 987652                            Routing #: 122199983                   Expected Result: Orange warning message</t>
  </si>
  <si>
    <t>2. Account #: 91020210103                Routing #: 122199983                    Expected Result: Red error message</t>
  </si>
  <si>
    <t>3. Account #: 92361077941                Routing #: 122199983                    Expected Result: Correct validation</t>
  </si>
  <si>
    <t>A stand-alone long-term care policy. I have explained that a stand-alone long-term care policy is guaranteed against lapse if all required premiums are paid on time.</t>
  </si>
  <si>
    <t>Illustration Screen-Total Initial Coverage</t>
  </si>
  <si>
    <t>Illustration Screen-Planned Annual Premium</t>
  </si>
  <si>
    <t>Illustration Screen-Frequency of Payment or Mode if Billing Method is Direct or List Bill
Else Illustration Screen-Billing Method if Monthly Bank Draft or Single Premium</t>
  </si>
  <si>
    <t>Replacement Information or Existing/Pending Insurance Information.Proposed Effective Date of applied for policy (estimated)</t>
  </si>
  <si>
    <t>Illustration Screen-Premium Duration/Premium Payable to (in years)</t>
  </si>
  <si>
    <t>Illustration Screen-Modal Premium</t>
  </si>
  <si>
    <t>If Illustration Screen-Billing Method is List Bill or Direct, enter Frequency of Payment or Mode
ELSE If Billing Method is Monthly Bank Draft, Type 'month'
ELSE If Billing Method is Single Premium, Type 'Once'</t>
  </si>
  <si>
    <t>Replacement Information or Existing/Pending Insurance Information.Estimated date current policy will terminate</t>
  </si>
  <si>
    <t>Replacement Information or Existing/Pending Insurance Information.Date</t>
  </si>
  <si>
    <t>Routing Number</t>
  </si>
  <si>
    <t>Expected Result</t>
  </si>
  <si>
    <t>Response code</t>
  </si>
  <si>
    <t>(orange warning – doesn’t NIGO)  Unable to validate bank information.  Please confirm the routing and account number before submitting.</t>
  </si>
  <si>
    <t>(red error NIGO) The bank account information has been validated, however the account is either closed or unable to accept EFT withdrawals at this time.  Please provide different bank account information if you still desire to use EFT form of billing.</t>
  </si>
  <si>
    <t>Passes – no message</t>
  </si>
  <si>
    <t>(red error – NIGO) The Routing and/or Account number is/are not valid. Please check the number for each and try again. If you continue to receive this error the application cannot be submitted with the bank information provided. Please select a different account or choose another form of billing.</t>
  </si>
  <si>
    <t>A10319132927B</t>
  </si>
  <si>
    <t>910206140235</t>
  </si>
  <si>
    <r>
      <t xml:space="preserve">Blank, 
Proposed Insured,
Primary Policyowner,
</t>
    </r>
    <r>
      <rPr>
        <strike/>
        <sz val="9"/>
        <rFont val="Arial"/>
        <family val="2"/>
      </rPr>
      <t xml:space="preserve">Employer, </t>
    </r>
    <r>
      <rPr>
        <sz val="9"/>
        <rFont val="Arial"/>
        <family val="2"/>
      </rPr>
      <t>Other</t>
    </r>
  </si>
  <si>
    <t>If Case Detail.Payor of Premium (286) = Other</t>
  </si>
  <si>
    <t>If case has not been locked</t>
  </si>
  <si>
    <t>If Case has been locked</t>
  </si>
  <si>
    <r>
      <t>[</t>
    </r>
    <r>
      <rPr>
        <sz val="10"/>
        <rFont val="Wingdings"/>
        <charset val="2"/>
      </rPr>
      <t></t>
    </r>
    <r>
      <rPr>
        <sz val="10"/>
        <rFont val="Arial"/>
        <family val="2"/>
      </rPr>
      <t>]  No additional actions required.</t>
    </r>
  </si>
  <si>
    <t>If no reminders below are triggered</t>
  </si>
  <si>
    <t>Account #:92361077941 (Classic)</t>
  </si>
  <si>
    <t>AWD Field Name</t>
  </si>
  <si>
    <t>Sign in State</t>
  </si>
  <si>
    <t>Sub Type</t>
  </si>
  <si>
    <t>Requested Risk Class</t>
  </si>
  <si>
    <t>Male/Female</t>
  </si>
  <si>
    <t>Financial</t>
  </si>
  <si>
    <t>The Planned Annual Premium field in AWD is a calculation of the Modal Premium x Billing Mode</t>
  </si>
  <si>
    <t>Billing Mode</t>
  </si>
  <si>
    <t>Rider</t>
  </si>
  <si>
    <t>Rier</t>
  </si>
  <si>
    <t>Phone</t>
  </si>
  <si>
    <t>Initial Coverage Amount
Initial Coverage Amount
Face Amount/Based on Amount</t>
  </si>
  <si>
    <t xml:space="preserve">Case Detail
App
</t>
  </si>
  <si>
    <t>Former First Name</t>
  </si>
  <si>
    <t>Driver's License</t>
  </si>
  <si>
    <t>DL State</t>
  </si>
  <si>
    <t>Birth Country</t>
  </si>
  <si>
    <t>Birth State</t>
  </si>
  <si>
    <t>Street</t>
  </si>
  <si>
    <t>Alternate Phone</t>
  </si>
  <si>
    <t>Primary Phone</t>
  </si>
  <si>
    <t>Company/Trust Name</t>
  </si>
  <si>
    <t>Relationship To Insured</t>
  </si>
  <si>
    <t>Assets</t>
  </si>
  <si>
    <t>If this is selected, no % will populate in AWD</t>
  </si>
  <si>
    <t>Beneficiary</t>
  </si>
  <si>
    <t>% Share</t>
  </si>
  <si>
    <t>SSN/TIN radio buttons</t>
  </si>
  <si>
    <t>TIA Received</t>
  </si>
  <si>
    <t>TIA Amount</t>
  </si>
  <si>
    <t>Company/Trust Name
First Name MI Last Name Suffix</t>
  </si>
  <si>
    <t>Date of Last Visit</t>
  </si>
  <si>
    <t>Existing</t>
  </si>
  <si>
    <t>By applying for this life insurance policy, does the Proposed Insured intend to replace, withdraw money from, take a loan from, or allow a policy to lapse, or make any change to any existing life insurance policy or annuities?</t>
  </si>
  <si>
    <t>Individual/Group</t>
  </si>
  <si>
    <t>Pending if Pending/Planned
Existing if Inforce</t>
  </si>
  <si>
    <t>Policy/Contract Number</t>
  </si>
  <si>
    <t>Issue Year</t>
  </si>
  <si>
    <t>Existing Loan</t>
  </si>
  <si>
    <t>New Loan</t>
  </si>
  <si>
    <t>Existing
Pending</t>
  </si>
  <si>
    <t>Business/Personal
Purpose</t>
  </si>
  <si>
    <t>Company Name
Company Name</t>
  </si>
  <si>
    <t>Policy/Contract Number
Policy/Contract Number</t>
  </si>
  <si>
    <t>Face Amount
Face Amount</t>
  </si>
  <si>
    <t>Pending</t>
  </si>
  <si>
    <t>Plan to Accept</t>
  </si>
  <si>
    <t>App</t>
  </si>
  <si>
    <t>Purpose of Insurance</t>
  </si>
  <si>
    <t>SSN/TIN Radio Buttons</t>
  </si>
  <si>
    <t>SAID</t>
  </si>
  <si>
    <t>Commission Option</t>
  </si>
  <si>
    <t>Data Entry-Contact Information</t>
  </si>
  <si>
    <t>Is any Proposed Insured (other than the spouse) dependent on anyone for their support?</t>
  </si>
  <si>
    <t>If this field is selected, Coverage Type will be Life with LTC or Annuity with LTC</t>
  </si>
  <si>
    <t>Replacement-Existing</t>
  </si>
  <si>
    <t>Replacement-Existing
Replacement-Pending</t>
  </si>
  <si>
    <t>Roles-Insured</t>
  </si>
  <si>
    <t>Roles-Roles-Insured</t>
  </si>
  <si>
    <t>Roles-Producer</t>
  </si>
  <si>
    <t>Data Entry-Roles-Producer Report Information</t>
  </si>
  <si>
    <t>Role-Roles-Producer</t>
  </si>
  <si>
    <t>Roles-Payor</t>
  </si>
  <si>
    <t>Roles-Lapse Designee</t>
  </si>
  <si>
    <t>LTCRL</t>
  </si>
  <si>
    <t>JIRA 2375
Remove form</t>
  </si>
  <si>
    <t>JIRA 2375
Change Display Rule &amp; Update Form</t>
  </si>
  <si>
    <t>1 form for 2 policies being replaced. Maximum number of forms that will be generated will be 3</t>
  </si>
  <si>
    <r>
      <t xml:space="preserve">If Replacement Information or Existing/Pending Insurance Information.Replacement (686) = Y </t>
    </r>
    <r>
      <rPr>
        <strike/>
        <sz val="10"/>
        <color theme="1"/>
        <rFont val="Calibri"/>
        <family val="2"/>
        <scheme val="minor"/>
      </rPr>
      <t xml:space="preserve">and Replacement Information or Existing/Pending Insurance Information.Company
(Column label- Company Name) (675) &lt;&gt; Pacific Life Insurance Company
</t>
    </r>
    <r>
      <rPr>
        <sz val="10"/>
        <color theme="1"/>
        <rFont val="Calibri"/>
        <family val="2"/>
        <scheme val="minor"/>
      </rPr>
      <t xml:space="preserve">
OR If Replacement Information or Existing/Pending Insurance Information.Coverage Type (681.2) = Life or Life+LTC or Annuity or Annuity+LTC </t>
    </r>
    <r>
      <rPr>
        <strike/>
        <sz val="10"/>
        <color theme="1"/>
        <rFont val="Calibri"/>
        <family val="2"/>
        <scheme val="minor"/>
      </rPr>
      <t>AND Replacement Information or Existing/Pending Insurance Information.Company
(Column label- Company Name) (675) &lt;&gt; Pacific Life Insurance Company</t>
    </r>
  </si>
  <si>
    <t>15-50485-00</t>
  </si>
  <si>
    <t>Replacement Notice - KS</t>
  </si>
  <si>
    <t>JIRA 2375</t>
  </si>
  <si>
    <t>Name of Existing Insurer</t>
  </si>
  <si>
    <t>This repeats twice per form</t>
  </si>
  <si>
    <t>Policy or ID* Number</t>
  </si>
  <si>
    <t>Name of Proposed Insured</t>
  </si>
  <si>
    <t>Pacific Indexed Accumulator 6</t>
  </si>
  <si>
    <t>Active</t>
  </si>
  <si>
    <t>If Case Information.Product Type (3) = Variable Universal Life</t>
  </si>
  <si>
    <t>Premium Allocations</t>
  </si>
  <si>
    <t>Indicate percentage amount to be allocated into each of the investment options available. Please refer to your VUL product prospectus or offering memorandum for the current list of available investment options and to obtain more information about them.</t>
  </si>
  <si>
    <t>Domestic Equity</t>
  </si>
  <si>
    <t>Amer Century VP Mid Cap Value</t>
  </si>
  <si>
    <t>If Product = PS VUL 2</t>
  </si>
  <si>
    <t>Amer Funds IS Growth</t>
  </si>
  <si>
    <t>Amer Funds IS Growth-Income</t>
  </si>
  <si>
    <t>ClearBridge Var Aggr Growth</t>
  </si>
  <si>
    <t>ClearBridge Var Mid Cap</t>
  </si>
  <si>
    <t>DFA VA US Large Value</t>
  </si>
  <si>
    <t>DFA VA US Targeted Value</t>
  </si>
  <si>
    <t>Fidelity VIP Contrafund</t>
  </si>
  <si>
    <t>Fidelity VIP Mid Cap</t>
  </si>
  <si>
    <t>Fidelity VIP Total Market Index</t>
  </si>
  <si>
    <t>Invesco Oppenheimer V.I. Main Street Small Cap</t>
  </si>
  <si>
    <t>Janus Henderson VIT Enterprise</t>
  </si>
  <si>
    <t>Lord Abbett Ser Fund Developing Growth</t>
  </si>
  <si>
    <t>M Capital Appreciation (Frontier)</t>
  </si>
  <si>
    <t>M Large Cap Growth (DSM Capital)</t>
  </si>
  <si>
    <t>M Large Cap Value (Brandywine)</t>
  </si>
  <si>
    <t>MFS VIT New Discovery Ser</t>
  </si>
  <si>
    <t>MFS VIT Value Ser</t>
  </si>
  <si>
    <t>Neuberger Berman AMT Sustainable Equity</t>
  </si>
  <si>
    <t>PSF Comstock (Invesco)</t>
  </si>
  <si>
    <t>PSF Equity Index (BlackRock)</t>
  </si>
  <si>
    <t>PSF Growth (MFS)</t>
  </si>
  <si>
    <t>PSF Large-Cap Value (ClearBridge)</t>
  </si>
  <si>
    <t>PSF Main Street Core (Invesco)</t>
  </si>
  <si>
    <t>PSF Mid-Cap Growth (Ivy)</t>
  </si>
  <si>
    <t>PSF Mid-Cap Value (Boston Partners)</t>
  </si>
  <si>
    <t>PSF Small-Cap Index (BlackRock)</t>
  </si>
  <si>
    <t>PSF Small-Cap Value (AllianceBernstein)</t>
  </si>
  <si>
    <t>T. Rowe Price Blue Chip Growth</t>
  </si>
  <si>
    <t>T. Rowe Price Equity Income</t>
  </si>
  <si>
    <t>Vanguard VIF Mid Cap Index</t>
  </si>
  <si>
    <t>Asset Allocation/Balanced</t>
  </si>
  <si>
    <t>Amer Funds IS Asset Alloc</t>
  </si>
  <si>
    <t>BlackRock Glbl Alloc V.I.</t>
  </si>
  <si>
    <t>Fidelity VIP Freedom 2035</t>
  </si>
  <si>
    <t>Fidelity VIP Freedom 2045</t>
  </si>
  <si>
    <t>Fidelity VIP Freedom Income</t>
  </si>
  <si>
    <t>Lazard Retirement Glbl Dyn Multi-Asset</t>
  </si>
  <si>
    <t>PIMCO VIT Glbl Managed Asset Alloc</t>
  </si>
  <si>
    <t>PSF DFA Balanced Alloc (PLFA)</t>
  </si>
  <si>
    <t>PSF Pac Dyn - Conserv Growth (PLFA)</t>
  </si>
  <si>
    <t>PSF Pac Dyn - Growth (PLFA)</t>
  </si>
  <si>
    <t>PSF Pac Dyn - Mod Growth (PLFA)</t>
  </si>
  <si>
    <t>PSF Port Opt Aggr-Growth (PLFA)</t>
  </si>
  <si>
    <t>PSF Port Opt Conserv (PLFA)</t>
  </si>
  <si>
    <t>PSF Port Opt Growth (PLFA)</t>
  </si>
  <si>
    <t>PSF Port Opt Mod (PLFA)</t>
  </si>
  <si>
    <t>PSF Port Opt Mod-Conserv (PLFA)</t>
  </si>
  <si>
    <t>International Equity</t>
  </si>
  <si>
    <t>DFA VA Intl Value</t>
  </si>
  <si>
    <t>Fidelity VIP Intl Index</t>
  </si>
  <si>
    <t xml:space="preserve">Invesco Oppenheimer V.I. Glbl </t>
  </si>
  <si>
    <t>Invesco V.I. Intl Growth</t>
  </si>
  <si>
    <t>Janus Henderson VIT Overseas</t>
  </si>
  <si>
    <t>Lazard Retirement Intl Equity</t>
  </si>
  <si>
    <t>M Intl Equity (DFA)</t>
  </si>
  <si>
    <t>PSF Emerging Markets (Invesco)</t>
  </si>
  <si>
    <t>PSF Intl Large-Cap (MFS)</t>
  </si>
  <si>
    <t>PSF Intl Small-Cap (QS Investors)</t>
  </si>
  <si>
    <t>Templeton Foreign VIP</t>
  </si>
  <si>
    <t>Fixed Income</t>
  </si>
  <si>
    <t>DFA VA Short-Term Fixed</t>
  </si>
  <si>
    <t>If Product = Pacific Admiral VUL</t>
  </si>
  <si>
    <t>Fidelity VIP Bond Index</t>
  </si>
  <si>
    <t xml:space="preserve">Lord Abbett Ser Fund Bond Debenture </t>
  </si>
  <si>
    <t>Lord Abbett Ser Fund Total Return</t>
  </si>
  <si>
    <t xml:space="preserve">PIMCO VIT Income </t>
  </si>
  <si>
    <t>PSF Diversified Bond (Western Asset)</t>
  </si>
  <si>
    <t>PSF Emerging Markets Debt (Ashmore)</t>
  </si>
  <si>
    <t>PSF Floating Rate Income (PAM)</t>
  </si>
  <si>
    <t>PSF High Yield Bond (PAM)</t>
  </si>
  <si>
    <t>PSF Inflation Managed (PIMCO)</t>
  </si>
  <si>
    <t>PSF Managed Bond (PIMCO)</t>
  </si>
  <si>
    <t>PSF Short Duration Bond (T. Rowe Price)</t>
  </si>
  <si>
    <t>Vanguard VIF High Yield Bond</t>
  </si>
  <si>
    <t>Cash Equivalents</t>
  </si>
  <si>
    <t>Fidelity VIP Govt Money Market</t>
  </si>
  <si>
    <t>Sector/Specialty</t>
  </si>
  <si>
    <t>PSF Health Sciences (BlackRock)</t>
  </si>
  <si>
    <t>PSF Technology (MFS)</t>
  </si>
  <si>
    <t>VanEck VIP Glbl Hard Assets</t>
  </si>
  <si>
    <t>Vanguard VIF Real Estate Index</t>
  </si>
  <si>
    <t>Indexed Account Options</t>
  </si>
  <si>
    <t>Pacific Life-1 Year Indexed Account</t>
  </si>
  <si>
    <t>Pacific Life-1 Year Indexed Account 3 (1-Year High Par)</t>
  </si>
  <si>
    <t>Pacific Life-1 Year Indexed Account 4 (1-Year No Cap)</t>
  </si>
  <si>
    <t>Pacific Life-1 Year Indexed Account 6 (1-Year High Cap Plus)</t>
  </si>
  <si>
    <t>Fixed Account Options</t>
  </si>
  <si>
    <t>Pacific Life-Fixed Account</t>
  </si>
  <si>
    <t>Pacific Life-Fixed LT Account</t>
  </si>
  <si>
    <t>Other Approved Investment Options</t>
  </si>
  <si>
    <t>(Blank)</t>
  </si>
  <si>
    <t>Must Total 100%</t>
  </si>
  <si>
    <t>Policyowner Age 60 and Older Free Look Information and Free Look Election</t>
  </si>
  <si>
    <t>If Solicitation State is CA and either 1) PO is 60 and older or 2) PO is a trust and PI is 60 and older.</t>
  </si>
  <si>
    <t>Unless the Applicant specifically directs otherwise in writing, net premiums received will be allocated to the money-market investment option during the 30-day cancellation period and if the Policy is returned under the Free-Look Right, the premium less any withdrawals and outstanding loan amount will be returned to the Policyowner.</t>
  </si>
  <si>
    <t>static text</t>
  </si>
  <si>
    <t xml:space="preserve">The Applicant instructs net premiums to be allocated according to the above investment allocation instructions. </t>
  </si>
  <si>
    <t>Y/N Buttons</t>
  </si>
  <si>
    <t>If Yes is checked above, the Applicant understands that if the policy is returned under the Free-Look Right, the amount the Policyowner will receive will be:
-Any Premium Load deducted from the premiums
-Any Net Premiums allocated to available Fixed and Indexed Accounts
-The Accumulated Value allocated to the Variable Investment Options
-Any monthly charges and fees deducted from the Policy's Accumulated Value in the Variable Investment Options
The amount returned to the Policyowner may be less than the premiums paid.</t>
  </si>
  <si>
    <t>VUL</t>
  </si>
  <si>
    <t>If Pacific Life Insurance Company (PLIC) will act upon the Policyowner's telephone and/or electronic instructions if consent is given. Check box to give authorization for such telephone and/or electronic requests = Checked</t>
  </si>
  <si>
    <t>If Check to designate another person to act on the Policyowner's behalf for any telephone and/or electronic transactions = Checked</t>
  </si>
  <si>
    <t>If Appointee = Other</t>
  </si>
  <si>
    <t>Prospectus Date</t>
  </si>
  <si>
    <t>If Product Type is Variable Universal Life AND
Case Information.State (Issue) (4) = AL, AK, AR, AZ, CO, CT, HI, IA, KY, LA, MD, ME, MO, MS, MT, NC, NE, NH, NJ, NM, NY, OH, OR, RI, SC, SD, TX, UT, VA, VT, WI, WV AND Replacement Information or Existing/Pending Insurance Information.Existing policy(ies) will be terminated through discontinuing premium payments, surrender, forfeiture, or assignment to the insurer (370) = Yes
OR
If Case Information.State (Issue) (4) = AL, AK, AR, AZ, CO, CT, HI, IA, KY, LA, MD, ME, MO, MS, MT, NC, NE, NH, NJ, NM, NY, OH, OR, RI, SC, SD, TX, UT, VA, VT, WI, WV AND Replacement Information or Existing/Pending Insurance Information.Using existing policy(ies) funds to pay premiums on the applied for policy (371)= Yes</t>
  </si>
  <si>
    <t>Producer Report.Prospectus Date</t>
  </si>
  <si>
    <t xml:space="preserve">Prospectus Date
</t>
  </si>
  <si>
    <t>VUL - should already be coded</t>
  </si>
  <si>
    <t>Must add all percentages and display total.  Total must equal 100% for this entire section to be considered IN GOOD ORDER. 
If not equal to 100% then display ERROR message 1 (Red Text)</t>
  </si>
  <si>
    <t>'Percentages must equal 100%'</t>
  </si>
  <si>
    <t>M-315.5</t>
  </si>
  <si>
    <t>e-Delivery Authorization</t>
  </si>
  <si>
    <t>By checking this box _ you understand and expressly, affirmatively, and voluntarily agree to the following:</t>
  </si>
  <si>
    <t>Does the Policyowner consent to electronic delivery and signature of the policy contract?</t>
  </si>
  <si>
    <t>If GAID is 5500, default to Yes and make uneditable</t>
  </si>
  <si>
    <t>Check this box if Producer Report.Does the Policyowner consent to electronic delivery and signature of the policy contract? Is Yes</t>
  </si>
  <si>
    <r>
      <t>15-50235-00</t>
    </r>
    <r>
      <rPr>
        <sz val="11"/>
        <color theme="1"/>
        <rFont val="Calibri"/>
        <family val="2"/>
        <scheme val="minor"/>
      </rPr>
      <t xml:space="preserve"> TBD</t>
    </r>
  </si>
  <si>
    <r>
      <t>15-50238-00</t>
    </r>
    <r>
      <rPr>
        <sz val="11"/>
        <color theme="1"/>
        <rFont val="Calibri"/>
        <family val="2"/>
        <scheme val="minor"/>
      </rPr>
      <t xml:space="preserve"> TBD</t>
    </r>
  </si>
  <si>
    <r>
      <t>15-50240-00</t>
    </r>
    <r>
      <rPr>
        <sz val="11"/>
        <color theme="1"/>
        <rFont val="Calibri"/>
        <family val="2"/>
        <scheme val="minor"/>
      </rPr>
      <t xml:space="preserve"> TBD</t>
    </r>
  </si>
  <si>
    <t>15-50239-00 TBD</t>
  </si>
  <si>
    <r>
      <t>15-50237-00</t>
    </r>
    <r>
      <rPr>
        <sz val="11"/>
        <color theme="1"/>
        <rFont val="Calibri"/>
        <family val="2"/>
        <scheme val="minor"/>
      </rPr>
      <t xml:space="preserve"> TBD</t>
    </r>
  </si>
  <si>
    <r>
      <t>15-50236-00</t>
    </r>
    <r>
      <rPr>
        <sz val="11"/>
        <color theme="1"/>
        <rFont val="Calibri"/>
        <family val="2"/>
        <scheme val="minor"/>
      </rPr>
      <t xml:space="preserve"> TBD</t>
    </r>
  </si>
  <si>
    <r>
      <t>15-50242-00</t>
    </r>
    <r>
      <rPr>
        <sz val="11"/>
        <color theme="1"/>
        <rFont val="Calibri"/>
        <family val="2"/>
        <scheme val="minor"/>
      </rPr>
      <t xml:space="preserve"> TBD</t>
    </r>
  </si>
  <si>
    <r>
      <t>15-50241-00</t>
    </r>
    <r>
      <rPr>
        <sz val="11"/>
        <color theme="1"/>
        <rFont val="Calibri"/>
        <family val="2"/>
        <scheme val="minor"/>
      </rPr>
      <t xml:space="preserve"> TBD</t>
    </r>
  </si>
  <si>
    <t>Indexed Interest Disclosure - VUL</t>
  </si>
  <si>
    <t>If Product Type = Variable Univeral Life</t>
  </si>
  <si>
    <t>15-42465-01</t>
  </si>
  <si>
    <t>Check this box if Case Information.Product Type (3) &lt;&gt; Variable Universal Life, else blank</t>
  </si>
  <si>
    <t xml:space="preserve">Application for Individual Life Insurance
</t>
  </si>
  <si>
    <t>Check Box if 'The Applicant instructs net premiums to be allocated according to the above investment allocation instructions' is Yes</t>
  </si>
  <si>
    <t>By checking YES, I, the Applicant, hereby instruct you to allocate net premiums according to the investment allocation instructions stated in the Application</t>
  </si>
  <si>
    <t>Page 13</t>
  </si>
  <si>
    <t>Page 15</t>
  </si>
  <si>
    <t>Page 9</t>
  </si>
  <si>
    <t>Page 10</t>
  </si>
  <si>
    <t>Percent Allocation</t>
  </si>
  <si>
    <t>Percent Allocation (1095)  Other (1094)</t>
  </si>
  <si>
    <t>Percent Allocation (1097)  Other (1096)</t>
  </si>
  <si>
    <t>Percent Allocation (1099)  Other (1098)</t>
  </si>
  <si>
    <t>Percent Allocation (1101)  Other (1100)</t>
  </si>
  <si>
    <t>Percent Allocation (1111)  Other (1110)</t>
  </si>
  <si>
    <t>Percent Allocation (1109)  Other (1108)</t>
  </si>
  <si>
    <t>Percent Allocation (1107)  Other (1106)</t>
  </si>
  <si>
    <t>Percent Allocation (1105)  Other (1104)</t>
  </si>
  <si>
    <t>Percent Allocation (1103)  Other (1102)</t>
  </si>
  <si>
    <t>Percent Allocation (1113)  Other (1112)</t>
  </si>
  <si>
    <t>Page 11</t>
  </si>
  <si>
    <t>DO NOT MAP</t>
  </si>
  <si>
    <t>Page 12</t>
  </si>
  <si>
    <t>Variable Life Products Premium Allocation Instructions (continued)-Investment Options Applicable to Pacific Admiral VUL or MVP VUL Admiral</t>
  </si>
  <si>
    <t>Do Not Map</t>
  </si>
  <si>
    <t>Variable Life Products Premium Allocation Instructions-Investment Options Applicable to PS VUL 2, MVP VUL 11 or MVP VUL 11 LTP</t>
  </si>
  <si>
    <t>Variable Life Products Premium Allocation Instructions-Investment Options Applicable to PS VUL 2, MVP VUL 11 or MVP VUL 11 LTP (continued)</t>
  </si>
  <si>
    <t>DFA VA Intl Small</t>
  </si>
  <si>
    <t>This page ONLY maps if If Product = PS VUL 2</t>
  </si>
  <si>
    <t>This page ONLY maps if If Product = Pacific Admiral VUL</t>
  </si>
  <si>
    <r>
      <t xml:space="preserve">Application for Individual Life Insurance
</t>
    </r>
    <r>
      <rPr>
        <b/>
        <sz val="8"/>
        <color rgb="FFFF0000"/>
        <rFont val="Arial"/>
        <family val="2"/>
      </rPr>
      <t>(CA)</t>
    </r>
  </si>
  <si>
    <t>Free Look Information and Free Look Election for Policyowner's/Insured's Age 60 and Older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</si>
</sst>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quot;$&quot;#,##0.00_);[Red]\(&quot;$&quot;#,##0.00\)"/>
    <numFmt numFmtId="166" formatCode="&quot;$&quot;#,##0"/>
    <numFmt numFmtId="167" formatCode="0.0"/>
  </numFmts>
  <fonts count="17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10"/>
      <name val="Arial"/>
      <family val="2"/>
    </font>
    <font>
      <sz val="8"/>
      <name val="Arial"/>
      <family val="2"/>
    </font>
    <font>
      <b/>
      <sz val="8"/>
      <name val="Arial"/>
      <family val="2"/>
    </font>
    <font>
      <strike/>
      <sz val="10"/>
      <name val="Arial"/>
      <family val="2"/>
    </font>
    <font>
      <b/>
      <sz val="8"/>
      <color indexed="9"/>
      <name val="Arial"/>
      <family val="2"/>
    </font>
    <font>
      <b/>
      <sz val="9"/>
      <name val="Arial"/>
      <family val="2"/>
    </font>
    <font>
      <sz val="9"/>
      <name val="Arial"/>
      <family val="2"/>
    </font>
    <font>
      <sz val="9"/>
      <color indexed="10"/>
      <name val="Arial"/>
      <family val="2"/>
    </font>
    <font>
      <b/>
      <sz val="9"/>
      <color indexed="10"/>
      <name val="Arial"/>
      <family val="2"/>
    </font>
    <font>
      <b/>
      <sz val="9"/>
      <color indexed="22"/>
      <name val="Arial"/>
      <family val="2"/>
    </font>
    <font>
      <b/>
      <u/>
      <sz val="9"/>
      <name val="Arial"/>
      <family val="2"/>
    </font>
    <font>
      <strike/>
      <sz val="9"/>
      <name val="Arial"/>
      <family val="2"/>
    </font>
    <font>
      <sz val="8"/>
      <color indexed="46"/>
      <name val="Arial"/>
      <family val="2"/>
    </font>
    <font>
      <b/>
      <sz val="8"/>
      <color indexed="20"/>
      <name val="Arial"/>
      <family val="2"/>
    </font>
    <font>
      <sz val="9"/>
      <color indexed="22"/>
      <name val="Arial"/>
      <family val="2"/>
    </font>
    <font>
      <b/>
      <sz val="8"/>
      <color indexed="46"/>
      <name val="Arial"/>
      <family val="2"/>
    </font>
    <font>
      <b/>
      <strike/>
      <sz val="10"/>
      <name val="Arial"/>
      <family val="2"/>
    </font>
    <font>
      <b/>
      <strike/>
      <sz val="8"/>
      <name val="Arial"/>
      <family val="2"/>
    </font>
    <font>
      <strike/>
      <sz val="8"/>
      <name val="Arial"/>
      <family val="2"/>
    </font>
    <font>
      <sz val="8"/>
      <color indexed="9"/>
      <name val="Arial"/>
      <family val="2"/>
    </font>
    <font>
      <b/>
      <sz val="8"/>
      <color indexed="8"/>
      <name val="Arial"/>
      <family val="2"/>
    </font>
    <font>
      <b/>
      <sz val="9"/>
      <color indexed="9"/>
      <name val="Arial"/>
      <family val="2"/>
    </font>
    <font>
      <sz val="9"/>
      <color indexed="9"/>
      <name val="Arial"/>
      <family val="2"/>
    </font>
    <font>
      <sz val="8"/>
      <color indexed="81"/>
      <name val="Tahoma"/>
      <family val="2"/>
    </font>
    <font>
      <b/>
      <sz val="8"/>
      <color indexed="81"/>
      <name val="Tahoma"/>
      <family val="2"/>
    </font>
    <font>
      <b/>
      <sz val="8"/>
      <color rgb="FFFF0000"/>
      <name val="Arial"/>
      <family val="2"/>
    </font>
    <font>
      <b/>
      <sz val="11"/>
      <color theme="0"/>
      <name val="Calibri"/>
      <family val="2"/>
      <scheme val="minor"/>
    </font>
    <font>
      <b/>
      <sz val="11"/>
      <color indexed="8"/>
      <name val="Calibri"/>
      <family val="2"/>
    </font>
    <font>
      <sz val="11"/>
      <color indexed="10"/>
      <name val="Calibri"/>
      <family val="2"/>
    </font>
    <font>
      <sz val="11"/>
      <color indexed="8"/>
      <name val="Calibri"/>
      <family val="2"/>
    </font>
    <font>
      <sz val="11"/>
      <color indexed="17"/>
      <name val="Calibri"/>
      <family val="2"/>
    </font>
    <font>
      <b/>
      <sz val="11"/>
      <color indexed="56"/>
      <name val="Calibri"/>
      <family val="2"/>
    </font>
    <font>
      <sz val="10"/>
      <color theme="1"/>
      <name val="Arial"/>
      <family val="2"/>
    </font>
    <font>
      <sz val="10"/>
      <name val="Calibri"/>
      <family val="2"/>
    </font>
    <font>
      <b/>
      <sz val="10"/>
      <color theme="0"/>
      <name val="Calibri"/>
      <family val="2"/>
      <scheme val="minor"/>
    </font>
    <font>
      <b/>
      <sz val="11"/>
      <color indexed="9"/>
      <name val="Calibri"/>
      <family val="2"/>
    </font>
    <font>
      <sz val="11"/>
      <color indexed="9"/>
      <name val="Calibri"/>
      <family val="2"/>
    </font>
    <font>
      <sz val="11"/>
      <color indexed="20"/>
      <name val="Calibri"/>
      <family val="2"/>
    </font>
    <font>
      <b/>
      <sz val="11"/>
      <color indexed="52"/>
      <name val="Calibri"/>
      <family val="2"/>
    </font>
    <font>
      <i/>
      <sz val="11"/>
      <color indexed="23"/>
      <name val="Calibri"/>
      <family val="2"/>
    </font>
    <font>
      <b/>
      <sz val="15"/>
      <color indexed="56"/>
      <name val="Calibri"/>
      <family val="2"/>
    </font>
    <font>
      <b/>
      <sz val="13"/>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8"/>
      <color theme="0"/>
      <name val="Calibri"/>
      <family val="2"/>
      <scheme val="minor"/>
    </font>
    <font>
      <sz val="9"/>
      <color rgb="FFFF0000"/>
      <name val="Arial"/>
      <family val="2"/>
    </font>
    <font>
      <b/>
      <sz val="8"/>
      <color theme="0"/>
      <name val="Arial"/>
      <family val="2"/>
    </font>
    <font>
      <b/>
      <sz val="8"/>
      <color rgb="FFC00000"/>
      <name val="Arial"/>
      <family val="2"/>
    </font>
    <font>
      <sz val="8"/>
      <color rgb="FFC00000"/>
      <name val="Arial"/>
      <family val="2"/>
    </font>
    <font>
      <sz val="8"/>
      <color theme="1"/>
      <name val="Arial"/>
      <family val="2"/>
    </font>
    <font>
      <sz val="9"/>
      <name val="Wingdings"/>
      <charset val="2"/>
    </font>
    <font>
      <sz val="11"/>
      <color theme="1"/>
      <name val="Calibri"/>
      <family val="2"/>
    </font>
    <font>
      <sz val="11"/>
      <name val="Calibri"/>
      <family val="2"/>
    </font>
    <font>
      <sz val="7"/>
      <name val="Arial"/>
      <family val="2"/>
    </font>
    <font>
      <sz val="8"/>
      <color theme="1"/>
      <name val="Calibri"/>
      <family val="2"/>
      <scheme val="minor"/>
    </font>
    <font>
      <sz val="9"/>
      <color theme="1"/>
      <name val="Calibri"/>
      <family val="2"/>
      <scheme val="minor"/>
    </font>
    <font>
      <sz val="10"/>
      <color theme="1"/>
      <name val="Calibri"/>
      <family val="2"/>
      <scheme val="minor"/>
    </font>
    <font>
      <sz val="8"/>
      <color theme="0"/>
      <name val="Calibri"/>
      <family val="2"/>
      <scheme val="minor"/>
    </font>
    <font>
      <b/>
      <sz val="8"/>
      <color rgb="FFFF0000"/>
      <name val="Calibri"/>
      <family val="2"/>
      <scheme val="minor"/>
    </font>
    <font>
      <sz val="6"/>
      <name val="Arial"/>
      <family val="2"/>
    </font>
    <font>
      <b/>
      <sz val="11"/>
      <color theme="1"/>
      <name val="Calibri"/>
      <family val="2"/>
      <scheme val="minor"/>
    </font>
    <font>
      <b/>
      <sz val="9"/>
      <color rgb="FFFF0000"/>
      <name val="Arial"/>
      <family val="2"/>
    </font>
    <font>
      <b/>
      <strike/>
      <sz val="11"/>
      <color theme="0"/>
      <name val="Calibri"/>
      <family val="2"/>
      <scheme val="minor"/>
    </font>
    <font>
      <b/>
      <strike/>
      <sz val="8"/>
      <color rgb="FFFF0000"/>
      <name val="Calibri"/>
      <family val="2"/>
      <scheme val="minor"/>
    </font>
    <font>
      <strike/>
      <sz val="11"/>
      <color theme="1"/>
      <name val="Calibri"/>
      <family val="2"/>
      <scheme val="minor"/>
    </font>
    <font>
      <b/>
      <sz val="9"/>
      <color indexed="81"/>
      <name val="Tahoma"/>
      <family val="2"/>
    </font>
    <font>
      <strike/>
      <sz val="10"/>
      <color theme="1"/>
      <name val="Calibri"/>
      <family val="2"/>
      <scheme val="minor"/>
    </font>
    <font>
      <b/>
      <strike/>
      <sz val="8"/>
      <color theme="0"/>
      <name val="Calibri"/>
      <family val="2"/>
      <scheme val="minor"/>
    </font>
    <font>
      <sz val="9"/>
      <color indexed="81"/>
      <name val="Tahoma"/>
      <family val="2"/>
    </font>
    <font>
      <strike/>
      <sz val="11"/>
      <name val="Calibri"/>
      <family val="2"/>
      <scheme val="minor"/>
    </font>
    <font>
      <b/>
      <strike/>
      <sz val="11"/>
      <color theme="1"/>
      <name val="Calibri"/>
      <family val="2"/>
      <scheme val="minor"/>
    </font>
    <font>
      <b/>
      <strike/>
      <sz val="8"/>
      <name val="Calibri"/>
      <family val="2"/>
      <scheme val="minor"/>
    </font>
    <font>
      <b/>
      <strike/>
      <sz val="11"/>
      <name val="Calibri"/>
      <family val="2"/>
      <scheme val="minor"/>
    </font>
    <font>
      <sz val="9"/>
      <color theme="1"/>
      <name val="Arial"/>
      <family val="2"/>
    </font>
    <font>
      <strike/>
      <sz val="10"/>
      <color rgb="FFFF0000"/>
      <name val="Calibri"/>
      <family val="2"/>
      <scheme val="minor"/>
    </font>
    <font>
      <b/>
      <strike/>
      <sz val="8"/>
      <color theme="1"/>
      <name val="Calibri"/>
      <family val="2"/>
      <scheme val="minor"/>
    </font>
    <font>
      <b/>
      <sz val="9"/>
      <color indexed="25"/>
      <name val="Tahoma"/>
      <family val="2"/>
    </font>
    <font>
      <sz val="7"/>
      <color theme="1"/>
      <name val="Calibri"/>
      <family val="2"/>
      <scheme val="minor"/>
    </font>
    <font>
      <sz val="10"/>
      <color theme="1"/>
      <name val="Calibri"/>
      <family val="2"/>
    </font>
    <font>
      <i/>
      <sz val="9"/>
      <name val="Arial"/>
      <family val="2"/>
    </font>
    <font>
      <b/>
      <sz val="8"/>
      <color theme="1"/>
      <name val="Calibri"/>
      <family val="2"/>
      <scheme val="minor"/>
    </font>
    <font>
      <b/>
      <sz val="9"/>
      <color theme="1"/>
      <name val="Arial"/>
      <family val="2"/>
    </font>
    <font>
      <b/>
      <sz val="2.1"/>
      <color theme="1"/>
      <name val="Arial"/>
      <family val="2"/>
    </font>
    <font>
      <i/>
      <sz val="9"/>
      <color theme="1"/>
      <name val="Arial"/>
      <family val="2"/>
    </font>
    <font>
      <u/>
      <sz val="9"/>
      <color theme="1"/>
      <name val="Arial"/>
      <family val="2"/>
    </font>
    <font>
      <b/>
      <u/>
      <sz val="9"/>
      <color theme="1"/>
      <name val="Arial"/>
      <family val="2"/>
    </font>
    <font>
      <strike/>
      <sz val="9"/>
      <color theme="1"/>
      <name val="Arial"/>
      <family val="2"/>
    </font>
    <font>
      <b/>
      <strike/>
      <sz val="9"/>
      <name val="Arial"/>
      <family val="2"/>
    </font>
    <font>
      <b/>
      <i/>
      <sz val="10"/>
      <name val="Arial"/>
      <family val="2"/>
    </font>
    <font>
      <i/>
      <sz val="8"/>
      <name val="Arial"/>
      <family val="2"/>
    </font>
    <font>
      <i/>
      <sz val="10"/>
      <name val="Arial"/>
      <family val="2"/>
    </font>
    <font>
      <u/>
      <sz val="10"/>
      <color theme="10"/>
      <name val="Arial"/>
      <family val="2"/>
    </font>
    <font>
      <b/>
      <sz val="10"/>
      <name val="Calibri"/>
      <family val="2"/>
    </font>
    <font>
      <i/>
      <strike/>
      <sz val="9"/>
      <color theme="1"/>
      <name val="Arial"/>
      <family val="2"/>
    </font>
    <font>
      <b/>
      <strike/>
      <sz val="9"/>
      <color indexed="10"/>
      <name val="Arial"/>
      <family val="2"/>
    </font>
    <font>
      <strike/>
      <sz val="9"/>
      <color rgb="FFFF0000"/>
      <name val="Arial"/>
      <family val="2"/>
    </font>
    <font>
      <strike/>
      <sz val="10"/>
      <color theme="1"/>
      <name val="Arial"/>
      <family val="2"/>
    </font>
    <font>
      <b/>
      <sz val="10"/>
      <color indexed="9"/>
      <name val="Arial"/>
      <family val="2"/>
    </font>
    <font>
      <sz val="10"/>
      <color indexed="9"/>
      <name val="Arial"/>
      <family val="2"/>
    </font>
    <font>
      <sz val="10"/>
      <name val="Wingdings"/>
      <charset val="2"/>
    </font>
    <font>
      <b/>
      <sz val="7"/>
      <name val="Arial"/>
      <family val="2"/>
    </font>
    <font>
      <sz val="8"/>
      <color rgb="FF172B4D"/>
      <name val="Segoe UI"/>
      <family val="2"/>
    </font>
    <font>
      <b/>
      <sz val="8"/>
      <color rgb="FFDE350B"/>
      <name val="Segoe UI"/>
      <family val="2"/>
    </font>
    <font>
      <strike/>
      <sz val="11"/>
      <color theme="1"/>
      <name val="Calibri"/>
      <family val="2"/>
    </font>
    <font>
      <strike/>
      <sz val="11"/>
      <name val="Calibri"/>
      <family val="2"/>
    </font>
    <font>
      <b/>
      <strike/>
      <sz val="9"/>
      <color theme="1"/>
      <name val="Arial"/>
      <family val="2"/>
    </font>
    <font>
      <b/>
      <sz val="10"/>
      <color rgb="FFFF0000"/>
      <name val="Arial"/>
      <family val="2"/>
    </font>
  </fonts>
  <fills count="65">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14"/>
        <bgColor indexed="64"/>
      </patternFill>
    </fill>
    <fill>
      <patternFill patternType="solid">
        <fgColor indexed="46"/>
        <bgColor indexed="64"/>
      </patternFill>
    </fill>
    <fill>
      <patternFill patternType="solid">
        <fgColor indexed="31"/>
        <bgColor indexed="64"/>
      </patternFill>
    </fill>
    <fill>
      <patternFill patternType="solid">
        <fgColor indexed="26"/>
        <bgColor indexed="64"/>
      </patternFill>
    </fill>
    <fill>
      <patternFill patternType="solid">
        <fgColor indexed="20"/>
        <bgColor indexed="64"/>
      </patternFill>
    </fill>
    <fill>
      <patternFill patternType="solid">
        <fgColor indexed="44"/>
        <bgColor indexed="64"/>
      </patternFill>
    </fill>
    <fill>
      <patternFill patternType="solid">
        <fgColor indexed="42"/>
        <bgColor indexed="64"/>
      </patternFill>
    </fill>
    <fill>
      <patternFill patternType="solid">
        <fgColor indexed="51"/>
        <bgColor indexed="64"/>
      </patternFill>
    </fill>
    <fill>
      <patternFill patternType="solid">
        <fgColor indexed="45"/>
        <bgColor indexed="64"/>
      </patternFill>
    </fill>
    <fill>
      <patternFill patternType="solid">
        <fgColor indexed="50"/>
        <bgColor indexed="64"/>
      </patternFill>
    </fill>
    <fill>
      <patternFill patternType="solid">
        <fgColor indexed="29"/>
        <bgColor indexed="64"/>
      </patternFill>
    </fill>
    <fill>
      <patternFill patternType="solid">
        <fgColor indexed="12"/>
        <bgColor indexed="64"/>
      </patternFill>
    </fill>
    <fill>
      <patternFill patternType="solid">
        <fgColor indexed="47"/>
        <bgColor indexed="64"/>
      </patternFill>
    </fill>
    <fill>
      <patternFill patternType="solid">
        <fgColor indexed="41"/>
        <bgColor indexed="64"/>
      </patternFill>
    </fill>
    <fill>
      <patternFill patternType="solid">
        <fgColor indexed="49"/>
        <bgColor indexed="64"/>
      </patternFill>
    </fill>
    <fill>
      <patternFill patternType="solid">
        <fgColor indexed="52"/>
        <bgColor indexed="64"/>
      </patternFill>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tint="-0.499984740745262"/>
        <bgColor indexed="64"/>
      </patternFill>
    </fill>
    <fill>
      <patternFill patternType="solid">
        <fgColor theme="9"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rgb="FF92D05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7030A0"/>
        <bgColor indexed="64"/>
      </patternFill>
    </fill>
    <fill>
      <patternFill patternType="lightUp">
        <bgColor theme="3" tint="0.79995117038483843"/>
      </patternFill>
    </fill>
    <fill>
      <patternFill patternType="solid">
        <fgColor theme="5" tint="0.79998168889431442"/>
        <bgColor indexed="64"/>
      </patternFill>
    </fill>
    <fill>
      <patternFill patternType="solid">
        <fgColor rgb="FF00B050"/>
        <bgColor indexed="64"/>
      </patternFill>
    </fill>
    <fill>
      <patternFill patternType="solid">
        <fgColor theme="5"/>
        <bgColor indexed="64"/>
      </patternFill>
    </fill>
    <fill>
      <patternFill patternType="solid">
        <fgColor theme="0" tint="-0.499984740745262"/>
        <bgColor indexed="64"/>
      </patternFill>
    </fill>
    <fill>
      <patternFill patternType="solid">
        <fgColor theme="4"/>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rgb="FFDFE1E6"/>
      </left>
      <right style="medium">
        <color rgb="FFDFE1E6"/>
      </right>
      <top style="medium">
        <color rgb="FFDFE1E6"/>
      </top>
      <bottom style="medium">
        <color rgb="FFDFE1E6"/>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830">
    <xf numFmtId="0" fontId="0" fillId="0" borderId="0"/>
    <xf numFmtId="9" fontId="62" fillId="0" borderId="0" applyFont="0" applyFill="0" applyBorder="0" applyAlignment="0" applyProtection="0"/>
    <xf numFmtId="0" fontId="62" fillId="0" borderId="0"/>
    <xf numFmtId="0" fontId="61"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97" fillId="0" borderId="0"/>
    <xf numFmtId="0" fontId="62" fillId="0" borderId="0"/>
    <xf numFmtId="0" fontId="62" fillId="0" borderId="0"/>
    <xf numFmtId="0" fontId="62" fillId="0" borderId="0"/>
    <xf numFmtId="0" fontId="62" fillId="0" borderId="0"/>
    <xf numFmtId="0" fontId="62" fillId="0" borderId="0"/>
    <xf numFmtId="0" fontId="97" fillId="0" borderId="0"/>
    <xf numFmtId="0" fontId="9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97" fillId="0" borderId="0"/>
    <xf numFmtId="0" fontId="97" fillId="0" borderId="0"/>
    <xf numFmtId="0" fontId="97" fillId="0" borderId="0"/>
    <xf numFmtId="0" fontId="9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xf numFmtId="0" fontId="62" fillId="0" borderId="0"/>
    <xf numFmtId="0" fontId="62" fillId="0" borderId="0"/>
    <xf numFmtId="0" fontId="62"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97"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5" borderId="0" applyNumberFormat="0" applyBorder="0" applyAlignment="0" applyProtection="0"/>
    <xf numFmtId="0" fontId="94" fillId="24"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62" fillId="0" borderId="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107" fillId="29" borderId="13" applyNumberFormat="0" applyAlignment="0" applyProtection="0"/>
    <xf numFmtId="0" fontId="62" fillId="0" borderId="0"/>
    <xf numFmtId="0" fontId="108" fillId="0" borderId="18" applyNumberFormat="0" applyFill="0" applyAlignment="0" applyProtection="0"/>
    <xf numFmtId="0" fontId="101" fillId="36" borderId="0" applyNumberFormat="0" applyBorder="0" applyAlignment="0" applyProtection="0"/>
    <xf numFmtId="0" fontId="95" fillId="26" borderId="0" applyNumberFormat="0" applyBorder="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94" fillId="26" borderId="0" applyNumberFormat="0" applyBorder="0" applyAlignment="0" applyProtection="0"/>
    <xf numFmtId="0" fontId="62" fillId="0" borderId="0"/>
    <xf numFmtId="0" fontId="62" fillId="0" borderId="0"/>
    <xf numFmtId="0" fontId="101" fillId="35" borderId="0" applyNumberFormat="0" applyBorder="0" applyAlignment="0" applyProtection="0"/>
    <xf numFmtId="0" fontId="94" fillId="25" borderId="0" applyNumberFormat="0" applyBorder="0" applyAlignment="0" applyProtection="0"/>
    <xf numFmtId="0" fontId="62" fillId="0" borderId="0"/>
    <xf numFmtId="0" fontId="62" fillId="0" borderId="0"/>
    <xf numFmtId="0" fontId="101" fillId="35" borderId="0" applyNumberFormat="0" applyBorder="0" applyAlignment="0" applyProtection="0"/>
    <xf numFmtId="0" fontId="62" fillId="45" borderId="19" applyNumberFormat="0" applyFont="0" applyAlignment="0" applyProtection="0"/>
    <xf numFmtId="0" fontId="93" fillId="0" borderId="0" applyNumberFormat="0" applyFill="0" applyBorder="0" applyAlignment="0" applyProtection="0"/>
    <xf numFmtId="0" fontId="62" fillId="0" borderId="0"/>
    <xf numFmtId="0" fontId="62" fillId="0" borderId="0"/>
    <xf numFmtId="0" fontId="101" fillId="35" borderId="0" applyNumberFormat="0" applyBorder="0" applyAlignment="0" applyProtection="0"/>
    <xf numFmtId="0" fontId="95" fillId="26" borderId="0" applyNumberFormat="0" applyBorder="0" applyAlignment="0" applyProtection="0"/>
    <xf numFmtId="0" fontId="94" fillId="27" borderId="0" applyNumberFormat="0" applyBorder="0" applyAlignment="0" applyProtection="0"/>
    <xf numFmtId="0" fontId="101" fillId="36" borderId="0" applyNumberFormat="0" applyBorder="0" applyAlignment="0" applyProtection="0"/>
    <xf numFmtId="0" fontId="94" fillId="29" borderId="0" applyNumberFormat="0" applyBorder="0" applyAlignment="0" applyProtection="0"/>
    <xf numFmtId="0" fontId="111" fillId="0" borderId="0" applyNumberFormat="0" applyFill="0" applyBorder="0" applyAlignment="0" applyProtection="0"/>
    <xf numFmtId="0" fontId="62" fillId="0" borderId="0"/>
    <xf numFmtId="0" fontId="94" fillId="25" borderId="0" applyNumberFormat="0" applyBorder="0" applyAlignment="0" applyProtection="0"/>
    <xf numFmtId="0" fontId="62" fillId="45" borderId="19" applyNumberFormat="0" applyFont="0" applyAlignment="0" applyProtection="0"/>
    <xf numFmtId="0" fontId="107" fillId="29" borderId="13" applyNumberFormat="0" applyAlignment="0" applyProtection="0"/>
    <xf numFmtId="0" fontId="101" fillId="35" borderId="0" applyNumberFormat="0" applyBorder="0" applyAlignment="0" applyProtection="0"/>
    <xf numFmtId="0" fontId="62" fillId="0" borderId="0"/>
    <xf numFmtId="0" fontId="101" fillId="40" borderId="0" applyNumberFormat="0" applyBorder="0" applyAlignment="0" applyProtection="0"/>
    <xf numFmtId="0" fontId="94" fillId="27" borderId="0" applyNumberFormat="0" applyBorder="0" applyAlignment="0" applyProtection="0"/>
    <xf numFmtId="0" fontId="101" fillId="35" borderId="0" applyNumberFormat="0" applyBorder="0" applyAlignment="0" applyProtection="0"/>
    <xf numFmtId="0" fontId="94" fillId="29" borderId="0" applyNumberFormat="0" applyBorder="0" applyAlignment="0" applyProtection="0"/>
    <xf numFmtId="0" fontId="94" fillId="33" borderId="0" applyNumberFormat="0" applyBorder="0" applyAlignment="0" applyProtection="0"/>
    <xf numFmtId="0" fontId="110" fillId="42" borderId="20" applyNumberFormat="0" applyAlignment="0" applyProtection="0"/>
    <xf numFmtId="0" fontId="104" fillId="0" borderId="0" applyNumberFormat="0" applyFill="0" applyBorder="0" applyAlignment="0" applyProtection="0"/>
    <xf numFmtId="0" fontId="94" fillId="24" borderId="0" applyNumberFormat="0" applyBorder="0" applyAlignment="0" applyProtection="0"/>
    <xf numFmtId="0" fontId="62" fillId="45" borderId="19" applyNumberFormat="0" applyFont="0" applyAlignment="0" applyProtection="0"/>
    <xf numFmtId="0" fontId="92" fillId="0" borderId="21" applyNumberFormat="0" applyFill="0" applyAlignment="0" applyProtection="0"/>
    <xf numFmtId="0" fontId="62" fillId="0" borderId="0"/>
    <xf numFmtId="0" fontId="62" fillId="0" borderId="0"/>
    <xf numFmtId="0" fontId="94" fillId="24" borderId="0" applyNumberFormat="0" applyBorder="0" applyAlignment="0" applyProtection="0"/>
    <xf numFmtId="0" fontId="94" fillId="31" borderId="0" applyNumberFormat="0" applyBorder="0" applyAlignment="0" applyProtection="0"/>
    <xf numFmtId="0" fontId="108" fillId="0" borderId="18" applyNumberFormat="0" applyFill="0" applyAlignment="0" applyProtection="0"/>
    <xf numFmtId="0" fontId="93" fillId="0" borderId="0" applyNumberFormat="0" applyFill="0" applyBorder="0" applyAlignment="0" applyProtection="0"/>
    <xf numFmtId="0" fontId="106" fillId="0" borderId="16" applyNumberFormat="0" applyFill="0" applyAlignment="0" applyProtection="0"/>
    <xf numFmtId="0" fontId="109" fillId="44" borderId="0" applyNumberFormat="0" applyBorder="0" applyAlignment="0" applyProtection="0"/>
    <xf numFmtId="0" fontId="101" fillId="38" borderId="0" applyNumberFormat="0" applyBorder="0" applyAlignment="0" applyProtection="0"/>
    <xf numFmtId="0" fontId="103" fillId="42" borderId="13" applyNumberFormat="0" applyAlignment="0" applyProtection="0"/>
    <xf numFmtId="0" fontId="101" fillId="35" borderId="0" applyNumberFormat="0" applyBorder="0" applyAlignment="0" applyProtection="0"/>
    <xf numFmtId="0" fontId="92" fillId="0" borderId="21" applyNumberFormat="0" applyFill="0" applyAlignment="0" applyProtection="0"/>
    <xf numFmtId="0" fontId="62" fillId="45" borderId="19" applyNumberFormat="0" applyFont="0" applyAlignment="0" applyProtection="0"/>
    <xf numFmtId="0" fontId="104" fillId="0" borderId="0" applyNumberFormat="0" applyFill="0" applyBorder="0" applyAlignment="0" applyProtection="0"/>
    <xf numFmtId="0" fontId="94" fillId="31" borderId="0" applyNumberFormat="0" applyBorder="0" applyAlignment="0" applyProtection="0"/>
    <xf numFmtId="0" fontId="62" fillId="0" borderId="0"/>
    <xf numFmtId="0" fontId="62" fillId="0" borderId="0"/>
    <xf numFmtId="0" fontId="96" fillId="0" borderId="0" applyNumberFormat="0" applyFill="0" applyBorder="0" applyAlignment="0" applyProtection="0"/>
    <xf numFmtId="0" fontId="94" fillId="29" borderId="0" applyNumberFormat="0" applyBorder="0" applyAlignment="0" applyProtection="0"/>
    <xf numFmtId="0" fontId="111" fillId="0" borderId="0" applyNumberFormat="0" applyFill="0" applyBorder="0" applyAlignment="0" applyProtection="0"/>
    <xf numFmtId="0" fontId="94" fillId="25" borderId="0" applyNumberFormat="0" applyBorder="0" applyAlignment="0" applyProtection="0"/>
    <xf numFmtId="0" fontId="95" fillId="26" borderId="0" applyNumberFormat="0" applyBorder="0" applyAlignment="0" applyProtection="0"/>
    <xf numFmtId="0" fontId="101" fillId="37" borderId="0" applyNumberFormat="0" applyBorder="0" applyAlignment="0" applyProtection="0"/>
    <xf numFmtId="0" fontId="101" fillId="41" borderId="0" applyNumberFormat="0" applyBorder="0" applyAlignment="0" applyProtection="0"/>
    <xf numFmtId="0" fontId="62" fillId="45" borderId="19" applyNumberFormat="0" applyFont="0" applyAlignment="0" applyProtection="0"/>
    <xf numFmtId="0" fontId="101" fillId="31" borderId="0" applyNumberFormat="0" applyBorder="0" applyAlignment="0" applyProtection="0"/>
    <xf numFmtId="0" fontId="62" fillId="45" borderId="19" applyNumberFormat="0" applyFont="0" applyAlignment="0" applyProtection="0"/>
    <xf numFmtId="0" fontId="94" fillId="32" borderId="0" applyNumberFormat="0" applyBorder="0" applyAlignment="0" applyProtection="0"/>
    <xf numFmtId="0" fontId="62" fillId="0" borderId="0"/>
    <xf numFmtId="0" fontId="96" fillId="0" borderId="17" applyNumberFormat="0" applyFill="0" applyAlignment="0" applyProtection="0"/>
    <xf numFmtId="0" fontId="62" fillId="45" borderId="19" applyNumberFormat="0" applyFont="0" applyAlignment="0" applyProtection="0"/>
    <xf numFmtId="0" fontId="104" fillId="0" borderId="0" applyNumberFormat="0" applyFill="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94" fillId="30" borderId="0" applyNumberFormat="0" applyBorder="0" applyAlignment="0" applyProtection="0"/>
    <xf numFmtId="0" fontId="101" fillId="34" borderId="0" applyNumberFormat="0" applyBorder="0" applyAlignment="0" applyProtection="0"/>
    <xf numFmtId="0" fontId="62" fillId="45" borderId="19" applyNumberFormat="0" applyFont="0" applyAlignment="0" applyProtection="0"/>
    <xf numFmtId="0" fontId="101" fillId="38" borderId="0" applyNumberFormat="0" applyBorder="0" applyAlignment="0" applyProtection="0"/>
    <xf numFmtId="0" fontId="62" fillId="45" borderId="19" applyNumberFormat="0" applyFont="0" applyAlignment="0" applyProtection="0"/>
    <xf numFmtId="0" fontId="94" fillId="27" borderId="0" applyNumberFormat="0" applyBorder="0" applyAlignment="0" applyProtection="0"/>
    <xf numFmtId="0" fontId="94" fillId="29" borderId="0" applyNumberFormat="0" applyBorder="0" applyAlignment="0" applyProtection="0"/>
    <xf numFmtId="0" fontId="62" fillId="0" borderId="0"/>
    <xf numFmtId="0" fontId="103" fillId="42" borderId="13" applyNumberFormat="0" applyAlignment="0" applyProtection="0"/>
    <xf numFmtId="0" fontId="101" fillId="32" borderId="0" applyNumberFormat="0" applyBorder="0" applyAlignment="0" applyProtection="0"/>
    <xf numFmtId="0" fontId="101" fillId="40" borderId="0" applyNumberFormat="0" applyBorder="0" applyAlignment="0" applyProtection="0"/>
    <xf numFmtId="0" fontId="94" fillId="27" borderId="0" applyNumberFormat="0" applyBorder="0" applyAlignment="0" applyProtection="0"/>
    <xf numFmtId="0" fontId="62" fillId="45" borderId="19" applyNumberFormat="0" applyFont="0" applyAlignment="0" applyProtection="0"/>
    <xf numFmtId="0" fontId="101" fillId="35" borderId="0" applyNumberFormat="0" applyBorder="0" applyAlignment="0" applyProtection="0"/>
    <xf numFmtId="0" fontId="62" fillId="45" borderId="19" applyNumberFormat="0" applyFont="0" applyAlignment="0" applyProtection="0"/>
    <xf numFmtId="0" fontId="94" fillId="30" borderId="0" applyNumberFormat="0" applyBorder="0" applyAlignment="0" applyProtection="0"/>
    <xf numFmtId="0" fontId="101" fillId="32" borderId="0" applyNumberFormat="0" applyBorder="0" applyAlignment="0" applyProtection="0"/>
    <xf numFmtId="0" fontId="62" fillId="0" borderId="0"/>
    <xf numFmtId="0" fontId="102" fillId="25" borderId="0" applyNumberFormat="0" applyBorder="0" applyAlignment="0" applyProtection="0"/>
    <xf numFmtId="0" fontId="106" fillId="0" borderId="16" applyNumberFormat="0" applyFill="0" applyAlignment="0" applyProtection="0"/>
    <xf numFmtId="0" fontId="94" fillId="33" borderId="0" applyNumberFormat="0" applyBorder="0" applyAlignment="0" applyProtection="0"/>
    <xf numFmtId="0" fontId="101" fillId="38" borderId="0" applyNumberFormat="0" applyBorder="0" applyAlignment="0" applyProtection="0"/>
    <xf numFmtId="0" fontId="94" fillId="31" borderId="0" applyNumberFormat="0" applyBorder="0" applyAlignment="0" applyProtection="0"/>
    <xf numFmtId="0" fontId="93" fillId="0" borderId="0" applyNumberFormat="0" applyFill="0" applyBorder="0" applyAlignment="0" applyProtection="0"/>
    <xf numFmtId="0" fontId="62" fillId="45" borderId="19" applyNumberFormat="0" applyFont="0" applyAlignment="0" applyProtection="0"/>
    <xf numFmtId="0" fontId="62" fillId="0" borderId="0"/>
    <xf numFmtId="0" fontId="101" fillId="39" borderId="0" applyNumberFormat="0" applyBorder="0" applyAlignment="0" applyProtection="0"/>
    <xf numFmtId="0" fontId="94" fillId="33" borderId="0" applyNumberFormat="0" applyBorder="0" applyAlignment="0" applyProtection="0"/>
    <xf numFmtId="0" fontId="102" fillId="25" borderId="0" applyNumberFormat="0" applyBorder="0" applyAlignment="0" applyProtection="0"/>
    <xf numFmtId="0" fontId="62" fillId="0" borderId="0"/>
    <xf numFmtId="0" fontId="101" fillId="36" borderId="0" applyNumberFormat="0" applyBorder="0" applyAlignment="0" applyProtection="0"/>
    <xf numFmtId="0" fontId="94" fillId="30" borderId="0" applyNumberFormat="0" applyBorder="0" applyAlignment="0" applyProtection="0"/>
    <xf numFmtId="0" fontId="101" fillId="36" borderId="0" applyNumberFormat="0" applyBorder="0" applyAlignment="0" applyProtection="0"/>
    <xf numFmtId="0" fontId="94" fillId="30" borderId="0" applyNumberFormat="0" applyBorder="0" applyAlignment="0" applyProtection="0"/>
    <xf numFmtId="0" fontId="101" fillId="34" borderId="0" applyNumberFormat="0" applyBorder="0" applyAlignment="0" applyProtection="0"/>
    <xf numFmtId="0" fontId="111" fillId="0" borderId="0" applyNumberFormat="0" applyFill="0" applyBorder="0" applyAlignment="0" applyProtection="0"/>
    <xf numFmtId="0" fontId="95" fillId="26" borderId="0" applyNumberFormat="0" applyBorder="0" applyAlignment="0" applyProtection="0"/>
    <xf numFmtId="0" fontId="62" fillId="45" borderId="19" applyNumberFormat="0" applyFont="0" applyAlignment="0" applyProtection="0"/>
    <xf numFmtId="0" fontId="101" fillId="37" borderId="0" applyNumberFormat="0" applyBorder="0" applyAlignment="0" applyProtection="0"/>
    <xf numFmtId="0" fontId="62" fillId="0" borderId="0"/>
    <xf numFmtId="0" fontId="108" fillId="0" borderId="18" applyNumberFormat="0" applyFill="0" applyAlignment="0" applyProtection="0"/>
    <xf numFmtId="0" fontId="62" fillId="0" borderId="0"/>
    <xf numFmtId="0" fontId="101" fillId="40" borderId="0" applyNumberFormat="0" applyBorder="0" applyAlignment="0" applyProtection="0"/>
    <xf numFmtId="0" fontId="100" fillId="43" borderId="14" applyNumberFormat="0" applyAlignment="0" applyProtection="0"/>
    <xf numFmtId="0" fontId="94" fillId="32" borderId="0" applyNumberFormat="0" applyBorder="0" applyAlignment="0" applyProtection="0"/>
    <xf numFmtId="0" fontId="101" fillId="35" borderId="0" applyNumberFormat="0" applyBorder="0" applyAlignment="0" applyProtection="0"/>
    <xf numFmtId="0" fontId="94" fillId="28" borderId="0" applyNumberFormat="0" applyBorder="0" applyAlignment="0" applyProtection="0"/>
    <xf numFmtId="0" fontId="110" fillId="42" borderId="20" applyNumberFormat="0" applyAlignment="0" applyProtection="0"/>
    <xf numFmtId="0" fontId="62" fillId="0" borderId="0"/>
    <xf numFmtId="0" fontId="94" fillId="24" borderId="0" applyNumberFormat="0" applyBorder="0" applyAlignment="0" applyProtection="0"/>
    <xf numFmtId="0" fontId="104" fillId="0" borderId="0" applyNumberFormat="0" applyFill="0" applyBorder="0" applyAlignment="0" applyProtection="0"/>
    <xf numFmtId="0" fontId="62" fillId="45" borderId="19" applyNumberFormat="0" applyFont="0" applyAlignment="0" applyProtection="0"/>
    <xf numFmtId="0" fontId="62" fillId="0" borderId="0"/>
    <xf numFmtId="0" fontId="62" fillId="0" borderId="0"/>
    <xf numFmtId="0" fontId="101" fillId="38" borderId="0" applyNumberFormat="0" applyBorder="0" applyAlignment="0" applyProtection="0"/>
    <xf numFmtId="0" fontId="94" fillId="31" borderId="0" applyNumberFormat="0" applyBorder="0" applyAlignment="0" applyProtection="0"/>
    <xf numFmtId="0" fontId="92" fillId="0" borderId="21" applyNumberFormat="0" applyFill="0" applyAlignment="0" applyProtection="0"/>
    <xf numFmtId="0" fontId="101" fillId="31" borderId="0" applyNumberFormat="0" applyBorder="0" applyAlignment="0" applyProtection="0"/>
    <xf numFmtId="0" fontId="94" fillId="27" borderId="0" applyNumberFormat="0" applyBorder="0" applyAlignment="0" applyProtection="0"/>
    <xf numFmtId="0" fontId="94" fillId="27" borderId="0" applyNumberFormat="0" applyBorder="0" applyAlignment="0" applyProtection="0"/>
    <xf numFmtId="0" fontId="109" fillId="44" borderId="0" applyNumberFormat="0" applyBorder="0" applyAlignment="0" applyProtection="0"/>
    <xf numFmtId="0" fontId="103" fillId="42" borderId="13" applyNumberFormat="0" applyAlignment="0" applyProtection="0"/>
    <xf numFmtId="0" fontId="96" fillId="0" borderId="0" applyNumberFormat="0" applyFill="0" applyBorder="0" applyAlignment="0" applyProtection="0"/>
    <xf numFmtId="0" fontId="62" fillId="45" borderId="19" applyNumberFormat="0" applyFont="0" applyAlignment="0" applyProtection="0"/>
    <xf numFmtId="0" fontId="101" fillId="34" borderId="0" applyNumberFormat="0" applyBorder="0" applyAlignment="0" applyProtection="0"/>
    <xf numFmtId="0" fontId="62" fillId="0" borderId="0"/>
    <xf numFmtId="0" fontId="101" fillId="41" borderId="0" applyNumberFormat="0" applyBorder="0" applyAlignment="0" applyProtection="0"/>
    <xf numFmtId="0" fontId="94" fillId="29" borderId="0" applyNumberFormat="0" applyBorder="0" applyAlignment="0" applyProtection="0"/>
    <xf numFmtId="0" fontId="101" fillId="34" borderId="0" applyNumberFormat="0" applyBorder="0" applyAlignment="0" applyProtection="0"/>
    <xf numFmtId="0" fontId="111" fillId="0" borderId="0" applyNumberFormat="0" applyFill="0" applyBorder="0" applyAlignment="0" applyProtection="0"/>
    <xf numFmtId="0" fontId="94" fillId="25" borderId="0" applyNumberFormat="0" applyBorder="0" applyAlignment="0" applyProtection="0"/>
    <xf numFmtId="0" fontId="108" fillId="0" borderId="18" applyNumberFormat="0" applyFill="0" applyAlignment="0" applyProtection="0"/>
    <xf numFmtId="0" fontId="93" fillId="0" borderId="0" applyNumberFormat="0" applyFill="0" applyBorder="0" applyAlignment="0" applyProtection="0"/>
    <xf numFmtId="0" fontId="101" fillId="36" borderId="0" applyNumberFormat="0" applyBorder="0" applyAlignment="0" applyProtection="0"/>
    <xf numFmtId="0" fontId="62" fillId="0" borderId="0"/>
    <xf numFmtId="0" fontId="105" fillId="0" borderId="15" applyNumberFormat="0" applyFill="0" applyAlignment="0" applyProtection="0"/>
    <xf numFmtId="0" fontId="102" fillId="25" borderId="0" applyNumberFormat="0" applyBorder="0" applyAlignment="0" applyProtection="0"/>
    <xf numFmtId="0" fontId="62" fillId="0" borderId="0"/>
    <xf numFmtId="0" fontId="106" fillId="0" borderId="16" applyNumberFormat="0" applyFill="0" applyAlignment="0" applyProtection="0"/>
    <xf numFmtId="0" fontId="62" fillId="45" borderId="19" applyNumberFormat="0" applyFont="0" applyAlignment="0" applyProtection="0"/>
    <xf numFmtId="0" fontId="101" fillId="31" borderId="0" applyNumberFormat="0" applyBorder="0" applyAlignment="0" applyProtection="0"/>
    <xf numFmtId="0" fontId="94" fillId="28" borderId="0" applyNumberFormat="0" applyBorder="0" applyAlignment="0" applyProtection="0"/>
    <xf numFmtId="0" fontId="62" fillId="45" borderId="19" applyNumberFormat="0" applyFont="0" applyAlignment="0" applyProtection="0"/>
    <xf numFmtId="0" fontId="94" fillId="30" borderId="0" applyNumberFormat="0" applyBorder="0" applyAlignment="0" applyProtection="0"/>
    <xf numFmtId="0" fontId="62" fillId="0" borderId="0"/>
    <xf numFmtId="0" fontId="94" fillId="29" borderId="0" applyNumberFormat="0" applyBorder="0" applyAlignment="0" applyProtection="0"/>
    <xf numFmtId="0" fontId="101" fillId="35" borderId="0" applyNumberFormat="0" applyBorder="0" applyAlignment="0" applyProtection="0"/>
    <xf numFmtId="0" fontId="104" fillId="0" borderId="0" applyNumberFormat="0" applyFill="0" applyBorder="0" applyAlignment="0" applyProtection="0"/>
    <xf numFmtId="0" fontId="62" fillId="45" borderId="19" applyNumberFormat="0" applyFont="0" applyAlignment="0" applyProtection="0"/>
    <xf numFmtId="0" fontId="62" fillId="45" borderId="19" applyNumberFormat="0" applyFont="0" applyAlignment="0" applyProtection="0"/>
    <xf numFmtId="0" fontId="94" fillId="30" borderId="0" applyNumberFormat="0" applyBorder="0" applyAlignment="0" applyProtection="0"/>
    <xf numFmtId="0" fontId="101" fillId="35" borderId="0" applyNumberFormat="0" applyBorder="0" applyAlignment="0" applyProtection="0"/>
    <xf numFmtId="0" fontId="105" fillId="0" borderId="15" applyNumberFormat="0" applyFill="0" applyAlignment="0" applyProtection="0"/>
    <xf numFmtId="0" fontId="94" fillId="25" borderId="0" applyNumberFormat="0" applyBorder="0" applyAlignment="0" applyProtection="0"/>
    <xf numFmtId="0" fontId="94" fillId="27" borderId="0" applyNumberFormat="0" applyBorder="0" applyAlignment="0" applyProtection="0"/>
    <xf numFmtId="0" fontId="109" fillId="44" borderId="0" applyNumberFormat="0" applyBorder="0" applyAlignment="0" applyProtection="0"/>
    <xf numFmtId="0" fontId="96" fillId="0" borderId="17" applyNumberFormat="0" applyFill="0" applyAlignment="0" applyProtection="0"/>
    <xf numFmtId="0" fontId="62" fillId="45" borderId="19" applyNumberFormat="0" applyFont="0" applyAlignment="0" applyProtection="0"/>
    <xf numFmtId="0" fontId="101" fillId="39" borderId="0" applyNumberFormat="0" applyBorder="0" applyAlignment="0" applyProtection="0"/>
    <xf numFmtId="0" fontId="100" fillId="43" borderId="14" applyNumberFormat="0" applyAlignment="0" applyProtection="0"/>
    <xf numFmtId="0" fontId="101" fillId="36" borderId="0" applyNumberFormat="0" applyBorder="0" applyAlignment="0" applyProtection="0"/>
    <xf numFmtId="0" fontId="110" fillId="42" borderId="20" applyNumberFormat="0" applyAlignment="0" applyProtection="0"/>
    <xf numFmtId="0" fontId="62" fillId="0" borderId="0"/>
    <xf numFmtId="0" fontId="94" fillId="24" borderId="0" applyNumberFormat="0" applyBorder="0" applyAlignment="0" applyProtection="0"/>
    <xf numFmtId="0" fontId="94" fillId="31" borderId="0" applyNumberFormat="0" applyBorder="0" applyAlignment="0" applyProtection="0"/>
    <xf numFmtId="0" fontId="93" fillId="0" borderId="0" applyNumberFormat="0" applyFill="0" applyBorder="0" applyAlignment="0" applyProtection="0"/>
    <xf numFmtId="0" fontId="94" fillId="26" borderId="0" applyNumberFormat="0" applyBorder="0" applyAlignment="0" applyProtection="0"/>
    <xf numFmtId="0" fontId="105" fillId="0" borderId="15" applyNumberFormat="0" applyFill="0" applyAlignment="0" applyProtection="0"/>
    <xf numFmtId="0" fontId="101" fillId="38" borderId="0" applyNumberFormat="0" applyBorder="0" applyAlignment="0" applyProtection="0"/>
    <xf numFmtId="0" fontId="102" fillId="25" borderId="0" applyNumberFormat="0" applyBorder="0" applyAlignment="0" applyProtection="0"/>
    <xf numFmtId="0" fontId="62" fillId="45" borderId="19" applyNumberFormat="0" applyFont="0" applyAlignment="0" applyProtection="0"/>
    <xf numFmtId="0" fontId="101" fillId="32" borderId="0" applyNumberFormat="0" applyBorder="0" applyAlignment="0" applyProtection="0"/>
    <xf numFmtId="0" fontId="62" fillId="0" borderId="0"/>
    <xf numFmtId="0" fontId="94" fillId="29" borderId="0" applyNumberFormat="0" applyBorder="0" applyAlignment="0" applyProtection="0"/>
    <xf numFmtId="0" fontId="96" fillId="0" borderId="0" applyNumberFormat="0" applyFill="0" applyBorder="0" applyAlignment="0" applyProtection="0"/>
    <xf numFmtId="0" fontId="111" fillId="0" borderId="0" applyNumberFormat="0" applyFill="0" applyBorder="0" applyAlignment="0" applyProtection="0"/>
    <xf numFmtId="0" fontId="95" fillId="26" borderId="0" applyNumberFormat="0" applyBorder="0" applyAlignment="0" applyProtection="0"/>
    <xf numFmtId="0" fontId="107" fillId="29" borderId="13" applyNumberFormat="0" applyAlignment="0" applyProtection="0"/>
    <xf numFmtId="0" fontId="101" fillId="36" borderId="0" applyNumberFormat="0" applyBorder="0" applyAlignment="0" applyProtection="0"/>
    <xf numFmtId="0" fontId="101" fillId="41" borderId="0" applyNumberFormat="0" applyBorder="0" applyAlignment="0" applyProtection="0"/>
    <xf numFmtId="0" fontId="101" fillId="31" borderId="0" applyNumberFormat="0" applyBorder="0" applyAlignment="0" applyProtection="0"/>
    <xf numFmtId="0" fontId="110" fillId="42" borderId="20" applyNumberFormat="0" applyAlignment="0" applyProtection="0"/>
    <xf numFmtId="0" fontId="101" fillId="39" borderId="0" applyNumberFormat="0" applyBorder="0" applyAlignment="0" applyProtection="0"/>
    <xf numFmtId="0" fontId="62" fillId="0" borderId="0"/>
    <xf numFmtId="0" fontId="94" fillId="27" borderId="0" applyNumberFormat="0" applyBorder="0" applyAlignment="0" applyProtection="0"/>
    <xf numFmtId="0" fontId="62" fillId="45" borderId="19" applyNumberFormat="0" applyFont="0" applyAlignment="0" applyProtection="0"/>
    <xf numFmtId="0" fontId="100" fillId="43" borderId="14" applyNumberFormat="0" applyAlignment="0" applyProtection="0"/>
    <xf numFmtId="0" fontId="101" fillId="35" borderId="0" applyNumberFormat="0" applyBorder="0" applyAlignment="0" applyProtection="0"/>
    <xf numFmtId="0" fontId="101" fillId="35" borderId="0" applyNumberFormat="0" applyBorder="0" applyAlignment="0" applyProtection="0"/>
    <xf numFmtId="0" fontId="94" fillId="30" borderId="0" applyNumberFormat="0" applyBorder="0" applyAlignment="0" applyProtection="0"/>
    <xf numFmtId="0" fontId="62" fillId="45" borderId="19" applyNumberFormat="0" applyFont="0" applyAlignment="0" applyProtection="0"/>
    <xf numFmtId="0" fontId="101" fillId="36" borderId="0" applyNumberFormat="0" applyBorder="0" applyAlignment="0" applyProtection="0"/>
    <xf numFmtId="0" fontId="94" fillId="33" borderId="0" applyNumberFormat="0" applyBorder="0" applyAlignment="0" applyProtection="0"/>
    <xf numFmtId="0" fontId="62" fillId="0" borderId="0"/>
    <xf numFmtId="0" fontId="108" fillId="0" borderId="18" applyNumberFormat="0" applyFill="0" applyAlignment="0" applyProtection="0"/>
    <xf numFmtId="0" fontId="103" fillId="42" borderId="13" applyNumberFormat="0" applyAlignment="0" applyProtection="0"/>
    <xf numFmtId="0" fontId="96" fillId="0" borderId="17" applyNumberFormat="0" applyFill="0" applyAlignment="0" applyProtection="0"/>
    <xf numFmtId="0" fontId="101" fillId="34" borderId="0" applyNumberFormat="0" applyBorder="0" applyAlignment="0" applyProtection="0"/>
    <xf numFmtId="0" fontId="101" fillId="40" borderId="0" applyNumberFormat="0" applyBorder="0" applyAlignment="0" applyProtection="0"/>
    <xf numFmtId="0" fontId="94" fillId="32" borderId="0" applyNumberFormat="0" applyBorder="0" applyAlignment="0" applyProtection="0"/>
    <xf numFmtId="0" fontId="101" fillId="36" borderId="0" applyNumberFormat="0" applyBorder="0" applyAlignment="0" applyProtection="0"/>
    <xf numFmtId="0" fontId="101" fillId="31" borderId="0" applyNumberFormat="0" applyBorder="0" applyAlignment="0" applyProtection="0"/>
    <xf numFmtId="0" fontId="62" fillId="0" borderId="0"/>
    <xf numFmtId="0" fontId="62" fillId="0" borderId="0"/>
    <xf numFmtId="0" fontId="101" fillId="37" borderId="0" applyNumberFormat="0" applyBorder="0" applyAlignment="0" applyProtection="0"/>
    <xf numFmtId="0" fontId="101" fillId="41" borderId="0" applyNumberFormat="0" applyBorder="0" applyAlignment="0" applyProtection="0"/>
    <xf numFmtId="0" fontId="94" fillId="33" borderId="0" applyNumberFormat="0" applyBorder="0" applyAlignment="0" applyProtection="0"/>
    <xf numFmtId="0" fontId="101" fillId="38" borderId="0" applyNumberFormat="0" applyBorder="0" applyAlignment="0" applyProtection="0"/>
    <xf numFmtId="0" fontId="94" fillId="31" borderId="0" applyNumberFormat="0" applyBorder="0" applyAlignment="0" applyProtection="0"/>
    <xf numFmtId="0" fontId="62" fillId="45" borderId="19" applyNumberFormat="0" applyFont="0" applyAlignment="0" applyProtection="0"/>
    <xf numFmtId="0" fontId="101" fillId="31" borderId="0" applyNumberFormat="0" applyBorder="0" applyAlignment="0" applyProtection="0"/>
    <xf numFmtId="0" fontId="92" fillId="0" borderId="21" applyNumberFormat="0" applyFill="0" applyAlignment="0" applyProtection="0"/>
    <xf numFmtId="0" fontId="94" fillId="26" borderId="0" applyNumberFormat="0" applyBorder="0" applyAlignment="0" applyProtection="0"/>
    <xf numFmtId="0" fontId="62" fillId="0" borderId="0"/>
    <xf numFmtId="0" fontId="62" fillId="0" borderId="0"/>
    <xf numFmtId="0" fontId="101" fillId="39" borderId="0" applyNumberFormat="0" applyBorder="0" applyAlignment="0" applyProtection="0"/>
    <xf numFmtId="0" fontId="94" fillId="32" borderId="0" applyNumberFormat="0" applyBorder="0" applyAlignment="0" applyProtection="0"/>
    <xf numFmtId="0" fontId="93" fillId="0" borderId="0" applyNumberFormat="0" applyFill="0" applyBorder="0" applyAlignment="0" applyProtection="0"/>
    <xf numFmtId="0" fontId="101" fillId="32" borderId="0" applyNumberFormat="0" applyBorder="0" applyAlignment="0" applyProtection="0"/>
    <xf numFmtId="0" fontId="94" fillId="28" borderId="0" applyNumberFormat="0" applyBorder="0" applyAlignment="0" applyProtection="0"/>
    <xf numFmtId="0" fontId="94" fillId="30" borderId="0" applyNumberFormat="0" applyBorder="0" applyAlignment="0" applyProtection="0"/>
    <xf numFmtId="0" fontId="62" fillId="45" borderId="19" applyNumberFormat="0" applyFont="0" applyAlignment="0" applyProtection="0"/>
    <xf numFmtId="0" fontId="100" fillId="43" borderId="14" applyNumberFormat="0" applyAlignment="0" applyProtection="0"/>
    <xf numFmtId="0" fontId="62" fillId="0" borderId="0"/>
    <xf numFmtId="0" fontId="106" fillId="0" borderId="16" applyNumberFormat="0" applyFill="0" applyAlignment="0" applyProtection="0"/>
    <xf numFmtId="0" fontId="102" fillId="25" borderId="0" applyNumberFormat="0" applyBorder="0" applyAlignment="0" applyProtection="0"/>
    <xf numFmtId="0" fontId="94" fillId="30" borderId="0" applyNumberFormat="0" applyBorder="0" applyAlignment="0" applyProtection="0"/>
    <xf numFmtId="0" fontId="101" fillId="31" borderId="0" applyNumberFormat="0" applyBorder="0" applyAlignment="0" applyProtection="0"/>
    <xf numFmtId="0" fontId="92" fillId="0" borderId="21" applyNumberFormat="0" applyFill="0" applyAlignment="0" applyProtection="0"/>
    <xf numFmtId="0" fontId="94" fillId="26" borderId="0" applyNumberFormat="0" applyBorder="0" applyAlignment="0" applyProtection="0"/>
    <xf numFmtId="0" fontId="109" fillId="44" borderId="0" applyNumberFormat="0" applyBorder="0" applyAlignment="0" applyProtection="0"/>
    <xf numFmtId="0" fontId="101" fillId="41" borderId="0" applyNumberFormat="0" applyBorder="0" applyAlignment="0" applyProtection="0"/>
    <xf numFmtId="0" fontId="62" fillId="0" borderId="0"/>
    <xf numFmtId="0" fontId="103" fillId="42" borderId="13" applyNumberFormat="0" applyAlignment="0" applyProtection="0"/>
    <xf numFmtId="0" fontId="96" fillId="0" borderId="17" applyNumberFormat="0" applyFill="0" applyAlignment="0" applyProtection="0"/>
    <xf numFmtId="0" fontId="62" fillId="0" borderId="0"/>
    <xf numFmtId="0" fontId="101" fillId="36" borderId="0" applyNumberFormat="0" applyBorder="0" applyAlignment="0" applyProtection="0"/>
    <xf numFmtId="0" fontId="94" fillId="29" borderId="0" applyNumberFormat="0" applyBorder="0" applyAlignment="0" applyProtection="0"/>
    <xf numFmtId="0" fontId="110" fillId="42" borderId="20" applyNumberFormat="0" applyAlignment="0" applyProtection="0"/>
    <xf numFmtId="0" fontId="94" fillId="33" borderId="0" applyNumberFormat="0" applyBorder="0" applyAlignment="0" applyProtection="0"/>
    <xf numFmtId="0" fontId="94" fillId="24" borderId="0" applyNumberFormat="0" applyBorder="0" applyAlignment="0" applyProtection="0"/>
    <xf numFmtId="0" fontId="94" fillId="31" borderId="0" applyNumberFormat="0" applyBorder="0" applyAlignment="0" applyProtection="0"/>
    <xf numFmtId="0" fontId="107" fillId="29" borderId="13" applyNumberFormat="0" applyAlignment="0" applyProtection="0"/>
    <xf numFmtId="0" fontId="101" fillId="36" borderId="0" applyNumberFormat="0" applyBorder="0" applyAlignment="0" applyProtection="0"/>
    <xf numFmtId="0" fontId="106" fillId="0" borderId="16" applyNumberFormat="0" applyFill="0" applyAlignment="0" applyProtection="0"/>
    <xf numFmtId="0" fontId="62" fillId="0" borderId="0"/>
    <xf numFmtId="0" fontId="94" fillId="25" borderId="0" applyNumberFormat="0" applyBorder="0" applyAlignment="0" applyProtection="0"/>
    <xf numFmtId="0" fontId="94" fillId="24" borderId="0" applyNumberFormat="0" applyBorder="0" applyAlignment="0" applyProtection="0"/>
    <xf numFmtId="0" fontId="101" fillId="41"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62" fillId="45" borderId="19" applyNumberFormat="0" applyFont="0" applyAlignment="0" applyProtection="0"/>
    <xf numFmtId="0" fontId="96" fillId="0" borderId="0" applyNumberFormat="0" applyFill="0" applyBorder="0" applyAlignment="0" applyProtection="0"/>
    <xf numFmtId="0" fontId="111" fillId="0" borderId="0" applyNumberFormat="0" applyFill="0" applyBorder="0" applyAlignment="0" applyProtection="0"/>
    <xf numFmtId="0" fontId="101" fillId="40" borderId="0" applyNumberFormat="0" applyBorder="0" applyAlignment="0" applyProtection="0"/>
    <xf numFmtId="0" fontId="103" fillId="42" borderId="13"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94" fillId="30" borderId="0" applyNumberFormat="0" applyBorder="0" applyAlignment="0" applyProtection="0"/>
    <xf numFmtId="0" fontId="94" fillId="25" borderId="0" applyNumberFormat="0" applyBorder="0" applyAlignment="0" applyProtection="0"/>
    <xf numFmtId="0" fontId="103" fillId="42" borderId="13" applyNumberFormat="0" applyAlignment="0" applyProtection="0"/>
    <xf numFmtId="0" fontId="105" fillId="0" borderId="15" applyNumberFormat="0" applyFill="0" applyAlignment="0" applyProtection="0"/>
    <xf numFmtId="0" fontId="94" fillId="25" borderId="0" applyNumberFormat="0" applyBorder="0" applyAlignment="0" applyProtection="0"/>
    <xf numFmtId="0" fontId="108" fillId="0" borderId="18" applyNumberFormat="0" applyFill="0" applyAlignment="0" applyProtection="0"/>
    <xf numFmtId="0" fontId="94" fillId="32" borderId="0" applyNumberFormat="0" applyBorder="0" applyAlignment="0" applyProtection="0"/>
    <xf numFmtId="0" fontId="94" fillId="27" borderId="0" applyNumberFormat="0" applyBorder="0" applyAlignment="0" applyProtection="0"/>
    <xf numFmtId="0" fontId="106" fillId="0" borderId="16" applyNumberFormat="0" applyFill="0" applyAlignment="0" applyProtection="0"/>
    <xf numFmtId="0" fontId="101" fillId="39"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01" fillId="35" borderId="0" applyNumberFormat="0" applyBorder="0" applyAlignment="0" applyProtection="0"/>
    <xf numFmtId="0" fontId="101" fillId="36" borderId="0" applyNumberFormat="0" applyBorder="0" applyAlignment="0" applyProtection="0"/>
    <xf numFmtId="0" fontId="100" fillId="43" borderId="14" applyNumberFormat="0" applyAlignment="0" applyProtection="0"/>
    <xf numFmtId="0" fontId="62" fillId="0" borderId="0"/>
    <xf numFmtId="0" fontId="94" fillId="30" borderId="0" applyNumberFormat="0" applyBorder="0" applyAlignment="0" applyProtection="0"/>
    <xf numFmtId="0" fontId="92" fillId="0" borderId="21" applyNumberFormat="0" applyFill="0" applyAlignment="0" applyProtection="0"/>
    <xf numFmtId="0" fontId="105" fillId="0" borderId="15" applyNumberFormat="0" applyFill="0" applyAlignment="0" applyProtection="0"/>
    <xf numFmtId="0" fontId="108" fillId="0" borderId="18" applyNumberFormat="0" applyFill="0" applyAlignment="0" applyProtection="0"/>
    <xf numFmtId="0" fontId="101" fillId="37" borderId="0" applyNumberFormat="0" applyBorder="0" applyAlignment="0" applyProtection="0"/>
    <xf numFmtId="0" fontId="102" fillId="25" borderId="0" applyNumberFormat="0" applyBorder="0" applyAlignment="0" applyProtection="0"/>
    <xf numFmtId="0" fontId="101" fillId="32" borderId="0" applyNumberFormat="0" applyBorder="0" applyAlignment="0" applyProtection="0"/>
    <xf numFmtId="0" fontId="111" fillId="0" borderId="0" applyNumberFormat="0" applyFill="0" applyBorder="0" applyAlignment="0" applyProtection="0"/>
    <xf numFmtId="0" fontId="101" fillId="40" borderId="0" applyNumberFormat="0" applyBorder="0" applyAlignment="0" applyProtection="0"/>
    <xf numFmtId="0" fontId="101" fillId="37" borderId="0" applyNumberFormat="0" applyBorder="0" applyAlignment="0" applyProtection="0"/>
    <xf numFmtId="0" fontId="104" fillId="0" borderId="0" applyNumberFormat="0" applyFill="0" applyBorder="0" applyAlignment="0" applyProtection="0"/>
    <xf numFmtId="0" fontId="96" fillId="0" borderId="17" applyNumberFormat="0" applyFill="0" applyAlignment="0" applyProtection="0"/>
    <xf numFmtId="0" fontId="94" fillId="28" borderId="0" applyNumberFormat="0" applyBorder="0" applyAlignment="0" applyProtection="0"/>
    <xf numFmtId="0" fontId="110" fillId="42" borderId="20" applyNumberFormat="0" applyAlignment="0" applyProtection="0"/>
    <xf numFmtId="0" fontId="94" fillId="24" borderId="0" applyNumberFormat="0" applyBorder="0" applyAlignment="0" applyProtection="0"/>
    <xf numFmtId="0" fontId="104" fillId="0" borderId="0" applyNumberFormat="0" applyFill="0" applyBorder="0" applyAlignment="0" applyProtection="0"/>
    <xf numFmtId="0" fontId="101" fillId="36" borderId="0" applyNumberFormat="0" applyBorder="0" applyAlignment="0" applyProtection="0"/>
    <xf numFmtId="0" fontId="101" fillId="36" borderId="0" applyNumberFormat="0" applyBorder="0" applyAlignment="0" applyProtection="0"/>
    <xf numFmtId="0" fontId="94" fillId="33" borderId="0" applyNumberFormat="0" applyBorder="0" applyAlignment="0" applyProtection="0"/>
    <xf numFmtId="0" fontId="62" fillId="45" borderId="19" applyNumberFormat="0" applyFont="0" applyAlignment="0" applyProtection="0"/>
    <xf numFmtId="0" fontId="101" fillId="34" borderId="0" applyNumberFormat="0" applyBorder="0" applyAlignment="0" applyProtection="0"/>
    <xf numFmtId="0" fontId="101" fillId="38" borderId="0" applyNumberFormat="0" applyBorder="0" applyAlignment="0" applyProtection="0"/>
    <xf numFmtId="0" fontId="95" fillId="26" borderId="0" applyNumberFormat="0" applyBorder="0" applyAlignment="0" applyProtection="0"/>
    <xf numFmtId="0" fontId="109" fillId="44" borderId="0" applyNumberFormat="0" applyBorder="0" applyAlignment="0" applyProtection="0"/>
    <xf numFmtId="0" fontId="100" fillId="43" borderId="14" applyNumberFormat="0" applyAlignment="0" applyProtection="0"/>
    <xf numFmtId="0" fontId="96" fillId="0" borderId="0" applyNumberFormat="0" applyFill="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62" fillId="45" borderId="19" applyNumberFormat="0" applyFont="0" applyAlignment="0" applyProtection="0"/>
    <xf numFmtId="0" fontId="94" fillId="27" borderId="0" applyNumberFormat="0" applyBorder="0" applyAlignment="0" applyProtection="0"/>
    <xf numFmtId="0" fontId="109" fillId="44" borderId="0" applyNumberFormat="0" applyBorder="0" applyAlignment="0" applyProtection="0"/>
    <xf numFmtId="0" fontId="101" fillId="37" borderId="0" applyNumberFormat="0" applyBorder="0" applyAlignment="0" applyProtection="0"/>
    <xf numFmtId="0" fontId="62" fillId="45" borderId="19" applyNumberFormat="0" applyFont="0" applyAlignment="0" applyProtection="0"/>
    <xf numFmtId="0" fontId="101" fillId="39" borderId="0" applyNumberFormat="0" applyBorder="0" applyAlignment="0" applyProtection="0"/>
    <xf numFmtId="0" fontId="105" fillId="0" borderId="15" applyNumberFormat="0" applyFill="0" applyAlignment="0" applyProtection="0"/>
    <xf numFmtId="0" fontId="102" fillId="25" borderId="0" applyNumberFormat="0" applyBorder="0" applyAlignment="0" applyProtection="0"/>
    <xf numFmtId="0" fontId="101" fillId="34" borderId="0" applyNumberFormat="0" applyBorder="0" applyAlignment="0" applyProtection="0"/>
    <xf numFmtId="0" fontId="101" fillId="39" borderId="0" applyNumberFormat="0" applyBorder="0" applyAlignment="0" applyProtection="0"/>
    <xf numFmtId="0" fontId="94" fillId="32" borderId="0" applyNumberFormat="0" applyBorder="0" applyAlignment="0" applyProtection="0"/>
    <xf numFmtId="0" fontId="101" fillId="32" borderId="0" applyNumberFormat="0" applyBorder="0" applyAlignment="0" applyProtection="0"/>
    <xf numFmtId="0" fontId="93" fillId="0" borderId="0" applyNumberFormat="0" applyFill="0" applyBorder="0" applyAlignment="0" applyProtection="0"/>
    <xf numFmtId="0" fontId="101" fillId="31" borderId="0" applyNumberFormat="0" applyBorder="0" applyAlignment="0" applyProtection="0"/>
    <xf numFmtId="0" fontId="101" fillId="40" borderId="0" applyNumberFormat="0" applyBorder="0" applyAlignment="0" applyProtection="0"/>
    <xf numFmtId="0" fontId="96" fillId="0" borderId="17" applyNumberFormat="0" applyFill="0" applyAlignment="0" applyProtection="0"/>
    <xf numFmtId="0" fontId="101" fillId="36" borderId="0" applyNumberFormat="0" applyBorder="0" applyAlignment="0" applyProtection="0"/>
    <xf numFmtId="0" fontId="101" fillId="41" borderId="0" applyNumberFormat="0" applyBorder="0" applyAlignment="0" applyProtection="0"/>
    <xf numFmtId="0" fontId="105" fillId="0" borderId="15" applyNumberFormat="0" applyFill="0" applyAlignment="0" applyProtection="0"/>
    <xf numFmtId="0" fontId="94" fillId="30" borderId="0" applyNumberFormat="0" applyBorder="0" applyAlignment="0" applyProtection="0"/>
    <xf numFmtId="0" fontId="101" fillId="37" borderId="0" applyNumberFormat="0" applyBorder="0" applyAlignment="0" applyProtection="0"/>
    <xf numFmtId="0" fontId="94" fillId="30" borderId="0" applyNumberFormat="0" applyBorder="0" applyAlignment="0" applyProtection="0"/>
    <xf numFmtId="0" fontId="92" fillId="0" borderId="21" applyNumberFormat="0" applyFill="0" applyAlignment="0" applyProtection="0"/>
    <xf numFmtId="0" fontId="62" fillId="0" borderId="0"/>
    <xf numFmtId="0" fontId="94" fillId="32" borderId="0" applyNumberFormat="0" applyBorder="0" applyAlignment="0" applyProtection="0"/>
    <xf numFmtId="0" fontId="62" fillId="0" borderId="0"/>
    <xf numFmtId="0" fontId="96" fillId="0" borderId="0" applyNumberFormat="0" applyFill="0" applyBorder="0" applyAlignment="0" applyProtection="0"/>
    <xf numFmtId="0" fontId="101" fillId="39" borderId="0" applyNumberFormat="0" applyBorder="0" applyAlignment="0" applyProtection="0"/>
    <xf numFmtId="0" fontId="103" fillId="42" borderId="13" applyNumberFormat="0" applyAlignment="0" applyProtection="0"/>
    <xf numFmtId="0" fontId="94" fillId="31" borderId="0" applyNumberFormat="0" applyBorder="0" applyAlignment="0" applyProtection="0"/>
    <xf numFmtId="0" fontId="101" fillId="32" borderId="0" applyNumberFormat="0" applyBorder="0" applyAlignment="0" applyProtection="0"/>
    <xf numFmtId="0" fontId="93" fillId="0" borderId="0" applyNumberFormat="0" applyFill="0" applyBorder="0" applyAlignment="0" applyProtection="0"/>
    <xf numFmtId="0" fontId="94" fillId="27" borderId="0" applyNumberFormat="0" applyBorder="0" applyAlignment="0" applyProtection="0"/>
    <xf numFmtId="0" fontId="62" fillId="45" borderId="19" applyNumberFormat="0" applyFont="0" applyAlignment="0" applyProtection="0"/>
    <xf numFmtId="0" fontId="62" fillId="0" borderId="0"/>
    <xf numFmtId="0" fontId="62" fillId="0" borderId="0"/>
    <xf numFmtId="0" fontId="100" fillId="43" borderId="14" applyNumberFormat="0" applyAlignment="0" applyProtection="0"/>
    <xf numFmtId="0" fontId="96" fillId="0" borderId="0" applyNumberFormat="0" applyFill="0" applyBorder="0" applyAlignment="0" applyProtection="0"/>
    <xf numFmtId="0" fontId="94" fillId="26" borderId="0" applyNumberFormat="0" applyBorder="0" applyAlignment="0" applyProtection="0"/>
    <xf numFmtId="0" fontId="107" fillId="29" borderId="13" applyNumberFormat="0" applyAlignment="0" applyProtection="0"/>
    <xf numFmtId="0" fontId="94" fillId="30" borderId="0" applyNumberFormat="0" applyBorder="0" applyAlignment="0" applyProtection="0"/>
    <xf numFmtId="0" fontId="111" fillId="0" borderId="0" applyNumberFormat="0" applyFill="0" applyBorder="0" applyAlignment="0" applyProtection="0"/>
    <xf numFmtId="0" fontId="101" fillId="34" borderId="0" applyNumberFormat="0" applyBorder="0" applyAlignment="0" applyProtection="0"/>
    <xf numFmtId="0" fontId="94" fillId="26" borderId="0" applyNumberFormat="0" applyBorder="0" applyAlignment="0" applyProtection="0"/>
    <xf numFmtId="0" fontId="94" fillId="32" borderId="0" applyNumberFormat="0" applyBorder="0" applyAlignment="0" applyProtection="0"/>
    <xf numFmtId="0" fontId="108" fillId="0" borderId="18" applyNumberFormat="0" applyFill="0" applyAlignment="0" applyProtection="0"/>
    <xf numFmtId="0" fontId="101" fillId="41" borderId="0" applyNumberFormat="0" applyBorder="0" applyAlignment="0" applyProtection="0"/>
    <xf numFmtId="0" fontId="102" fillId="25" borderId="0" applyNumberFormat="0" applyBorder="0" applyAlignment="0" applyProtection="0"/>
    <xf numFmtId="0" fontId="96" fillId="0" borderId="17" applyNumberFormat="0" applyFill="0" applyAlignment="0" applyProtection="0"/>
    <xf numFmtId="0" fontId="94" fillId="27" borderId="0" applyNumberFormat="0" applyBorder="0" applyAlignment="0" applyProtection="0"/>
    <xf numFmtId="0" fontId="94" fillId="28" borderId="0" applyNumberFormat="0" applyBorder="0" applyAlignment="0" applyProtection="0"/>
    <xf numFmtId="0" fontId="94" fillId="33" borderId="0" applyNumberFormat="0" applyBorder="0" applyAlignment="0" applyProtection="0"/>
    <xf numFmtId="0" fontId="110" fillId="42" borderId="20" applyNumberFormat="0" applyAlignment="0" applyProtection="0"/>
    <xf numFmtId="0" fontId="62" fillId="0" borderId="0"/>
    <xf numFmtId="0" fontId="107" fillId="29" borderId="13" applyNumberFormat="0" applyAlignment="0" applyProtection="0"/>
    <xf numFmtId="0" fontId="92" fillId="0" borderId="21" applyNumberFormat="0" applyFill="0" applyAlignment="0" applyProtection="0"/>
    <xf numFmtId="0" fontId="101" fillId="35" borderId="0" applyNumberFormat="0" applyBorder="0" applyAlignment="0" applyProtection="0"/>
    <xf numFmtId="0" fontId="62" fillId="0" borderId="0"/>
    <xf numFmtId="0" fontId="95" fillId="26" borderId="0" applyNumberFormat="0" applyBorder="0" applyAlignment="0" applyProtection="0"/>
    <xf numFmtId="0" fontId="105" fillId="0" borderId="15" applyNumberFormat="0" applyFill="0" applyAlignment="0" applyProtection="0"/>
    <xf numFmtId="0" fontId="94" fillId="26" borderId="0" applyNumberFormat="0" applyBorder="0" applyAlignment="0" applyProtection="0"/>
    <xf numFmtId="0" fontId="94" fillId="24" borderId="0" applyNumberFormat="0" applyBorder="0" applyAlignment="0" applyProtection="0"/>
    <xf numFmtId="0" fontId="94" fillId="28" borderId="0" applyNumberFormat="0" applyBorder="0" applyAlignment="0" applyProtection="0"/>
    <xf numFmtId="0" fontId="94" fillId="27" borderId="0" applyNumberFormat="0" applyBorder="0" applyAlignment="0" applyProtection="0"/>
    <xf numFmtId="0" fontId="94" fillId="27" borderId="0" applyNumberFormat="0" applyBorder="0" applyAlignment="0" applyProtection="0"/>
    <xf numFmtId="0" fontId="109" fillId="44"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6" fillId="0" borderId="17" applyNumberFormat="0" applyFill="0" applyAlignment="0" applyProtection="0"/>
    <xf numFmtId="0" fontId="101" fillId="40" borderId="0" applyNumberFormat="0" applyBorder="0" applyAlignment="0" applyProtection="0"/>
    <xf numFmtId="0" fontId="100" fillId="43" borderId="14" applyNumberFormat="0" applyAlignment="0" applyProtection="0"/>
    <xf numFmtId="0" fontId="62" fillId="45" borderId="19" applyNumberFormat="0" applyFont="0" applyAlignment="0" applyProtection="0"/>
    <xf numFmtId="0" fontId="107" fillId="29" borderId="13" applyNumberFormat="0" applyAlignment="0" applyProtection="0"/>
    <xf numFmtId="0" fontId="96" fillId="0" borderId="0" applyNumberFormat="0" applyFill="0" applyBorder="0" applyAlignment="0" applyProtection="0"/>
    <xf numFmtId="0" fontId="94" fillId="30" borderId="0" applyNumberFormat="0" applyBorder="0" applyAlignment="0" applyProtection="0"/>
    <xf numFmtId="0" fontId="109" fillId="44" borderId="0" applyNumberFormat="0" applyBorder="0" applyAlignment="0" applyProtection="0"/>
    <xf numFmtId="0" fontId="94" fillId="28" borderId="0" applyNumberFormat="0" applyBorder="0" applyAlignment="0" applyProtection="0"/>
    <xf numFmtId="0" fontId="101" fillId="37" borderId="0" applyNumberFormat="0" applyBorder="0" applyAlignment="0" applyProtection="0"/>
    <xf numFmtId="0" fontId="106" fillId="0" borderId="16" applyNumberFormat="0" applyFill="0" applyAlignment="0" applyProtection="0"/>
    <xf numFmtId="0" fontId="101" fillId="38" borderId="0" applyNumberFormat="0" applyBorder="0" applyAlignment="0" applyProtection="0"/>
    <xf numFmtId="0" fontId="106" fillId="0" borderId="16" applyNumberFormat="0" applyFill="0" applyAlignment="0" applyProtection="0"/>
    <xf numFmtId="0" fontId="107" fillId="29" borderId="13" applyNumberFormat="0" applyAlignment="0" applyProtection="0"/>
    <xf numFmtId="0" fontId="94" fillId="26" borderId="0" applyNumberFormat="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94" fillId="24" borderId="0" applyNumberFormat="0" applyBorder="0" applyAlignment="0" applyProtection="0"/>
    <xf numFmtId="0" fontId="94" fillId="25" borderId="0" applyNumberFormat="0" applyBorder="0" applyAlignment="0" applyProtection="0"/>
    <xf numFmtId="0" fontId="94" fillId="26" borderId="0" applyNumberFormat="0" applyBorder="0" applyAlignment="0" applyProtection="0"/>
    <xf numFmtId="0" fontId="94" fillId="27" borderId="0" applyNumberFormat="0" applyBorder="0" applyAlignment="0" applyProtection="0"/>
    <xf numFmtId="0" fontId="94" fillId="28" borderId="0" applyNumberFormat="0" applyBorder="0" applyAlignment="0" applyProtection="0"/>
    <xf numFmtId="0" fontId="94" fillId="29" borderId="0" applyNumberFormat="0" applyBorder="0" applyAlignment="0" applyProtection="0"/>
    <xf numFmtId="0" fontId="94" fillId="30" borderId="0" applyNumberFormat="0" applyBorder="0" applyAlignment="0" applyProtection="0"/>
    <xf numFmtId="0" fontId="94" fillId="31" borderId="0" applyNumberFormat="0" applyBorder="0" applyAlignment="0" applyProtection="0"/>
    <xf numFmtId="0" fontId="94" fillId="32" borderId="0" applyNumberFormat="0" applyBorder="0" applyAlignment="0" applyProtection="0"/>
    <xf numFmtId="0" fontId="94" fillId="27" borderId="0" applyNumberFormat="0" applyBorder="0" applyAlignment="0" applyProtection="0"/>
    <xf numFmtId="0" fontId="94" fillId="30" borderId="0" applyNumberFormat="0" applyBorder="0" applyAlignment="0" applyProtection="0"/>
    <xf numFmtId="0" fontId="94" fillId="33" borderId="0" applyNumberFormat="0" applyBorder="0" applyAlignment="0" applyProtection="0"/>
    <xf numFmtId="0" fontId="101" fillId="34" borderId="0" applyNumberFormat="0" applyBorder="0" applyAlignment="0" applyProtection="0"/>
    <xf numFmtId="0" fontId="101" fillId="31" borderId="0" applyNumberFormat="0" applyBorder="0" applyAlignment="0" applyProtection="0"/>
    <xf numFmtId="0" fontId="101" fillId="32"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37" borderId="0" applyNumberFormat="0" applyBorder="0" applyAlignment="0" applyProtection="0"/>
    <xf numFmtId="0" fontId="101" fillId="38" borderId="0" applyNumberFormat="0" applyBorder="0" applyAlignment="0" applyProtection="0"/>
    <xf numFmtId="0" fontId="101" fillId="39" borderId="0" applyNumberFormat="0" applyBorder="0" applyAlignment="0" applyProtection="0"/>
    <xf numFmtId="0" fontId="101" fillId="40" borderId="0" applyNumberFormat="0" applyBorder="0" applyAlignment="0" applyProtection="0"/>
    <xf numFmtId="0" fontId="101" fillId="35" borderId="0" applyNumberFormat="0" applyBorder="0" applyAlignment="0" applyProtection="0"/>
    <xf numFmtId="0" fontId="101" fillId="36" borderId="0" applyNumberFormat="0" applyBorder="0" applyAlignment="0" applyProtection="0"/>
    <xf numFmtId="0" fontId="101" fillId="41" borderId="0" applyNumberFormat="0" applyBorder="0" applyAlignment="0" applyProtection="0"/>
    <xf numFmtId="0" fontId="102" fillId="25" borderId="0" applyNumberFormat="0" applyBorder="0" applyAlignment="0" applyProtection="0"/>
    <xf numFmtId="0" fontId="103" fillId="42" borderId="13" applyNumberFormat="0" applyAlignment="0" applyProtection="0"/>
    <xf numFmtId="0" fontId="100" fillId="43" borderId="14" applyNumberFormat="0" applyAlignment="0" applyProtection="0"/>
    <xf numFmtId="0" fontId="104" fillId="0" borderId="0" applyNumberFormat="0" applyFill="0" applyBorder="0" applyAlignment="0" applyProtection="0"/>
    <xf numFmtId="0" fontId="95" fillId="26" borderId="0" applyNumberFormat="0" applyBorder="0" applyAlignment="0" applyProtection="0"/>
    <xf numFmtId="0" fontId="105" fillId="0" borderId="15" applyNumberFormat="0" applyFill="0" applyAlignment="0" applyProtection="0"/>
    <xf numFmtId="0" fontId="106" fillId="0" borderId="16" applyNumberFormat="0" applyFill="0" applyAlignment="0" applyProtection="0"/>
    <xf numFmtId="0" fontId="96" fillId="0" borderId="17" applyNumberFormat="0" applyFill="0" applyAlignment="0" applyProtection="0"/>
    <xf numFmtId="0" fontId="96" fillId="0" borderId="0" applyNumberFormat="0" applyFill="0" applyBorder="0" applyAlignment="0" applyProtection="0"/>
    <xf numFmtId="0" fontId="107" fillId="29" borderId="13" applyNumberFormat="0" applyAlignment="0" applyProtection="0"/>
    <xf numFmtId="0" fontId="108" fillId="0" borderId="18" applyNumberFormat="0" applyFill="0" applyAlignment="0" applyProtection="0"/>
    <xf numFmtId="0" fontId="109" fillId="44" borderId="0" applyNumberFormat="0" applyBorder="0" applyAlignment="0" applyProtection="0"/>
    <xf numFmtId="0" fontId="62" fillId="45" borderId="19" applyNumberFormat="0" applyFont="0" applyAlignment="0" applyProtection="0"/>
    <xf numFmtId="0" fontId="110" fillId="42" borderId="20" applyNumberFormat="0" applyAlignment="0" applyProtection="0"/>
    <xf numFmtId="0" fontId="111" fillId="0" borderId="0" applyNumberFormat="0" applyFill="0" applyBorder="0" applyAlignment="0" applyProtection="0"/>
    <xf numFmtId="0" fontId="92" fillId="0" borderId="21" applyNumberFormat="0" applyFill="0" applyAlignment="0" applyProtection="0"/>
    <xf numFmtId="0" fontId="93" fillId="0" borderId="0" applyNumberFormat="0" applyFill="0" applyBorder="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62" fillId="45" borderId="19" applyNumberFormat="0" applyFont="0" applyAlignment="0" applyProtection="0"/>
    <xf numFmtId="0" fontId="57" fillId="0" borderId="0"/>
    <xf numFmtId="0" fontId="62" fillId="0" borderId="0"/>
    <xf numFmtId="0" fontId="159" fillId="0" borderId="0" applyNumberFormat="0" applyFill="0" applyBorder="0" applyAlignment="0" applyProtection="0"/>
    <xf numFmtId="0" fontId="12" fillId="0" borderId="0"/>
    <xf numFmtId="0" fontId="12" fillId="0" borderId="0"/>
    <xf numFmtId="0" fontId="12" fillId="0" borderId="0"/>
    <xf numFmtId="0" fontId="11" fillId="0" borderId="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7" fillId="29" borderId="23" applyNumberFormat="0" applyAlignment="0" applyProtection="0"/>
    <xf numFmtId="0" fontId="62" fillId="45" borderId="24" applyNumberFormat="0" applyFont="0" applyAlignment="0" applyProtection="0"/>
    <xf numFmtId="0" fontId="62" fillId="45" borderId="24" applyNumberFormat="0" applyFont="0" applyAlignment="0" applyProtection="0"/>
    <xf numFmtId="0" fontId="107" fillId="29" borderId="23" applyNumberFormat="0" applyAlignment="0" applyProtection="0"/>
    <xf numFmtId="0" fontId="110" fillId="42" borderId="25" applyNumberFormat="0" applyAlignment="0" applyProtection="0"/>
    <xf numFmtId="0" fontId="62" fillId="45" borderId="24" applyNumberFormat="0" applyFont="0" applyAlignment="0" applyProtection="0"/>
    <xf numFmtId="0" fontId="92" fillId="0" borderId="26" applyNumberFormat="0" applyFill="0" applyAlignment="0" applyProtection="0"/>
    <xf numFmtId="0" fontId="103" fillId="42" borderId="23" applyNumberFormat="0" applyAlignment="0" applyProtection="0"/>
    <xf numFmtId="0" fontId="92" fillId="0" borderId="26" applyNumberFormat="0" applyFill="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103" fillId="42" borderId="23" applyNumberForma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110" fillId="42" borderId="25" applyNumberFormat="0" applyAlignment="0" applyProtection="0"/>
    <xf numFmtId="0" fontId="62" fillId="45" borderId="24" applyNumberFormat="0" applyFont="0" applyAlignment="0" applyProtection="0"/>
    <xf numFmtId="0" fontId="92" fillId="0" borderId="26" applyNumberFormat="0" applyFill="0" applyAlignment="0" applyProtection="0"/>
    <xf numFmtId="0" fontId="103" fillId="42" borderId="23" applyNumberForma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110" fillId="42" borderId="25" applyNumberFormat="0" applyAlignment="0" applyProtection="0"/>
    <xf numFmtId="0" fontId="62" fillId="45" borderId="24" applyNumberFormat="0" applyFont="0" applyAlignment="0" applyProtection="0"/>
    <xf numFmtId="0" fontId="107" fillId="29" borderId="23" applyNumberFormat="0" applyAlignment="0" applyProtection="0"/>
    <xf numFmtId="0" fontId="110" fillId="42" borderId="25" applyNumberFormat="0" applyAlignment="0" applyProtection="0"/>
    <xf numFmtId="0" fontId="62" fillId="45" borderId="24" applyNumberFormat="0" applyFont="0" applyAlignment="0" applyProtection="0"/>
    <xf numFmtId="0" fontId="62" fillId="45" borderId="24" applyNumberFormat="0" applyFont="0" applyAlignment="0" applyProtection="0"/>
    <xf numFmtId="0" fontId="103" fillId="42" borderId="23" applyNumberFormat="0" applyAlignment="0" applyProtection="0"/>
    <xf numFmtId="0" fontId="62" fillId="45" borderId="24" applyNumberFormat="0" applyFont="0" applyAlignment="0" applyProtection="0"/>
    <xf numFmtId="0" fontId="92" fillId="0" borderId="26" applyNumberFormat="0" applyFill="0" applyAlignment="0" applyProtection="0"/>
    <xf numFmtId="0" fontId="62" fillId="45" borderId="24" applyNumberFormat="0" applyFont="0" applyAlignment="0" applyProtection="0"/>
    <xf numFmtId="0" fontId="92" fillId="0" borderId="26" applyNumberFormat="0" applyFill="0" applyAlignment="0" applyProtection="0"/>
    <xf numFmtId="0" fontId="103" fillId="42" borderId="23" applyNumberFormat="0" applyAlignment="0" applyProtection="0"/>
    <xf numFmtId="0" fontId="110" fillId="42" borderId="25" applyNumberFormat="0" applyAlignment="0" applyProtection="0"/>
    <xf numFmtId="0" fontId="107" fillId="29" borderId="23" applyNumberFormat="0" applyAlignment="0" applyProtection="0"/>
    <xf numFmtId="0" fontId="62" fillId="45" borderId="24" applyNumberFormat="0" applyFont="0" applyAlignment="0" applyProtection="0"/>
    <xf numFmtId="0" fontId="103" fillId="42" borderId="23" applyNumberFormat="0" applyAlignment="0" applyProtection="0"/>
    <xf numFmtId="0" fontId="103" fillId="42"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10" fillId="42" borderId="25" applyNumberForma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92" fillId="0" borderId="26" applyNumberFormat="0" applyFill="0" applyAlignment="0" applyProtection="0"/>
    <xf numFmtId="0" fontId="103" fillId="42" borderId="23" applyNumberFormat="0" applyAlignment="0" applyProtection="0"/>
    <xf numFmtId="0" fontId="62" fillId="45" borderId="24" applyNumberFormat="0" applyFont="0" applyAlignment="0" applyProtection="0"/>
    <xf numFmtId="0" fontId="107" fillId="29" borderId="23" applyNumberFormat="0" applyAlignment="0" applyProtection="0"/>
    <xf numFmtId="0" fontId="110" fillId="42" borderId="25" applyNumberFormat="0" applyAlignment="0" applyProtection="0"/>
    <xf numFmtId="0" fontId="107" fillId="29" borderId="23" applyNumberFormat="0" applyAlignment="0" applyProtection="0"/>
    <xf numFmtId="0" fontId="92" fillId="0" borderId="26" applyNumberFormat="0" applyFill="0" applyAlignment="0" applyProtection="0"/>
    <xf numFmtId="0" fontId="62" fillId="45" borderId="24" applyNumberFormat="0" applyFont="0" applyAlignment="0" applyProtection="0"/>
    <xf numFmtId="0" fontId="107" fillId="29" borderId="23" applyNumberFormat="0" applyAlignment="0" applyProtection="0"/>
    <xf numFmtId="0" fontId="107" fillId="29" borderId="23" applyNumberFormat="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103" fillId="42" borderId="23" applyNumberFormat="0" applyAlignment="0" applyProtection="0"/>
    <xf numFmtId="0" fontId="107" fillId="29" borderId="23" applyNumberFormat="0" applyAlignment="0" applyProtection="0"/>
    <xf numFmtId="0" fontId="62" fillId="45" borderId="24" applyNumberFormat="0" applyFont="0" applyAlignment="0" applyProtection="0"/>
    <xf numFmtId="0" fontId="110" fillId="42" borderId="25" applyNumberFormat="0" applyAlignment="0" applyProtection="0"/>
    <xf numFmtId="0" fontId="92" fillId="0" borderId="26" applyNumberFormat="0" applyFill="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62" fillId="45" borderId="24" applyNumberFormat="0" applyFont="0" applyAlignment="0" applyProtection="0"/>
    <xf numFmtId="0" fontId="11" fillId="0" borderId="0"/>
    <xf numFmtId="0" fontId="11" fillId="0" borderId="0"/>
  </cellStyleXfs>
  <cellXfs count="840">
    <xf numFmtId="0" fontId="0" fillId="0" borderId="0" xfId="0"/>
    <xf numFmtId="0" fontId="66" fillId="0" borderId="1" xfId="0" applyFont="1" applyFill="1" applyBorder="1" applyAlignment="1">
      <alignment horizontal="left" vertical="top" wrapText="1"/>
    </xf>
    <xf numFmtId="0" fontId="66" fillId="0" borderId="2" xfId="0" applyFont="1" applyFill="1" applyBorder="1" applyAlignment="1">
      <alignment horizontal="left" vertical="top" wrapText="1"/>
    </xf>
    <xf numFmtId="0" fontId="66" fillId="0" borderId="3" xfId="0" applyFont="1" applyFill="1" applyBorder="1" applyAlignment="1">
      <alignment horizontal="left" vertical="top" wrapText="1"/>
    </xf>
    <xf numFmtId="0" fontId="66" fillId="0" borderId="1" xfId="0" applyFont="1" applyBorder="1" applyAlignment="1">
      <alignment vertical="top" wrapText="1"/>
    </xf>
    <xf numFmtId="0" fontId="66" fillId="0" borderId="1" xfId="0" applyFont="1" applyFill="1" applyBorder="1" applyAlignment="1">
      <alignment vertical="top" wrapText="1"/>
    </xf>
    <xf numFmtId="0" fontId="66" fillId="0" borderId="1" xfId="0" applyFont="1" applyBorder="1" applyAlignment="1">
      <alignment horizontal="left" vertical="top" wrapText="1"/>
    </xf>
    <xf numFmtId="0" fontId="66" fillId="4" borderId="1" xfId="0" applyFont="1" applyFill="1" applyBorder="1" applyAlignment="1">
      <alignment horizontal="center" vertical="top" wrapText="1"/>
    </xf>
    <xf numFmtId="0" fontId="67" fillId="5" borderId="1" xfId="0" applyFont="1" applyFill="1" applyBorder="1" applyAlignment="1">
      <alignment vertical="top" wrapText="1"/>
    </xf>
    <xf numFmtId="0" fontId="66" fillId="0" borderId="5" xfId="0" applyFont="1" applyFill="1" applyBorder="1" applyAlignment="1">
      <alignment vertical="top" wrapText="1"/>
    </xf>
    <xf numFmtId="0" fontId="66" fillId="0" borderId="6" xfId="0" applyFont="1" applyFill="1" applyBorder="1" applyAlignment="1">
      <alignment horizontal="left" vertical="top" wrapText="1"/>
    </xf>
    <xf numFmtId="0" fontId="65" fillId="0" borderId="0" xfId="0" applyFont="1"/>
    <xf numFmtId="0" fontId="66" fillId="0" borderId="2" xfId="0" applyFont="1" applyBorder="1" applyAlignment="1">
      <alignment horizontal="left" vertical="top" wrapText="1"/>
    </xf>
    <xf numFmtId="0" fontId="66" fillId="0" borderId="6" xfId="0" applyFont="1" applyBorder="1" applyAlignment="1">
      <alignment horizontal="left" vertical="top" wrapText="1"/>
    </xf>
    <xf numFmtId="0" fontId="67" fillId="5" borderId="1" xfId="0" applyFont="1" applyFill="1" applyBorder="1" applyAlignment="1">
      <alignment horizontal="left" vertical="top" wrapText="1"/>
    </xf>
    <xf numFmtId="0" fontId="66" fillId="0" borderId="4" xfId="0" applyFont="1" applyFill="1" applyBorder="1" applyAlignment="1">
      <alignment vertical="top" wrapText="1"/>
    </xf>
    <xf numFmtId="0" fontId="66" fillId="7" borderId="1" xfId="0" applyFont="1" applyFill="1" applyBorder="1" applyAlignment="1">
      <alignment horizontal="center" vertical="top" wrapText="1"/>
    </xf>
    <xf numFmtId="0" fontId="69" fillId="8" borderId="6" xfId="0" applyFont="1" applyFill="1" applyBorder="1" applyAlignment="1">
      <alignment horizontal="left" vertical="top" wrapText="1"/>
    </xf>
    <xf numFmtId="0" fontId="69" fillId="8" borderId="3" xfId="0" applyFont="1" applyFill="1" applyBorder="1" applyAlignment="1">
      <alignment horizontal="left" vertical="top" wrapText="1"/>
    </xf>
    <xf numFmtId="0" fontId="69" fillId="8" borderId="2" xfId="0" applyFont="1" applyFill="1" applyBorder="1" applyAlignment="1">
      <alignment horizontal="left" vertical="top" wrapText="1"/>
    </xf>
    <xf numFmtId="0" fontId="62" fillId="0" borderId="0" xfId="0" applyFont="1" applyFill="1"/>
    <xf numFmtId="0" fontId="71" fillId="0" borderId="1" xfId="0" applyFont="1" applyFill="1" applyBorder="1" applyAlignment="1">
      <alignment horizontal="left" vertical="top" wrapText="1"/>
    </xf>
    <xf numFmtId="0" fontId="71" fillId="0" borderId="1" xfId="0" applyFont="1" applyBorder="1" applyAlignment="1">
      <alignment horizontal="left" vertical="top" wrapText="1"/>
    </xf>
    <xf numFmtId="0" fontId="70" fillId="0" borderId="1" xfId="0" applyFont="1" applyFill="1" applyBorder="1" applyAlignment="1">
      <alignment horizontal="left" vertical="top" wrapText="1"/>
    </xf>
    <xf numFmtId="0" fontId="78" fillId="8" borderId="3" xfId="0" applyFont="1" applyFill="1" applyBorder="1" applyAlignment="1">
      <alignment horizontal="left" vertical="top" wrapText="1"/>
    </xf>
    <xf numFmtId="0" fontId="0" fillId="0" borderId="0" xfId="0" applyFill="1"/>
    <xf numFmtId="0" fontId="70" fillId="0" borderId="0" xfId="0" applyFont="1" applyAlignment="1">
      <alignment horizontal="left" vertical="top"/>
    </xf>
    <xf numFmtId="0" fontId="70" fillId="0" borderId="0" xfId="0" applyFont="1" applyAlignment="1">
      <alignment horizontal="left" vertical="top" wrapText="1"/>
    </xf>
    <xf numFmtId="0" fontId="71" fillId="0" borderId="0" xfId="0" applyFont="1" applyAlignment="1">
      <alignment horizontal="left" vertical="top" wrapText="1"/>
    </xf>
    <xf numFmtId="0" fontId="71" fillId="0" borderId="0" xfId="0" applyFont="1" applyAlignment="1">
      <alignment horizontal="left" vertical="top"/>
    </xf>
    <xf numFmtId="0" fontId="70" fillId="0" borderId="1" xfId="0" applyFont="1" applyBorder="1" applyAlignment="1">
      <alignment horizontal="left" vertical="top"/>
    </xf>
    <xf numFmtId="0" fontId="70" fillId="0" borderId="1" xfId="0" applyFont="1" applyBorder="1" applyAlignment="1">
      <alignment horizontal="left" vertical="top" wrapText="1"/>
    </xf>
    <xf numFmtId="0" fontId="70" fillId="0" borderId="1" xfId="0" applyFont="1" applyFill="1" applyBorder="1" applyAlignment="1">
      <alignment horizontal="left" vertical="top"/>
    </xf>
    <xf numFmtId="0" fontId="80" fillId="5" borderId="1" xfId="0" applyFont="1" applyFill="1" applyBorder="1" applyAlignment="1">
      <alignment horizontal="left" vertical="top" wrapText="1"/>
    </xf>
    <xf numFmtId="0" fontId="0" fillId="0" borderId="0" xfId="0" applyBorder="1"/>
    <xf numFmtId="49" fontId="70" fillId="0" borderId="1" xfId="0" applyNumberFormat="1" applyFont="1" applyFill="1" applyBorder="1" applyAlignment="1">
      <alignment horizontal="left" vertical="top" wrapText="1"/>
    </xf>
    <xf numFmtId="0" fontId="66" fillId="9" borderId="1" xfId="0" applyFont="1" applyFill="1" applyBorder="1" applyAlignment="1">
      <alignment vertical="top" wrapText="1"/>
    </xf>
    <xf numFmtId="0" fontId="66" fillId="5" borderId="1" xfId="0" applyFont="1" applyFill="1" applyBorder="1" applyAlignment="1">
      <alignment vertical="top" wrapText="1"/>
    </xf>
    <xf numFmtId="0" fontId="66" fillId="5" borderId="1" xfId="0" applyFont="1" applyFill="1" applyBorder="1" applyAlignment="1">
      <alignment horizontal="left" vertical="top" wrapText="1"/>
    </xf>
    <xf numFmtId="0" fontId="67" fillId="5" borderId="6" xfId="0" applyFont="1" applyFill="1" applyBorder="1" applyAlignment="1">
      <alignment horizontal="left" vertical="top" wrapText="1"/>
    </xf>
    <xf numFmtId="0" fontId="67" fillId="0" borderId="6" xfId="0" applyFont="1" applyFill="1" applyBorder="1" applyAlignment="1">
      <alignment horizontal="left" vertical="top" wrapText="1"/>
    </xf>
    <xf numFmtId="0" fontId="67" fillId="0" borderId="1" xfId="0" applyFont="1" applyFill="1" applyBorder="1" applyAlignment="1">
      <alignment horizontal="left" vertical="top" wrapText="1"/>
    </xf>
    <xf numFmtId="0" fontId="64" fillId="0" borderId="6" xfId="0" applyFont="1" applyFill="1" applyBorder="1" applyAlignment="1">
      <alignment horizontal="left" vertical="top" wrapText="1"/>
    </xf>
    <xf numFmtId="0" fontId="63" fillId="0" borderId="8" xfId="0" applyFont="1" applyFill="1" applyBorder="1" applyAlignment="1">
      <alignment horizontal="left" vertical="center" wrapText="1"/>
    </xf>
    <xf numFmtId="0" fontId="63" fillId="0" borderId="3" xfId="0" applyFont="1" applyFill="1" applyBorder="1" applyAlignment="1">
      <alignment horizontal="left" vertical="top" wrapText="1"/>
    </xf>
    <xf numFmtId="0" fontId="68" fillId="0" borderId="0" xfId="0" applyFont="1"/>
    <xf numFmtId="0" fontId="62" fillId="0" borderId="1" xfId="0" applyFont="1" applyBorder="1" applyAlignment="1">
      <alignment wrapText="1"/>
    </xf>
    <xf numFmtId="0" fontId="67" fillId="12" borderId="3" xfId="0" applyFont="1" applyFill="1" applyBorder="1" applyAlignment="1">
      <alignment vertical="top" wrapText="1"/>
    </xf>
    <xf numFmtId="0" fontId="66" fillId="12" borderId="2" xfId="0" applyFont="1" applyFill="1" applyBorder="1" applyAlignment="1">
      <alignment vertical="top" wrapText="1"/>
    </xf>
    <xf numFmtId="0" fontId="67" fillId="5" borderId="2" xfId="0" applyFont="1" applyFill="1" applyBorder="1" applyAlignment="1">
      <alignment horizontal="left" vertical="top" wrapText="1"/>
    </xf>
    <xf numFmtId="0" fontId="66" fillId="16" borderId="2" xfId="0" applyFont="1" applyFill="1" applyBorder="1" applyAlignment="1">
      <alignment horizontal="left" vertical="top" wrapText="1"/>
    </xf>
    <xf numFmtId="0" fontId="63" fillId="0" borderId="1" xfId="0" applyFont="1" applyBorder="1" applyAlignment="1">
      <alignment horizontal="center" vertical="center"/>
    </xf>
    <xf numFmtId="0" fontId="71" fillId="0" borderId="1" xfId="0" applyFont="1" applyFill="1" applyBorder="1" applyAlignment="1">
      <alignment horizontal="left" vertical="center"/>
    </xf>
    <xf numFmtId="0" fontId="71" fillId="0" borderId="1" xfId="0" applyFont="1" applyFill="1" applyBorder="1" applyAlignment="1">
      <alignment horizontal="left" vertical="center" wrapText="1"/>
    </xf>
    <xf numFmtId="22" fontId="71" fillId="0" borderId="1" xfId="0" applyNumberFormat="1" applyFont="1" applyFill="1" applyBorder="1" applyAlignment="1">
      <alignment horizontal="left" vertical="center" wrapText="1"/>
    </xf>
    <xf numFmtId="0" fontId="63" fillId="0" borderId="1" xfId="0" applyFont="1" applyFill="1" applyBorder="1" applyAlignment="1">
      <alignment wrapText="1"/>
    </xf>
    <xf numFmtId="0" fontId="81" fillId="0" borderId="1" xfId="0" applyFont="1" applyBorder="1" applyAlignment="1">
      <alignment horizontal="center" vertical="center"/>
    </xf>
    <xf numFmtId="0" fontId="83" fillId="0" borderId="1" xfId="0" applyFont="1" applyBorder="1" applyAlignment="1">
      <alignment horizontal="left" vertical="top" wrapText="1"/>
    </xf>
    <xf numFmtId="0" fontId="64" fillId="0" borderId="1" xfId="0" applyFont="1" applyBorder="1" applyAlignment="1">
      <alignment vertical="top" wrapText="1"/>
    </xf>
    <xf numFmtId="0" fontId="63" fillId="0" borderId="1" xfId="0" applyFont="1" applyFill="1" applyBorder="1" applyAlignment="1">
      <alignment horizontal="center" vertical="center"/>
    </xf>
    <xf numFmtId="0" fontId="83" fillId="0" borderId="2" xfId="0" applyFont="1" applyFill="1" applyBorder="1" applyAlignment="1">
      <alignment horizontal="left" vertical="top" wrapText="1"/>
    </xf>
    <xf numFmtId="0" fontId="83" fillId="0" borderId="1" xfId="0" applyFont="1" applyFill="1" applyBorder="1" applyAlignment="1">
      <alignment horizontal="left" vertical="top" wrapText="1"/>
    </xf>
    <xf numFmtId="0" fontId="83" fillId="0" borderId="1" xfId="0" applyFont="1" applyFill="1" applyBorder="1" applyAlignment="1">
      <alignment vertical="top" wrapText="1"/>
    </xf>
    <xf numFmtId="0" fontId="83" fillId="0" borderId="6" xfId="0" applyFont="1" applyFill="1" applyBorder="1" applyAlignment="1">
      <alignment horizontal="left" vertical="top" wrapText="1"/>
    </xf>
    <xf numFmtId="0" fontId="64" fillId="0" borderId="1" xfId="0" applyFont="1" applyFill="1" applyBorder="1" applyAlignment="1">
      <alignment vertical="top" wrapText="1"/>
    </xf>
    <xf numFmtId="0" fontId="69" fillId="8" borderId="0" xfId="0" applyFont="1" applyFill="1" applyBorder="1" applyAlignment="1">
      <alignment horizontal="left" vertical="top" wrapText="1"/>
    </xf>
    <xf numFmtId="0" fontId="69" fillId="8" borderId="0" xfId="0" applyFont="1" applyFill="1" applyBorder="1" applyAlignment="1">
      <alignment vertical="top" wrapText="1"/>
    </xf>
    <xf numFmtId="0" fontId="81" fillId="0" borderId="1" xfId="0" applyFont="1" applyFill="1" applyBorder="1" applyAlignment="1">
      <alignment horizontal="center" vertical="center"/>
    </xf>
    <xf numFmtId="0" fontId="83" fillId="0" borderId="1" xfId="0" applyFont="1" applyBorder="1" applyAlignment="1">
      <alignment vertical="top" wrapText="1"/>
    </xf>
    <xf numFmtId="0" fontId="62" fillId="0" borderId="0" xfId="0" applyFont="1"/>
    <xf numFmtId="0" fontId="63" fillId="0" borderId="5" xfId="0" applyFont="1" applyBorder="1" applyAlignment="1">
      <alignment wrapText="1"/>
    </xf>
    <xf numFmtId="0" fontId="71" fillId="0" borderId="0" xfId="0" applyFont="1" applyFill="1" applyAlignment="1">
      <alignment horizontal="left" vertical="top"/>
    </xf>
    <xf numFmtId="0" fontId="71" fillId="0" borderId="1" xfId="0" applyNumberFormat="1" applyFont="1" applyBorder="1" applyAlignment="1">
      <alignment horizontal="left" vertical="center" wrapText="1"/>
    </xf>
    <xf numFmtId="0" fontId="82" fillId="0" borderId="1" xfId="0" applyFont="1" applyFill="1" applyBorder="1" applyAlignment="1">
      <alignment vertical="top" wrapText="1"/>
    </xf>
    <xf numFmtId="0" fontId="0" fillId="0" borderId="0" xfId="0" applyFill="1" applyBorder="1"/>
    <xf numFmtId="0" fontId="67" fillId="9" borderId="6" xfId="0" applyFont="1" applyFill="1" applyBorder="1" applyAlignment="1">
      <alignment vertical="top" wrapText="1"/>
    </xf>
    <xf numFmtId="0" fontId="67" fillId="4" borderId="1" xfId="0" applyFont="1" applyFill="1" applyBorder="1" applyAlignment="1">
      <alignment horizontal="center" vertical="top"/>
    </xf>
    <xf numFmtId="0" fontId="66" fillId="0" borderId="10" xfId="0" applyFont="1" applyFill="1" applyBorder="1" applyAlignment="1">
      <alignment horizontal="left" vertical="top" wrapText="1"/>
    </xf>
    <xf numFmtId="0" fontId="66" fillId="0" borderId="10" xfId="0" applyFont="1" applyFill="1" applyBorder="1" applyAlignment="1">
      <alignment vertical="top" wrapText="1"/>
    </xf>
    <xf numFmtId="0" fontId="78" fillId="5" borderId="2" xfId="0" applyFont="1" applyFill="1" applyBorder="1" applyAlignment="1">
      <alignment horizontal="left" vertical="top" wrapText="1"/>
    </xf>
    <xf numFmtId="0" fontId="69" fillId="5" borderId="2" xfId="0" applyFont="1" applyFill="1" applyBorder="1" applyAlignment="1">
      <alignment horizontal="left" vertical="top" wrapText="1"/>
    </xf>
    <xf numFmtId="0" fontId="85" fillId="5" borderId="2" xfId="0" applyFont="1" applyFill="1" applyBorder="1" applyAlignment="1">
      <alignment horizontal="left" vertical="top" wrapText="1"/>
    </xf>
    <xf numFmtId="0" fontId="63" fillId="0" borderId="3" xfId="0" applyFont="1" applyFill="1" applyBorder="1" applyAlignment="1">
      <alignment horizontal="left" vertical="center" wrapText="1"/>
    </xf>
    <xf numFmtId="0" fontId="67" fillId="0" borderId="10" xfId="0" applyFont="1" applyBorder="1" applyAlignment="1">
      <alignment horizontal="left" vertical="top" wrapText="1"/>
    </xf>
    <xf numFmtId="0" fontId="64" fillId="0" borderId="1" xfId="0" applyFont="1" applyBorder="1" applyAlignment="1">
      <alignment horizontal="left" vertical="top" wrapText="1"/>
    </xf>
    <xf numFmtId="0" fontId="69" fillId="5" borderId="1" xfId="0" applyFont="1" applyFill="1" applyBorder="1" applyAlignment="1">
      <alignment vertical="top" wrapText="1"/>
    </xf>
    <xf numFmtId="0" fontId="77" fillId="5" borderId="1" xfId="0" applyFont="1" applyFill="1" applyBorder="1" applyAlignment="1">
      <alignment horizontal="right" vertical="top" wrapText="1"/>
    </xf>
    <xf numFmtId="0" fontId="0" fillId="0" borderId="1" xfId="0" applyFill="1" applyBorder="1" applyAlignment="1">
      <alignment horizontal="center"/>
    </xf>
    <xf numFmtId="0" fontId="70" fillId="0" borderId="1" xfId="0" applyFont="1" applyFill="1" applyBorder="1" applyAlignment="1">
      <alignment horizontal="left" vertical="center" wrapText="1"/>
    </xf>
    <xf numFmtId="0" fontId="70" fillId="0" borderId="1" xfId="0" applyFont="1" applyBorder="1" applyAlignment="1">
      <alignment horizontal="left" vertical="center" wrapText="1"/>
    </xf>
    <xf numFmtId="0" fontId="62" fillId="0" borderId="1" xfId="0" applyFont="1" applyBorder="1" applyAlignment="1">
      <alignment horizontal="center"/>
    </xf>
    <xf numFmtId="0" fontId="69" fillId="8" borderId="1" xfId="0" applyFont="1" applyFill="1" applyBorder="1" applyAlignment="1">
      <alignment vertical="top" wrapText="1"/>
    </xf>
    <xf numFmtId="0" fontId="69" fillId="8" borderId="1" xfId="0" applyFont="1" applyFill="1" applyBorder="1" applyAlignment="1">
      <alignment horizontal="left" vertical="top" wrapText="1"/>
    </xf>
    <xf numFmtId="0" fontId="84" fillId="8" borderId="0" xfId="0" applyFont="1" applyFill="1" applyBorder="1" applyAlignment="1">
      <alignment vertical="top" wrapText="1"/>
    </xf>
    <xf numFmtId="0" fontId="64" fillId="0" borderId="5" xfId="0" applyFont="1" applyBorder="1" applyAlignment="1">
      <alignment horizontal="left" vertical="top" wrapText="1"/>
    </xf>
    <xf numFmtId="0" fontId="64" fillId="0" borderId="1" xfId="0" applyFont="1" applyFill="1" applyBorder="1" applyAlignment="1">
      <alignment horizontal="left" vertical="top" wrapText="1"/>
    </xf>
    <xf numFmtId="0" fontId="64" fillId="16" borderId="2" xfId="0" applyFont="1" applyFill="1" applyBorder="1" applyAlignment="1">
      <alignment horizontal="left" vertical="top" wrapText="1"/>
    </xf>
    <xf numFmtId="0" fontId="71" fillId="0" borderId="0" xfId="0" applyFont="1" applyFill="1" applyAlignment="1">
      <alignment horizontal="left" vertical="top" wrapText="1"/>
    </xf>
    <xf numFmtId="0" fontId="0" fillId="0" borderId="1" xfId="0" applyBorder="1" applyAlignment="1">
      <alignment horizontal="center"/>
    </xf>
    <xf numFmtId="0" fontId="62" fillId="0" borderId="1" xfId="0" applyFont="1" applyFill="1" applyBorder="1" applyAlignment="1">
      <alignment horizontal="center"/>
    </xf>
    <xf numFmtId="0" fontId="62" fillId="0" borderId="1" xfId="0" applyFont="1" applyFill="1" applyBorder="1" applyAlignment="1">
      <alignment horizontal="center" wrapText="1"/>
    </xf>
    <xf numFmtId="0" fontId="64" fillId="0" borderId="4" xfId="0" applyFont="1" applyBorder="1" applyAlignment="1">
      <alignment horizontal="left" vertical="top" wrapText="1"/>
    </xf>
    <xf numFmtId="0" fontId="63" fillId="0" borderId="2" xfId="0" applyFont="1" applyFill="1" applyBorder="1" applyAlignment="1">
      <alignment wrapText="1"/>
    </xf>
    <xf numFmtId="0" fontId="62" fillId="0" borderId="0" xfId="0" applyFont="1" applyAlignment="1">
      <alignment wrapText="1"/>
    </xf>
    <xf numFmtId="0" fontId="0" fillId="0" borderId="0" xfId="0"/>
    <xf numFmtId="0" fontId="64" fillId="0" borderId="2" xfId="0" applyFont="1" applyFill="1" applyBorder="1" applyAlignment="1">
      <alignment horizontal="left" vertical="top" wrapText="1"/>
    </xf>
    <xf numFmtId="0" fontId="0" fillId="0" borderId="0" xfId="0" applyAlignment="1">
      <alignment horizontal="center"/>
    </xf>
    <xf numFmtId="0" fontId="64" fillId="20" borderId="1" xfId="0" applyFont="1" applyFill="1" applyBorder="1" applyAlignment="1">
      <alignment vertical="top" wrapText="1"/>
    </xf>
    <xf numFmtId="0" fontId="0" fillId="46" borderId="0" xfId="0" applyFill="1"/>
    <xf numFmtId="0" fontId="61" fillId="46" borderId="0" xfId="3" applyFill="1"/>
    <xf numFmtId="0" fontId="61" fillId="0" borderId="0" xfId="3" applyAlignment="1">
      <alignment horizontal="center"/>
    </xf>
    <xf numFmtId="0" fontId="61" fillId="0" borderId="0" xfId="3" applyBorder="1" applyAlignment="1">
      <alignment horizontal="center"/>
    </xf>
    <xf numFmtId="0" fontId="62" fillId="0" borderId="0" xfId="0" applyFont="1" applyAlignment="1">
      <alignment horizontal="center"/>
    </xf>
    <xf numFmtId="0" fontId="99" fillId="48" borderId="1" xfId="3" applyFont="1" applyFill="1" applyBorder="1" applyAlignment="1">
      <alignment horizontal="left" wrapText="1"/>
    </xf>
    <xf numFmtId="0" fontId="91" fillId="48" borderId="1" xfId="3" applyFont="1" applyFill="1" applyBorder="1" applyAlignment="1">
      <alignment horizontal="left" wrapText="1"/>
    </xf>
    <xf numFmtId="0" fontId="91" fillId="48" borderId="1" xfId="3" applyFont="1" applyFill="1" applyBorder="1" applyAlignment="1">
      <alignment horizontal="center" wrapText="1"/>
    </xf>
    <xf numFmtId="0" fontId="91" fillId="49" borderId="1" xfId="3" applyFont="1" applyFill="1" applyBorder="1" applyAlignment="1">
      <alignment horizontal="left" wrapText="1"/>
    </xf>
    <xf numFmtId="0" fontId="91" fillId="49" borderId="1" xfId="3" applyFont="1" applyFill="1" applyBorder="1" applyAlignment="1">
      <alignment horizontal="center" wrapText="1"/>
    </xf>
    <xf numFmtId="0" fontId="64" fillId="0" borderId="1" xfId="0" quotePrefix="1" applyFont="1" applyFill="1" applyBorder="1" applyAlignment="1">
      <alignment vertical="top" wrapText="1"/>
    </xf>
    <xf numFmtId="0" fontId="64" fillId="46" borderId="1" xfId="0" applyFont="1" applyFill="1" applyBorder="1" applyAlignment="1">
      <alignment vertical="top" wrapText="1"/>
    </xf>
    <xf numFmtId="0" fontId="64" fillId="50" borderId="1" xfId="0" applyFont="1" applyFill="1" applyBorder="1" applyAlignment="1">
      <alignment vertical="top" wrapText="1"/>
    </xf>
    <xf numFmtId="0" fontId="69" fillId="5" borderId="1" xfId="0" applyFont="1" applyFill="1" applyBorder="1" applyAlignment="1">
      <alignment horizontal="left" vertical="top" wrapText="1"/>
    </xf>
    <xf numFmtId="0" fontId="64" fillId="50" borderId="2" xfId="0" applyFont="1" applyFill="1" applyBorder="1" applyAlignment="1">
      <alignment horizontal="left" vertical="top" wrapText="1"/>
    </xf>
    <xf numFmtId="0" fontId="66" fillId="46" borderId="1" xfId="0" applyFont="1" applyFill="1" applyBorder="1" applyAlignment="1">
      <alignment vertical="top" wrapText="1"/>
    </xf>
    <xf numFmtId="0" fontId="99" fillId="48" borderId="1" xfId="3" applyFont="1" applyFill="1" applyBorder="1" applyAlignment="1">
      <alignment horizontal="center" wrapText="1"/>
    </xf>
    <xf numFmtId="0" fontId="66" fillId="52" borderId="1" xfId="0" applyFont="1" applyFill="1" applyBorder="1" applyAlignment="1">
      <alignment vertical="top" wrapText="1"/>
    </xf>
    <xf numFmtId="0" fontId="115" fillId="5" borderId="1" xfId="0" applyFont="1" applyFill="1" applyBorder="1" applyAlignment="1">
      <alignment horizontal="left" vertical="top" wrapText="1"/>
    </xf>
    <xf numFmtId="0" fontId="64" fillId="5" borderId="1" xfId="0" applyFont="1" applyFill="1" applyBorder="1" applyAlignment="1">
      <alignment horizontal="left" vertical="top" wrapText="1"/>
    </xf>
    <xf numFmtId="0" fontId="116" fillId="5" borderId="1" xfId="0" applyFont="1" applyFill="1" applyBorder="1" applyAlignment="1">
      <alignment horizontal="left" vertical="top" wrapText="1"/>
    </xf>
    <xf numFmtId="0" fontId="66" fillId="0" borderId="11" xfId="0" applyFont="1" applyFill="1" applyBorder="1" applyAlignment="1">
      <alignment horizontal="left" vertical="top" wrapText="1"/>
    </xf>
    <xf numFmtId="0" fontId="66" fillId="0" borderId="5" xfId="0" applyFont="1" applyBorder="1" applyAlignment="1">
      <alignment horizontal="left" vertical="top" wrapText="1"/>
    </xf>
    <xf numFmtId="0" fontId="66" fillId="0" borderId="5" xfId="0" applyFont="1" applyFill="1" applyBorder="1" applyAlignment="1">
      <alignment horizontal="left" vertical="top" wrapText="1"/>
    </xf>
    <xf numFmtId="0" fontId="64" fillId="52" borderId="1" xfId="0" applyFont="1" applyFill="1" applyBorder="1" applyAlignment="1">
      <alignment vertical="top" wrapText="1"/>
    </xf>
    <xf numFmtId="0" fontId="62" fillId="0" borderId="1" xfId="0" applyFont="1" applyBorder="1" applyAlignment="1">
      <alignment horizontal="center" vertical="top"/>
    </xf>
    <xf numFmtId="0" fontId="64" fillId="54" borderId="1" xfId="0" applyFont="1" applyFill="1" applyBorder="1" applyAlignment="1">
      <alignment vertical="top" wrapText="1"/>
    </xf>
    <xf numFmtId="0" fontId="64" fillId="54" borderId="1" xfId="0" quotePrefix="1" applyFont="1" applyFill="1" applyBorder="1" applyAlignment="1">
      <alignment vertical="top" wrapText="1"/>
    </xf>
    <xf numFmtId="0" fontId="63" fillId="0" borderId="1" xfId="0" applyFont="1" applyBorder="1" applyAlignment="1">
      <alignment wrapText="1"/>
    </xf>
    <xf numFmtId="0" fontId="62" fillId="0" borderId="0" xfId="0" applyFont="1" applyBorder="1" applyAlignment="1">
      <alignment horizontal="center"/>
    </xf>
    <xf numFmtId="0" fontId="67" fillId="53" borderId="0" xfId="0" applyFont="1" applyFill="1" applyBorder="1" applyAlignment="1">
      <alignment horizontal="center" vertical="top" wrapText="1"/>
    </xf>
    <xf numFmtId="0" fontId="67" fillId="55" borderId="2" xfId="0" applyFont="1" applyFill="1" applyBorder="1" applyAlignment="1">
      <alignment horizontal="left" vertical="top" wrapText="1"/>
    </xf>
    <xf numFmtId="0" fontId="67" fillId="55" borderId="1" xfId="0" applyFont="1" applyFill="1" applyBorder="1" applyAlignment="1">
      <alignment horizontal="left" vertical="top" wrapText="1"/>
    </xf>
    <xf numFmtId="0" fontId="67" fillId="55" borderId="1" xfId="0" applyFont="1" applyFill="1" applyBorder="1" applyAlignment="1">
      <alignment vertical="top" wrapText="1"/>
    </xf>
    <xf numFmtId="0" fontId="117" fillId="55" borderId="1" xfId="0" applyFont="1" applyFill="1" applyBorder="1" applyAlignment="1">
      <alignment horizontal="left" vertical="top" wrapText="1"/>
    </xf>
    <xf numFmtId="0" fontId="64" fillId="0" borderId="10" xfId="0" applyFont="1" applyBorder="1" applyAlignment="1">
      <alignment horizontal="left" vertical="top" wrapText="1"/>
    </xf>
    <xf numFmtId="0" fontId="64" fillId="52" borderId="1" xfId="0" applyNumberFormat="1" applyFont="1" applyFill="1" applyBorder="1" applyAlignment="1">
      <alignment vertical="top" wrapText="1"/>
    </xf>
    <xf numFmtId="0" fontId="62" fillId="0" borderId="0" xfId="0" applyFont="1" applyBorder="1" applyAlignment="1">
      <alignment horizontal="center" wrapText="1"/>
    </xf>
    <xf numFmtId="0" fontId="67" fillId="54" borderId="1" xfId="0" applyFont="1" applyFill="1" applyBorder="1" applyAlignment="1">
      <alignment vertical="top" wrapText="1"/>
    </xf>
    <xf numFmtId="0" fontId="59" fillId="0" borderId="0" xfId="3" applyFont="1" applyBorder="1" applyAlignment="1">
      <alignment horizontal="center"/>
    </xf>
    <xf numFmtId="0" fontId="59" fillId="0" borderId="0" xfId="3" applyFont="1" applyAlignment="1">
      <alignment horizontal="center"/>
    </xf>
    <xf numFmtId="0" fontId="59" fillId="46" borderId="0" xfId="3" applyFont="1" applyFill="1"/>
    <xf numFmtId="0" fontId="68" fillId="0" borderId="1" xfId="0" applyFont="1" applyBorder="1" applyAlignment="1">
      <alignment horizontal="center"/>
    </xf>
    <xf numFmtId="0" fontId="70" fillId="57" borderId="1" xfId="0" applyFont="1" applyFill="1" applyBorder="1" applyAlignment="1">
      <alignment horizontal="left" vertical="center"/>
    </xf>
    <xf numFmtId="0" fontId="70" fillId="57" borderId="1" xfId="0" applyFont="1" applyFill="1" applyBorder="1" applyAlignment="1">
      <alignment horizontal="left" vertical="center" wrapText="1"/>
    </xf>
    <xf numFmtId="0" fontId="86" fillId="57" borderId="1" xfId="0" applyFont="1" applyFill="1" applyBorder="1" applyAlignment="1">
      <alignment horizontal="left" vertical="center"/>
    </xf>
    <xf numFmtId="0" fontId="86" fillId="57" borderId="1" xfId="0" applyFont="1" applyFill="1" applyBorder="1" applyAlignment="1">
      <alignment horizontal="left" vertical="center" wrapText="1"/>
    </xf>
    <xf numFmtId="0" fontId="70" fillId="57" borderId="1" xfId="0" applyNumberFormat="1" applyFont="1" applyFill="1" applyBorder="1" applyAlignment="1">
      <alignment horizontal="left" vertical="center" wrapText="1"/>
    </xf>
    <xf numFmtId="0" fontId="98" fillId="0" borderId="0" xfId="0" applyFont="1"/>
    <xf numFmtId="0" fontId="120" fillId="0" borderId="0" xfId="0" applyFont="1" applyFill="1" applyAlignment="1">
      <alignment horizontal="center"/>
    </xf>
    <xf numFmtId="0" fontId="60" fillId="0" borderId="0" xfId="3" applyFont="1" applyFill="1" applyAlignment="1">
      <alignment horizontal="center"/>
    </xf>
    <xf numFmtId="0" fontId="91" fillId="58" borderId="1" xfId="3" applyFont="1" applyFill="1" applyBorder="1" applyAlignment="1">
      <alignment horizontal="left" wrapText="1"/>
    </xf>
    <xf numFmtId="0" fontId="91" fillId="58" borderId="1" xfId="3" applyFont="1" applyFill="1" applyBorder="1" applyAlignment="1">
      <alignment horizontal="center" wrapText="1"/>
    </xf>
    <xf numFmtId="0" fontId="64" fillId="0" borderId="4" xfId="0" applyFont="1" applyFill="1" applyBorder="1" applyAlignment="1">
      <alignment vertical="top" wrapText="1"/>
    </xf>
    <xf numFmtId="0" fontId="64" fillId="5" borderId="1" xfId="0" applyFont="1" applyFill="1" applyBorder="1" applyAlignment="1">
      <alignment vertical="top" wrapText="1"/>
    </xf>
    <xf numFmtId="0" fontId="64" fillId="0" borderId="6" xfId="0" applyFont="1" applyFill="1" applyBorder="1" applyAlignment="1">
      <alignment vertical="top" wrapText="1"/>
    </xf>
    <xf numFmtId="0" fontId="63" fillId="0" borderId="1" xfId="0" applyFont="1" applyFill="1" applyBorder="1" applyAlignment="1">
      <alignment horizontal="center" wrapText="1"/>
    </xf>
    <xf numFmtId="0" fontId="63" fillId="56" borderId="2" xfId="0" applyFont="1" applyFill="1" applyBorder="1" applyAlignment="1">
      <alignment horizontal="center" vertical="center" wrapText="1"/>
    </xf>
    <xf numFmtId="0" fontId="67" fillId="56" borderId="2" xfId="0" applyFont="1" applyFill="1" applyBorder="1" applyAlignment="1">
      <alignment horizontal="center" vertical="center" wrapText="1"/>
    </xf>
    <xf numFmtId="0" fontId="64" fillId="47" borderId="4" xfId="0" applyFont="1" applyFill="1" applyBorder="1" applyAlignment="1">
      <alignment vertical="top" wrapText="1"/>
    </xf>
    <xf numFmtId="0" fontId="64" fillId="59" borderId="1" xfId="0" applyFont="1" applyFill="1" applyBorder="1" applyAlignment="1">
      <alignment vertical="top" wrapText="1"/>
    </xf>
    <xf numFmtId="0" fontId="82" fillId="0" borderId="1" xfId="0" applyFont="1" applyFill="1" applyBorder="1" applyAlignment="1">
      <alignment horizontal="left" vertical="top" wrapText="1"/>
    </xf>
    <xf numFmtId="0" fontId="99" fillId="22" borderId="1" xfId="3" applyFont="1" applyFill="1" applyBorder="1" applyAlignment="1">
      <alignment horizontal="left" vertical="top" wrapText="1"/>
    </xf>
    <xf numFmtId="0" fontId="122" fillId="23" borderId="1" xfId="3" applyFont="1" applyFill="1" applyBorder="1" applyAlignment="1">
      <alignment horizontal="left" vertical="top" wrapText="1"/>
    </xf>
    <xf numFmtId="0" fontId="0" fillId="0" borderId="0" xfId="0" applyAlignment="1">
      <alignment vertical="top"/>
    </xf>
    <xf numFmtId="0" fontId="123" fillId="23" borderId="1" xfId="3" applyFont="1" applyFill="1" applyBorder="1" applyAlignment="1">
      <alignment horizontal="left" vertical="top" wrapText="1"/>
    </xf>
    <xf numFmtId="0" fontId="124" fillId="23" borderId="1" xfId="3" applyFont="1" applyFill="1" applyBorder="1" applyAlignment="1">
      <alignment horizontal="left" vertical="top" wrapText="1"/>
    </xf>
    <xf numFmtId="0" fontId="66" fillId="0" borderId="5" xfId="0" applyFont="1" applyBorder="1" applyAlignment="1">
      <alignment horizontal="left" vertical="top" wrapText="1"/>
    </xf>
    <xf numFmtId="0" fontId="63" fillId="0" borderId="1" xfId="0" applyFont="1" applyBorder="1" applyAlignment="1">
      <alignment wrapText="1"/>
    </xf>
    <xf numFmtId="0" fontId="62" fillId="0" borderId="0" xfId="0" applyFont="1" applyFill="1" applyBorder="1" applyAlignment="1">
      <alignment horizontal="center"/>
    </xf>
    <xf numFmtId="0" fontId="64" fillId="0" borderId="0" xfId="0" applyFont="1" applyFill="1" applyAlignment="1">
      <alignment wrapText="1"/>
    </xf>
    <xf numFmtId="0" fontId="64" fillId="0" borderId="0" xfId="0" applyFont="1" applyAlignment="1">
      <alignment wrapText="1"/>
    </xf>
    <xf numFmtId="0" fontId="62" fillId="0" borderId="0" xfId="0" applyFont="1" applyFill="1" applyBorder="1" applyAlignment="1">
      <alignment horizontal="center" wrapText="1"/>
    </xf>
    <xf numFmtId="0" fontId="124" fillId="23" borderId="5" xfId="3" applyFont="1" applyFill="1" applyBorder="1" applyAlignment="1">
      <alignment horizontal="left" vertical="top" wrapText="1"/>
    </xf>
    <xf numFmtId="0" fontId="112" fillId="48" borderId="1" xfId="3" applyFont="1" applyFill="1" applyBorder="1" applyAlignment="1">
      <alignment horizontal="left" vertical="top" wrapText="1"/>
    </xf>
    <xf numFmtId="0" fontId="112" fillId="49" borderId="1" xfId="3" applyFont="1" applyFill="1" applyBorder="1" applyAlignment="1">
      <alignment horizontal="left" vertical="top" wrapText="1"/>
    </xf>
    <xf numFmtId="0" fontId="125" fillId="49" borderId="1" xfId="3" applyFont="1" applyFill="1" applyBorder="1" applyAlignment="1">
      <alignment horizontal="left" vertical="top" wrapText="1"/>
    </xf>
    <xf numFmtId="0" fontId="126" fillId="49" borderId="1" xfId="3" applyFont="1" applyFill="1" applyBorder="1" applyAlignment="1">
      <alignment horizontal="left" vertical="top" wrapText="1"/>
    </xf>
    <xf numFmtId="0" fontId="70" fillId="0" borderId="0" xfId="0" applyFont="1" applyFill="1" applyAlignment="1">
      <alignment horizontal="left" vertical="top"/>
    </xf>
    <xf numFmtId="0" fontId="70" fillId="0" borderId="0" xfId="0" applyFont="1" applyFill="1" applyAlignment="1">
      <alignment horizontal="left" vertical="top" wrapText="1"/>
    </xf>
    <xf numFmtId="0" fontId="86" fillId="54" borderId="1" xfId="0" applyFont="1" applyFill="1" applyBorder="1" applyAlignment="1">
      <alignment horizontal="left" vertical="center"/>
    </xf>
    <xf numFmtId="0" fontId="86" fillId="54" borderId="1" xfId="0" applyFont="1" applyFill="1" applyBorder="1" applyAlignment="1">
      <alignment horizontal="left" vertical="center" wrapText="1"/>
    </xf>
    <xf numFmtId="0" fontId="87" fillId="54" borderId="1" xfId="0" applyFont="1" applyFill="1" applyBorder="1" applyAlignment="1">
      <alignment horizontal="left" vertical="center"/>
    </xf>
    <xf numFmtId="0" fontId="87" fillId="54" borderId="1" xfId="0" applyFont="1" applyFill="1" applyBorder="1" applyAlignment="1">
      <alignment horizontal="left" vertical="center" wrapText="1"/>
    </xf>
    <xf numFmtId="0" fontId="70" fillId="54" borderId="1" xfId="0" applyFont="1" applyFill="1" applyBorder="1" applyAlignment="1">
      <alignment horizontal="left" vertical="top"/>
    </xf>
    <xf numFmtId="0" fontId="70" fillId="54" borderId="1" xfId="0" applyFont="1" applyFill="1" applyBorder="1" applyAlignment="1">
      <alignment horizontal="left" vertical="top" wrapText="1"/>
    </xf>
    <xf numFmtId="0" fontId="71" fillId="54" borderId="1" xfId="0" applyNumberFormat="1" applyFont="1" applyFill="1" applyBorder="1" applyAlignment="1">
      <alignment horizontal="left" vertical="center" wrapText="1"/>
    </xf>
    <xf numFmtId="0" fontId="71" fillId="54" borderId="1" xfId="0" applyFont="1" applyFill="1" applyBorder="1" applyAlignment="1">
      <alignment horizontal="left" vertical="top" wrapText="1"/>
    </xf>
    <xf numFmtId="0" fontId="71" fillId="54" borderId="0" xfId="0" applyFont="1" applyFill="1" applyAlignment="1">
      <alignment horizontal="left" vertical="top" wrapText="1"/>
    </xf>
    <xf numFmtId="0" fontId="71" fillId="54" borderId="1" xfId="0" applyFont="1" applyFill="1" applyBorder="1" applyAlignment="1">
      <alignment horizontal="left" vertical="center"/>
    </xf>
    <xf numFmtId="0" fontId="70" fillId="54" borderId="1" xfId="0" applyFont="1" applyFill="1" applyBorder="1" applyAlignment="1">
      <alignment horizontal="left" vertical="center" wrapText="1"/>
    </xf>
    <xf numFmtId="0" fontId="91" fillId="49" borderId="1" xfId="3" quotePrefix="1" applyFont="1" applyFill="1" applyBorder="1" applyAlignment="1">
      <alignment horizontal="center" wrapText="1"/>
    </xf>
    <xf numFmtId="0" fontId="91" fillId="48" borderId="1" xfId="3" quotePrefix="1" applyFont="1" applyFill="1" applyBorder="1" applyAlignment="1">
      <alignment horizontal="center" wrapText="1"/>
    </xf>
    <xf numFmtId="0" fontId="66" fillId="0" borderId="10" xfId="0" applyFont="1" applyBorder="1" applyAlignment="1">
      <alignment horizontal="left" vertical="top" wrapText="1"/>
    </xf>
    <xf numFmtId="0" fontId="63" fillId="0" borderId="1" xfId="0" applyFont="1" applyBorder="1" applyAlignment="1">
      <alignment wrapText="1"/>
    </xf>
    <xf numFmtId="0" fontId="62" fillId="0" borderId="0" xfId="5" applyFont="1"/>
    <xf numFmtId="0" fontId="71" fillId="0" borderId="1" xfId="0" applyNumberFormat="1" applyFont="1" applyFill="1" applyBorder="1" applyAlignment="1">
      <alignment horizontal="left" vertical="center" wrapText="1"/>
    </xf>
    <xf numFmtId="0" fontId="68" fillId="46" borderId="0" xfId="0" applyFont="1" applyFill="1"/>
    <xf numFmtId="0" fontId="0" fillId="0" borderId="0" xfId="0" applyBorder="1" applyAlignment="1">
      <alignment wrapText="1"/>
    </xf>
    <xf numFmtId="0" fontId="71" fillId="0" borderId="9" xfId="0" applyFont="1" applyFill="1" applyBorder="1" applyAlignment="1">
      <alignment horizontal="left" vertical="top" wrapText="1"/>
    </xf>
    <xf numFmtId="0" fontId="62" fillId="0" borderId="0" xfId="0" applyFont="1" applyFill="1" applyBorder="1"/>
    <xf numFmtId="0" fontId="62" fillId="0" borderId="0" xfId="0" applyFont="1" applyFill="1" applyBorder="1" applyAlignment="1"/>
    <xf numFmtId="0" fontId="0" fillId="0" borderId="0" xfId="0" applyFill="1" applyBorder="1" applyAlignment="1">
      <alignment wrapText="1"/>
    </xf>
    <xf numFmtId="0" fontId="63" fillId="0" borderId="1" xfId="0" applyFont="1" applyBorder="1" applyAlignment="1">
      <alignment wrapText="1"/>
    </xf>
    <xf numFmtId="0" fontId="60" fillId="0" borderId="0" xfId="3" applyFont="1" applyFill="1" applyBorder="1" applyAlignment="1">
      <alignment horizontal="center"/>
    </xf>
    <xf numFmtId="0" fontId="56" fillId="0" borderId="0" xfId="3" applyFont="1" applyFill="1" applyBorder="1" applyAlignment="1">
      <alignment horizontal="center"/>
    </xf>
    <xf numFmtId="0" fontId="71" fillId="0" borderId="1" xfId="5" applyFont="1" applyFill="1" applyBorder="1" applyAlignment="1">
      <alignment horizontal="left" vertical="top" wrapText="1"/>
    </xf>
    <xf numFmtId="0" fontId="49" fillId="0" borderId="0" xfId="3" applyFont="1" applyFill="1" applyBorder="1" applyAlignment="1">
      <alignment horizontal="center"/>
    </xf>
    <xf numFmtId="0" fontId="48" fillId="0" borderId="0" xfId="3" applyFont="1" applyFill="1" applyBorder="1" applyAlignment="1">
      <alignment horizontal="center"/>
    </xf>
    <xf numFmtId="0" fontId="56" fillId="0" borderId="12" xfId="3" applyFont="1" applyFill="1" applyBorder="1" applyAlignment="1">
      <alignment horizontal="center"/>
    </xf>
    <xf numFmtId="0" fontId="63" fillId="0" borderId="1" xfId="0" applyFont="1" applyBorder="1" applyAlignment="1">
      <alignment wrapText="1"/>
    </xf>
    <xf numFmtId="0" fontId="53" fillId="0" borderId="0" xfId="3" applyFont="1" applyFill="1" applyBorder="1" applyAlignment="1">
      <alignment horizontal="center"/>
    </xf>
    <xf numFmtId="0" fontId="59" fillId="0" borderId="0" xfId="3" applyFont="1" applyFill="1" applyBorder="1" applyAlignment="1">
      <alignment horizontal="center"/>
    </xf>
    <xf numFmtId="0" fontId="50" fillId="0" borderId="0" xfId="3" applyFont="1" applyFill="1" applyBorder="1" applyAlignment="1">
      <alignment horizontal="center"/>
    </xf>
    <xf numFmtId="0" fontId="61" fillId="0" borderId="0" xfId="3" applyFill="1" applyAlignment="1">
      <alignment horizontal="center"/>
    </xf>
    <xf numFmtId="0" fontId="61" fillId="0" borderId="0" xfId="3" applyFill="1" applyBorder="1" applyAlignment="1">
      <alignment horizontal="center"/>
    </xf>
    <xf numFmtId="0" fontId="51" fillId="0" borderId="0" xfId="3" applyFont="1" applyFill="1" applyBorder="1" applyAlignment="1">
      <alignment horizontal="center"/>
    </xf>
    <xf numFmtId="0" fontId="52" fillId="0" borderId="0" xfId="3" applyFont="1" applyFill="1" applyBorder="1" applyAlignment="1">
      <alignment horizontal="center"/>
    </xf>
    <xf numFmtId="0" fontId="58" fillId="0" borderId="0" xfId="3" applyFont="1" applyFill="1" applyAlignment="1">
      <alignment horizontal="center"/>
    </xf>
    <xf numFmtId="0" fontId="54" fillId="0" borderId="0" xfId="3" applyFont="1" applyFill="1" applyAlignment="1">
      <alignment horizontal="center"/>
    </xf>
    <xf numFmtId="0" fontId="128" fillId="0" borderId="0" xfId="3" applyFont="1" applyFill="1" applyBorder="1" applyAlignment="1">
      <alignment horizontal="center"/>
    </xf>
    <xf numFmtId="0" fontId="63" fillId="0" borderId="1" xfId="0" applyFont="1" applyBorder="1" applyAlignment="1">
      <alignment wrapText="1"/>
    </xf>
    <xf numFmtId="0" fontId="64" fillId="0" borderId="5" xfId="0" applyFont="1" applyFill="1" applyBorder="1" applyAlignment="1">
      <alignment horizontal="left" vertical="top" wrapText="1"/>
    </xf>
    <xf numFmtId="0" fontId="114" fillId="8" borderId="3" xfId="0" applyNumberFormat="1" applyFont="1" applyFill="1" applyBorder="1" applyAlignment="1">
      <alignment vertical="top" wrapText="1"/>
    </xf>
    <xf numFmtId="0" fontId="68" fillId="0" borderId="0" xfId="0" applyFont="1" applyFill="1" applyBorder="1" applyAlignment="1">
      <alignment horizontal="center" wrapText="1"/>
    </xf>
    <xf numFmtId="0" fontId="47" fillId="0" borderId="0" xfId="3" applyFont="1" applyFill="1" applyBorder="1" applyAlignment="1">
      <alignment horizontal="center"/>
    </xf>
    <xf numFmtId="0" fontId="62" fillId="54" borderId="0" xfId="5" applyFont="1" applyFill="1"/>
    <xf numFmtId="0" fontId="62" fillId="60" borderId="0" xfId="5" applyFont="1" applyFill="1"/>
    <xf numFmtId="0" fontId="64" fillId="0" borderId="5" xfId="0" applyFont="1" applyFill="1" applyBorder="1" applyAlignment="1">
      <alignment horizontal="left" vertical="top" wrapText="1"/>
    </xf>
    <xf numFmtId="0" fontId="45" fillId="0" borderId="0" xfId="3" applyFont="1" applyFill="1" applyAlignment="1">
      <alignment horizontal="center"/>
    </xf>
    <xf numFmtId="0" fontId="44" fillId="0" borderId="0" xfId="3" applyFont="1" applyFill="1" applyAlignment="1">
      <alignment horizontal="center"/>
    </xf>
    <xf numFmtId="0" fontId="62" fillId="0" borderId="0" xfId="0" applyFont="1" applyFill="1" applyBorder="1" applyAlignment="1">
      <alignment horizontal="left" wrapText="1"/>
    </xf>
    <xf numFmtId="0" fontId="130" fillId="58" borderId="1" xfId="3" applyFont="1" applyFill="1" applyBorder="1" applyAlignment="1">
      <alignment horizontal="left" wrapText="1"/>
    </xf>
    <xf numFmtId="0" fontId="130" fillId="58" borderId="1" xfId="3" applyFont="1" applyFill="1" applyBorder="1" applyAlignment="1">
      <alignment horizontal="center" wrapText="1"/>
    </xf>
    <xf numFmtId="0" fontId="132" fillId="46" borderId="0" xfId="3" applyFont="1" applyFill="1"/>
    <xf numFmtId="0" fontId="131" fillId="58" borderId="1" xfId="3" applyFont="1" applyFill="1" applyBorder="1" applyAlignment="1">
      <alignment horizontal="left" vertical="top" wrapText="1"/>
    </xf>
    <xf numFmtId="0" fontId="134" fillId="23" borderId="1" xfId="3" applyFont="1" applyFill="1" applyBorder="1" applyAlignment="1">
      <alignment horizontal="left" vertical="top" wrapText="1"/>
    </xf>
    <xf numFmtId="0" fontId="134" fillId="23" borderId="5" xfId="3" applyFont="1" applyFill="1" applyBorder="1" applyAlignment="1">
      <alignment horizontal="left" vertical="top" wrapText="1"/>
    </xf>
    <xf numFmtId="0" fontId="135" fillId="58" borderId="1" xfId="3" applyFont="1" applyFill="1" applyBorder="1" applyAlignment="1">
      <alignment horizontal="left" vertical="top" wrapText="1"/>
    </xf>
    <xf numFmtId="0" fontId="67" fillId="0" borderId="10" xfId="0" applyFont="1" applyFill="1" applyBorder="1" applyAlignment="1">
      <alignment horizontal="left" vertical="top" wrapText="1"/>
    </xf>
    <xf numFmtId="0" fontId="62" fillId="20" borderId="0" xfId="0" applyFont="1" applyFill="1" applyBorder="1" applyAlignment="1">
      <alignment horizontal="center" wrapText="1"/>
    </xf>
    <xf numFmtId="0" fontId="71" fillId="0" borderId="1" xfId="0" applyFont="1" applyFill="1" applyBorder="1" applyAlignment="1">
      <alignment horizontal="left" vertical="top" wrapText="1"/>
    </xf>
    <xf numFmtId="0" fontId="62" fillId="62" borderId="0" xfId="5" applyFont="1" applyFill="1"/>
    <xf numFmtId="0" fontId="44" fillId="0" borderId="0" xfId="3" applyFont="1" applyFill="1" applyBorder="1" applyAlignment="1">
      <alignment horizontal="center"/>
    </xf>
    <xf numFmtId="0" fontId="62" fillId="0" borderId="0" xfId="0" applyFont="1" applyFill="1" applyBorder="1" applyAlignment="1">
      <alignment horizontal="left"/>
    </xf>
    <xf numFmtId="0" fontId="43" fillId="0" borderId="0" xfId="3" applyFont="1" applyFill="1" applyAlignment="1">
      <alignment horizontal="center"/>
    </xf>
    <xf numFmtId="0" fontId="42" fillId="0" borderId="0" xfId="3" applyFont="1" applyFill="1" applyAlignment="1">
      <alignment horizontal="center"/>
    </xf>
    <xf numFmtId="0" fontId="41" fillId="0" borderId="0" xfId="3" applyFont="1" applyFill="1" applyAlignment="1">
      <alignment horizontal="center"/>
    </xf>
    <xf numFmtId="0" fontId="62" fillId="46" borderId="0" xfId="0" applyFont="1" applyFill="1"/>
    <xf numFmtId="0" fontId="62" fillId="0" borderId="0" xfId="0" applyFont="1" applyFill="1" applyBorder="1" applyAlignment="1">
      <alignment wrapText="1"/>
    </xf>
    <xf numFmtId="0" fontId="66" fillId="0" borderId="10" xfId="0" applyFont="1" applyBorder="1" applyAlignment="1">
      <alignment horizontal="left" vertical="top" wrapText="1"/>
    </xf>
    <xf numFmtId="0" fontId="39" fillId="0" borderId="0" xfId="3" applyFont="1" applyFill="1" applyBorder="1" applyAlignment="1">
      <alignment horizontal="center"/>
    </xf>
    <xf numFmtId="0" fontId="40" fillId="0" borderId="0" xfId="3" applyFont="1" applyFill="1" applyAlignment="1">
      <alignment horizontal="center"/>
    </xf>
    <xf numFmtId="0" fontId="66" fillId="0" borderId="4" xfId="0" applyFont="1" applyFill="1" applyBorder="1" applyAlignment="1">
      <alignment horizontal="left" vertical="top" wrapText="1"/>
    </xf>
    <xf numFmtId="0" fontId="64" fillId="0" borderId="4" xfId="0" applyFont="1" applyFill="1" applyBorder="1" applyAlignment="1">
      <alignment horizontal="left" vertical="top" wrapText="1"/>
    </xf>
    <xf numFmtId="0" fontId="71" fillId="0" borderId="1" xfId="0" applyFont="1" applyFill="1" applyBorder="1" applyAlignment="1">
      <alignment horizontal="left" vertical="top" wrapText="1"/>
    </xf>
    <xf numFmtId="0" fontId="66" fillId="0" borderId="5" xfId="0" applyFont="1" applyBorder="1" applyAlignment="1">
      <alignment horizontal="left" vertical="top" wrapText="1"/>
    </xf>
    <xf numFmtId="0" fontId="63" fillId="0" borderId="1" xfId="0" applyFont="1" applyBorder="1" applyAlignment="1">
      <alignment wrapText="1"/>
    </xf>
    <xf numFmtId="0" fontId="71" fillId="0" borderId="1" xfId="0" applyFont="1" applyFill="1" applyBorder="1" applyAlignment="1">
      <alignment horizontal="left" vertical="top" wrapText="1"/>
    </xf>
    <xf numFmtId="0" fontId="64" fillId="0" borderId="0" xfId="0" applyFont="1" applyFill="1" applyBorder="1" applyAlignment="1">
      <alignment horizontal="center" wrapText="1"/>
    </xf>
    <xf numFmtId="0" fontId="38" fillId="0" borderId="0" xfId="3" applyFont="1" applyFill="1" applyAlignment="1">
      <alignment horizontal="center"/>
    </xf>
    <xf numFmtId="0" fontId="35" fillId="0" borderId="0" xfId="3" applyFont="1" applyFill="1" applyBorder="1" applyAlignment="1">
      <alignment horizontal="center"/>
    </xf>
    <xf numFmtId="0" fontId="34" fillId="0" borderId="0" xfId="3" applyFont="1" applyFill="1" applyAlignment="1">
      <alignment horizontal="center"/>
    </xf>
    <xf numFmtId="0" fontId="33" fillId="0" borderId="0" xfId="3" applyFont="1" applyFill="1" applyBorder="1" applyAlignment="1">
      <alignment horizontal="center"/>
    </xf>
    <xf numFmtId="0" fontId="83" fillId="46" borderId="1" xfId="0" applyFont="1" applyFill="1" applyBorder="1" applyAlignment="1">
      <alignment vertical="top" wrapText="1"/>
    </xf>
    <xf numFmtId="0" fontId="132" fillId="0" borderId="12" xfId="3" applyFont="1" applyFill="1" applyBorder="1" applyAlignment="1">
      <alignment horizontal="center"/>
    </xf>
    <xf numFmtId="0" fontId="132" fillId="0" borderId="0" xfId="3" applyFont="1" applyFill="1" applyBorder="1" applyAlignment="1">
      <alignment horizontal="center"/>
    </xf>
    <xf numFmtId="0" fontId="137" fillId="0" borderId="0" xfId="3" applyFont="1" applyFill="1" applyBorder="1" applyAlignment="1">
      <alignment horizontal="center"/>
    </xf>
    <xf numFmtId="0" fontId="137" fillId="0" borderId="0" xfId="0" applyFont="1" applyFill="1" applyAlignment="1">
      <alignment horizontal="center"/>
    </xf>
    <xf numFmtId="0" fontId="30" fillId="0" borderId="0" xfId="3" applyFont="1" applyFill="1" applyBorder="1" applyAlignment="1">
      <alignment horizontal="center"/>
    </xf>
    <xf numFmtId="0" fontId="128" fillId="20" borderId="1" xfId="3" applyFont="1" applyFill="1" applyBorder="1" applyAlignment="1">
      <alignment horizontal="center" wrapText="1"/>
    </xf>
    <xf numFmtId="0" fontId="128" fillId="20" borderId="1" xfId="3" applyFont="1" applyFill="1" applyBorder="1" applyAlignment="1">
      <alignment horizontal="left" wrapText="1"/>
    </xf>
    <xf numFmtId="0" fontId="30" fillId="0" borderId="0" xfId="3" applyFont="1" applyFill="1" applyAlignment="1">
      <alignment horizontal="center"/>
    </xf>
    <xf numFmtId="0" fontId="46" fillId="0" borderId="0" xfId="3" applyFont="1" applyFill="1" applyAlignment="1">
      <alignment horizontal="center"/>
    </xf>
    <xf numFmtId="0" fontId="64" fillId="0" borderId="4" xfId="0" quotePrefix="1" applyFont="1" applyFill="1" applyBorder="1" applyAlignment="1">
      <alignment vertical="top" wrapText="1"/>
    </xf>
    <xf numFmtId="0" fontId="71" fillId="0" borderId="1" xfId="3370" applyFont="1" applyFill="1" applyBorder="1" applyAlignment="1">
      <alignment horizontal="center" vertical="top" wrapText="1"/>
    </xf>
    <xf numFmtId="0" fontId="70" fillId="0" borderId="1" xfId="3370" applyFont="1" applyFill="1" applyBorder="1" applyAlignment="1">
      <alignment horizontal="center" vertical="top" wrapText="1"/>
    </xf>
    <xf numFmtId="0" fontId="71" fillId="0" borderId="4" xfId="3370" applyFont="1" applyFill="1" applyBorder="1" applyAlignment="1">
      <alignment horizontal="center" vertical="top" wrapText="1"/>
    </xf>
    <xf numFmtId="167" fontId="71" fillId="0" borderId="1" xfId="3370" applyNumberFormat="1" applyFont="1" applyFill="1" applyBorder="1" applyAlignment="1">
      <alignment horizontal="center" vertical="top" wrapText="1"/>
    </xf>
    <xf numFmtId="0" fontId="64" fillId="0" borderId="0" xfId="0" applyFont="1"/>
    <xf numFmtId="0" fontId="64" fillId="0" borderId="0" xfId="0" applyFont="1" applyFill="1"/>
    <xf numFmtId="0" fontId="83" fillId="0" borderId="0" xfId="0" applyFont="1"/>
    <xf numFmtId="0" fontId="64" fillId="0" borderId="0" xfId="0" applyNumberFormat="1" applyFont="1"/>
    <xf numFmtId="0" fontId="83" fillId="0" borderId="0" xfId="0" applyFont="1" applyFill="1" applyBorder="1" applyAlignment="1">
      <alignment horizontal="center" wrapText="1"/>
    </xf>
    <xf numFmtId="0" fontId="64" fillId="0" borderId="0" xfId="0" applyFont="1" applyBorder="1" applyAlignment="1">
      <alignment horizontal="center"/>
    </xf>
    <xf numFmtId="0" fontId="64" fillId="0" borderId="0" xfId="0" applyFont="1" applyFill="1" applyBorder="1" applyAlignment="1">
      <alignment horizontal="center" vertical="top"/>
    </xf>
    <xf numFmtId="0" fontId="64" fillId="0" borderId="0" xfId="0" applyFont="1" applyBorder="1" applyAlignment="1">
      <alignment horizontal="center" vertical="top"/>
    </xf>
    <xf numFmtId="0" fontId="64" fillId="0" borderId="0" xfId="0" applyFont="1" applyBorder="1" applyAlignment="1">
      <alignment horizontal="left"/>
    </xf>
    <xf numFmtId="0" fontId="29" fillId="0" borderId="0" xfId="3" applyFont="1" applyFill="1" applyAlignment="1">
      <alignment horizontal="center"/>
    </xf>
    <xf numFmtId="0" fontId="130" fillId="58" borderId="1" xfId="3" quotePrefix="1" applyFont="1" applyFill="1" applyBorder="1" applyAlignment="1">
      <alignment horizontal="center" wrapText="1"/>
    </xf>
    <xf numFmtId="0" fontId="140" fillId="20" borderId="1" xfId="3" applyFont="1" applyFill="1" applyBorder="1" applyAlignment="1">
      <alignment horizontal="center" wrapText="1"/>
    </xf>
    <xf numFmtId="0" fontId="63" fillId="51" borderId="1" xfId="0" applyFont="1" applyFill="1" applyBorder="1" applyAlignment="1">
      <alignment horizontal="center" vertical="center" wrapText="1"/>
    </xf>
    <xf numFmtId="0" fontId="63" fillId="51" borderId="2" xfId="0" applyFont="1" applyFill="1" applyBorder="1" applyAlignment="1">
      <alignment horizontal="center" vertical="center" wrapText="1"/>
    </xf>
    <xf numFmtId="0" fontId="66" fillId="20" borderId="1" xfId="0" applyFont="1" applyFill="1" applyBorder="1" applyAlignment="1">
      <alignment vertical="top" wrapText="1"/>
    </xf>
    <xf numFmtId="0" fontId="138" fillId="20" borderId="1" xfId="3" applyFont="1" applyFill="1" applyBorder="1" applyAlignment="1">
      <alignment horizontal="left" wrapText="1"/>
    </xf>
    <xf numFmtId="0" fontId="138" fillId="20" borderId="1" xfId="3" applyFont="1" applyFill="1" applyBorder="1" applyAlignment="1">
      <alignment horizontal="center" wrapText="1"/>
    </xf>
    <xf numFmtId="0" fontId="131" fillId="20" borderId="1" xfId="3" applyFont="1" applyFill="1" applyBorder="1" applyAlignment="1">
      <alignment horizontal="left" vertical="top" wrapText="1"/>
    </xf>
    <xf numFmtId="0" fontId="132" fillId="20" borderId="12" xfId="3" applyFont="1" applyFill="1" applyBorder="1" applyAlignment="1">
      <alignment horizontal="center"/>
    </xf>
    <xf numFmtId="0" fontId="132" fillId="20" borderId="0" xfId="3" applyFont="1" applyFill="1" applyBorder="1" applyAlignment="1">
      <alignment horizontal="center"/>
    </xf>
    <xf numFmtId="0" fontId="132" fillId="0" borderId="0" xfId="3" applyFont="1" applyFill="1" applyAlignment="1">
      <alignment horizontal="center"/>
    </xf>
    <xf numFmtId="0" fontId="27" fillId="0" borderId="0" xfId="3" applyFont="1" applyFill="1" applyAlignment="1">
      <alignment horizontal="center"/>
    </xf>
    <xf numFmtId="0" fontId="91" fillId="20" borderId="1" xfId="3" applyFont="1" applyFill="1" applyBorder="1" applyAlignment="1">
      <alignment horizontal="center" wrapText="1"/>
    </xf>
    <xf numFmtId="0" fontId="132" fillId="61" borderId="0" xfId="3" applyFont="1" applyFill="1" applyBorder="1" applyAlignment="1">
      <alignment horizontal="center"/>
    </xf>
    <xf numFmtId="0" fontId="62" fillId="20" borderId="0" xfId="0" applyFont="1" applyFill="1" applyBorder="1" applyAlignment="1">
      <alignment horizontal="center"/>
    </xf>
    <xf numFmtId="0" fontId="63" fillId="20" borderId="1" xfId="0" applyFont="1" applyFill="1" applyBorder="1" applyAlignment="1">
      <alignment horizontal="center" vertical="center"/>
    </xf>
    <xf numFmtId="0" fontId="26" fillId="0" borderId="0" xfId="3" applyFont="1" applyFill="1" applyAlignment="1">
      <alignment horizontal="center"/>
    </xf>
    <xf numFmtId="0" fontId="37" fillId="0" borderId="0" xfId="3" applyFont="1" applyFill="1" applyBorder="1" applyAlignment="1">
      <alignment horizontal="center"/>
    </xf>
    <xf numFmtId="0" fontId="130" fillId="20" borderId="1" xfId="3" applyFont="1" applyFill="1" applyBorder="1" applyAlignment="1">
      <alignment horizontal="center" wrapText="1"/>
    </xf>
    <xf numFmtId="0" fontId="134" fillId="20" borderId="5" xfId="3" applyFont="1" applyFill="1" applyBorder="1" applyAlignment="1">
      <alignment horizontal="left" vertical="top" wrapText="1"/>
    </xf>
    <xf numFmtId="0" fontId="132" fillId="20" borderId="0" xfId="3" applyFont="1" applyFill="1" applyAlignment="1">
      <alignment horizontal="center"/>
    </xf>
    <xf numFmtId="0" fontId="143" fillId="20" borderId="1" xfId="3" applyFont="1" applyFill="1" applyBorder="1" applyAlignment="1">
      <alignment horizontal="left" vertical="top" wrapText="1"/>
    </xf>
    <xf numFmtId="0" fontId="25" fillId="0" borderId="0" xfId="3" applyFont="1" applyFill="1" applyBorder="1" applyAlignment="1">
      <alignment horizontal="center"/>
    </xf>
    <xf numFmtId="0" fontId="23" fillId="0" borderId="0" xfId="3" applyFont="1" applyFill="1" applyAlignment="1">
      <alignment horizontal="center"/>
    </xf>
    <xf numFmtId="0" fontId="24" fillId="0" borderId="0" xfId="3" applyFont="1" applyFill="1" applyBorder="1" applyAlignment="1">
      <alignment horizontal="center"/>
    </xf>
    <xf numFmtId="0" fontId="23" fillId="0" borderId="0" xfId="3" applyFont="1" applyFill="1" applyBorder="1" applyAlignment="1">
      <alignment horizontal="center"/>
    </xf>
    <xf numFmtId="0" fontId="21" fillId="0" borderId="0" xfId="3" applyFont="1" applyFill="1" applyBorder="1" applyAlignment="1">
      <alignment horizontal="center"/>
    </xf>
    <xf numFmtId="0" fontId="145" fillId="23" borderId="1" xfId="3" applyFont="1" applyFill="1" applyBorder="1" applyAlignment="1">
      <alignment horizontal="left" vertical="top" wrapText="1"/>
    </xf>
    <xf numFmtId="0" fontId="146" fillId="60" borderId="1" xfId="158" applyFont="1" applyFill="1" applyBorder="1" applyAlignment="1">
      <alignment horizontal="center" vertical="top"/>
    </xf>
    <xf numFmtId="0" fontId="146" fillId="54" borderId="1" xfId="158" applyFont="1" applyFill="1" applyBorder="1" applyAlignment="1">
      <alignment horizontal="center" vertical="top"/>
    </xf>
    <xf numFmtId="0" fontId="146" fillId="0" borderId="1" xfId="158" applyFont="1" applyBorder="1" applyAlignment="1">
      <alignment horizontal="center" vertical="top"/>
    </xf>
    <xf numFmtId="0" fontId="146" fillId="0" borderId="1" xfId="158" applyFont="1" applyBorder="1" applyAlignment="1">
      <alignment horizontal="center"/>
    </xf>
    <xf numFmtId="0" fontId="22" fillId="0" borderId="0" xfId="3" applyFont="1" applyFill="1" applyAlignment="1">
      <alignment horizontal="center"/>
    </xf>
    <xf numFmtId="0" fontId="19" fillId="0" borderId="0" xfId="3" applyFont="1" applyFill="1" applyAlignment="1">
      <alignment horizontal="center"/>
    </xf>
    <xf numFmtId="0" fontId="32" fillId="0" borderId="0" xfId="3" applyFont="1" applyFill="1" applyBorder="1" applyAlignment="1">
      <alignment horizontal="center"/>
    </xf>
    <xf numFmtId="0" fontId="20" fillId="0" borderId="0" xfId="3" applyFont="1" applyFill="1" applyBorder="1" applyAlignment="1">
      <alignment horizontal="center"/>
    </xf>
    <xf numFmtId="0" fontId="147" fillId="0" borderId="1" xfId="0" applyFont="1" applyFill="1" applyBorder="1" applyAlignment="1">
      <alignment horizontal="left" vertical="top" wrapText="1"/>
    </xf>
    <xf numFmtId="0" fontId="120" fillId="47" borderId="0" xfId="0" applyFont="1" applyFill="1" applyAlignment="1">
      <alignment horizontal="center"/>
    </xf>
    <xf numFmtId="0" fontId="17" fillId="47" borderId="0" xfId="3" applyFont="1" applyFill="1" applyBorder="1" applyAlignment="1">
      <alignment horizontal="center"/>
    </xf>
    <xf numFmtId="0" fontId="56" fillId="47" borderId="0" xfId="3" applyFont="1" applyFill="1" applyBorder="1" applyAlignment="1">
      <alignment horizontal="center"/>
    </xf>
    <xf numFmtId="0" fontId="119" fillId="47" borderId="0" xfId="3" applyFont="1" applyFill="1" applyBorder="1" applyAlignment="1">
      <alignment horizontal="center"/>
    </xf>
    <xf numFmtId="0" fontId="30" fillId="47" borderId="0" xfId="3" applyFont="1" applyFill="1" applyBorder="1" applyAlignment="1">
      <alignment horizontal="center"/>
    </xf>
    <xf numFmtId="0" fontId="28" fillId="47" borderId="0" xfId="3" applyFont="1" applyFill="1" applyBorder="1" applyAlignment="1">
      <alignment horizontal="center"/>
    </xf>
    <xf numFmtId="0" fontId="119" fillId="47" borderId="0" xfId="3" applyFont="1" applyFill="1" applyAlignment="1">
      <alignment horizontal="center"/>
    </xf>
    <xf numFmtId="0" fontId="61" fillId="47" borderId="0" xfId="3" applyFill="1" applyAlignment="1">
      <alignment horizontal="center"/>
    </xf>
    <xf numFmtId="0" fontId="39" fillId="47" borderId="0" xfId="3" applyFont="1" applyFill="1" applyBorder="1" applyAlignment="1">
      <alignment horizontal="center"/>
    </xf>
    <xf numFmtId="0" fontId="36" fillId="47" borderId="0" xfId="3" applyFont="1" applyFill="1" applyAlignment="1">
      <alignment horizontal="center"/>
    </xf>
    <xf numFmtId="0" fontId="55" fillId="47" borderId="0" xfId="3" applyFont="1" applyFill="1" applyAlignment="1">
      <alignment horizontal="center"/>
    </xf>
    <xf numFmtId="0" fontId="40" fillId="47" borderId="0" xfId="3" applyFont="1" applyFill="1" applyAlignment="1">
      <alignment horizontal="center"/>
    </xf>
    <xf numFmtId="0" fontId="38" fillId="47" borderId="0" xfId="3" applyFont="1" applyFill="1" applyAlignment="1">
      <alignment horizontal="center"/>
    </xf>
    <xf numFmtId="0" fontId="31" fillId="47" borderId="0" xfId="3" applyFont="1" applyFill="1" applyBorder="1" applyAlignment="1">
      <alignment horizontal="center"/>
    </xf>
    <xf numFmtId="0" fontId="60" fillId="47" borderId="0" xfId="3" applyFont="1" applyFill="1" applyAlignment="1">
      <alignment horizontal="center"/>
    </xf>
    <xf numFmtId="0" fontId="132" fillId="47" borderId="0" xfId="3" applyFont="1" applyFill="1" applyBorder="1" applyAlignment="1">
      <alignment horizontal="center"/>
    </xf>
    <xf numFmtId="0" fontId="50" fillId="47" borderId="0" xfId="3" applyFont="1" applyFill="1" applyBorder="1" applyAlignment="1">
      <alignment horizontal="center"/>
    </xf>
    <xf numFmtId="0" fontId="0" fillId="47" borderId="0" xfId="0" applyFill="1"/>
    <xf numFmtId="0" fontId="42" fillId="47" borderId="0" xfId="3" applyFont="1" applyFill="1" applyAlignment="1">
      <alignment horizontal="center"/>
    </xf>
    <xf numFmtId="0" fontId="18" fillId="0" borderId="0" xfId="3" applyFont="1" applyFill="1" applyBorder="1" applyAlignment="1">
      <alignment horizontal="center"/>
    </xf>
    <xf numFmtId="0" fontId="18" fillId="0" borderId="0" xfId="3" applyFont="1" applyFill="1" applyAlignment="1">
      <alignment horizontal="center"/>
    </xf>
    <xf numFmtId="0" fontId="16" fillId="0" borderId="0" xfId="3" applyFont="1" applyFill="1" applyAlignment="1">
      <alignment horizontal="center"/>
    </xf>
    <xf numFmtId="0" fontId="16" fillId="0" borderId="0" xfId="3" applyFont="1" applyFill="1" applyBorder="1" applyAlignment="1">
      <alignment horizontal="center"/>
    </xf>
    <xf numFmtId="0" fontId="16" fillId="0" borderId="0" xfId="3" applyFont="1" applyFill="1" applyBorder="1" applyAlignment="1">
      <alignment horizontal="center" wrapText="1"/>
    </xf>
    <xf numFmtId="0" fontId="16" fillId="47" borderId="0" xfId="3" applyFont="1" applyFill="1" applyBorder="1" applyAlignment="1">
      <alignment horizontal="center"/>
    </xf>
    <xf numFmtId="0" fontId="124" fillId="20" borderId="1" xfId="3" applyFont="1" applyFill="1" applyBorder="1" applyAlignment="1">
      <alignment horizontal="left" vertical="top" wrapText="1"/>
    </xf>
    <xf numFmtId="0" fontId="148" fillId="20" borderId="1" xfId="3" applyFont="1" applyFill="1" applyBorder="1" applyAlignment="1">
      <alignment horizontal="left" vertical="top" wrapText="1"/>
    </xf>
    <xf numFmtId="0" fontId="16" fillId="47" borderId="0" xfId="3" applyFont="1" applyFill="1" applyAlignment="1">
      <alignment horizontal="center"/>
    </xf>
    <xf numFmtId="0" fontId="16" fillId="46" borderId="0" xfId="3" applyFont="1" applyFill="1"/>
    <xf numFmtId="0" fontId="141" fillId="0" borderId="1" xfId="3370" applyFont="1" applyFill="1" applyBorder="1" applyAlignment="1">
      <alignment horizontal="left" vertical="top" wrapText="1"/>
    </xf>
    <xf numFmtId="0" fontId="62" fillId="0" borderId="0" xfId="5"/>
    <xf numFmtId="0" fontId="97" fillId="0" borderId="0" xfId="5" applyFont="1"/>
    <xf numFmtId="0" fontId="71" fillId="0" borderId="1" xfId="5" applyFont="1" applyFill="1" applyBorder="1" applyAlignment="1">
      <alignment horizontal="center" vertical="top"/>
    </xf>
    <xf numFmtId="0" fontId="71" fillId="0" borderId="1" xfId="5" applyFont="1" applyFill="1" applyBorder="1" applyAlignment="1">
      <alignment horizontal="center" vertical="top" wrapText="1"/>
    </xf>
    <xf numFmtId="0" fontId="71" fillId="0" borderId="1" xfId="5" applyFont="1" applyFill="1" applyBorder="1" applyAlignment="1">
      <alignment vertical="top" wrapText="1"/>
    </xf>
    <xf numFmtId="0" fontId="70" fillId="0" borderId="1" xfId="5" applyFont="1" applyFill="1" applyBorder="1" applyAlignment="1">
      <alignment horizontal="center" vertical="top"/>
    </xf>
    <xf numFmtId="0" fontId="70" fillId="0" borderId="2" xfId="5" applyFont="1" applyFill="1" applyBorder="1" applyAlignment="1">
      <alignment horizontal="center" vertical="top"/>
    </xf>
    <xf numFmtId="0" fontId="71" fillId="0" borderId="1" xfId="5" applyFont="1" applyBorder="1" applyAlignment="1">
      <alignment vertical="top" wrapText="1"/>
    </xf>
    <xf numFmtId="0" fontId="71" fillId="0" borderId="6" xfId="5" applyFont="1" applyFill="1" applyBorder="1" applyAlignment="1">
      <alignment vertical="top" wrapText="1"/>
    </xf>
    <xf numFmtId="0" fontId="70" fillId="0" borderId="1" xfId="5" applyFont="1" applyFill="1" applyBorder="1" applyAlignment="1">
      <alignment vertical="top" wrapText="1"/>
    </xf>
    <xf numFmtId="167" fontId="71" fillId="0" borderId="1" xfId="5" applyNumberFormat="1" applyFont="1" applyFill="1" applyBorder="1" applyAlignment="1">
      <alignment horizontal="center" vertical="top"/>
    </xf>
    <xf numFmtId="0" fontId="71" fillId="0" borderId="1" xfId="5" applyFont="1" applyBorder="1" applyAlignment="1">
      <alignment horizontal="center" vertical="top" wrapText="1"/>
    </xf>
    <xf numFmtId="0" fontId="71" fillId="0" borderId="1" xfId="5" applyFont="1" applyFill="1" applyBorder="1" applyAlignment="1">
      <alignment vertical="top"/>
    </xf>
    <xf numFmtId="0" fontId="71" fillId="0" borderId="2" xfId="5" applyFont="1" applyFill="1" applyBorder="1" applyAlignment="1">
      <alignment vertical="top"/>
    </xf>
    <xf numFmtId="0" fontId="141" fillId="0" borderId="1" xfId="5" applyFont="1" applyBorder="1" applyAlignment="1">
      <alignment vertical="top" wrapText="1"/>
    </xf>
    <xf numFmtId="0" fontId="71" fillId="0" borderId="6" xfId="5" applyFont="1" applyBorder="1" applyAlignment="1">
      <alignment vertical="top"/>
    </xf>
    <xf numFmtId="0" fontId="71" fillId="0" borderId="1" xfId="5" applyFont="1" applyBorder="1" applyAlignment="1">
      <alignment vertical="top"/>
    </xf>
    <xf numFmtId="0" fontId="71" fillId="56" borderId="1" xfId="5" applyFont="1" applyFill="1" applyBorder="1" applyAlignment="1">
      <alignment horizontal="center" vertical="top" wrapText="1"/>
    </xf>
    <xf numFmtId="0" fontId="70" fillId="0" borderId="1" xfId="5" applyFont="1" applyFill="1" applyBorder="1" applyAlignment="1">
      <alignment vertical="top"/>
    </xf>
    <xf numFmtId="0" fontId="70" fillId="0" borderId="1" xfId="5" applyFont="1" applyFill="1" applyBorder="1" applyAlignment="1">
      <alignment horizontal="right" vertical="top"/>
    </xf>
    <xf numFmtId="167" fontId="71" fillId="63" borderId="1" xfId="5" applyNumberFormat="1" applyFont="1" applyFill="1" applyBorder="1" applyAlignment="1">
      <alignment horizontal="center" vertical="top"/>
    </xf>
    <xf numFmtId="0" fontId="71" fillId="63" borderId="1" xfId="5" applyFont="1" applyFill="1" applyBorder="1" applyAlignment="1">
      <alignment horizontal="center" vertical="top" wrapText="1"/>
    </xf>
    <xf numFmtId="0" fontId="71" fillId="2" borderId="1" xfId="5" applyFont="1" applyFill="1" applyBorder="1" applyAlignment="1">
      <alignment vertical="top" wrapText="1"/>
    </xf>
    <xf numFmtId="0" fontId="74" fillId="2" borderId="1" xfId="5" applyFont="1" applyFill="1" applyBorder="1" applyAlignment="1">
      <alignment horizontal="center" vertical="top"/>
    </xf>
    <xf numFmtId="0" fontId="70" fillId="2" borderId="1" xfId="5" applyFont="1" applyFill="1" applyBorder="1" applyAlignment="1">
      <alignment horizontal="center" vertical="top"/>
    </xf>
    <xf numFmtId="0" fontId="70" fillId="2" borderId="1" xfId="5" applyFont="1" applyFill="1" applyBorder="1" applyAlignment="1">
      <alignment vertical="top" wrapText="1"/>
    </xf>
    <xf numFmtId="0" fontId="71" fillId="2" borderId="1" xfId="5" applyFont="1" applyFill="1" applyBorder="1" applyAlignment="1">
      <alignment horizontal="center" vertical="top"/>
    </xf>
    <xf numFmtId="0" fontId="71" fillId="2" borderId="1" xfId="5" applyFont="1" applyFill="1" applyBorder="1" applyAlignment="1">
      <alignment horizontal="center" vertical="top" wrapText="1"/>
    </xf>
    <xf numFmtId="0" fontId="71" fillId="2" borderId="1" xfId="5" applyFont="1" applyFill="1" applyBorder="1" applyAlignment="1">
      <alignment horizontal="left" vertical="top" wrapText="1"/>
    </xf>
    <xf numFmtId="167" fontId="79" fillId="2" borderId="1" xfId="5" applyNumberFormat="1" applyFont="1" applyFill="1" applyBorder="1" applyAlignment="1">
      <alignment horizontal="center" vertical="top"/>
    </xf>
    <xf numFmtId="0" fontId="79" fillId="2" borderId="1" xfId="5" applyFont="1" applyFill="1" applyBorder="1" applyAlignment="1">
      <alignment horizontal="center" vertical="top" wrapText="1"/>
    </xf>
    <xf numFmtId="0" fontId="71" fillId="2" borderId="1" xfId="5" applyFont="1" applyFill="1" applyBorder="1" applyAlignment="1">
      <alignment vertical="top"/>
    </xf>
    <xf numFmtId="0" fontId="141" fillId="2" borderId="1" xfId="5" applyFont="1" applyFill="1" applyBorder="1" applyAlignment="1">
      <alignment vertical="top" wrapText="1"/>
    </xf>
    <xf numFmtId="0" fontId="70" fillId="2" borderId="1" xfId="5" applyFont="1" applyFill="1" applyBorder="1" applyAlignment="1">
      <alignment horizontal="center" vertical="top" wrapText="1"/>
    </xf>
    <xf numFmtId="0" fontId="73" fillId="0" borderId="1" xfId="5" applyFont="1" applyFill="1" applyBorder="1" applyAlignment="1">
      <alignment horizontal="center" vertical="top"/>
    </xf>
    <xf numFmtId="0" fontId="71" fillId="63" borderId="1" xfId="5" applyNumberFormat="1" applyFont="1" applyFill="1" applyBorder="1" applyAlignment="1">
      <alignment horizontal="center" vertical="top" wrapText="1"/>
    </xf>
    <xf numFmtId="0" fontId="71" fillId="63" borderId="1" xfId="5" applyFont="1" applyFill="1" applyBorder="1" applyAlignment="1">
      <alignment horizontal="left" vertical="top" wrapText="1"/>
    </xf>
    <xf numFmtId="0" fontId="149" fillId="0" borderId="1" xfId="5" applyFont="1" applyFill="1" applyBorder="1" applyAlignment="1">
      <alignment horizontal="left" vertical="top" wrapText="1"/>
    </xf>
    <xf numFmtId="0" fontId="71" fillId="10" borderId="1" xfId="5" applyFont="1" applyFill="1" applyBorder="1" applyAlignment="1">
      <alignment horizontal="center" vertical="top" wrapText="1"/>
    </xf>
    <xf numFmtId="0" fontId="71" fillId="0" borderId="1" xfId="5" applyNumberFormat="1" applyFont="1" applyFill="1" applyBorder="1" applyAlignment="1">
      <alignment horizontal="center" vertical="top"/>
    </xf>
    <xf numFmtId="0" fontId="71" fillId="0" borderId="1" xfId="5" applyNumberFormat="1" applyFont="1" applyFill="1" applyBorder="1" applyAlignment="1">
      <alignment horizontal="center" vertical="top" wrapText="1"/>
    </xf>
    <xf numFmtId="167" fontId="71" fillId="21" borderId="1" xfId="5" applyNumberFormat="1" applyFont="1" applyFill="1" applyBorder="1" applyAlignment="1">
      <alignment horizontal="center" vertical="top"/>
    </xf>
    <xf numFmtId="0" fontId="141" fillId="0" borderId="1" xfId="5" applyFont="1" applyFill="1" applyBorder="1" applyAlignment="1">
      <alignment vertical="top" wrapText="1"/>
    </xf>
    <xf numFmtId="9" fontId="71" fillId="0" borderId="1" xfId="5" applyNumberFormat="1" applyFont="1" applyFill="1" applyBorder="1" applyAlignment="1">
      <alignment horizontal="center" vertical="top" wrapText="1"/>
    </xf>
    <xf numFmtId="167" fontId="71" fillId="0" borderId="1" xfId="5" applyNumberFormat="1" applyFont="1" applyBorder="1" applyAlignment="1">
      <alignment horizontal="center" vertical="top"/>
    </xf>
    <xf numFmtId="0" fontId="152" fillId="0" borderId="1" xfId="5" applyFont="1" applyFill="1" applyBorder="1" applyAlignment="1">
      <alignment vertical="top" wrapText="1"/>
    </xf>
    <xf numFmtId="0" fontId="141" fillId="0" borderId="1" xfId="5" applyFont="1" applyFill="1" applyBorder="1" applyAlignment="1">
      <alignment horizontal="left" vertical="top" wrapText="1" indent="1"/>
    </xf>
    <xf numFmtId="165" fontId="71" fillId="0" borderId="1" xfId="5" applyNumberFormat="1" applyFont="1" applyFill="1" applyBorder="1" applyAlignment="1">
      <alignment horizontal="center" vertical="top"/>
    </xf>
    <xf numFmtId="0" fontId="141" fillId="0" borderId="1" xfId="5" applyFont="1" applyFill="1" applyBorder="1" applyAlignment="1">
      <alignment horizontal="left" vertical="top" wrapText="1"/>
    </xf>
    <xf numFmtId="0" fontId="74" fillId="0" borderId="1" xfId="5" applyFont="1" applyFill="1" applyBorder="1" applyAlignment="1">
      <alignment horizontal="center" vertical="top"/>
    </xf>
    <xf numFmtId="0" fontId="71" fillId="0" borderId="1" xfId="5" applyFont="1" applyBorder="1" applyAlignment="1">
      <alignment horizontal="left" vertical="top" wrapText="1"/>
    </xf>
    <xf numFmtId="0" fontId="70" fillId="0" borderId="1" xfId="5" applyFont="1" applyFill="1" applyBorder="1" applyAlignment="1">
      <alignment wrapText="1"/>
    </xf>
    <xf numFmtId="165" fontId="71" fillId="0" borderId="1" xfId="5" applyNumberFormat="1" applyFont="1" applyFill="1" applyBorder="1" applyAlignment="1">
      <alignment horizontal="center" vertical="top" wrapText="1"/>
    </xf>
    <xf numFmtId="0" fontId="73" fillId="2" borderId="1" xfId="5" applyFont="1" applyFill="1" applyBorder="1" applyAlignment="1">
      <alignment horizontal="center" vertical="top"/>
    </xf>
    <xf numFmtId="9" fontId="71" fillId="2" borderId="1" xfId="5" applyNumberFormat="1" applyFont="1" applyFill="1" applyBorder="1" applyAlignment="1">
      <alignment horizontal="center" vertical="top" wrapText="1"/>
    </xf>
    <xf numFmtId="0" fontId="71" fillId="46" borderId="1" xfId="5" applyFont="1" applyFill="1" applyBorder="1" applyAlignment="1">
      <alignment vertical="top" wrapText="1"/>
    </xf>
    <xf numFmtId="0" fontId="62" fillId="0" borderId="0" xfId="5" applyFill="1"/>
    <xf numFmtId="0" fontId="71" fillId="21" borderId="1" xfId="5" applyFont="1" applyFill="1" applyBorder="1" applyAlignment="1">
      <alignment horizontal="center" vertical="top" wrapText="1"/>
    </xf>
    <xf numFmtId="0" fontId="71" fillId="20" borderId="1" xfId="5" applyFont="1" applyFill="1" applyBorder="1" applyAlignment="1">
      <alignment vertical="top" wrapText="1"/>
    </xf>
    <xf numFmtId="0" fontId="71" fillId="20" borderId="1" xfId="5" applyFont="1" applyFill="1" applyBorder="1" applyAlignment="1">
      <alignment horizontal="center" vertical="top" wrapText="1"/>
    </xf>
    <xf numFmtId="0" fontId="76" fillId="0" borderId="1" xfId="5" applyFont="1" applyFill="1" applyBorder="1" applyAlignment="1">
      <alignment horizontal="left" vertical="top" wrapText="1"/>
    </xf>
    <xf numFmtId="0" fontId="141" fillId="0" borderId="1" xfId="5" applyFont="1" applyFill="1" applyBorder="1" applyAlignment="1">
      <alignment horizontal="left" vertical="top" wrapText="1" indent="2"/>
    </xf>
    <xf numFmtId="0" fontId="76" fillId="0" borderId="1" xfId="5" applyFont="1" applyFill="1" applyBorder="1" applyAlignment="1">
      <alignment vertical="top" wrapText="1"/>
    </xf>
    <xf numFmtId="0" fontId="70" fillId="63" borderId="1" xfId="5" applyFont="1" applyFill="1" applyBorder="1" applyAlignment="1">
      <alignment horizontal="center" vertical="top"/>
    </xf>
    <xf numFmtId="0" fontId="62" fillId="0" borderId="0" xfId="5" applyFont="1" applyFill="1" applyAlignment="1"/>
    <xf numFmtId="0" fontId="71" fillId="0" borderId="7" xfId="5" applyFont="1" applyFill="1" applyBorder="1" applyAlignment="1">
      <alignment horizontal="center" vertical="top" wrapText="1"/>
    </xf>
    <xf numFmtId="164" fontId="71" fillId="0" borderId="1" xfId="5" applyNumberFormat="1" applyFont="1" applyFill="1" applyBorder="1" applyAlignment="1">
      <alignment horizontal="center" vertical="top" wrapText="1"/>
    </xf>
    <xf numFmtId="0" fontId="72" fillId="0" borderId="1" xfId="5" applyFont="1" applyFill="1" applyBorder="1" applyAlignment="1">
      <alignment vertical="top" wrapText="1"/>
    </xf>
    <xf numFmtId="10" fontId="71" fillId="0" borderId="1" xfId="5" applyNumberFormat="1" applyFont="1" applyFill="1" applyBorder="1" applyAlignment="1">
      <alignment horizontal="center" vertical="top"/>
    </xf>
    <xf numFmtId="0" fontId="70" fillId="0" borderId="1" xfId="5" applyFont="1" applyFill="1" applyBorder="1" applyAlignment="1">
      <alignment horizontal="center" vertical="top" wrapText="1"/>
    </xf>
    <xf numFmtId="167" fontId="71" fillId="2" borderId="1" xfId="5" applyNumberFormat="1" applyFont="1" applyFill="1" applyBorder="1" applyAlignment="1">
      <alignment horizontal="center" vertical="top"/>
    </xf>
    <xf numFmtId="0" fontId="141" fillId="2" borderId="1" xfId="5" applyFont="1" applyFill="1" applyBorder="1" applyAlignment="1">
      <alignment horizontal="left" vertical="top" wrapText="1"/>
    </xf>
    <xf numFmtId="164" fontId="71" fillId="0" borderId="1" xfId="5" applyNumberFormat="1" applyFont="1" applyFill="1" applyBorder="1" applyAlignment="1">
      <alignment horizontal="center" vertical="top"/>
    </xf>
    <xf numFmtId="0" fontId="141" fillId="0" borderId="7" xfId="5" applyFont="1" applyFill="1" applyBorder="1" applyAlignment="1">
      <alignment horizontal="left" vertical="top" wrapText="1"/>
    </xf>
    <xf numFmtId="167" fontId="79" fillId="0" borderId="1" xfId="5" applyNumberFormat="1" applyFont="1" applyFill="1" applyBorder="1" applyAlignment="1">
      <alignment horizontal="center" vertical="top"/>
    </xf>
    <xf numFmtId="0" fontId="79" fillId="0" borderId="1" xfId="5" applyFont="1" applyFill="1" applyBorder="1" applyAlignment="1">
      <alignment horizontal="center" vertical="top" wrapText="1"/>
    </xf>
    <xf numFmtId="0" fontId="141" fillId="0" borderId="1" xfId="5" applyFont="1" applyFill="1" applyBorder="1" applyAlignment="1">
      <alignment horizontal="left" vertical="top" wrapText="1" indent="4"/>
    </xf>
    <xf numFmtId="9" fontId="71" fillId="63" borderId="1" xfId="5" applyNumberFormat="1" applyFont="1" applyFill="1" applyBorder="1" applyAlignment="1">
      <alignment horizontal="center" vertical="top" wrapText="1"/>
    </xf>
    <xf numFmtId="166" fontId="71" fillId="0" borderId="1" xfId="5" applyNumberFormat="1" applyFont="1" applyFill="1" applyBorder="1" applyAlignment="1">
      <alignment horizontal="center" vertical="top"/>
    </xf>
    <xf numFmtId="1" fontId="71" fillId="0" borderId="1" xfId="5" applyNumberFormat="1" applyFont="1" applyFill="1" applyBorder="1" applyAlignment="1">
      <alignment horizontal="center" vertical="top"/>
    </xf>
    <xf numFmtId="0" fontId="70" fillId="63" borderId="1" xfId="5" applyFont="1" applyFill="1" applyBorder="1" applyAlignment="1">
      <alignment horizontal="left" vertical="top"/>
    </xf>
    <xf numFmtId="0" fontId="71" fillId="63" borderId="1" xfId="5" applyFont="1" applyFill="1" applyBorder="1" applyAlignment="1">
      <alignment vertical="top" wrapText="1"/>
    </xf>
    <xf numFmtId="167" fontId="71" fillId="47" borderId="1" xfId="5" applyNumberFormat="1" applyFont="1" applyFill="1" applyBorder="1" applyAlignment="1">
      <alignment horizontal="center" vertical="top"/>
    </xf>
    <xf numFmtId="0" fontId="71" fillId="47" borderId="1" xfId="5" applyFont="1" applyFill="1" applyBorder="1" applyAlignment="1">
      <alignment horizontal="center" vertical="top" wrapText="1"/>
    </xf>
    <xf numFmtId="0" fontId="71" fillId="0" borderId="1" xfId="5" applyNumberFormat="1" applyFont="1" applyFill="1" applyBorder="1" applyAlignment="1">
      <alignment vertical="top" wrapText="1"/>
    </xf>
    <xf numFmtId="0" fontId="141" fillId="46" borderId="1" xfId="5" applyFont="1" applyFill="1" applyBorder="1" applyAlignment="1">
      <alignment vertical="top" wrapText="1"/>
    </xf>
    <xf numFmtId="0" fontId="71" fillId="46" borderId="1" xfId="5" applyFont="1" applyFill="1" applyBorder="1" applyAlignment="1">
      <alignment vertical="top"/>
    </xf>
    <xf numFmtId="0" fontId="70" fillId="46" borderId="1" xfId="5" applyFont="1" applyFill="1" applyBorder="1" applyAlignment="1">
      <alignment horizontal="center" vertical="top" wrapText="1"/>
    </xf>
    <xf numFmtId="0" fontId="113" fillId="0" borderId="1" xfId="5" applyFont="1" applyFill="1" applyBorder="1" applyAlignment="1">
      <alignment horizontal="center" vertical="top" wrapText="1"/>
    </xf>
    <xf numFmtId="0" fontId="152" fillId="0" borderId="1" xfId="5" applyFont="1" applyFill="1" applyBorder="1" applyAlignment="1">
      <alignment horizontal="left" vertical="top" wrapText="1"/>
    </xf>
    <xf numFmtId="0" fontId="149" fillId="0" borderId="1" xfId="5" applyFont="1" applyFill="1" applyBorder="1" applyAlignment="1">
      <alignment vertical="top" wrapText="1"/>
    </xf>
    <xf numFmtId="0" fontId="76" fillId="0" borderId="1" xfId="5" applyFont="1" applyFill="1" applyBorder="1" applyAlignment="1">
      <alignment vertical="top"/>
    </xf>
    <xf numFmtId="0" fontId="113" fillId="0" borderId="1" xfId="5" applyFont="1" applyFill="1" applyBorder="1" applyAlignment="1">
      <alignment vertical="top" wrapText="1"/>
    </xf>
    <xf numFmtId="167" fontId="79" fillId="63" borderId="1" xfId="5" applyNumberFormat="1" applyFont="1" applyFill="1" applyBorder="1" applyAlignment="1">
      <alignment horizontal="center" vertical="top"/>
    </xf>
    <xf numFmtId="0" fontId="79" fillId="63" borderId="1" xfId="5" applyFont="1" applyFill="1" applyBorder="1" applyAlignment="1">
      <alignment horizontal="center" vertical="top" wrapText="1"/>
    </xf>
    <xf numFmtId="0" fontId="71" fillId="0" borderId="0" xfId="5" applyFont="1" applyFill="1" applyAlignment="1">
      <alignment vertical="top" wrapText="1"/>
    </xf>
    <xf numFmtId="0" fontId="71" fillId="63" borderId="1" xfId="5" applyFont="1" applyFill="1" applyBorder="1" applyAlignment="1">
      <alignment horizontal="center" vertical="top"/>
    </xf>
    <xf numFmtId="0" fontId="70" fillId="0" borderId="1" xfId="5" applyFont="1" applyFill="1" applyBorder="1" applyAlignment="1">
      <alignment horizontal="left" vertical="top"/>
    </xf>
    <xf numFmtId="167" fontId="76" fillId="63" borderId="1" xfId="5" applyNumberFormat="1" applyFont="1" applyFill="1" applyBorder="1" applyAlignment="1">
      <alignment horizontal="center" vertical="top"/>
    </xf>
    <xf numFmtId="0" fontId="76" fillId="63" borderId="1" xfId="5" applyFont="1" applyFill="1" applyBorder="1" applyAlignment="1">
      <alignment horizontal="center" vertical="top" wrapText="1"/>
    </xf>
    <xf numFmtId="0" fontId="71" fillId="0" borderId="1" xfId="5" applyFont="1" applyBorder="1" applyAlignment="1">
      <alignment horizontal="center" vertical="top"/>
    </xf>
    <xf numFmtId="0" fontId="71" fillId="0" borderId="1" xfId="5" applyNumberFormat="1" applyFont="1" applyFill="1" applyBorder="1" applyAlignment="1">
      <alignment horizontal="left" vertical="top" wrapText="1"/>
    </xf>
    <xf numFmtId="0" fontId="62" fillId="0" borderId="1" xfId="5" applyFont="1" applyFill="1" applyBorder="1" applyAlignment="1"/>
    <xf numFmtId="0" fontId="70" fillId="53" borderId="1" xfId="5" applyFont="1" applyFill="1" applyBorder="1" applyAlignment="1">
      <alignment vertical="top" wrapText="1"/>
    </xf>
    <xf numFmtId="0" fontId="76" fillId="0" borderId="1" xfId="5" applyFont="1" applyFill="1" applyBorder="1" applyAlignment="1">
      <alignment horizontal="center" vertical="top" wrapText="1"/>
    </xf>
    <xf numFmtId="167" fontId="76" fillId="0" borderId="1" xfId="5" applyNumberFormat="1" applyFont="1" applyFill="1" applyBorder="1" applyAlignment="1">
      <alignment horizontal="center" vertical="top"/>
    </xf>
    <xf numFmtId="0" fontId="72" fillId="2" borderId="1" xfId="5" applyFont="1" applyFill="1" applyBorder="1" applyAlignment="1">
      <alignment vertical="top" wrapText="1"/>
    </xf>
    <xf numFmtId="0" fontId="72" fillId="2" borderId="1" xfId="5" applyFont="1" applyFill="1" applyBorder="1" applyAlignment="1">
      <alignment horizontal="center" vertical="top" wrapText="1"/>
    </xf>
    <xf numFmtId="0" fontId="72" fillId="2" borderId="1" xfId="5" applyFont="1" applyFill="1" applyBorder="1" applyAlignment="1">
      <alignment horizontal="left" vertical="top" wrapText="1"/>
    </xf>
    <xf numFmtId="0" fontId="72" fillId="2" borderId="1" xfId="5" applyFont="1" applyFill="1" applyBorder="1" applyAlignment="1">
      <alignment vertical="top"/>
    </xf>
    <xf numFmtId="0" fontId="71" fillId="21" borderId="1" xfId="5" applyFont="1" applyFill="1" applyBorder="1" applyAlignment="1">
      <alignment vertical="top" wrapText="1"/>
    </xf>
    <xf numFmtId="0" fontId="71" fillId="11" borderId="1" xfId="5" applyFont="1" applyFill="1" applyBorder="1" applyAlignment="1">
      <alignment horizontal="center" vertical="top" wrapText="1"/>
    </xf>
    <xf numFmtId="167" fontId="71" fillId="0" borderId="1" xfId="5" applyNumberFormat="1" applyFont="1" applyFill="1" applyBorder="1" applyAlignment="1">
      <alignment horizontal="center" vertical="top" wrapText="1"/>
    </xf>
    <xf numFmtId="0" fontId="70" fillId="46" borderId="1" xfId="5" applyFont="1" applyFill="1" applyBorder="1" applyAlignment="1">
      <alignment horizontal="center" vertical="top"/>
    </xf>
    <xf numFmtId="16" fontId="70" fillId="0" borderId="1" xfId="5" applyNumberFormat="1" applyFont="1" applyFill="1" applyBorder="1" applyAlignment="1">
      <alignment horizontal="left" vertical="top"/>
    </xf>
    <xf numFmtId="16" fontId="70" fillId="0" borderId="1" xfId="5" quotePrefix="1" applyNumberFormat="1" applyFont="1" applyFill="1" applyBorder="1" applyAlignment="1">
      <alignment horizontal="right" vertical="top"/>
    </xf>
    <xf numFmtId="0" fontId="71" fillId="5" borderId="1" xfId="5" applyFont="1" applyFill="1" applyBorder="1" applyAlignment="1">
      <alignment horizontal="center" vertical="top" wrapText="1"/>
    </xf>
    <xf numFmtId="14" fontId="70" fillId="0" borderId="1" xfId="5" applyNumberFormat="1" applyFont="1" applyFill="1" applyBorder="1" applyAlignment="1">
      <alignment vertical="top" wrapText="1"/>
    </xf>
    <xf numFmtId="0" fontId="71" fillId="12" borderId="4" xfId="5" applyFont="1" applyFill="1" applyBorder="1" applyAlignment="1">
      <alignment horizontal="center" vertical="top" wrapText="1"/>
    </xf>
    <xf numFmtId="0" fontId="70" fillId="15" borderId="1" xfId="5" applyFont="1" applyFill="1" applyBorder="1" applyAlignment="1">
      <alignment horizontal="center" vertical="top" wrapText="1"/>
    </xf>
    <xf numFmtId="0" fontId="71" fillId="14" borderId="1" xfId="5" applyFont="1" applyFill="1" applyBorder="1" applyAlignment="1">
      <alignment horizontal="center" vertical="top" wrapText="1"/>
    </xf>
    <xf numFmtId="0" fontId="71" fillId="13" borderId="1" xfId="5" applyFont="1" applyFill="1" applyBorder="1" applyAlignment="1">
      <alignment horizontal="center" vertical="top" wrapText="1"/>
    </xf>
    <xf numFmtId="0" fontId="71" fillId="13" borderId="1" xfId="5" applyFont="1" applyFill="1" applyBorder="1" applyAlignment="1">
      <alignment horizontal="left" vertical="top" wrapText="1"/>
    </xf>
    <xf numFmtId="167" fontId="71" fillId="13" borderId="1" xfId="5" applyNumberFormat="1" applyFont="1" applyFill="1" applyBorder="1" applyAlignment="1">
      <alignment horizontal="center" vertical="top" wrapText="1"/>
    </xf>
    <xf numFmtId="0" fontId="71" fillId="6" borderId="1" xfId="5" applyFont="1" applyFill="1" applyBorder="1" applyAlignment="1">
      <alignment horizontal="center" vertical="top" wrapText="1"/>
    </xf>
    <xf numFmtId="0" fontId="71" fillId="7" borderId="1" xfId="5" applyFont="1" applyFill="1" applyBorder="1" applyAlignment="1">
      <alignment horizontal="center" vertical="top" wrapText="1"/>
    </xf>
    <xf numFmtId="0" fontId="71" fillId="9" borderId="1" xfId="5" applyFont="1" applyFill="1" applyBorder="1" applyAlignment="1">
      <alignment horizontal="center" vertical="top" wrapText="1"/>
    </xf>
    <xf numFmtId="0" fontId="70" fillId="12" borderId="5" xfId="5" applyFont="1" applyFill="1" applyBorder="1" applyAlignment="1">
      <alignment horizontal="center" vertical="top" wrapText="1"/>
    </xf>
    <xf numFmtId="0" fontId="70" fillId="14" borderId="1" xfId="5" applyFont="1" applyFill="1" applyBorder="1" applyAlignment="1">
      <alignment horizontal="center" vertical="top" wrapText="1"/>
    </xf>
    <xf numFmtId="0" fontId="15" fillId="0" borderId="0" xfId="3" applyFont="1" applyFill="1" applyAlignment="1">
      <alignment horizontal="center"/>
    </xf>
    <xf numFmtId="0" fontId="62" fillId="0" borderId="0" xfId="5" applyAlignment="1">
      <alignment vertical="top" wrapText="1"/>
    </xf>
    <xf numFmtId="0" fontId="71" fillId="0" borderId="1" xfId="5" quotePrefix="1" applyFont="1" applyFill="1" applyBorder="1" applyAlignment="1">
      <alignment vertical="top" wrapText="1"/>
    </xf>
    <xf numFmtId="0" fontId="129" fillId="0" borderId="1" xfId="5" applyFont="1" applyFill="1" applyBorder="1" applyAlignment="1">
      <alignment horizontal="left" vertical="top"/>
    </xf>
    <xf numFmtId="0" fontId="66" fillId="7" borderId="12" xfId="0" applyFont="1" applyFill="1" applyBorder="1" applyAlignment="1">
      <alignment vertical="top" wrapText="1"/>
    </xf>
    <xf numFmtId="0" fontId="64" fillId="0" borderId="4" xfId="0" quotePrefix="1" applyFont="1" applyBorder="1" applyAlignment="1">
      <alignment horizontal="left" vertical="top" wrapText="1"/>
    </xf>
    <xf numFmtId="0" fontId="155" fillId="0" borderId="1" xfId="5" applyFont="1" applyFill="1" applyBorder="1" applyAlignment="1">
      <alignment horizontal="right" vertical="top"/>
    </xf>
    <xf numFmtId="0" fontId="155" fillId="0" borderId="1" xfId="5" applyFont="1" applyFill="1" applyBorder="1" applyAlignment="1">
      <alignment vertical="top" wrapText="1"/>
    </xf>
    <xf numFmtId="0" fontId="155" fillId="0" borderId="1" xfId="5" applyFont="1" applyFill="1" applyBorder="1" applyAlignment="1">
      <alignment vertical="top"/>
    </xf>
    <xf numFmtId="0" fontId="76" fillId="10" borderId="1" xfId="5" applyFont="1" applyFill="1" applyBorder="1" applyAlignment="1">
      <alignment horizontal="center" vertical="top" wrapText="1"/>
    </xf>
    <xf numFmtId="0" fontId="154" fillId="0" borderId="1" xfId="5" applyFont="1" applyFill="1" applyBorder="1" applyAlignment="1">
      <alignment horizontal="left" vertical="top" wrapText="1"/>
    </xf>
    <xf numFmtId="0" fontId="76" fillId="0" borderId="1" xfId="5" applyFont="1" applyFill="1" applyBorder="1" applyAlignment="1">
      <alignment horizontal="center" vertical="top"/>
    </xf>
    <xf numFmtId="0" fontId="155" fillId="0" borderId="1" xfId="5" applyFont="1" applyFill="1" applyBorder="1" applyAlignment="1">
      <alignment horizontal="center" vertical="top"/>
    </xf>
    <xf numFmtId="0" fontId="68" fillId="0" borderId="0" xfId="5" applyFont="1"/>
    <xf numFmtId="0" fontId="76" fillId="0" borderId="1" xfId="5" applyFont="1" applyBorder="1" applyAlignment="1">
      <alignment vertical="top"/>
    </xf>
    <xf numFmtId="0" fontId="76" fillId="0" borderId="1" xfId="5" applyFont="1" applyBorder="1" applyAlignment="1">
      <alignment vertical="top" wrapText="1"/>
    </xf>
    <xf numFmtId="0" fontId="14" fillId="0" borderId="0" xfId="3" applyFont="1" applyFill="1" applyBorder="1" applyAlignment="1">
      <alignment horizontal="center"/>
    </xf>
    <xf numFmtId="0" fontId="157" fillId="0" borderId="10" xfId="0" applyFont="1" applyBorder="1" applyAlignment="1">
      <alignment horizontal="left" vertical="top" wrapText="1"/>
    </xf>
    <xf numFmtId="0" fontId="156" fillId="0" borderId="1" xfId="0" applyFont="1" applyFill="1" applyBorder="1" applyAlignment="1">
      <alignment horizontal="center" wrapText="1"/>
    </xf>
    <xf numFmtId="0" fontId="158" fillId="0" borderId="0" xfId="0" applyFont="1" applyFill="1" applyBorder="1" applyAlignment="1">
      <alignment horizontal="center"/>
    </xf>
    <xf numFmtId="0" fontId="157" fillId="0" borderId="0" xfId="0" applyFont="1"/>
    <xf numFmtId="0" fontId="158" fillId="0" borderId="0" xfId="0" applyFont="1"/>
    <xf numFmtId="0" fontId="64" fillId="20" borderId="4" xfId="0" quotePrefix="1" applyFont="1" applyFill="1" applyBorder="1" applyAlignment="1">
      <alignment vertical="top" wrapText="1"/>
    </xf>
    <xf numFmtId="0" fontId="64" fillId="0" borderId="1" xfId="0" applyFont="1" applyFill="1" applyBorder="1" applyAlignment="1">
      <alignment vertical="top"/>
    </xf>
    <xf numFmtId="0" fontId="64" fillId="20" borderId="4" xfId="0" applyFont="1" applyFill="1" applyBorder="1" applyAlignment="1">
      <alignment horizontal="left" vertical="top" wrapText="1"/>
    </xf>
    <xf numFmtId="0" fontId="64" fillId="0" borderId="10" xfId="0" applyFont="1" applyFill="1" applyBorder="1" applyAlignment="1">
      <alignment horizontal="left" vertical="top" wrapText="1"/>
    </xf>
    <xf numFmtId="0" fontId="64" fillId="20" borderId="4" xfId="0" applyFont="1" applyFill="1" applyBorder="1" applyAlignment="1">
      <alignment vertical="top" wrapText="1"/>
    </xf>
    <xf numFmtId="0" fontId="64" fillId="20" borderId="2" xfId="0" applyFont="1" applyFill="1" applyBorder="1" applyAlignment="1">
      <alignment horizontal="left" vertical="top" wrapText="1"/>
    </xf>
    <xf numFmtId="0" fontId="64" fillId="52" borderId="4" xfId="0" applyFont="1" applyFill="1" applyBorder="1" applyAlignment="1">
      <alignment vertical="top" wrapText="1"/>
    </xf>
    <xf numFmtId="0" fontId="64" fillId="0" borderId="10" xfId="0" applyFont="1" applyFill="1" applyBorder="1" applyAlignment="1">
      <alignment vertical="top" wrapText="1"/>
    </xf>
    <xf numFmtId="0" fontId="13" fillId="0" borderId="0" xfId="3" applyFont="1" applyFill="1" applyBorder="1" applyAlignment="1">
      <alignment horizontal="center"/>
    </xf>
    <xf numFmtId="0" fontId="13" fillId="46" borderId="0" xfId="3" applyFont="1" applyFill="1"/>
    <xf numFmtId="0" fontId="159" fillId="0" borderId="0" xfId="3371" applyAlignment="1">
      <alignment vertical="center"/>
    </xf>
    <xf numFmtId="0" fontId="120" fillId="0" borderId="0" xfId="0" applyFont="1" applyAlignment="1">
      <alignment vertical="center"/>
    </xf>
    <xf numFmtId="0" fontId="160" fillId="0" borderId="0" xfId="0" applyFont="1" applyAlignment="1">
      <alignment vertical="center"/>
    </xf>
    <xf numFmtId="0" fontId="71" fillId="0" borderId="1" xfId="5" applyFont="1" applyFill="1" applyBorder="1" applyAlignment="1">
      <alignment horizontal="left" vertical="top" wrapText="1"/>
    </xf>
    <xf numFmtId="0" fontId="71" fillId="0" borderId="1" xfId="5" applyFont="1" applyFill="1" applyBorder="1" applyAlignment="1">
      <alignment horizontal="center" vertical="top" wrapText="1"/>
    </xf>
    <xf numFmtId="167" fontId="71" fillId="0" borderId="1" xfId="5" applyNumberFormat="1" applyFont="1" applyFill="1" applyBorder="1" applyAlignment="1">
      <alignment horizontal="center" vertical="top"/>
    </xf>
    <xf numFmtId="0" fontId="71" fillId="20" borderId="1" xfId="5" applyFont="1" applyFill="1" applyBorder="1" applyAlignment="1">
      <alignment horizontal="left" vertical="top" wrapText="1"/>
    </xf>
    <xf numFmtId="0" fontId="113" fillId="20" borderId="1" xfId="5" applyFont="1" applyFill="1" applyBorder="1" applyAlignment="1">
      <alignment horizontal="left" vertical="top" wrapText="1"/>
    </xf>
    <xf numFmtId="0" fontId="113" fillId="20" borderId="1" xfId="5" applyFont="1" applyFill="1" applyBorder="1" applyAlignment="1">
      <alignment vertical="top"/>
    </xf>
    <xf numFmtId="0" fontId="113" fillId="20" borderId="1" xfId="5" applyFont="1" applyFill="1" applyBorder="1" applyAlignment="1">
      <alignment vertical="top" wrapText="1"/>
    </xf>
    <xf numFmtId="0" fontId="76" fillId="20" borderId="1" xfId="5" applyFont="1" applyFill="1" applyBorder="1" applyAlignment="1">
      <alignment horizontal="left" vertical="top" wrapText="1"/>
    </xf>
    <xf numFmtId="0" fontId="71" fillId="0" borderId="1" xfId="5" applyFont="1" applyFill="1" applyBorder="1" applyAlignment="1">
      <alignment horizontal="left" vertical="top" wrapText="1"/>
    </xf>
    <xf numFmtId="0" fontId="62" fillId="0" borderId="0" xfId="5"/>
    <xf numFmtId="0" fontId="71" fillId="0" borderId="1" xfId="5" applyFont="1" applyFill="1" applyBorder="1" applyAlignment="1">
      <alignment horizontal="center" vertical="top"/>
    </xf>
    <xf numFmtId="0" fontId="71" fillId="0" borderId="1" xfId="5" applyFont="1" applyFill="1" applyBorder="1" applyAlignment="1">
      <alignment horizontal="center" vertical="top" wrapText="1"/>
    </xf>
    <xf numFmtId="0" fontId="71" fillId="0" borderId="1" xfId="5" applyFont="1" applyFill="1" applyBorder="1" applyAlignment="1">
      <alignment vertical="top" wrapText="1"/>
    </xf>
    <xf numFmtId="0" fontId="70" fillId="0" borderId="1" xfId="5" applyFont="1" applyFill="1" applyBorder="1" applyAlignment="1">
      <alignment horizontal="center" vertical="top"/>
    </xf>
    <xf numFmtId="0" fontId="70" fillId="0" borderId="1" xfId="5" applyFont="1" applyFill="1" applyBorder="1" applyAlignment="1">
      <alignment vertical="top" wrapText="1"/>
    </xf>
    <xf numFmtId="167" fontId="71" fillId="0" borderId="1" xfId="5" applyNumberFormat="1" applyFont="1" applyFill="1" applyBorder="1" applyAlignment="1">
      <alignment horizontal="center" vertical="top"/>
    </xf>
    <xf numFmtId="0" fontId="71" fillId="0" borderId="1" xfId="5" applyFont="1" applyFill="1" applyBorder="1" applyAlignment="1">
      <alignment vertical="top"/>
    </xf>
    <xf numFmtId="0" fontId="71" fillId="0" borderId="1" xfId="5" applyFont="1" applyBorder="1" applyAlignment="1">
      <alignment vertical="top"/>
    </xf>
    <xf numFmtId="0" fontId="70" fillId="0" borderId="1" xfId="5" applyFont="1" applyFill="1" applyBorder="1" applyAlignment="1">
      <alignment vertical="top"/>
    </xf>
    <xf numFmtId="0" fontId="70" fillId="0" borderId="1" xfId="5" applyFont="1" applyFill="1" applyBorder="1" applyAlignment="1">
      <alignment horizontal="right" vertical="top"/>
    </xf>
    <xf numFmtId="0" fontId="71" fillId="10" borderId="1" xfId="5" applyFont="1" applyFill="1" applyBorder="1" applyAlignment="1">
      <alignment horizontal="center" vertical="top" wrapText="1"/>
    </xf>
    <xf numFmtId="0" fontId="141" fillId="20" borderId="1" xfId="5" applyFont="1" applyFill="1" applyBorder="1" applyAlignment="1">
      <alignment horizontal="left" vertical="top" wrapText="1"/>
    </xf>
    <xf numFmtId="0" fontId="71" fillId="0" borderId="1" xfId="5" applyFont="1" applyFill="1" applyBorder="1" applyAlignment="1">
      <alignment horizontal="left" vertical="top" wrapText="1"/>
    </xf>
    <xf numFmtId="0" fontId="62" fillId="0" borderId="0" xfId="5"/>
    <xf numFmtId="0" fontId="71" fillId="0" borderId="1" xfId="5" applyFont="1" applyFill="1" applyBorder="1" applyAlignment="1">
      <alignment horizontal="center" vertical="top" wrapText="1"/>
    </xf>
    <xf numFmtId="0" fontId="71" fillId="0" borderId="1" xfId="5" applyFont="1" applyFill="1" applyBorder="1" applyAlignment="1">
      <alignment vertical="top" wrapText="1"/>
    </xf>
    <xf numFmtId="0" fontId="70" fillId="0" borderId="1" xfId="5" applyFont="1" applyFill="1" applyBorder="1" applyAlignment="1">
      <alignment horizontal="center" vertical="top"/>
    </xf>
    <xf numFmtId="0" fontId="70" fillId="0" borderId="1" xfId="5" applyFont="1" applyFill="1" applyBorder="1" applyAlignment="1">
      <alignment vertical="top" wrapText="1"/>
    </xf>
    <xf numFmtId="0" fontId="71" fillId="0" borderId="1" xfId="5" applyFont="1" applyFill="1" applyBorder="1" applyAlignment="1">
      <alignment vertical="top"/>
    </xf>
    <xf numFmtId="0" fontId="70" fillId="0" borderId="1" xfId="5" applyFont="1" applyFill="1" applyBorder="1" applyAlignment="1">
      <alignment vertical="top"/>
    </xf>
    <xf numFmtId="0" fontId="70" fillId="0" borderId="1" xfId="5" applyFont="1" applyFill="1" applyBorder="1" applyAlignment="1">
      <alignment horizontal="right" vertical="top"/>
    </xf>
    <xf numFmtId="0" fontId="71" fillId="10" borderId="1" xfId="5" applyFont="1" applyFill="1" applyBorder="1" applyAlignment="1">
      <alignment horizontal="center" vertical="top" wrapText="1"/>
    </xf>
    <xf numFmtId="0" fontId="113" fillId="20" borderId="1" xfId="5" applyFont="1" applyFill="1" applyBorder="1" applyAlignment="1">
      <alignment horizontal="left" vertical="top" wrapText="1"/>
    </xf>
    <xf numFmtId="0" fontId="71" fillId="0" borderId="0" xfId="5" applyFont="1" applyFill="1" applyBorder="1" applyAlignment="1">
      <alignment vertical="top" wrapText="1"/>
    </xf>
    <xf numFmtId="0" fontId="113" fillId="20" borderId="1" xfId="5" applyFont="1" applyFill="1" applyBorder="1" applyAlignment="1">
      <alignment vertical="top"/>
    </xf>
    <xf numFmtId="0" fontId="71" fillId="20" borderId="1" xfId="5" applyFont="1" applyFill="1" applyBorder="1" applyAlignment="1">
      <alignment horizontal="left" vertical="top" wrapText="1"/>
    </xf>
    <xf numFmtId="0" fontId="71" fillId="20" borderId="1" xfId="5" applyFont="1" applyFill="1" applyBorder="1" applyAlignment="1">
      <alignment vertical="top"/>
    </xf>
    <xf numFmtId="0" fontId="141" fillId="20" borderId="1" xfId="5" applyFont="1" applyFill="1" applyBorder="1" applyAlignment="1">
      <alignment horizontal="left" vertical="top" wrapText="1"/>
    </xf>
    <xf numFmtId="0" fontId="113" fillId="20" borderId="1" xfId="5" applyFont="1" applyFill="1" applyBorder="1" applyAlignment="1">
      <alignment horizontal="left" vertical="top" wrapText="1"/>
    </xf>
    <xf numFmtId="0" fontId="71" fillId="20" borderId="1" xfId="5" applyFont="1" applyFill="1" applyBorder="1" applyAlignment="1">
      <alignment vertical="top" wrapText="1"/>
    </xf>
    <xf numFmtId="0" fontId="113" fillId="20" borderId="1" xfId="5" applyFont="1" applyFill="1" applyBorder="1" applyAlignment="1">
      <alignment horizontal="left" vertical="top" wrapText="1"/>
    </xf>
    <xf numFmtId="0" fontId="113" fillId="20" borderId="1" xfId="5" applyFont="1" applyFill="1" applyBorder="1" applyAlignment="1">
      <alignment horizontal="center" vertical="top" wrapText="1"/>
    </xf>
    <xf numFmtId="167" fontId="113" fillId="20" borderId="1" xfId="5" applyNumberFormat="1" applyFont="1" applyFill="1" applyBorder="1" applyAlignment="1">
      <alignment horizontal="center" vertical="top"/>
    </xf>
    <xf numFmtId="0" fontId="71" fillId="2" borderId="22" xfId="5" applyFont="1" applyFill="1" applyBorder="1" applyAlignment="1">
      <alignment vertical="top" wrapText="1"/>
    </xf>
    <xf numFmtId="0" fontId="72" fillId="2" borderId="22" xfId="5" applyFont="1" applyFill="1" applyBorder="1" applyAlignment="1">
      <alignment vertical="top" wrapText="1"/>
    </xf>
    <xf numFmtId="0" fontId="71" fillId="0" borderId="22" xfId="5" applyFont="1" applyFill="1" applyBorder="1" applyAlignment="1">
      <alignment vertical="top" wrapText="1"/>
    </xf>
    <xf numFmtId="0" fontId="62" fillId="0" borderId="22" xfId="5" applyBorder="1" applyAlignment="1">
      <alignment vertical="top" wrapText="1"/>
    </xf>
    <xf numFmtId="0" fontId="62" fillId="0" borderId="22" xfId="5" applyBorder="1"/>
    <xf numFmtId="0" fontId="62" fillId="20" borderId="22" xfId="5" quotePrefix="1" applyFill="1" applyBorder="1" applyAlignment="1">
      <alignment vertical="top" wrapText="1"/>
    </xf>
    <xf numFmtId="0" fontId="62" fillId="20" borderId="22" xfId="5" applyFill="1" applyBorder="1" applyAlignment="1">
      <alignment vertical="top" wrapText="1"/>
    </xf>
    <xf numFmtId="0" fontId="76" fillId="0" borderId="22" xfId="5" applyFont="1" applyFill="1" applyBorder="1" applyAlignment="1">
      <alignment vertical="top" wrapText="1"/>
    </xf>
    <xf numFmtId="0" fontId="62" fillId="0" borderId="22" xfId="5" applyFont="1" applyBorder="1" applyAlignment="1">
      <alignment vertical="top" wrapText="1"/>
    </xf>
    <xf numFmtId="0" fontId="62" fillId="0" borderId="22" xfId="5" quotePrefix="1" applyBorder="1" applyAlignment="1">
      <alignment vertical="top" wrapText="1"/>
    </xf>
    <xf numFmtId="167" fontId="155" fillId="0" borderId="1" xfId="0" applyNumberFormat="1" applyFont="1" applyFill="1" applyBorder="1" applyAlignment="1">
      <alignment horizontal="right" vertical="top"/>
    </xf>
    <xf numFmtId="0" fontId="155" fillId="63" borderId="1" xfId="5" applyFont="1" applyFill="1" applyBorder="1" applyAlignment="1">
      <alignment horizontal="center" vertical="top"/>
    </xf>
    <xf numFmtId="0" fontId="70" fillId="0" borderId="22" xfId="5" applyFont="1" applyFill="1" applyBorder="1" applyAlignment="1">
      <alignment horizontal="right" vertical="top"/>
    </xf>
    <xf numFmtId="0" fontId="70" fillId="20" borderId="22" xfId="5" applyFont="1" applyFill="1" applyBorder="1" applyAlignment="1">
      <alignment vertical="top"/>
    </xf>
    <xf numFmtId="0" fontId="71" fillId="20" borderId="22" xfId="5" applyFont="1" applyFill="1" applyBorder="1" applyAlignment="1">
      <alignment vertical="top" wrapText="1"/>
    </xf>
    <xf numFmtId="0" fontId="71" fillId="20" borderId="22" xfId="5" applyFont="1" applyFill="1" applyBorder="1" applyAlignment="1">
      <alignment horizontal="center" vertical="top" wrapText="1"/>
    </xf>
    <xf numFmtId="167" fontId="71" fillId="20" borderId="22" xfId="5" applyNumberFormat="1" applyFont="1" applyFill="1" applyBorder="1" applyAlignment="1">
      <alignment horizontal="center" vertical="top"/>
    </xf>
    <xf numFmtId="0" fontId="68" fillId="0" borderId="0" xfId="5" applyFont="1"/>
    <xf numFmtId="0" fontId="70" fillId="0" borderId="22" xfId="5" applyFont="1" applyFill="1" applyBorder="1" applyAlignment="1">
      <alignment vertical="top" wrapText="1"/>
    </xf>
    <xf numFmtId="0" fontId="70" fillId="0" borderId="22" xfId="5" applyFont="1" applyFill="1" applyBorder="1" applyAlignment="1">
      <alignment vertical="top"/>
    </xf>
    <xf numFmtId="0" fontId="71" fillId="0" borderId="22" xfId="5" applyFont="1" applyBorder="1" applyAlignment="1">
      <alignment vertical="top"/>
    </xf>
    <xf numFmtId="0" fontId="71" fillId="0" borderId="22" xfId="5" applyFont="1" applyBorder="1" applyAlignment="1">
      <alignment vertical="top" wrapText="1"/>
    </xf>
    <xf numFmtId="0" fontId="71" fillId="0" borderId="27" xfId="5" applyFont="1" applyBorder="1" applyAlignment="1">
      <alignment vertical="top"/>
    </xf>
    <xf numFmtId="0" fontId="141" fillId="0" borderId="22" xfId="5" applyFont="1" applyFill="1" applyBorder="1" applyAlignment="1">
      <alignment horizontal="left" vertical="top" wrapText="1"/>
    </xf>
    <xf numFmtId="0" fontId="71" fillId="0" borderId="28" xfId="5" applyFont="1" applyFill="1" applyBorder="1" applyAlignment="1">
      <alignment vertical="top"/>
    </xf>
    <xf numFmtId="0" fontId="71" fillId="0" borderId="22" xfId="5" applyFont="1" applyFill="1" applyBorder="1" applyAlignment="1">
      <alignment horizontal="left" vertical="top" wrapText="1"/>
    </xf>
    <xf numFmtId="0" fontId="71" fillId="0" borderId="22" xfId="5" applyFont="1" applyFill="1" applyBorder="1" applyAlignment="1">
      <alignment vertical="top"/>
    </xf>
    <xf numFmtId="0" fontId="71" fillId="0" borderId="22" xfId="5" applyFont="1" applyBorder="1" applyAlignment="1">
      <alignment horizontal="center" vertical="top" wrapText="1"/>
    </xf>
    <xf numFmtId="167" fontId="71" fillId="0" borderId="22" xfId="5" applyNumberFormat="1" applyFont="1" applyFill="1" applyBorder="1" applyAlignment="1">
      <alignment horizontal="center" vertical="top"/>
    </xf>
    <xf numFmtId="0" fontId="71" fillId="0" borderId="22" xfId="5" applyFont="1" applyFill="1" applyBorder="1" applyAlignment="1">
      <alignment horizontal="center" vertical="top" wrapText="1"/>
    </xf>
    <xf numFmtId="0" fontId="71" fillId="0" borderId="22" xfId="5" applyFont="1" applyFill="1" applyBorder="1" applyAlignment="1">
      <alignment horizontal="center" vertical="top"/>
    </xf>
    <xf numFmtId="0" fontId="70" fillId="0" borderId="22" xfId="5" applyFont="1" applyFill="1" applyBorder="1" applyAlignment="1">
      <alignment horizontal="center" vertical="top"/>
    </xf>
    <xf numFmtId="0" fontId="154" fillId="0" borderId="1" xfId="5" applyFont="1" applyFill="1" applyBorder="1" applyAlignment="1">
      <alignment vertical="top" wrapText="1"/>
    </xf>
    <xf numFmtId="0" fontId="76" fillId="0" borderId="1" xfId="5" applyNumberFormat="1" applyFont="1" applyFill="1" applyBorder="1" applyAlignment="1">
      <alignment horizontal="center" vertical="top" wrapText="1"/>
    </xf>
    <xf numFmtId="0" fontId="76" fillId="0" borderId="1" xfId="5" applyNumberFormat="1" applyFont="1" applyFill="1" applyBorder="1" applyAlignment="1">
      <alignment horizontal="center" vertical="top"/>
    </xf>
    <xf numFmtId="0" fontId="162" fillId="0" borderId="1" xfId="5" applyFont="1" applyFill="1" applyBorder="1" applyAlignment="1">
      <alignment horizontal="center" vertical="top"/>
    </xf>
    <xf numFmtId="0" fontId="76" fillId="2" borderId="1" xfId="5" applyFont="1" applyFill="1" applyBorder="1" applyAlignment="1">
      <alignment vertical="top" wrapText="1"/>
    </xf>
    <xf numFmtId="0" fontId="71" fillId="0" borderId="29" xfId="5" applyFont="1" applyBorder="1" applyAlignment="1">
      <alignment vertical="top"/>
    </xf>
    <xf numFmtId="0" fontId="71" fillId="0" borderId="30" xfId="5" applyFont="1" applyFill="1" applyBorder="1" applyAlignment="1">
      <alignment vertical="top"/>
    </xf>
    <xf numFmtId="0" fontId="163" fillId="0" borderId="1" xfId="5" applyFont="1" applyFill="1" applyBorder="1" applyAlignment="1">
      <alignment horizontal="center" vertical="top" wrapText="1"/>
    </xf>
    <xf numFmtId="9" fontId="76" fillId="0" borderId="1" xfId="5" applyNumberFormat="1" applyFont="1" applyFill="1" applyBorder="1" applyAlignment="1">
      <alignment horizontal="center" vertical="top" wrapText="1"/>
    </xf>
    <xf numFmtId="0" fontId="63" fillId="0" borderId="22" xfId="0" applyFont="1" applyFill="1" applyBorder="1" applyAlignment="1">
      <alignment horizontal="center" wrapText="1"/>
    </xf>
    <xf numFmtId="0" fontId="10" fillId="0" borderId="0" xfId="3" applyFont="1" applyFill="1" applyAlignment="1">
      <alignment horizontal="center"/>
    </xf>
    <xf numFmtId="0" fontId="134" fillId="20" borderId="1" xfId="3" applyFont="1" applyFill="1" applyBorder="1" applyAlignment="1">
      <alignment horizontal="left" vertical="top" wrapText="1"/>
    </xf>
    <xf numFmtId="0" fontId="132" fillId="20" borderId="0" xfId="3" applyFont="1" applyFill="1"/>
    <xf numFmtId="0" fontId="164" fillId="20" borderId="0" xfId="0" applyFont="1" applyFill="1"/>
    <xf numFmtId="0" fontId="91" fillId="49" borderId="22" xfId="3" applyFont="1" applyFill="1" applyBorder="1" applyAlignment="1">
      <alignment horizontal="left" wrapText="1"/>
    </xf>
    <xf numFmtId="0" fontId="91" fillId="49" borderId="22" xfId="3" applyFont="1" applyFill="1" applyBorder="1" applyAlignment="1">
      <alignment horizontal="center" wrapText="1"/>
    </xf>
    <xf numFmtId="0" fontId="91" fillId="48" borderId="22" xfId="3" applyFont="1" applyFill="1" applyBorder="1" applyAlignment="1">
      <alignment horizontal="center" wrapText="1"/>
    </xf>
    <xf numFmtId="0" fontId="122" fillId="23" borderId="22" xfId="3" applyFont="1" applyFill="1" applyBorder="1" applyAlignment="1">
      <alignment horizontal="left" vertical="top" wrapText="1"/>
    </xf>
    <xf numFmtId="0" fontId="9" fillId="0" borderId="0" xfId="3" applyFont="1" applyFill="1" applyAlignment="1">
      <alignment horizontal="center"/>
    </xf>
    <xf numFmtId="0" fontId="86" fillId="54" borderId="22" xfId="0" applyFont="1" applyFill="1" applyBorder="1" applyAlignment="1">
      <alignment horizontal="left" vertical="center"/>
    </xf>
    <xf numFmtId="0" fontId="86" fillId="54" borderId="22" xfId="0" applyFont="1" applyFill="1" applyBorder="1" applyAlignment="1">
      <alignment horizontal="left" vertical="center" wrapText="1"/>
    </xf>
    <xf numFmtId="0" fontId="70" fillId="54" borderId="22" xfId="0" applyFont="1" applyFill="1" applyBorder="1" applyAlignment="1">
      <alignment horizontal="left" vertical="center" wrapText="1"/>
    </xf>
    <xf numFmtId="0" fontId="165" fillId="54" borderId="22" xfId="0" applyFont="1" applyFill="1" applyBorder="1" applyAlignment="1">
      <alignment horizontal="left" vertical="center" wrapText="1"/>
    </xf>
    <xf numFmtId="0" fontId="165" fillId="54" borderId="22" xfId="0" applyFont="1" applyFill="1" applyBorder="1" applyAlignment="1">
      <alignment horizontal="left" vertical="center"/>
    </xf>
    <xf numFmtId="0" fontId="70" fillId="57" borderId="22" xfId="0" applyFont="1" applyFill="1" applyBorder="1" applyAlignment="1">
      <alignment horizontal="left" vertical="center"/>
    </xf>
    <xf numFmtId="0" fontId="70" fillId="57" borderId="22" xfId="0" applyFont="1" applyFill="1" applyBorder="1" applyAlignment="1">
      <alignment horizontal="left" vertical="center" wrapText="1"/>
    </xf>
    <xf numFmtId="0" fontId="63" fillId="57" borderId="22" xfId="0" applyFont="1" applyFill="1" applyBorder="1" applyAlignment="1">
      <alignment horizontal="left" vertical="center" wrapText="1"/>
    </xf>
    <xf numFmtId="0" fontId="63" fillId="57" borderId="22" xfId="0" applyFont="1" applyFill="1" applyBorder="1" applyAlignment="1">
      <alignment horizontal="left" vertical="center"/>
    </xf>
    <xf numFmtId="0" fontId="87" fillId="54" borderId="22" xfId="0" applyFont="1" applyFill="1" applyBorder="1" applyAlignment="1">
      <alignment horizontal="left" vertical="center"/>
    </xf>
    <xf numFmtId="0" fontId="87" fillId="54" borderId="22" xfId="0" applyFont="1" applyFill="1" applyBorder="1" applyAlignment="1">
      <alignment horizontal="left" vertical="center" wrapText="1"/>
    </xf>
    <xf numFmtId="0" fontId="166" fillId="54" borderId="22" xfId="0" applyFont="1" applyFill="1" applyBorder="1" applyAlignment="1">
      <alignment horizontal="left" vertical="center" wrapText="1"/>
    </xf>
    <xf numFmtId="0" fontId="166" fillId="54" borderId="22" xfId="0" applyFont="1" applyFill="1" applyBorder="1" applyAlignment="1">
      <alignment horizontal="left" vertical="center"/>
    </xf>
    <xf numFmtId="0" fontId="86" fillId="57" borderId="22" xfId="0" applyFont="1" applyFill="1" applyBorder="1" applyAlignment="1">
      <alignment horizontal="left" vertical="center"/>
    </xf>
    <xf numFmtId="0" fontId="86" fillId="57" borderId="22" xfId="0" applyFont="1" applyFill="1" applyBorder="1" applyAlignment="1">
      <alignment horizontal="left" vertical="center" wrapText="1"/>
    </xf>
    <xf numFmtId="0" fontId="71" fillId="0" borderId="22" xfId="0" applyFont="1" applyFill="1" applyBorder="1" applyAlignment="1">
      <alignment horizontal="left" vertical="center"/>
    </xf>
    <xf numFmtId="0" fontId="70" fillId="0" borderId="22" xfId="0" applyFont="1" applyFill="1" applyBorder="1" applyAlignment="1">
      <alignment horizontal="left" vertical="center" wrapText="1"/>
    </xf>
    <xf numFmtId="0" fontId="71" fillId="0" borderId="22" xfId="0" applyFont="1" applyFill="1" applyBorder="1" applyAlignment="1">
      <alignment horizontal="left" vertical="center" wrapText="1"/>
    </xf>
    <xf numFmtId="22" fontId="97" fillId="0" borderId="22" xfId="0" applyNumberFormat="1" applyFont="1" applyFill="1" applyBorder="1" applyAlignment="1">
      <alignment horizontal="left" vertical="center" wrapText="1"/>
    </xf>
    <xf numFmtId="0" fontId="97" fillId="0" borderId="22" xfId="0" applyFont="1" applyFill="1" applyBorder="1" applyAlignment="1">
      <alignment horizontal="left" vertical="center" wrapText="1"/>
    </xf>
    <xf numFmtId="0" fontId="97" fillId="0" borderId="22" xfId="0" applyFont="1" applyFill="1" applyBorder="1" applyAlignment="1">
      <alignment horizontal="left" vertical="center"/>
    </xf>
    <xf numFmtId="22" fontId="62" fillId="0" borderId="22" xfId="0" applyNumberFormat="1" applyFont="1" applyFill="1" applyBorder="1" applyAlignment="1">
      <alignment horizontal="left" vertical="center" wrapText="1"/>
    </xf>
    <xf numFmtId="0" fontId="62" fillId="0" borderId="22" xfId="0" applyFont="1" applyFill="1" applyBorder="1" applyAlignment="1">
      <alignment horizontal="left" vertical="center" wrapText="1"/>
    </xf>
    <xf numFmtId="0" fontId="62" fillId="0" borderId="22" xfId="0" applyFont="1" applyFill="1" applyBorder="1" applyAlignment="1">
      <alignment horizontal="left" vertical="center"/>
    </xf>
    <xf numFmtId="0" fontId="62" fillId="0" borderId="4" xfId="0" applyFont="1" applyFill="1" applyBorder="1" applyAlignment="1">
      <alignment vertical="center" wrapText="1"/>
    </xf>
    <xf numFmtId="0" fontId="62" fillId="0" borderId="22" xfId="0" applyFont="1" applyFill="1" applyBorder="1" applyAlignment="1">
      <alignment vertical="center" wrapText="1"/>
    </xf>
    <xf numFmtId="0" fontId="62" fillId="0" borderId="22" xfId="0" applyFont="1" applyFill="1" applyBorder="1" applyAlignment="1">
      <alignment vertical="top" wrapText="1"/>
    </xf>
    <xf numFmtId="0" fontId="70" fillId="0" borderId="22" xfId="0" applyFont="1" applyBorder="1" applyAlignment="1">
      <alignment horizontal="left" vertical="top"/>
    </xf>
    <xf numFmtId="0" fontId="70" fillId="0" borderId="22" xfId="0" applyFont="1" applyBorder="1" applyAlignment="1">
      <alignment horizontal="left" vertical="center" wrapText="1"/>
    </xf>
    <xf numFmtId="0" fontId="70" fillId="0" borderId="22" xfId="0" applyFont="1" applyBorder="1" applyAlignment="1">
      <alignment horizontal="left" vertical="top" wrapText="1"/>
    </xf>
    <xf numFmtId="0" fontId="71" fillId="0" borderId="22" xfId="0" applyNumberFormat="1" applyFont="1" applyBorder="1" applyAlignment="1">
      <alignment horizontal="left" vertical="center" wrapText="1"/>
    </xf>
    <xf numFmtId="0" fontId="62" fillId="0" borderId="22" xfId="0" applyFont="1" applyFill="1" applyBorder="1" applyAlignment="1">
      <alignment horizontal="left" vertical="top" wrapText="1"/>
    </xf>
    <xf numFmtId="0" fontId="62" fillId="0" borderId="22" xfId="0" applyFont="1" applyBorder="1" applyAlignment="1">
      <alignment horizontal="left" vertical="top" wrapText="1"/>
    </xf>
    <xf numFmtId="0" fontId="70" fillId="54" borderId="22" xfId="0" applyFont="1" applyFill="1" applyBorder="1" applyAlignment="1">
      <alignment horizontal="left" vertical="top"/>
    </xf>
    <xf numFmtId="0" fontId="70" fillId="54" borderId="22" xfId="0" applyFont="1" applyFill="1" applyBorder="1" applyAlignment="1">
      <alignment horizontal="left" vertical="top" wrapText="1"/>
    </xf>
    <xf numFmtId="0" fontId="71" fillId="54" borderId="22" xfId="0" applyNumberFormat="1" applyFont="1" applyFill="1" applyBorder="1" applyAlignment="1">
      <alignment horizontal="left" vertical="center" wrapText="1"/>
    </xf>
    <xf numFmtId="0" fontId="62" fillId="54" borderId="22" xfId="0" applyFont="1" applyFill="1" applyBorder="1" applyAlignment="1">
      <alignment horizontal="left" vertical="top" wrapText="1"/>
    </xf>
    <xf numFmtId="0" fontId="62" fillId="54" borderId="0" xfId="0" applyFont="1" applyFill="1" applyAlignment="1">
      <alignment horizontal="left" vertical="top" wrapText="1"/>
    </xf>
    <xf numFmtId="0" fontId="62" fillId="54" borderId="22" xfId="0" applyFont="1" applyFill="1" applyBorder="1" applyAlignment="1">
      <alignment horizontal="left" vertical="center"/>
    </xf>
    <xf numFmtId="0" fontId="70" fillId="57" borderId="22" xfId="0" applyNumberFormat="1" applyFont="1" applyFill="1" applyBorder="1" applyAlignment="1">
      <alignment horizontal="left" vertical="center" wrapText="1"/>
    </xf>
    <xf numFmtId="0" fontId="70" fillId="0" borderId="22" xfId="0" applyFont="1" applyFill="1" applyBorder="1" applyAlignment="1">
      <alignment horizontal="left" vertical="top"/>
    </xf>
    <xf numFmtId="0" fontId="70" fillId="0" borderId="22" xfId="0" applyFont="1" applyFill="1" applyBorder="1" applyAlignment="1">
      <alignment horizontal="left" vertical="top" wrapText="1"/>
    </xf>
    <xf numFmtId="49" fontId="70" fillId="0" borderId="22" xfId="0" applyNumberFormat="1" applyFont="1" applyFill="1" applyBorder="1" applyAlignment="1">
      <alignment horizontal="left" vertical="top" wrapText="1"/>
    </xf>
    <xf numFmtId="0" fontId="62" fillId="0" borderId="22" xfId="5" applyFont="1" applyFill="1" applyBorder="1" applyAlignment="1">
      <alignment horizontal="left" vertical="top" wrapText="1"/>
    </xf>
    <xf numFmtId="0" fontId="97" fillId="0" borderId="22" xfId="3" applyFont="1" applyFill="1" applyBorder="1" applyAlignment="1">
      <alignment horizontal="left" vertical="top" wrapText="1"/>
    </xf>
    <xf numFmtId="0" fontId="62" fillId="0" borderId="0" xfId="0" applyFont="1" applyAlignment="1">
      <alignment horizontal="left" vertical="top" wrapText="1"/>
    </xf>
    <xf numFmtId="0" fontId="62" fillId="0" borderId="0" xfId="0" applyFont="1" applyAlignment="1">
      <alignment horizontal="left" vertical="top"/>
    </xf>
    <xf numFmtId="0" fontId="71" fillId="10" borderId="22" xfId="5" applyFont="1" applyFill="1" applyBorder="1" applyAlignment="1">
      <alignment horizontal="center" vertical="top" wrapText="1"/>
    </xf>
    <xf numFmtId="0" fontId="70" fillId="0" borderId="22" xfId="0" applyFont="1" applyFill="1" applyBorder="1" applyAlignment="1">
      <alignment vertical="top"/>
    </xf>
    <xf numFmtId="0" fontId="71" fillId="10" borderId="22" xfId="0" applyFont="1" applyFill="1" applyBorder="1" applyAlignment="1">
      <alignment horizontal="center" vertical="top" wrapText="1"/>
    </xf>
    <xf numFmtId="0" fontId="71" fillId="0" borderId="22" xfId="0" applyFont="1" applyBorder="1" applyAlignment="1">
      <alignment vertical="top"/>
    </xf>
    <xf numFmtId="0" fontId="71" fillId="0" borderId="22" xfId="0" applyFont="1" applyBorder="1" applyAlignment="1">
      <alignment vertical="top" wrapText="1"/>
    </xf>
    <xf numFmtId="0" fontId="71" fillId="0" borderId="22" xfId="0" applyFont="1" applyFill="1" applyBorder="1" applyAlignment="1">
      <alignment vertical="top" wrapText="1"/>
    </xf>
    <xf numFmtId="0" fontId="71" fillId="0" borderId="22" xfId="0" applyFont="1" applyFill="1" applyBorder="1" applyAlignment="1">
      <alignment vertical="top"/>
    </xf>
    <xf numFmtId="0" fontId="71" fillId="0" borderId="22" xfId="0" applyFont="1" applyFill="1" applyBorder="1" applyAlignment="1">
      <alignment horizontal="left" vertical="top" wrapText="1"/>
    </xf>
    <xf numFmtId="0" fontId="71" fillId="0" borderId="22" xfId="0" applyFont="1" applyFill="1" applyBorder="1" applyAlignment="1">
      <alignment horizontal="center" vertical="top" wrapText="1"/>
    </xf>
    <xf numFmtId="167" fontId="71" fillId="0" borderId="22" xfId="0" applyNumberFormat="1" applyFont="1" applyFill="1" applyBorder="1" applyAlignment="1">
      <alignment horizontal="center" vertical="top"/>
    </xf>
    <xf numFmtId="0" fontId="63" fillId="0" borderId="22" xfId="0" applyFont="1" applyBorder="1" applyAlignment="1">
      <alignment horizontal="center" vertical="center"/>
    </xf>
    <xf numFmtId="0" fontId="69" fillId="8" borderId="31" xfId="0" applyFont="1" applyFill="1" applyBorder="1" applyAlignment="1">
      <alignment horizontal="left" vertical="top" wrapText="1"/>
    </xf>
    <xf numFmtId="0" fontId="69" fillId="8" borderId="32" xfId="0" applyFont="1" applyFill="1" applyBorder="1" applyAlignment="1">
      <alignment horizontal="left" vertical="top" wrapText="1"/>
    </xf>
    <xf numFmtId="0" fontId="78" fillId="8" borderId="32" xfId="0" applyFont="1" applyFill="1" applyBorder="1" applyAlignment="1">
      <alignment horizontal="left" vertical="top" wrapText="1"/>
    </xf>
    <xf numFmtId="0" fontId="69" fillId="8" borderId="22" xfId="0" applyFont="1" applyFill="1" applyBorder="1" applyAlignment="1">
      <alignment horizontal="left" vertical="top" wrapText="1"/>
    </xf>
    <xf numFmtId="0" fontId="63" fillId="0" borderId="22" xfId="0" applyFont="1" applyFill="1" applyBorder="1" applyAlignment="1">
      <alignment wrapText="1"/>
    </xf>
    <xf numFmtId="0" fontId="168" fillId="5" borderId="31" xfId="0" applyFont="1" applyFill="1" applyBorder="1" applyAlignment="1">
      <alignment horizontal="left" vertical="top" wrapText="1"/>
    </xf>
    <xf numFmtId="0" fontId="67" fillId="5" borderId="22" xfId="0" applyFont="1" applyFill="1" applyBorder="1" applyAlignment="1">
      <alignment horizontal="left" vertical="top" wrapText="1"/>
    </xf>
    <xf numFmtId="0" fontId="80" fillId="5" borderId="22" xfId="0" applyFont="1" applyFill="1" applyBorder="1" applyAlignment="1">
      <alignment horizontal="left" vertical="top" wrapText="1"/>
    </xf>
    <xf numFmtId="0" fontId="67" fillId="5" borderId="22" xfId="0" applyFont="1" applyFill="1" applyBorder="1" applyAlignment="1">
      <alignment vertical="top" wrapText="1"/>
    </xf>
    <xf numFmtId="0" fontId="67" fillId="5" borderId="33" xfId="0" applyFont="1" applyFill="1" applyBorder="1" applyAlignment="1">
      <alignment horizontal="left" vertical="top" wrapText="1"/>
    </xf>
    <xf numFmtId="0" fontId="63" fillId="0" borderId="22" xfId="0" applyFont="1" applyBorder="1" applyAlignment="1">
      <alignment wrapText="1"/>
    </xf>
    <xf numFmtId="0" fontId="121" fillId="0" borderId="31" xfId="0" applyFont="1" applyFill="1" applyBorder="1" applyAlignment="1">
      <alignment horizontal="left" vertical="top" wrapText="1"/>
    </xf>
    <xf numFmtId="0" fontId="64" fillId="0" borderId="22" xfId="0" applyFont="1" applyFill="1" applyBorder="1" applyAlignment="1">
      <alignment horizontal="left" vertical="top" wrapText="1"/>
    </xf>
    <xf numFmtId="0" fontId="64" fillId="0" borderId="22" xfId="0" applyFont="1" applyFill="1" applyBorder="1" applyAlignment="1">
      <alignment vertical="top" wrapText="1"/>
    </xf>
    <xf numFmtId="0" fontId="67" fillId="0" borderId="33" xfId="0" applyFont="1" applyFill="1" applyBorder="1" applyAlignment="1">
      <alignment horizontal="left" vertical="top" wrapText="1"/>
    </xf>
    <xf numFmtId="0" fontId="64" fillId="52" borderId="22" xfId="0" applyFont="1" applyFill="1" applyBorder="1" applyAlignment="1">
      <alignment vertical="top" wrapText="1"/>
    </xf>
    <xf numFmtId="0" fontId="64" fillId="0" borderId="33" xfId="0" applyFont="1" applyFill="1" applyBorder="1" applyAlignment="1">
      <alignment horizontal="left" vertical="top" wrapText="1"/>
    </xf>
    <xf numFmtId="0" fontId="64" fillId="0" borderId="33" xfId="0" applyFont="1" applyFill="1" applyBorder="1" applyAlignment="1">
      <alignment vertical="top" wrapText="1"/>
    </xf>
    <xf numFmtId="0" fontId="8" fillId="0" borderId="0" xfId="3" applyFont="1" applyFill="1" applyAlignment="1">
      <alignment horizontal="center"/>
    </xf>
    <xf numFmtId="0" fontId="130" fillId="49" borderId="1" xfId="3" applyFont="1" applyFill="1" applyBorder="1" applyAlignment="1">
      <alignment horizontal="left" wrapText="1"/>
    </xf>
    <xf numFmtId="0" fontId="130" fillId="49" borderId="1" xfId="3" quotePrefix="1" applyFont="1" applyFill="1" applyBorder="1" applyAlignment="1">
      <alignment horizontal="center" wrapText="1"/>
    </xf>
    <xf numFmtId="0" fontId="130" fillId="49" borderId="1" xfId="3" applyFont="1" applyFill="1" applyBorder="1" applyAlignment="1">
      <alignment horizontal="center" wrapText="1"/>
    </xf>
    <xf numFmtId="0" fontId="135" fillId="49" borderId="1" xfId="3" applyFont="1" applyFill="1" applyBorder="1" applyAlignment="1">
      <alignment horizontal="left" vertical="top" wrapText="1"/>
    </xf>
    <xf numFmtId="0" fontId="120" fillId="0" borderId="0" xfId="0" applyFont="1" applyAlignment="1">
      <alignment horizontal="left" vertical="center" indent="1"/>
    </xf>
    <xf numFmtId="0" fontId="169" fillId="0" borderId="34" xfId="0" applyFont="1" applyBorder="1" applyAlignment="1">
      <alignment vertical="center" wrapText="1"/>
    </xf>
    <xf numFmtId="0" fontId="170" fillId="0" borderId="0" xfId="0" applyFont="1" applyAlignment="1">
      <alignment vertical="center"/>
    </xf>
    <xf numFmtId="0" fontId="169" fillId="0" borderId="34" xfId="0" quotePrefix="1" applyFont="1" applyBorder="1" applyAlignment="1">
      <alignment vertical="center" wrapText="1"/>
    </xf>
    <xf numFmtId="0" fontId="169" fillId="21" borderId="34" xfId="0" applyFont="1" applyFill="1" applyBorder="1" applyAlignment="1">
      <alignment vertical="center" wrapText="1"/>
    </xf>
    <xf numFmtId="0" fontId="62" fillId="20" borderId="22" xfId="0" applyFont="1" applyFill="1" applyBorder="1" applyAlignment="1">
      <alignment horizontal="left" vertical="top" wrapText="1"/>
    </xf>
    <xf numFmtId="0" fontId="62" fillId="0" borderId="0" xfId="0" applyFont="1" applyFill="1" applyAlignment="1">
      <alignment wrapText="1"/>
    </xf>
    <xf numFmtId="0" fontId="76" fillId="0" borderId="22" xfId="0" applyFont="1" applyFill="1" applyBorder="1" applyAlignment="1">
      <alignment horizontal="left" vertical="center"/>
    </xf>
    <xf numFmtId="0" fontId="155" fillId="0" borderId="22" xfId="0" applyFont="1" applyFill="1" applyBorder="1" applyAlignment="1">
      <alignment horizontal="left" vertical="center" wrapText="1"/>
    </xf>
    <xf numFmtId="0" fontId="76" fillId="0" borderId="22" xfId="0" applyFont="1" applyFill="1" applyBorder="1" applyAlignment="1">
      <alignment horizontal="left" vertical="center" wrapText="1"/>
    </xf>
    <xf numFmtId="0" fontId="68" fillId="0" borderId="22" xfId="0" applyFont="1" applyFill="1" applyBorder="1" applyAlignment="1">
      <alignment horizontal="left" vertical="center" wrapText="1"/>
    </xf>
    <xf numFmtId="0" fontId="68" fillId="0" borderId="22" xfId="0" applyFont="1" applyFill="1" applyBorder="1" applyAlignment="1">
      <alignment horizontal="left" vertical="center"/>
    </xf>
    <xf numFmtId="22" fontId="164" fillId="0" borderId="22" xfId="0" applyNumberFormat="1" applyFont="1" applyFill="1" applyBorder="1" applyAlignment="1">
      <alignment horizontal="left" vertical="center" wrapText="1"/>
    </xf>
    <xf numFmtId="0" fontId="164" fillId="0" borderId="22" xfId="0" applyFont="1" applyFill="1" applyBorder="1" applyAlignment="1">
      <alignment horizontal="left" vertical="center" wrapText="1"/>
    </xf>
    <xf numFmtId="0" fontId="164" fillId="0" borderId="22" xfId="0" applyFont="1" applyFill="1" applyBorder="1" applyAlignment="1">
      <alignment horizontal="left" vertical="center"/>
    </xf>
    <xf numFmtId="0" fontId="128" fillId="64" borderId="35" xfId="0" applyFont="1" applyFill="1" applyBorder="1" applyAlignment="1">
      <alignment vertical="top" wrapText="1"/>
    </xf>
    <xf numFmtId="0" fontId="68" fillId="0" borderId="22" xfId="5" applyFont="1" applyBorder="1"/>
    <xf numFmtId="0" fontId="62" fillId="0" borderId="22" xfId="5" applyFill="1" applyBorder="1"/>
    <xf numFmtId="0" fontId="62" fillId="0" borderId="22" xfId="5" applyFont="1" applyFill="1" applyBorder="1"/>
    <xf numFmtId="0" fontId="62" fillId="0" borderId="22" xfId="5" applyFont="1" applyBorder="1"/>
    <xf numFmtId="0" fontId="62" fillId="0" borderId="22" xfId="5" applyFont="1" applyBorder="1" applyAlignment="1">
      <alignment vertical="top"/>
    </xf>
    <xf numFmtId="0" fontId="68" fillId="0" borderId="22" xfId="5" applyFont="1" applyFill="1" applyBorder="1"/>
    <xf numFmtId="0" fontId="62" fillId="0" borderId="0" xfId="5" applyFont="1" applyAlignment="1">
      <alignment vertical="top"/>
    </xf>
    <xf numFmtId="0" fontId="62" fillId="0" borderId="22" xfId="0" applyFont="1" applyBorder="1" applyAlignment="1">
      <alignment vertical="top" wrapText="1"/>
    </xf>
    <xf numFmtId="0" fontId="62" fillId="0" borderId="22" xfId="5" applyFont="1" applyFill="1" applyBorder="1" applyAlignment="1">
      <alignment vertical="top"/>
    </xf>
    <xf numFmtId="0" fontId="6" fillId="0" borderId="0" xfId="3" applyFont="1" applyFill="1" applyBorder="1" applyAlignment="1">
      <alignment horizontal="center"/>
    </xf>
    <xf numFmtId="0" fontId="5" fillId="0" borderId="0" xfId="3" applyFont="1" applyFill="1" applyBorder="1" applyAlignment="1">
      <alignment horizontal="center"/>
    </xf>
    <xf numFmtId="0" fontId="132" fillId="0" borderId="0" xfId="3" applyFont="1" applyBorder="1" applyAlignment="1">
      <alignment horizontal="center"/>
    </xf>
    <xf numFmtId="0" fontId="132" fillId="0" borderId="0" xfId="3" applyFont="1" applyAlignment="1">
      <alignment horizontal="center"/>
    </xf>
    <xf numFmtId="0" fontId="171" fillId="47" borderId="0" xfId="3" applyFont="1" applyFill="1" applyAlignment="1">
      <alignment horizontal="center"/>
    </xf>
    <xf numFmtId="0" fontId="69" fillId="8" borderId="37" xfId="0" applyFont="1" applyFill="1" applyBorder="1" applyAlignment="1">
      <alignment horizontal="left" vertical="top" wrapText="1"/>
    </xf>
    <xf numFmtId="0" fontId="69" fillId="8" borderId="38" xfId="0" applyFont="1" applyFill="1" applyBorder="1" applyAlignment="1">
      <alignment horizontal="left" vertical="top" wrapText="1"/>
    </xf>
    <xf numFmtId="0" fontId="78" fillId="8" borderId="38" xfId="0" applyFont="1" applyFill="1" applyBorder="1" applyAlignment="1">
      <alignment vertical="top" wrapText="1"/>
    </xf>
    <xf numFmtId="0" fontId="78" fillId="8" borderId="38" xfId="0" applyFont="1" applyFill="1" applyBorder="1" applyAlignment="1">
      <alignment horizontal="left" vertical="top" wrapText="1"/>
    </xf>
    <xf numFmtId="0" fontId="64" fillId="0" borderId="0" xfId="0" applyFont="1" applyAlignment="1">
      <alignment horizontal="center"/>
    </xf>
    <xf numFmtId="0" fontId="63" fillId="20" borderId="22" xfId="0" applyFont="1" applyFill="1" applyBorder="1" applyAlignment="1">
      <alignment horizontal="center" vertical="center"/>
    </xf>
    <xf numFmtId="0" fontId="64" fillId="0" borderId="0" xfId="0" applyFont="1" applyAlignment="1">
      <alignment horizontal="center" vertical="top"/>
    </xf>
    <xf numFmtId="0" fontId="3" fillId="0" borderId="0" xfId="3" applyFont="1" applyFill="1" applyBorder="1" applyAlignment="1">
      <alignment horizontal="center"/>
    </xf>
    <xf numFmtId="0" fontId="70" fillId="63" borderId="22" xfId="5" applyFont="1" applyFill="1" applyBorder="1" applyAlignment="1">
      <alignment horizontal="center" vertical="top"/>
    </xf>
    <xf numFmtId="0" fontId="149" fillId="0" borderId="22" xfId="5" applyFont="1" applyFill="1" applyBorder="1" applyAlignment="1">
      <alignment horizontal="left" vertical="top" wrapText="1"/>
    </xf>
    <xf numFmtId="0" fontId="141" fillId="0" borderId="22" xfId="5" applyFont="1" applyFill="1" applyBorder="1" applyAlignment="1">
      <alignment vertical="top" wrapText="1"/>
    </xf>
    <xf numFmtId="0" fontId="71" fillId="21" borderId="22" xfId="5" applyFont="1" applyFill="1" applyBorder="1" applyAlignment="1">
      <alignment horizontal="center" vertical="top" wrapText="1"/>
    </xf>
    <xf numFmtId="167" fontId="71" fillId="21" borderId="22" xfId="5" applyNumberFormat="1" applyFont="1" applyFill="1" applyBorder="1" applyAlignment="1">
      <alignment horizontal="center" vertical="top"/>
    </xf>
    <xf numFmtId="0" fontId="67" fillId="20" borderId="10" xfId="0" applyFont="1" applyFill="1" applyBorder="1" applyAlignment="1">
      <alignment horizontal="left" vertical="top" wrapText="1"/>
    </xf>
    <xf numFmtId="0" fontId="63" fillId="20" borderId="22" xfId="0" applyFont="1" applyFill="1" applyBorder="1" applyAlignment="1">
      <alignment horizontal="center" wrapText="1"/>
    </xf>
    <xf numFmtId="0" fontId="71" fillId="20" borderId="22" xfId="5" applyFont="1" applyFill="1" applyBorder="1" applyAlignment="1">
      <alignment vertical="top"/>
    </xf>
    <xf numFmtId="0" fontId="141" fillId="20" borderId="22" xfId="5" applyFont="1" applyFill="1" applyBorder="1" applyAlignment="1">
      <alignment vertical="top" wrapText="1"/>
    </xf>
    <xf numFmtId="0" fontId="71" fillId="20" borderId="22" xfId="5" applyFont="1" applyFill="1" applyBorder="1" applyAlignment="1">
      <alignment horizontal="left" vertical="top" wrapText="1"/>
    </xf>
    <xf numFmtId="0" fontId="172" fillId="47" borderId="0" xfId="0" applyFont="1" applyFill="1" applyAlignment="1">
      <alignment horizontal="center"/>
    </xf>
    <xf numFmtId="0" fontId="2" fillId="20" borderId="0" xfId="3" applyFont="1" applyFill="1" applyBorder="1" applyAlignment="1">
      <alignment horizontal="center"/>
    </xf>
    <xf numFmtId="0" fontId="2" fillId="20" borderId="0" xfId="3" applyFont="1" applyFill="1" applyAlignment="1">
      <alignment horizontal="center"/>
    </xf>
    <xf numFmtId="0" fontId="7" fillId="0" borderId="0" xfId="3" applyFont="1" applyFill="1" applyAlignment="1">
      <alignment horizontal="center"/>
    </xf>
    <xf numFmtId="0" fontId="4" fillId="0" borderId="0" xfId="3" applyFont="1" applyFill="1" applyAlignment="1">
      <alignment horizontal="center"/>
    </xf>
    <xf numFmtId="0" fontId="62" fillId="0" borderId="0" xfId="0" applyFont="1" applyFill="1" applyAlignment="1">
      <alignment horizontal="center"/>
    </xf>
    <xf numFmtId="0" fontId="63" fillId="0" borderId="22" xfId="0" applyFont="1" applyFill="1" applyBorder="1" applyAlignment="1">
      <alignment horizontal="center" vertical="center"/>
    </xf>
    <xf numFmtId="0" fontId="64" fillId="0" borderId="37" xfId="0" applyFont="1" applyFill="1" applyBorder="1" applyAlignment="1">
      <alignment horizontal="left" vertical="top" wrapText="1"/>
    </xf>
    <xf numFmtId="0" fontId="67" fillId="0" borderId="22" xfId="0" applyFont="1" applyFill="1" applyBorder="1" applyAlignment="1">
      <alignment horizontal="left" vertical="top" wrapText="1"/>
    </xf>
    <xf numFmtId="0" fontId="62" fillId="0" borderId="1" xfId="0" applyFont="1" applyFill="1" applyBorder="1" applyAlignment="1">
      <alignment horizontal="center" vertical="top"/>
    </xf>
    <xf numFmtId="0" fontId="70" fillId="0" borderId="22" xfId="0" applyFont="1" applyFill="1" applyBorder="1" applyAlignment="1">
      <alignment vertical="top" wrapText="1"/>
    </xf>
    <xf numFmtId="0" fontId="155" fillId="0" borderId="22" xfId="0" applyFont="1" applyFill="1" applyBorder="1" applyAlignment="1">
      <alignment vertical="top" wrapText="1"/>
    </xf>
    <xf numFmtId="0" fontId="141" fillId="0" borderId="22" xfId="0" applyFont="1" applyFill="1" applyBorder="1" applyAlignment="1">
      <alignment horizontal="left" vertical="top" wrapText="1"/>
    </xf>
    <xf numFmtId="0" fontId="62" fillId="0" borderId="22" xfId="5" applyFill="1" applyBorder="1" applyAlignment="1">
      <alignment vertical="top" wrapText="1"/>
    </xf>
    <xf numFmtId="0" fontId="62" fillId="0" borderId="22" xfId="5" quotePrefix="1" applyFill="1" applyBorder="1" applyAlignment="1">
      <alignment vertical="top" wrapText="1"/>
    </xf>
    <xf numFmtId="0" fontId="62" fillId="0" borderId="22" xfId="5" applyFont="1" applyFill="1" applyBorder="1" applyAlignment="1">
      <alignment vertical="top" wrapText="1"/>
    </xf>
    <xf numFmtId="0" fontId="62" fillId="0" borderId="0" xfId="5" applyFont="1" applyFill="1"/>
    <xf numFmtId="0" fontId="155" fillId="0" borderId="1" xfId="0" applyFont="1" applyFill="1" applyBorder="1" applyAlignment="1">
      <alignment vertical="top" wrapText="1"/>
    </xf>
    <xf numFmtId="0" fontId="155" fillId="0" borderId="1" xfId="0" applyFont="1" applyFill="1" applyBorder="1" applyAlignment="1">
      <alignment vertical="top"/>
    </xf>
    <xf numFmtId="0" fontId="76" fillId="0" borderId="1" xfId="0" applyFont="1" applyFill="1" applyBorder="1" applyAlignment="1">
      <alignment horizontal="center" vertical="top" wrapText="1"/>
    </xf>
    <xf numFmtId="0" fontId="76" fillId="0" borderId="1" xfId="0" applyFont="1" applyFill="1" applyBorder="1" applyAlignment="1">
      <alignment vertical="top"/>
    </xf>
    <xf numFmtId="0" fontId="76" fillId="0" borderId="1" xfId="0" applyFont="1" applyFill="1" applyBorder="1" applyAlignment="1">
      <alignment vertical="top" wrapText="1"/>
    </xf>
    <xf numFmtId="0" fontId="76" fillId="0" borderId="1" xfId="0" applyFont="1" applyFill="1" applyBorder="1" applyAlignment="1">
      <alignment horizontal="left" vertical="top" wrapText="1"/>
    </xf>
    <xf numFmtId="167" fontId="76" fillId="0" borderId="1" xfId="0" applyNumberFormat="1" applyFont="1" applyFill="1" applyBorder="1" applyAlignment="1">
      <alignment horizontal="center" vertical="top"/>
    </xf>
    <xf numFmtId="0" fontId="76" fillId="0" borderId="1" xfId="0" applyFont="1" applyFill="1" applyBorder="1" applyAlignment="1">
      <alignment horizontal="center" vertical="top"/>
    </xf>
    <xf numFmtId="0" fontId="155" fillId="0" borderId="1" xfId="0" applyFont="1" applyFill="1" applyBorder="1" applyAlignment="1">
      <alignment horizontal="center" vertical="top"/>
    </xf>
    <xf numFmtId="0" fontId="76" fillId="0" borderId="22" xfId="0" applyFont="1" applyFill="1" applyBorder="1" applyAlignment="1">
      <alignment vertical="top" wrapText="1"/>
    </xf>
    <xf numFmtId="0" fontId="62" fillId="0" borderId="22" xfId="0" applyFont="1" applyFill="1" applyBorder="1" applyAlignment="1">
      <alignment vertical="top"/>
    </xf>
    <xf numFmtId="0" fontId="68" fillId="0" borderId="0" xfId="0" applyFont="1" applyFill="1"/>
    <xf numFmtId="0" fontId="68" fillId="0" borderId="22" xfId="5" applyFont="1" applyFill="1" applyBorder="1" applyAlignment="1">
      <alignment vertical="top" wrapText="1"/>
    </xf>
    <xf numFmtId="0" fontId="68" fillId="0" borderId="0" xfId="5" applyFont="1" applyFill="1"/>
    <xf numFmtId="0" fontId="147" fillId="0" borderId="1" xfId="5" applyFont="1" applyFill="1" applyBorder="1" applyAlignment="1">
      <alignment horizontal="left" vertical="top" wrapText="1"/>
    </xf>
    <xf numFmtId="0" fontId="76" fillId="0" borderId="1" xfId="5" quotePrefix="1" applyFont="1" applyFill="1" applyBorder="1" applyAlignment="1">
      <alignment horizontal="left" vertical="top" wrapText="1"/>
    </xf>
    <xf numFmtId="0" fontId="71" fillId="0" borderId="1" xfId="5" quotePrefix="1" applyFont="1" applyFill="1" applyBorder="1" applyAlignment="1">
      <alignment horizontal="left" vertical="top" wrapText="1"/>
    </xf>
    <xf numFmtId="0" fontId="149" fillId="0" borderId="22" xfId="5" applyFont="1" applyFill="1" applyBorder="1" applyAlignment="1">
      <alignment horizontal="right" vertical="top"/>
    </xf>
    <xf numFmtId="0" fontId="149" fillId="0" borderId="22" xfId="5" applyFont="1" applyFill="1" applyBorder="1" applyAlignment="1">
      <alignment vertical="top" wrapText="1"/>
    </xf>
    <xf numFmtId="0" fontId="149" fillId="0" borderId="22" xfId="5" applyFont="1" applyFill="1" applyBorder="1" applyAlignment="1">
      <alignment vertical="top"/>
    </xf>
    <xf numFmtId="0" fontId="141" fillId="10" borderId="1" xfId="5" applyFont="1" applyFill="1" applyBorder="1" applyAlignment="1">
      <alignment horizontal="center" vertical="top" wrapText="1"/>
    </xf>
    <xf numFmtId="0" fontId="141" fillId="0" borderId="1" xfId="5" applyFont="1" applyFill="1" applyBorder="1" applyAlignment="1">
      <alignment vertical="top"/>
    </xf>
    <xf numFmtId="0" fontId="141" fillId="0" borderId="1" xfId="5" applyFont="1" applyFill="1" applyBorder="1" applyAlignment="1">
      <alignment horizontal="center" vertical="top" wrapText="1"/>
    </xf>
    <xf numFmtId="0" fontId="141" fillId="0" borderId="22" xfId="5" applyFont="1" applyFill="1" applyBorder="1" applyAlignment="1">
      <alignment horizontal="center" vertical="top" wrapText="1"/>
    </xf>
    <xf numFmtId="0" fontId="141" fillId="0" borderId="22" xfId="5" applyFont="1" applyFill="1" applyBorder="1" applyAlignment="1">
      <alignment horizontal="center" vertical="top"/>
    </xf>
    <xf numFmtId="0" fontId="149" fillId="0" borderId="22" xfId="5" applyFont="1" applyFill="1" applyBorder="1" applyAlignment="1">
      <alignment horizontal="center" vertical="top"/>
    </xf>
    <xf numFmtId="0" fontId="97" fillId="0" borderId="22" xfId="5" applyFont="1" applyFill="1" applyBorder="1" applyAlignment="1">
      <alignment vertical="top" wrapText="1"/>
    </xf>
    <xf numFmtId="0" fontId="97" fillId="0" borderId="22" xfId="5" applyFont="1" applyFill="1" applyBorder="1" applyAlignment="1">
      <alignment vertical="top"/>
    </xf>
    <xf numFmtId="0" fontId="97" fillId="0" borderId="0" xfId="5" applyFont="1" applyFill="1"/>
    <xf numFmtId="167" fontId="141" fillId="0" borderId="22" xfId="5" applyNumberFormat="1" applyFont="1" applyFill="1" applyBorder="1" applyAlignment="1">
      <alignment horizontal="center" vertical="top"/>
    </xf>
    <xf numFmtId="0" fontId="173" fillId="0" borderId="1" xfId="5" applyFont="1" applyFill="1" applyBorder="1" applyAlignment="1">
      <alignment horizontal="right" vertical="top"/>
    </xf>
    <xf numFmtId="0" fontId="173" fillId="0" borderId="1" xfId="5" applyFont="1" applyFill="1" applyBorder="1" applyAlignment="1">
      <alignment vertical="top" wrapText="1"/>
    </xf>
    <xf numFmtId="0" fontId="173" fillId="0" borderId="1" xfId="5" applyFont="1" applyFill="1" applyBorder="1" applyAlignment="1">
      <alignment vertical="top"/>
    </xf>
    <xf numFmtId="0" fontId="154" fillId="10" borderId="1" xfId="5" applyFont="1" applyFill="1" applyBorder="1" applyAlignment="1">
      <alignment horizontal="center" vertical="top" wrapText="1"/>
    </xf>
    <xf numFmtId="0" fontId="154" fillId="0" borderId="1" xfId="5" applyFont="1" applyFill="1" applyBorder="1" applyAlignment="1">
      <alignment vertical="top"/>
    </xf>
    <xf numFmtId="0" fontId="154" fillId="0" borderId="1" xfId="5" applyFont="1" applyFill="1" applyBorder="1" applyAlignment="1">
      <alignment horizontal="center" vertical="top" wrapText="1"/>
    </xf>
    <xf numFmtId="0" fontId="154" fillId="0" borderId="1" xfId="5" applyFont="1" applyFill="1" applyBorder="1" applyAlignment="1">
      <alignment horizontal="center" vertical="top"/>
    </xf>
    <xf numFmtId="0" fontId="173" fillId="0" borderId="1" xfId="5" applyFont="1" applyFill="1" applyBorder="1" applyAlignment="1">
      <alignment horizontal="center" vertical="top"/>
    </xf>
    <xf numFmtId="0" fontId="164" fillId="0" borderId="22" xfId="5" applyFont="1" applyFill="1" applyBorder="1" applyAlignment="1">
      <alignment vertical="top" wrapText="1"/>
    </xf>
    <xf numFmtId="0" fontId="164" fillId="0" borderId="0" xfId="5" applyFont="1" applyFill="1"/>
    <xf numFmtId="0" fontId="71" fillId="0" borderId="6" xfId="5" applyFont="1" applyFill="1" applyBorder="1" applyAlignment="1">
      <alignment vertical="top"/>
    </xf>
    <xf numFmtId="166" fontId="71" fillId="0" borderId="1" xfId="5" applyNumberFormat="1" applyFont="1" applyFill="1" applyBorder="1" applyAlignment="1">
      <alignment horizontal="center" vertical="top" wrapText="1"/>
    </xf>
    <xf numFmtId="0" fontId="64" fillId="5" borderId="22" xfId="0" applyFont="1" applyFill="1" applyBorder="1" applyAlignment="1">
      <alignment vertical="top" wrapText="1"/>
    </xf>
    <xf numFmtId="0" fontId="67" fillId="0" borderId="39" xfId="0" applyFont="1" applyFill="1" applyBorder="1" applyAlignment="1">
      <alignment horizontal="left" vertical="top" wrapText="1"/>
    </xf>
    <xf numFmtId="0" fontId="64" fillId="46" borderId="22" xfId="0" applyFont="1" applyFill="1" applyBorder="1" applyAlignment="1">
      <alignment vertical="top" wrapText="1"/>
    </xf>
    <xf numFmtId="0" fontId="67" fillId="21" borderId="39" xfId="0" applyFont="1" applyFill="1" applyBorder="1" applyAlignment="1">
      <alignment horizontal="left" vertical="top" wrapText="1"/>
    </xf>
    <xf numFmtId="0" fontId="174" fillId="20" borderId="1" xfId="0" applyFont="1" applyFill="1" applyBorder="1" applyAlignment="1">
      <alignment horizontal="left" vertical="top" wrapText="1"/>
    </xf>
    <xf numFmtId="0" fontId="9" fillId="0" borderId="0" xfId="3" applyFont="1" applyFill="1" applyBorder="1" applyAlignment="1">
      <alignment horizontal="center"/>
    </xf>
    <xf numFmtId="0" fontId="70" fillId="10" borderId="22" xfId="5" applyFont="1" applyFill="1" applyBorder="1" applyAlignment="1">
      <alignment horizontal="center" vertical="top" wrapText="1"/>
    </xf>
    <xf numFmtId="0" fontId="70" fillId="10" borderId="36" xfId="5" applyFont="1" applyFill="1" applyBorder="1" applyAlignment="1">
      <alignment horizontal="center" vertical="top" wrapText="1"/>
    </xf>
    <xf numFmtId="0" fontId="70" fillId="56" borderId="1" xfId="5" applyFont="1" applyFill="1" applyBorder="1" applyAlignment="1">
      <alignment horizontal="center" vertical="top" wrapText="1"/>
    </xf>
    <xf numFmtId="0" fontId="70" fillId="17" borderId="5" xfId="5" applyFont="1" applyFill="1" applyBorder="1" applyAlignment="1">
      <alignment horizontal="center" vertical="top" wrapText="1"/>
    </xf>
    <xf numFmtId="0" fontId="70" fillId="17" borderId="4" xfId="5" applyFont="1" applyFill="1" applyBorder="1" applyAlignment="1">
      <alignment horizontal="center" vertical="top"/>
    </xf>
    <xf numFmtId="0" fontId="70" fillId="0" borderId="5" xfId="5" applyFont="1" applyFill="1" applyBorder="1" applyAlignment="1">
      <alignment horizontal="center" vertical="top" wrapText="1"/>
    </xf>
    <xf numFmtId="0" fontId="62" fillId="0" borderId="4" xfId="5" applyFont="1" applyFill="1" applyBorder="1" applyAlignment="1">
      <alignment horizontal="center" vertical="top" wrapText="1"/>
    </xf>
    <xf numFmtId="0" fontId="70" fillId="17" borderId="4" xfId="5" applyFont="1" applyFill="1" applyBorder="1" applyAlignment="1">
      <alignment horizontal="center" vertical="top" wrapText="1"/>
    </xf>
    <xf numFmtId="0" fontId="70" fillId="10" borderId="1" xfId="5" applyFont="1" applyFill="1" applyBorder="1" applyAlignment="1">
      <alignment horizontal="center" vertical="top" wrapText="1"/>
    </xf>
    <xf numFmtId="0" fontId="70" fillId="9" borderId="1" xfId="5" applyFont="1" applyFill="1" applyBorder="1" applyAlignment="1">
      <alignment horizontal="center" vertical="top"/>
    </xf>
    <xf numFmtId="0" fontId="70" fillId="19" borderId="1" xfId="5" applyFont="1" applyFill="1" applyBorder="1" applyAlignment="1">
      <alignment horizontal="center" vertical="top" wrapText="1"/>
    </xf>
    <xf numFmtId="0" fontId="70" fillId="3" borderId="1" xfId="5" applyFont="1" applyFill="1" applyBorder="1" applyAlignment="1">
      <alignment horizontal="center" vertical="top" wrapText="1"/>
    </xf>
    <xf numFmtId="0" fontId="70" fillId="7" borderId="1" xfId="5" applyFont="1" applyFill="1" applyBorder="1" applyAlignment="1">
      <alignment horizontal="center" vertical="top"/>
    </xf>
    <xf numFmtId="0" fontId="70" fillId="6" borderId="1" xfId="5" applyFont="1" applyFill="1" applyBorder="1" applyAlignment="1">
      <alignment horizontal="center" vertical="top"/>
    </xf>
    <xf numFmtId="0" fontId="70" fillId="13" borderId="1" xfId="5" applyFont="1" applyFill="1" applyBorder="1" applyAlignment="1">
      <alignment horizontal="center" vertical="top"/>
    </xf>
    <xf numFmtId="0" fontId="70" fillId="11" borderId="1" xfId="5" applyFont="1" applyFill="1" applyBorder="1" applyAlignment="1">
      <alignment horizontal="center" vertical="top" wrapText="1"/>
    </xf>
    <xf numFmtId="0" fontId="70" fillId="14" borderId="1" xfId="5" applyFont="1" applyFill="1" applyBorder="1" applyAlignment="1">
      <alignment horizontal="center" vertical="top" wrapText="1"/>
    </xf>
    <xf numFmtId="0" fontId="70" fillId="12" borderId="1" xfId="5" applyFont="1" applyFill="1" applyBorder="1" applyAlignment="1">
      <alignment horizontal="center" vertical="top" wrapText="1"/>
    </xf>
    <xf numFmtId="0" fontId="71" fillId="12" borderId="1" xfId="5" applyFont="1" applyFill="1" applyBorder="1" applyAlignment="1">
      <alignment horizontal="center" vertical="top" wrapText="1"/>
    </xf>
    <xf numFmtId="0" fontId="67" fillId="18" borderId="1" xfId="0" applyFont="1" applyFill="1" applyBorder="1" applyAlignment="1">
      <alignment horizontal="center" vertical="top" wrapText="1"/>
    </xf>
    <xf numFmtId="0" fontId="66" fillId="18" borderId="1" xfId="0" applyFont="1" applyFill="1" applyBorder="1" applyAlignment="1">
      <alignment horizontal="center" vertical="top" wrapText="1"/>
    </xf>
    <xf numFmtId="0" fontId="67" fillId="51" borderId="5" xfId="0" applyFont="1" applyFill="1" applyBorder="1" applyAlignment="1">
      <alignment horizontal="center" vertical="top" wrapText="1"/>
    </xf>
    <xf numFmtId="0" fontId="67" fillId="51" borderId="4" xfId="0" applyFont="1" applyFill="1" applyBorder="1" applyAlignment="1">
      <alignment horizontal="center" vertical="top" wrapText="1"/>
    </xf>
    <xf numFmtId="0" fontId="62" fillId="0" borderId="0" xfId="0" applyFont="1" applyAlignment="1">
      <alignment horizontal="center" wrapText="1"/>
    </xf>
  </cellXfs>
  <cellStyles count="3830">
    <cellStyle name="20% - Accent1 10" xfId="524"/>
    <cellStyle name="20% - Accent1 11" xfId="566"/>
    <cellStyle name="20% - Accent1 12" xfId="608"/>
    <cellStyle name="20% - Accent1 13" xfId="650"/>
    <cellStyle name="20% - Accent1 14" xfId="692"/>
    <cellStyle name="20% - Accent1 15" xfId="734"/>
    <cellStyle name="20% - Accent1 16" xfId="776"/>
    <cellStyle name="20% - Accent1 17" xfId="818"/>
    <cellStyle name="20% - Accent1 18" xfId="860"/>
    <cellStyle name="20% - Accent1 19" xfId="902"/>
    <cellStyle name="20% - Accent1 2" xfId="188"/>
    <cellStyle name="20% - Accent1 20" xfId="944"/>
    <cellStyle name="20% - Accent1 21" xfId="986"/>
    <cellStyle name="20% - Accent1 22" xfId="1028"/>
    <cellStyle name="20% - Accent1 23" xfId="1070"/>
    <cellStyle name="20% - Accent1 24" xfId="1112"/>
    <cellStyle name="20% - Accent1 25" xfId="1154"/>
    <cellStyle name="20% - Accent1 26" xfId="1196"/>
    <cellStyle name="20% - Accent1 27" xfId="1238"/>
    <cellStyle name="20% - Accent1 28" xfId="1280"/>
    <cellStyle name="20% - Accent1 29" xfId="1322"/>
    <cellStyle name="20% - Accent1 3" xfId="230"/>
    <cellStyle name="20% - Accent1 30" xfId="1364"/>
    <cellStyle name="20% - Accent1 31" xfId="1406"/>
    <cellStyle name="20% - Accent1 32" xfId="1448"/>
    <cellStyle name="20% - Accent1 33" xfId="1490"/>
    <cellStyle name="20% - Accent1 34" xfId="1573"/>
    <cellStyle name="20% - Accent1 35" xfId="1797"/>
    <cellStyle name="20% - Accent1 36" xfId="1578"/>
    <cellStyle name="20% - Accent1 37" xfId="1790"/>
    <cellStyle name="20% - Accent1 38" xfId="1713"/>
    <cellStyle name="20% - Accent1 39" xfId="1913"/>
    <cellStyle name="20% - Accent1 4" xfId="273"/>
    <cellStyle name="20% - Accent1 40" xfId="1659"/>
    <cellStyle name="20% - Accent1 41" xfId="1838"/>
    <cellStyle name="20% - Accent1 42" xfId="1936"/>
    <cellStyle name="20% - Accent1 43" xfId="1978"/>
    <cellStyle name="20% - Accent1 44" xfId="2020"/>
    <cellStyle name="20% - Accent1 45" xfId="2062"/>
    <cellStyle name="20% - Accent1 46" xfId="2104"/>
    <cellStyle name="20% - Accent1 47" xfId="2146"/>
    <cellStyle name="20% - Accent1 48" xfId="2188"/>
    <cellStyle name="20% - Accent1 49" xfId="2230"/>
    <cellStyle name="20% - Accent1 5" xfId="314"/>
    <cellStyle name="20% - Accent1 50" xfId="2272"/>
    <cellStyle name="20% - Accent1 51" xfId="2314"/>
    <cellStyle name="20% - Accent1 52" xfId="2356"/>
    <cellStyle name="20% - Accent1 53" xfId="2398"/>
    <cellStyle name="20% - Accent1 54" xfId="2440"/>
    <cellStyle name="20% - Accent1 55" xfId="2482"/>
    <cellStyle name="20% - Accent1 56" xfId="2524"/>
    <cellStyle name="20% - Accent1 57" xfId="2566"/>
    <cellStyle name="20% - Accent1 58" xfId="2608"/>
    <cellStyle name="20% - Accent1 59" xfId="2650"/>
    <cellStyle name="20% - Accent1 6" xfId="356"/>
    <cellStyle name="20% - Accent1 60" xfId="2692"/>
    <cellStyle name="20% - Accent1 61" xfId="2734"/>
    <cellStyle name="20% - Accent1 62" xfId="2776"/>
    <cellStyle name="20% - Accent1 63" xfId="2818"/>
    <cellStyle name="20% - Accent1 64" xfId="2860"/>
    <cellStyle name="20% - Accent1 65" xfId="2902"/>
    <cellStyle name="20% - Accent1 66" xfId="2944"/>
    <cellStyle name="20% - Accent1 67" xfId="2986"/>
    <cellStyle name="20% - Accent1 68" xfId="3028"/>
    <cellStyle name="20% - Accent1 69" xfId="3070"/>
    <cellStyle name="20% - Accent1 7" xfId="398"/>
    <cellStyle name="20% - Accent1 8" xfId="440"/>
    <cellStyle name="20% - Accent1 9" xfId="482"/>
    <cellStyle name="20% - Accent2 10" xfId="525"/>
    <cellStyle name="20% - Accent2 11" xfId="567"/>
    <cellStyle name="20% - Accent2 12" xfId="609"/>
    <cellStyle name="20% - Accent2 13" xfId="651"/>
    <cellStyle name="20% - Accent2 14" xfId="693"/>
    <cellStyle name="20% - Accent2 15" xfId="735"/>
    <cellStyle name="20% - Accent2 16" xfId="777"/>
    <cellStyle name="20% - Accent2 17" xfId="819"/>
    <cellStyle name="20% - Accent2 18" xfId="861"/>
    <cellStyle name="20% - Accent2 19" xfId="903"/>
    <cellStyle name="20% - Accent2 2" xfId="189"/>
    <cellStyle name="20% - Accent2 20" xfId="945"/>
    <cellStyle name="20% - Accent2 21" xfId="987"/>
    <cellStyle name="20% - Accent2 22" xfId="1029"/>
    <cellStyle name="20% - Accent2 23" xfId="1071"/>
    <cellStyle name="20% - Accent2 24" xfId="1113"/>
    <cellStyle name="20% - Accent2 25" xfId="1155"/>
    <cellStyle name="20% - Accent2 26" xfId="1197"/>
    <cellStyle name="20% - Accent2 27" xfId="1239"/>
    <cellStyle name="20% - Accent2 28" xfId="1281"/>
    <cellStyle name="20% - Accent2 29" xfId="1323"/>
    <cellStyle name="20% - Accent2 3" xfId="231"/>
    <cellStyle name="20% - Accent2 30" xfId="1365"/>
    <cellStyle name="20% - Accent2 31" xfId="1407"/>
    <cellStyle name="20% - Accent2 32" xfId="1449"/>
    <cellStyle name="20% - Accent2 33" xfId="1491"/>
    <cellStyle name="20% - Accent2 34" xfId="1546"/>
    <cellStyle name="20% - Accent2 35" xfId="1809"/>
    <cellStyle name="20% - Accent2 36" xfId="1703"/>
    <cellStyle name="20% - Accent2 37" xfId="1796"/>
    <cellStyle name="20% - Accent2 38" xfId="1812"/>
    <cellStyle name="20% - Accent2 39" xfId="1680"/>
    <cellStyle name="20% - Accent2 4" xfId="272"/>
    <cellStyle name="20% - Accent2 40" xfId="1561"/>
    <cellStyle name="20% - Accent2 41" xfId="1596"/>
    <cellStyle name="20% - Accent2 42" xfId="1937"/>
    <cellStyle name="20% - Accent2 43" xfId="1979"/>
    <cellStyle name="20% - Accent2 44" xfId="2021"/>
    <cellStyle name="20% - Accent2 45" xfId="2063"/>
    <cellStyle name="20% - Accent2 46" xfId="2105"/>
    <cellStyle name="20% - Accent2 47" xfId="2147"/>
    <cellStyle name="20% - Accent2 48" xfId="2189"/>
    <cellStyle name="20% - Accent2 49" xfId="2231"/>
    <cellStyle name="20% - Accent2 5" xfId="315"/>
    <cellStyle name="20% - Accent2 50" xfId="2273"/>
    <cellStyle name="20% - Accent2 51" xfId="2315"/>
    <cellStyle name="20% - Accent2 52" xfId="2357"/>
    <cellStyle name="20% - Accent2 53" xfId="2399"/>
    <cellStyle name="20% - Accent2 54" xfId="2441"/>
    <cellStyle name="20% - Accent2 55" xfId="2483"/>
    <cellStyle name="20% - Accent2 56" xfId="2525"/>
    <cellStyle name="20% - Accent2 57" xfId="2567"/>
    <cellStyle name="20% - Accent2 58" xfId="2609"/>
    <cellStyle name="20% - Accent2 59" xfId="2651"/>
    <cellStyle name="20% - Accent2 6" xfId="357"/>
    <cellStyle name="20% - Accent2 60" xfId="2693"/>
    <cellStyle name="20% - Accent2 61" xfId="2735"/>
    <cellStyle name="20% - Accent2 62" xfId="2777"/>
    <cellStyle name="20% - Accent2 63" xfId="2819"/>
    <cellStyle name="20% - Accent2 64" xfId="2861"/>
    <cellStyle name="20% - Accent2 65" xfId="2903"/>
    <cellStyle name="20% - Accent2 66" xfId="2945"/>
    <cellStyle name="20% - Accent2 67" xfId="2987"/>
    <cellStyle name="20% - Accent2 68" xfId="3029"/>
    <cellStyle name="20% - Accent2 69" xfId="3071"/>
    <cellStyle name="20% - Accent2 7" xfId="399"/>
    <cellStyle name="20% - Accent2 8" xfId="441"/>
    <cellStyle name="20% - Accent2 9" xfId="483"/>
    <cellStyle name="20% - Accent3 10" xfId="526"/>
    <cellStyle name="20% - Accent3 11" xfId="568"/>
    <cellStyle name="20% - Accent3 12" xfId="610"/>
    <cellStyle name="20% - Accent3 13" xfId="652"/>
    <cellStyle name="20% - Accent3 14" xfId="694"/>
    <cellStyle name="20% - Accent3 15" xfId="736"/>
    <cellStyle name="20% - Accent3 16" xfId="778"/>
    <cellStyle name="20% - Accent3 17" xfId="820"/>
    <cellStyle name="20% - Accent3 18" xfId="862"/>
    <cellStyle name="20% - Accent3 19" xfId="904"/>
    <cellStyle name="20% - Accent3 2" xfId="190"/>
    <cellStyle name="20% - Accent3 20" xfId="946"/>
    <cellStyle name="20% - Accent3 21" xfId="988"/>
    <cellStyle name="20% - Accent3 22" xfId="1030"/>
    <cellStyle name="20% - Accent3 23" xfId="1072"/>
    <cellStyle name="20% - Accent3 24" xfId="1114"/>
    <cellStyle name="20% - Accent3 25" xfId="1156"/>
    <cellStyle name="20% - Accent3 26" xfId="1198"/>
    <cellStyle name="20% - Accent3 27" xfId="1240"/>
    <cellStyle name="20% - Accent3 28" xfId="1282"/>
    <cellStyle name="20% - Accent3 29" xfId="1324"/>
    <cellStyle name="20% - Accent3 3" xfId="232"/>
    <cellStyle name="20% - Accent3 30" xfId="1366"/>
    <cellStyle name="20% - Accent3 31" xfId="1408"/>
    <cellStyle name="20% - Accent3 32" xfId="1450"/>
    <cellStyle name="20% - Accent3 33" xfId="1492"/>
    <cellStyle name="20% - Accent3 34" xfId="1934"/>
    <cellStyle name="20% - Accent3 35" xfId="1890"/>
    <cellStyle name="20% - Accent3 36" xfId="1912"/>
    <cellStyle name="20% - Accent3 37" xfId="1895"/>
    <cellStyle name="20% - Accent3 38" xfId="1762"/>
    <cellStyle name="20% - Accent3 39" xfId="1779"/>
    <cellStyle name="20% - Accent3 4" xfId="274"/>
    <cellStyle name="20% - Accent3 40" xfId="1542"/>
    <cellStyle name="20% - Accent3 41" xfId="1716"/>
    <cellStyle name="20% - Accent3 42" xfId="1938"/>
    <cellStyle name="20% - Accent3 43" xfId="1980"/>
    <cellStyle name="20% - Accent3 44" xfId="2022"/>
    <cellStyle name="20% - Accent3 45" xfId="2064"/>
    <cellStyle name="20% - Accent3 46" xfId="2106"/>
    <cellStyle name="20% - Accent3 47" xfId="2148"/>
    <cellStyle name="20% - Accent3 48" xfId="2190"/>
    <cellStyle name="20% - Accent3 49" xfId="2232"/>
    <cellStyle name="20% - Accent3 5" xfId="316"/>
    <cellStyle name="20% - Accent3 50" xfId="2274"/>
    <cellStyle name="20% - Accent3 51" xfId="2316"/>
    <cellStyle name="20% - Accent3 52" xfId="2358"/>
    <cellStyle name="20% - Accent3 53" xfId="2400"/>
    <cellStyle name="20% - Accent3 54" xfId="2442"/>
    <cellStyle name="20% - Accent3 55" xfId="2484"/>
    <cellStyle name="20% - Accent3 56" xfId="2526"/>
    <cellStyle name="20% - Accent3 57" xfId="2568"/>
    <cellStyle name="20% - Accent3 58" xfId="2610"/>
    <cellStyle name="20% - Accent3 59" xfId="2652"/>
    <cellStyle name="20% - Accent3 6" xfId="358"/>
    <cellStyle name="20% - Accent3 60" xfId="2694"/>
    <cellStyle name="20% - Accent3 61" xfId="2736"/>
    <cellStyle name="20% - Accent3 62" xfId="2778"/>
    <cellStyle name="20% - Accent3 63" xfId="2820"/>
    <cellStyle name="20% - Accent3 64" xfId="2862"/>
    <cellStyle name="20% - Accent3 65" xfId="2904"/>
    <cellStyle name="20% - Accent3 66" xfId="2946"/>
    <cellStyle name="20% - Accent3 67" xfId="2988"/>
    <cellStyle name="20% - Accent3 68" xfId="3030"/>
    <cellStyle name="20% - Accent3 69" xfId="3072"/>
    <cellStyle name="20% - Accent3 7" xfId="400"/>
    <cellStyle name="20% - Accent3 8" xfId="442"/>
    <cellStyle name="20% - Accent3 9" xfId="484"/>
    <cellStyle name="20% - Accent4 10" xfId="527"/>
    <cellStyle name="20% - Accent4 11" xfId="569"/>
    <cellStyle name="20% - Accent4 12" xfId="611"/>
    <cellStyle name="20% - Accent4 13" xfId="653"/>
    <cellStyle name="20% - Accent4 14" xfId="695"/>
    <cellStyle name="20% - Accent4 15" xfId="737"/>
    <cellStyle name="20% - Accent4 16" xfId="779"/>
    <cellStyle name="20% - Accent4 17" xfId="821"/>
    <cellStyle name="20% - Accent4 18" xfId="863"/>
    <cellStyle name="20% - Accent4 19" xfId="905"/>
    <cellStyle name="20% - Accent4 2" xfId="191"/>
    <cellStyle name="20% - Accent4 20" xfId="947"/>
    <cellStyle name="20% - Accent4 21" xfId="989"/>
    <cellStyle name="20% - Accent4 22" xfId="1031"/>
    <cellStyle name="20% - Accent4 23" xfId="1073"/>
    <cellStyle name="20% - Accent4 24" xfId="1115"/>
    <cellStyle name="20% - Accent4 25" xfId="1157"/>
    <cellStyle name="20% - Accent4 26" xfId="1199"/>
    <cellStyle name="20% - Accent4 27" xfId="1241"/>
    <cellStyle name="20% - Accent4 28" xfId="1283"/>
    <cellStyle name="20% - Accent4 29" xfId="1325"/>
    <cellStyle name="20% - Accent4 3" xfId="233"/>
    <cellStyle name="20% - Accent4 30" xfId="1367"/>
    <cellStyle name="20% - Accent4 31" xfId="1409"/>
    <cellStyle name="20% - Accent4 32" xfId="1451"/>
    <cellStyle name="20% - Accent4 33" xfId="1493"/>
    <cellStyle name="20% - Accent4 34" xfId="1734"/>
    <cellStyle name="20% - Accent4 35" xfId="1901"/>
    <cellStyle name="20% - Accent4 36" xfId="1799"/>
    <cellStyle name="20% - Accent4 37" xfId="1668"/>
    <cellStyle name="20% - Accent4 38" xfId="1916"/>
    <cellStyle name="20% - Accent4 39" xfId="1884"/>
    <cellStyle name="20% - Accent4 4" xfId="275"/>
    <cellStyle name="20% - Accent4 40" xfId="1915"/>
    <cellStyle name="20% - Accent4 41" xfId="1815"/>
    <cellStyle name="20% - Accent4 42" xfId="1939"/>
    <cellStyle name="20% - Accent4 43" xfId="1981"/>
    <cellStyle name="20% - Accent4 44" xfId="2023"/>
    <cellStyle name="20% - Accent4 45" xfId="2065"/>
    <cellStyle name="20% - Accent4 46" xfId="2107"/>
    <cellStyle name="20% - Accent4 47" xfId="2149"/>
    <cellStyle name="20% - Accent4 48" xfId="2191"/>
    <cellStyle name="20% - Accent4 49" xfId="2233"/>
    <cellStyle name="20% - Accent4 5" xfId="317"/>
    <cellStyle name="20% - Accent4 50" xfId="2275"/>
    <cellStyle name="20% - Accent4 51" xfId="2317"/>
    <cellStyle name="20% - Accent4 52" xfId="2359"/>
    <cellStyle name="20% - Accent4 53" xfId="2401"/>
    <cellStyle name="20% - Accent4 54" xfId="2443"/>
    <cellStyle name="20% - Accent4 55" xfId="2485"/>
    <cellStyle name="20% - Accent4 56" xfId="2527"/>
    <cellStyle name="20% - Accent4 57" xfId="2569"/>
    <cellStyle name="20% - Accent4 58" xfId="2611"/>
    <cellStyle name="20% - Accent4 59" xfId="2653"/>
    <cellStyle name="20% - Accent4 6" xfId="359"/>
    <cellStyle name="20% - Accent4 60" xfId="2695"/>
    <cellStyle name="20% - Accent4 61" xfId="2737"/>
    <cellStyle name="20% - Accent4 62" xfId="2779"/>
    <cellStyle name="20% - Accent4 63" xfId="2821"/>
    <cellStyle name="20% - Accent4 64" xfId="2863"/>
    <cellStyle name="20% - Accent4 65" xfId="2905"/>
    <cellStyle name="20% - Accent4 66" xfId="2947"/>
    <cellStyle name="20% - Accent4 67" xfId="2989"/>
    <cellStyle name="20% - Accent4 68" xfId="3031"/>
    <cellStyle name="20% - Accent4 69" xfId="3073"/>
    <cellStyle name="20% - Accent4 7" xfId="401"/>
    <cellStyle name="20% - Accent4 8" xfId="443"/>
    <cellStyle name="20% - Accent4 9" xfId="485"/>
    <cellStyle name="20% - Accent5 10" xfId="528"/>
    <cellStyle name="20% - Accent5 11" xfId="570"/>
    <cellStyle name="20% - Accent5 12" xfId="612"/>
    <cellStyle name="20% - Accent5 13" xfId="654"/>
    <cellStyle name="20% - Accent5 14" xfId="696"/>
    <cellStyle name="20% - Accent5 15" xfId="738"/>
    <cellStyle name="20% - Accent5 16" xfId="780"/>
    <cellStyle name="20% - Accent5 17" xfId="822"/>
    <cellStyle name="20% - Accent5 18" xfId="864"/>
    <cellStyle name="20% - Accent5 19" xfId="906"/>
    <cellStyle name="20% - Accent5 2" xfId="192"/>
    <cellStyle name="20% - Accent5 20" xfId="948"/>
    <cellStyle name="20% - Accent5 21" xfId="990"/>
    <cellStyle name="20% - Accent5 22" xfId="1032"/>
    <cellStyle name="20% - Accent5 23" xfId="1074"/>
    <cellStyle name="20% - Accent5 24" xfId="1116"/>
    <cellStyle name="20% - Accent5 25" xfId="1158"/>
    <cellStyle name="20% - Accent5 26" xfId="1200"/>
    <cellStyle name="20% - Accent5 27" xfId="1242"/>
    <cellStyle name="20% - Accent5 28" xfId="1284"/>
    <cellStyle name="20% - Accent5 29" xfId="1326"/>
    <cellStyle name="20% - Accent5 3" xfId="234"/>
    <cellStyle name="20% - Accent5 30" xfId="1368"/>
    <cellStyle name="20% - Accent5 31" xfId="1410"/>
    <cellStyle name="20% - Accent5 32" xfId="1452"/>
    <cellStyle name="20% - Accent5 33" xfId="1494"/>
    <cellStyle name="20% - Accent5 34" xfId="1836"/>
    <cellStyle name="20% - Accent5 35" xfId="1914"/>
    <cellStyle name="20% - Accent5 36" xfId="1902"/>
    <cellStyle name="20% - Accent5 37" xfId="1769"/>
    <cellStyle name="20% - Accent5 38" xfId="1691"/>
    <cellStyle name="20% - Accent5 39" xfId="1656"/>
    <cellStyle name="20% - Accent5 4" xfId="276"/>
    <cellStyle name="20% - Accent5 40" xfId="1928"/>
    <cellStyle name="20% - Accent5 41" xfId="1919"/>
    <cellStyle name="20% - Accent5 42" xfId="1940"/>
    <cellStyle name="20% - Accent5 43" xfId="1982"/>
    <cellStyle name="20% - Accent5 44" xfId="2024"/>
    <cellStyle name="20% - Accent5 45" xfId="2066"/>
    <cellStyle name="20% - Accent5 46" xfId="2108"/>
    <cellStyle name="20% - Accent5 47" xfId="2150"/>
    <cellStyle name="20% - Accent5 48" xfId="2192"/>
    <cellStyle name="20% - Accent5 49" xfId="2234"/>
    <cellStyle name="20% - Accent5 5" xfId="318"/>
    <cellStyle name="20% - Accent5 50" xfId="2276"/>
    <cellStyle name="20% - Accent5 51" xfId="2318"/>
    <cellStyle name="20% - Accent5 52" xfId="2360"/>
    <cellStyle name="20% - Accent5 53" xfId="2402"/>
    <cellStyle name="20% - Accent5 54" xfId="2444"/>
    <cellStyle name="20% - Accent5 55" xfId="2486"/>
    <cellStyle name="20% - Accent5 56" xfId="2528"/>
    <cellStyle name="20% - Accent5 57" xfId="2570"/>
    <cellStyle name="20% - Accent5 58" xfId="2612"/>
    <cellStyle name="20% - Accent5 59" xfId="2654"/>
    <cellStyle name="20% - Accent5 6" xfId="360"/>
    <cellStyle name="20% - Accent5 60" xfId="2696"/>
    <cellStyle name="20% - Accent5 61" xfId="2738"/>
    <cellStyle name="20% - Accent5 62" xfId="2780"/>
    <cellStyle name="20% - Accent5 63" xfId="2822"/>
    <cellStyle name="20% - Accent5 64" xfId="2864"/>
    <cellStyle name="20% - Accent5 65" xfId="2906"/>
    <cellStyle name="20% - Accent5 66" xfId="2948"/>
    <cellStyle name="20% - Accent5 67" xfId="2990"/>
    <cellStyle name="20% - Accent5 68" xfId="3032"/>
    <cellStyle name="20% - Accent5 69" xfId="3074"/>
    <cellStyle name="20% - Accent5 7" xfId="402"/>
    <cellStyle name="20% - Accent5 8" xfId="444"/>
    <cellStyle name="20% - Accent5 9" xfId="486"/>
    <cellStyle name="20% - Accent6 10" xfId="529"/>
    <cellStyle name="20% - Accent6 11" xfId="571"/>
    <cellStyle name="20% - Accent6 12" xfId="613"/>
    <cellStyle name="20% - Accent6 13" xfId="655"/>
    <cellStyle name="20% - Accent6 14" xfId="697"/>
    <cellStyle name="20% - Accent6 15" xfId="739"/>
    <cellStyle name="20% - Accent6 16" xfId="781"/>
    <cellStyle name="20% - Accent6 17" xfId="823"/>
    <cellStyle name="20% - Accent6 18" xfId="865"/>
    <cellStyle name="20% - Accent6 19" xfId="907"/>
    <cellStyle name="20% - Accent6 2" xfId="193"/>
    <cellStyle name="20% - Accent6 20" xfId="949"/>
    <cellStyle name="20% - Accent6 21" xfId="991"/>
    <cellStyle name="20% - Accent6 22" xfId="1033"/>
    <cellStyle name="20% - Accent6 23" xfId="1075"/>
    <cellStyle name="20% - Accent6 24" xfId="1117"/>
    <cellStyle name="20% - Accent6 25" xfId="1159"/>
    <cellStyle name="20% - Accent6 26" xfId="1201"/>
    <cellStyle name="20% - Accent6 27" xfId="1243"/>
    <cellStyle name="20% - Accent6 28" xfId="1285"/>
    <cellStyle name="20% - Accent6 29" xfId="1327"/>
    <cellStyle name="20% - Accent6 3" xfId="235"/>
    <cellStyle name="20% - Accent6 30" xfId="1369"/>
    <cellStyle name="20% - Accent6 31" xfId="1411"/>
    <cellStyle name="20% - Accent6 32" xfId="1453"/>
    <cellStyle name="20% - Accent6 33" xfId="1495"/>
    <cellStyle name="20% - Accent6 34" xfId="1594"/>
    <cellStyle name="20% - Accent6 35" xfId="1616"/>
    <cellStyle name="20% - Accent6 36" xfId="1677"/>
    <cellStyle name="20% - Accent6 37" xfId="1569"/>
    <cellStyle name="20% - Accent6 38" xfId="1787"/>
    <cellStyle name="20% - Accent6 39" xfId="1558"/>
    <cellStyle name="20% - Accent6 4" xfId="277"/>
    <cellStyle name="20% - Accent6 40" xfId="1723"/>
    <cellStyle name="20% - Accent6 41" xfId="1695"/>
    <cellStyle name="20% - Accent6 42" xfId="1941"/>
    <cellStyle name="20% - Accent6 43" xfId="1983"/>
    <cellStyle name="20% - Accent6 44" xfId="2025"/>
    <cellStyle name="20% - Accent6 45" xfId="2067"/>
    <cellStyle name="20% - Accent6 46" xfId="2109"/>
    <cellStyle name="20% - Accent6 47" xfId="2151"/>
    <cellStyle name="20% - Accent6 48" xfId="2193"/>
    <cellStyle name="20% - Accent6 49" xfId="2235"/>
    <cellStyle name="20% - Accent6 5" xfId="319"/>
    <cellStyle name="20% - Accent6 50" xfId="2277"/>
    <cellStyle name="20% - Accent6 51" xfId="2319"/>
    <cellStyle name="20% - Accent6 52" xfId="2361"/>
    <cellStyle name="20% - Accent6 53" xfId="2403"/>
    <cellStyle name="20% - Accent6 54" xfId="2445"/>
    <cellStyle name="20% - Accent6 55" xfId="2487"/>
    <cellStyle name="20% - Accent6 56" xfId="2529"/>
    <cellStyle name="20% - Accent6 57" xfId="2571"/>
    <cellStyle name="20% - Accent6 58" xfId="2613"/>
    <cellStyle name="20% - Accent6 59" xfId="2655"/>
    <cellStyle name="20% - Accent6 6" xfId="361"/>
    <cellStyle name="20% - Accent6 60" xfId="2697"/>
    <cellStyle name="20% - Accent6 61" xfId="2739"/>
    <cellStyle name="20% - Accent6 62" xfId="2781"/>
    <cellStyle name="20% - Accent6 63" xfId="2823"/>
    <cellStyle name="20% - Accent6 64" xfId="2865"/>
    <cellStyle name="20% - Accent6 65" xfId="2907"/>
    <cellStyle name="20% - Accent6 66" xfId="2949"/>
    <cellStyle name="20% - Accent6 67" xfId="2991"/>
    <cellStyle name="20% - Accent6 68" xfId="3033"/>
    <cellStyle name="20% - Accent6 69" xfId="3075"/>
    <cellStyle name="20% - Accent6 7" xfId="403"/>
    <cellStyle name="20% - Accent6 8" xfId="445"/>
    <cellStyle name="20% - Accent6 9" xfId="487"/>
    <cellStyle name="40% - Accent1 10" xfId="530"/>
    <cellStyle name="40% - Accent1 11" xfId="572"/>
    <cellStyle name="40% - Accent1 12" xfId="614"/>
    <cellStyle name="40% - Accent1 13" xfId="656"/>
    <cellStyle name="40% - Accent1 14" xfId="698"/>
    <cellStyle name="40% - Accent1 15" xfId="740"/>
    <cellStyle name="40% - Accent1 16" xfId="782"/>
    <cellStyle name="40% - Accent1 17" xfId="824"/>
    <cellStyle name="40% - Accent1 18" xfId="866"/>
    <cellStyle name="40% - Accent1 19" xfId="908"/>
    <cellStyle name="40% - Accent1 2" xfId="194"/>
    <cellStyle name="40% - Accent1 20" xfId="950"/>
    <cellStyle name="40% - Accent1 21" xfId="992"/>
    <cellStyle name="40% - Accent1 22" xfId="1034"/>
    <cellStyle name="40% - Accent1 23" xfId="1076"/>
    <cellStyle name="40% - Accent1 24" xfId="1118"/>
    <cellStyle name="40% - Accent1 25" xfId="1160"/>
    <cellStyle name="40% - Accent1 26" xfId="1202"/>
    <cellStyle name="40% - Accent1 27" xfId="1244"/>
    <cellStyle name="40% - Accent1 28" xfId="1286"/>
    <cellStyle name="40% - Accent1 29" xfId="1328"/>
    <cellStyle name="40% - Accent1 3" xfId="236"/>
    <cellStyle name="40% - Accent1 30" xfId="1370"/>
    <cellStyle name="40% - Accent1 31" xfId="1412"/>
    <cellStyle name="40% - Accent1 32" xfId="1454"/>
    <cellStyle name="40% - Accent1 33" xfId="1496"/>
    <cellStyle name="40% - Accent1 34" xfId="1808"/>
    <cellStyle name="40% - Accent1 35" xfId="1926"/>
    <cellStyle name="40% - Accent1 36" xfId="1776"/>
    <cellStyle name="40% - Accent1 37" xfId="1643"/>
    <cellStyle name="40% - Accent1 38" xfId="1892"/>
    <cellStyle name="40% - Accent1 39" xfId="1873"/>
    <cellStyle name="40% - Accent1 4" xfId="278"/>
    <cellStyle name="40% - Accent1 40" xfId="1824"/>
    <cellStyle name="40% - Accent1 41" xfId="1700"/>
    <cellStyle name="40% - Accent1 42" xfId="1942"/>
    <cellStyle name="40% - Accent1 43" xfId="1984"/>
    <cellStyle name="40% - Accent1 44" xfId="2026"/>
    <cellStyle name="40% - Accent1 45" xfId="2068"/>
    <cellStyle name="40% - Accent1 46" xfId="2110"/>
    <cellStyle name="40% - Accent1 47" xfId="2152"/>
    <cellStyle name="40% - Accent1 48" xfId="2194"/>
    <cellStyle name="40% - Accent1 49" xfId="2236"/>
    <cellStyle name="40% - Accent1 5" xfId="320"/>
    <cellStyle name="40% - Accent1 50" xfId="2278"/>
    <cellStyle name="40% - Accent1 51" xfId="2320"/>
    <cellStyle name="40% - Accent1 52" xfId="2362"/>
    <cellStyle name="40% - Accent1 53" xfId="2404"/>
    <cellStyle name="40% - Accent1 54" xfId="2446"/>
    <cellStyle name="40% - Accent1 55" xfId="2488"/>
    <cellStyle name="40% - Accent1 56" xfId="2530"/>
    <cellStyle name="40% - Accent1 57" xfId="2572"/>
    <cellStyle name="40% - Accent1 58" xfId="2614"/>
    <cellStyle name="40% - Accent1 59" xfId="2656"/>
    <cellStyle name="40% - Accent1 6" xfId="362"/>
    <cellStyle name="40% - Accent1 60" xfId="2698"/>
    <cellStyle name="40% - Accent1 61" xfId="2740"/>
    <cellStyle name="40% - Accent1 62" xfId="2782"/>
    <cellStyle name="40% - Accent1 63" xfId="2824"/>
    <cellStyle name="40% - Accent1 64" xfId="2866"/>
    <cellStyle name="40% - Accent1 65" xfId="2908"/>
    <cellStyle name="40% - Accent1 66" xfId="2950"/>
    <cellStyle name="40% - Accent1 67" xfId="2992"/>
    <cellStyle name="40% - Accent1 68" xfId="3034"/>
    <cellStyle name="40% - Accent1 69" xfId="3076"/>
    <cellStyle name="40% - Accent1 7" xfId="404"/>
    <cellStyle name="40% - Accent1 8" xfId="446"/>
    <cellStyle name="40% - Accent1 9" xfId="488"/>
    <cellStyle name="40% - Accent2 10" xfId="531"/>
    <cellStyle name="40% - Accent2 11" xfId="573"/>
    <cellStyle name="40% - Accent2 12" xfId="615"/>
    <cellStyle name="40% - Accent2 13" xfId="657"/>
    <cellStyle name="40% - Accent2 14" xfId="699"/>
    <cellStyle name="40% - Accent2 15" xfId="741"/>
    <cellStyle name="40% - Accent2 16" xfId="783"/>
    <cellStyle name="40% - Accent2 17" xfId="825"/>
    <cellStyle name="40% - Accent2 18" xfId="867"/>
    <cellStyle name="40% - Accent2 19" xfId="909"/>
    <cellStyle name="40% - Accent2 2" xfId="195"/>
    <cellStyle name="40% - Accent2 20" xfId="951"/>
    <cellStyle name="40% - Accent2 21" xfId="993"/>
    <cellStyle name="40% - Accent2 22" xfId="1035"/>
    <cellStyle name="40% - Accent2 23" xfId="1077"/>
    <cellStyle name="40% - Accent2 24" xfId="1119"/>
    <cellStyle name="40% - Accent2 25" xfId="1161"/>
    <cellStyle name="40% - Accent2 26" xfId="1203"/>
    <cellStyle name="40% - Accent2 27" xfId="1245"/>
    <cellStyle name="40% - Accent2 28" xfId="1287"/>
    <cellStyle name="40% - Accent2 29" xfId="1329"/>
    <cellStyle name="40% - Accent2 3" xfId="237"/>
    <cellStyle name="40% - Accent2 30" xfId="1371"/>
    <cellStyle name="40% - Accent2 31" xfId="1413"/>
    <cellStyle name="40% - Accent2 32" xfId="1455"/>
    <cellStyle name="40% - Accent2 33" xfId="1497"/>
    <cellStyle name="40% - Accent2 34" xfId="1714"/>
    <cellStyle name="40% - Accent2 35" xfId="1590"/>
    <cellStyle name="40% - Accent2 36" xfId="1881"/>
    <cellStyle name="40% - Accent2 37" xfId="1758"/>
    <cellStyle name="40% - Accent2 38" xfId="1665"/>
    <cellStyle name="40% - Accent2 39" xfId="1632"/>
    <cellStyle name="40% - Accent2 4" xfId="279"/>
    <cellStyle name="40% - Accent2 40" xfId="1579"/>
    <cellStyle name="40% - Accent2 41" xfId="1791"/>
    <cellStyle name="40% - Accent2 42" xfId="1943"/>
    <cellStyle name="40% - Accent2 43" xfId="1985"/>
    <cellStyle name="40% - Accent2 44" xfId="2027"/>
    <cellStyle name="40% - Accent2 45" xfId="2069"/>
    <cellStyle name="40% - Accent2 46" xfId="2111"/>
    <cellStyle name="40% - Accent2 47" xfId="2153"/>
    <cellStyle name="40% - Accent2 48" xfId="2195"/>
    <cellStyle name="40% - Accent2 49" xfId="2237"/>
    <cellStyle name="40% - Accent2 5" xfId="321"/>
    <cellStyle name="40% - Accent2 50" xfId="2279"/>
    <cellStyle name="40% - Accent2 51" xfId="2321"/>
    <cellStyle name="40% - Accent2 52" xfId="2363"/>
    <cellStyle name="40% - Accent2 53" xfId="2405"/>
    <cellStyle name="40% - Accent2 54" xfId="2447"/>
    <cellStyle name="40% - Accent2 55" xfId="2489"/>
    <cellStyle name="40% - Accent2 56" xfId="2531"/>
    <cellStyle name="40% - Accent2 57" xfId="2573"/>
    <cellStyle name="40% - Accent2 58" xfId="2615"/>
    <cellStyle name="40% - Accent2 59" xfId="2657"/>
    <cellStyle name="40% - Accent2 6" xfId="363"/>
    <cellStyle name="40% - Accent2 60" xfId="2699"/>
    <cellStyle name="40% - Accent2 61" xfId="2741"/>
    <cellStyle name="40% - Accent2 62" xfId="2783"/>
    <cellStyle name="40% - Accent2 63" xfId="2825"/>
    <cellStyle name="40% - Accent2 64" xfId="2867"/>
    <cellStyle name="40% - Accent2 65" xfId="2909"/>
    <cellStyle name="40% - Accent2 66" xfId="2951"/>
    <cellStyle name="40% - Accent2 67" xfId="2993"/>
    <cellStyle name="40% - Accent2 68" xfId="3035"/>
    <cellStyle name="40% - Accent2 69" xfId="3077"/>
    <cellStyle name="40% - Accent2 7" xfId="405"/>
    <cellStyle name="40% - Accent2 8" xfId="447"/>
    <cellStyle name="40% - Accent2 9" xfId="489"/>
    <cellStyle name="40% - Accent3 10" xfId="532"/>
    <cellStyle name="40% - Accent3 11" xfId="574"/>
    <cellStyle name="40% - Accent3 12" xfId="616"/>
    <cellStyle name="40% - Accent3 13" xfId="658"/>
    <cellStyle name="40% - Accent3 14" xfId="700"/>
    <cellStyle name="40% - Accent3 15" xfId="742"/>
    <cellStyle name="40% - Accent3 16" xfId="784"/>
    <cellStyle name="40% - Accent3 17" xfId="826"/>
    <cellStyle name="40% - Accent3 18" xfId="868"/>
    <cellStyle name="40% - Accent3 19" xfId="910"/>
    <cellStyle name="40% - Accent3 2" xfId="196"/>
    <cellStyle name="40% - Accent3 20" xfId="952"/>
    <cellStyle name="40% - Accent3 21" xfId="994"/>
    <cellStyle name="40% - Accent3 22" xfId="1036"/>
    <cellStyle name="40% - Accent3 23" xfId="1078"/>
    <cellStyle name="40% - Accent3 24" xfId="1120"/>
    <cellStyle name="40% - Accent3 25" xfId="1162"/>
    <cellStyle name="40% - Accent3 26" xfId="1204"/>
    <cellStyle name="40% - Accent3 27" xfId="1246"/>
    <cellStyle name="40% - Accent3 28" xfId="1288"/>
    <cellStyle name="40% - Accent3 29" xfId="1330"/>
    <cellStyle name="40% - Accent3 3" xfId="238"/>
    <cellStyle name="40% - Accent3 30" xfId="1372"/>
    <cellStyle name="40% - Accent3 31" xfId="1414"/>
    <cellStyle name="40% - Accent3 32" xfId="1456"/>
    <cellStyle name="40% - Accent3 33" xfId="1498"/>
    <cellStyle name="40% - Accent3 34" xfId="1814"/>
    <cellStyle name="40% - Accent3 35" xfId="1603"/>
    <cellStyle name="40% - Accent3 36" xfId="1654"/>
    <cellStyle name="40% - Accent3 37" xfId="1862"/>
    <cellStyle name="40% - Accent3 38" xfId="1766"/>
    <cellStyle name="40% - Accent3 39" xfId="1749"/>
    <cellStyle name="40% - Accent3 4" xfId="280"/>
    <cellStyle name="40% - Accent3 40" xfId="1876"/>
    <cellStyle name="40% - Accent3 41" xfId="1896"/>
    <cellStyle name="40% - Accent3 42" xfId="1944"/>
    <cellStyle name="40% - Accent3 43" xfId="1986"/>
    <cellStyle name="40% - Accent3 44" xfId="2028"/>
    <cellStyle name="40% - Accent3 45" xfId="2070"/>
    <cellStyle name="40% - Accent3 46" xfId="2112"/>
    <cellStyle name="40% - Accent3 47" xfId="2154"/>
    <cellStyle name="40% - Accent3 48" xfId="2196"/>
    <cellStyle name="40% - Accent3 49" xfId="2238"/>
    <cellStyle name="40% - Accent3 5" xfId="322"/>
    <cellStyle name="40% - Accent3 50" xfId="2280"/>
    <cellStyle name="40% - Accent3 51" xfId="2322"/>
    <cellStyle name="40% - Accent3 52" xfId="2364"/>
    <cellStyle name="40% - Accent3 53" xfId="2406"/>
    <cellStyle name="40% - Accent3 54" xfId="2448"/>
    <cellStyle name="40% - Accent3 55" xfId="2490"/>
    <cellStyle name="40% - Accent3 56" xfId="2532"/>
    <cellStyle name="40% - Accent3 57" xfId="2574"/>
    <cellStyle name="40% - Accent3 58" xfId="2616"/>
    <cellStyle name="40% - Accent3 59" xfId="2658"/>
    <cellStyle name="40% - Accent3 6" xfId="364"/>
    <cellStyle name="40% - Accent3 60" xfId="2700"/>
    <cellStyle name="40% - Accent3 61" xfId="2742"/>
    <cellStyle name="40% - Accent3 62" xfId="2784"/>
    <cellStyle name="40% - Accent3 63" xfId="2826"/>
    <cellStyle name="40% - Accent3 64" xfId="2868"/>
    <cellStyle name="40% - Accent3 65" xfId="2910"/>
    <cellStyle name="40% - Accent3 66" xfId="2952"/>
    <cellStyle name="40% - Accent3 67" xfId="2994"/>
    <cellStyle name="40% - Accent3 68" xfId="3036"/>
    <cellStyle name="40% - Accent3 69" xfId="3078"/>
    <cellStyle name="40% - Accent3 7" xfId="406"/>
    <cellStyle name="40% - Accent3 8" xfId="448"/>
    <cellStyle name="40% - Accent3 9" xfId="490"/>
    <cellStyle name="40% - Accent4 10" xfId="533"/>
    <cellStyle name="40% - Accent4 11" xfId="575"/>
    <cellStyle name="40% - Accent4 12" xfId="617"/>
    <cellStyle name="40% - Accent4 13" xfId="659"/>
    <cellStyle name="40% - Accent4 14" xfId="701"/>
    <cellStyle name="40% - Accent4 15" xfId="743"/>
    <cellStyle name="40% - Accent4 16" xfId="785"/>
    <cellStyle name="40% - Accent4 17" xfId="827"/>
    <cellStyle name="40% - Accent4 18" xfId="869"/>
    <cellStyle name="40% - Accent4 19" xfId="911"/>
    <cellStyle name="40% - Accent4 2" xfId="197"/>
    <cellStyle name="40% - Accent4 20" xfId="953"/>
    <cellStyle name="40% - Accent4 21" xfId="995"/>
    <cellStyle name="40% - Accent4 22" xfId="1037"/>
    <cellStyle name="40% - Accent4 23" xfId="1079"/>
    <cellStyle name="40% - Accent4 24" xfId="1121"/>
    <cellStyle name="40% - Accent4 25" xfId="1163"/>
    <cellStyle name="40% - Accent4 26" xfId="1205"/>
    <cellStyle name="40% - Accent4 27" xfId="1247"/>
    <cellStyle name="40% - Accent4 28" xfId="1289"/>
    <cellStyle name="40% - Accent4 29" xfId="1331"/>
    <cellStyle name="40% - Accent4 3" xfId="239"/>
    <cellStyle name="40% - Accent4 30" xfId="1373"/>
    <cellStyle name="40% - Accent4 31" xfId="1415"/>
    <cellStyle name="40% - Accent4 32" xfId="1457"/>
    <cellStyle name="40% - Accent4 33" xfId="1499"/>
    <cellStyle name="40% - Accent4 34" xfId="1918"/>
    <cellStyle name="40% - Accent4 35" xfId="1615"/>
    <cellStyle name="40% - Accent4 36" xfId="1556"/>
    <cellStyle name="40% - Accent4 37" xfId="1621"/>
    <cellStyle name="40% - Accent4 38" xfId="1567"/>
    <cellStyle name="40% - Accent4 39" xfId="1853"/>
    <cellStyle name="40% - Accent4 4" xfId="281"/>
    <cellStyle name="40% - Accent4 40" xfId="1704"/>
    <cellStyle name="40% - Accent4 41" xfId="1669"/>
    <cellStyle name="40% - Accent4 42" xfId="1945"/>
    <cellStyle name="40% - Accent4 43" xfId="1987"/>
    <cellStyle name="40% - Accent4 44" xfId="2029"/>
    <cellStyle name="40% - Accent4 45" xfId="2071"/>
    <cellStyle name="40% - Accent4 46" xfId="2113"/>
    <cellStyle name="40% - Accent4 47" xfId="2155"/>
    <cellStyle name="40% - Accent4 48" xfId="2197"/>
    <cellStyle name="40% - Accent4 49" xfId="2239"/>
    <cellStyle name="40% - Accent4 5" xfId="323"/>
    <cellStyle name="40% - Accent4 50" xfId="2281"/>
    <cellStyle name="40% - Accent4 51" xfId="2323"/>
    <cellStyle name="40% - Accent4 52" xfId="2365"/>
    <cellStyle name="40% - Accent4 53" xfId="2407"/>
    <cellStyle name="40% - Accent4 54" xfId="2449"/>
    <cellStyle name="40% - Accent4 55" xfId="2491"/>
    <cellStyle name="40% - Accent4 56" xfId="2533"/>
    <cellStyle name="40% - Accent4 57" xfId="2575"/>
    <cellStyle name="40% - Accent4 58" xfId="2617"/>
    <cellStyle name="40% - Accent4 59" xfId="2659"/>
    <cellStyle name="40% - Accent4 6" xfId="365"/>
    <cellStyle name="40% - Accent4 60" xfId="2701"/>
    <cellStyle name="40% - Accent4 61" xfId="2743"/>
    <cellStyle name="40% - Accent4 62" xfId="2785"/>
    <cellStyle name="40% - Accent4 63" xfId="2827"/>
    <cellStyle name="40% - Accent4 64" xfId="2869"/>
    <cellStyle name="40% - Accent4 65" xfId="2911"/>
    <cellStyle name="40% - Accent4 66" xfId="2953"/>
    <cellStyle name="40% - Accent4 67" xfId="2995"/>
    <cellStyle name="40% - Accent4 68" xfId="3037"/>
    <cellStyle name="40% - Accent4 69" xfId="3079"/>
    <cellStyle name="40% - Accent4 7" xfId="407"/>
    <cellStyle name="40% - Accent4 8" xfId="449"/>
    <cellStyle name="40% - Accent4 9" xfId="491"/>
    <cellStyle name="40% - Accent5 10" xfId="534"/>
    <cellStyle name="40% - Accent5 11" xfId="576"/>
    <cellStyle name="40% - Accent5 12" xfId="618"/>
    <cellStyle name="40% - Accent5 13" xfId="660"/>
    <cellStyle name="40% - Accent5 14" xfId="702"/>
    <cellStyle name="40% - Accent5 15" xfId="744"/>
    <cellStyle name="40% - Accent5 16" xfId="786"/>
    <cellStyle name="40% - Accent5 17" xfId="828"/>
    <cellStyle name="40% - Accent5 18" xfId="870"/>
    <cellStyle name="40% - Accent5 19" xfId="912"/>
    <cellStyle name="40% - Accent5 2" xfId="198"/>
    <cellStyle name="40% - Accent5 20" xfId="954"/>
    <cellStyle name="40% - Accent5 21" xfId="996"/>
    <cellStyle name="40% - Accent5 22" xfId="1038"/>
    <cellStyle name="40% - Accent5 23" xfId="1080"/>
    <cellStyle name="40% - Accent5 24" xfId="1122"/>
    <cellStyle name="40% - Accent5 25" xfId="1164"/>
    <cellStyle name="40% - Accent5 26" xfId="1206"/>
    <cellStyle name="40% - Accent5 27" xfId="1248"/>
    <cellStyle name="40% - Accent5 28" xfId="1290"/>
    <cellStyle name="40% - Accent5 29" xfId="1332"/>
    <cellStyle name="40% - Accent5 3" xfId="240"/>
    <cellStyle name="40% - Accent5 30" xfId="1374"/>
    <cellStyle name="40% - Accent5 31" xfId="1416"/>
    <cellStyle name="40% - Accent5 32" xfId="1458"/>
    <cellStyle name="40% - Accent5 33" xfId="1500"/>
    <cellStyle name="40% - Accent5 34" xfId="1693"/>
    <cellStyle name="40% - Accent5 35" xfId="1625"/>
    <cellStyle name="40% - Accent5 36" xfId="1871"/>
    <cellStyle name="40% - Accent5 37" xfId="1739"/>
    <cellStyle name="40% - Accent5 38" xfId="1641"/>
    <cellStyle name="40% - Accent5 39" xfId="1610"/>
    <cellStyle name="40% - Accent5 4" xfId="282"/>
    <cellStyle name="40% - Accent5 40" xfId="1800"/>
    <cellStyle name="40% - Accent5 41" xfId="1770"/>
    <cellStyle name="40% - Accent5 42" xfId="1946"/>
    <cellStyle name="40% - Accent5 43" xfId="1988"/>
    <cellStyle name="40% - Accent5 44" xfId="2030"/>
    <cellStyle name="40% - Accent5 45" xfId="2072"/>
    <cellStyle name="40% - Accent5 46" xfId="2114"/>
    <cellStyle name="40% - Accent5 47" xfId="2156"/>
    <cellStyle name="40% - Accent5 48" xfId="2198"/>
    <cellStyle name="40% - Accent5 49" xfId="2240"/>
    <cellStyle name="40% - Accent5 5" xfId="324"/>
    <cellStyle name="40% - Accent5 50" xfId="2282"/>
    <cellStyle name="40% - Accent5 51" xfId="2324"/>
    <cellStyle name="40% - Accent5 52" xfId="2366"/>
    <cellStyle name="40% - Accent5 53" xfId="2408"/>
    <cellStyle name="40% - Accent5 54" xfId="2450"/>
    <cellStyle name="40% - Accent5 55" xfId="2492"/>
    <cellStyle name="40% - Accent5 56" xfId="2534"/>
    <cellStyle name="40% - Accent5 57" xfId="2576"/>
    <cellStyle name="40% - Accent5 58" xfId="2618"/>
    <cellStyle name="40% - Accent5 59" xfId="2660"/>
    <cellStyle name="40% - Accent5 6" xfId="366"/>
    <cellStyle name="40% - Accent5 60" xfId="2702"/>
    <cellStyle name="40% - Accent5 61" xfId="2744"/>
    <cellStyle name="40% - Accent5 62" xfId="2786"/>
    <cellStyle name="40% - Accent5 63" xfId="2828"/>
    <cellStyle name="40% - Accent5 64" xfId="2870"/>
    <cellStyle name="40% - Accent5 65" xfId="2912"/>
    <cellStyle name="40% - Accent5 66" xfId="2954"/>
    <cellStyle name="40% - Accent5 67" xfId="2996"/>
    <cellStyle name="40% - Accent5 68" xfId="3038"/>
    <cellStyle name="40% - Accent5 69" xfId="3080"/>
    <cellStyle name="40% - Accent5 7" xfId="408"/>
    <cellStyle name="40% - Accent5 8" xfId="450"/>
    <cellStyle name="40% - Accent5 9" xfId="492"/>
    <cellStyle name="40% - Accent6 10" xfId="535"/>
    <cellStyle name="40% - Accent6 11" xfId="577"/>
    <cellStyle name="40% - Accent6 12" xfId="619"/>
    <cellStyle name="40% - Accent6 13" xfId="661"/>
    <cellStyle name="40% - Accent6 14" xfId="703"/>
    <cellStyle name="40% - Accent6 15" xfId="745"/>
    <cellStyle name="40% - Accent6 16" xfId="787"/>
    <cellStyle name="40% - Accent6 17" xfId="829"/>
    <cellStyle name="40% - Accent6 18" xfId="871"/>
    <cellStyle name="40% - Accent6 19" xfId="913"/>
    <cellStyle name="40% - Accent6 2" xfId="199"/>
    <cellStyle name="40% - Accent6 20" xfId="955"/>
    <cellStyle name="40% - Accent6 21" xfId="997"/>
    <cellStyle name="40% - Accent6 22" xfId="1039"/>
    <cellStyle name="40% - Accent6 23" xfId="1081"/>
    <cellStyle name="40% - Accent6 24" xfId="1123"/>
    <cellStyle name="40% - Accent6 25" xfId="1165"/>
    <cellStyle name="40% - Accent6 26" xfId="1207"/>
    <cellStyle name="40% - Accent6 27" xfId="1249"/>
    <cellStyle name="40% - Accent6 28" xfId="1291"/>
    <cellStyle name="40% - Accent6 29" xfId="1333"/>
    <cellStyle name="40% - Accent6 3" xfId="241"/>
    <cellStyle name="40% - Accent6 30" xfId="1375"/>
    <cellStyle name="40% - Accent6 31" xfId="1417"/>
    <cellStyle name="40% - Accent6 32" xfId="1459"/>
    <cellStyle name="40% - Accent6 33" xfId="1501"/>
    <cellStyle name="40% - Accent6 34" xfId="1789"/>
    <cellStyle name="40% - Accent6 35" xfId="1637"/>
    <cellStyle name="40% - Accent6 36" xfId="1630"/>
    <cellStyle name="40% - Accent6 37" xfId="1842"/>
    <cellStyle name="40% - Accent6 38" xfId="1756"/>
    <cellStyle name="40% - Accent6 39" xfId="1742"/>
    <cellStyle name="40% - Accent6 4" xfId="283"/>
    <cellStyle name="40% - Accent6 40" xfId="1903"/>
    <cellStyle name="40% - Accent6 41" xfId="1570"/>
    <cellStyle name="40% - Accent6 42" xfId="1947"/>
    <cellStyle name="40% - Accent6 43" xfId="1989"/>
    <cellStyle name="40% - Accent6 44" xfId="2031"/>
    <cellStyle name="40% - Accent6 45" xfId="2073"/>
    <cellStyle name="40% - Accent6 46" xfId="2115"/>
    <cellStyle name="40% - Accent6 47" xfId="2157"/>
    <cellStyle name="40% - Accent6 48" xfId="2199"/>
    <cellStyle name="40% - Accent6 49" xfId="2241"/>
    <cellStyle name="40% - Accent6 5" xfId="325"/>
    <cellStyle name="40% - Accent6 50" xfId="2283"/>
    <cellStyle name="40% - Accent6 51" xfId="2325"/>
    <cellStyle name="40% - Accent6 52" xfId="2367"/>
    <cellStyle name="40% - Accent6 53" xfId="2409"/>
    <cellStyle name="40% - Accent6 54" xfId="2451"/>
    <cellStyle name="40% - Accent6 55" xfId="2493"/>
    <cellStyle name="40% - Accent6 56" xfId="2535"/>
    <cellStyle name="40% - Accent6 57" xfId="2577"/>
    <cellStyle name="40% - Accent6 58" xfId="2619"/>
    <cellStyle name="40% - Accent6 59" xfId="2661"/>
    <cellStyle name="40% - Accent6 6" xfId="367"/>
    <cellStyle name="40% - Accent6 60" xfId="2703"/>
    <cellStyle name="40% - Accent6 61" xfId="2745"/>
    <cellStyle name="40% - Accent6 62" xfId="2787"/>
    <cellStyle name="40% - Accent6 63" xfId="2829"/>
    <cellStyle name="40% - Accent6 64" xfId="2871"/>
    <cellStyle name="40% - Accent6 65" xfId="2913"/>
    <cellStyle name="40% - Accent6 66" xfId="2955"/>
    <cellStyle name="40% - Accent6 67" xfId="2997"/>
    <cellStyle name="40% - Accent6 68" xfId="3039"/>
    <cellStyle name="40% - Accent6 69" xfId="3081"/>
    <cellStyle name="40% - Accent6 7" xfId="409"/>
    <cellStyle name="40% - Accent6 8" xfId="451"/>
    <cellStyle name="40% - Accent6 9" xfId="493"/>
    <cellStyle name="60% - Accent1 10" xfId="536"/>
    <cellStyle name="60% - Accent1 11" xfId="578"/>
    <cellStyle name="60% - Accent1 12" xfId="620"/>
    <cellStyle name="60% - Accent1 13" xfId="662"/>
    <cellStyle name="60% - Accent1 14" xfId="704"/>
    <cellStyle name="60% - Accent1 15" xfId="746"/>
    <cellStyle name="60% - Accent1 16" xfId="788"/>
    <cellStyle name="60% - Accent1 17" xfId="830"/>
    <cellStyle name="60% - Accent1 18" xfId="872"/>
    <cellStyle name="60% - Accent1 19" xfId="914"/>
    <cellStyle name="60% - Accent1 2" xfId="200"/>
    <cellStyle name="60% - Accent1 20" xfId="956"/>
    <cellStyle name="60% - Accent1 21" xfId="998"/>
    <cellStyle name="60% - Accent1 22" xfId="1040"/>
    <cellStyle name="60% - Accent1 23" xfId="1082"/>
    <cellStyle name="60% - Accent1 24" xfId="1124"/>
    <cellStyle name="60% - Accent1 25" xfId="1166"/>
    <cellStyle name="60% - Accent1 26" xfId="1208"/>
    <cellStyle name="60% - Accent1 27" xfId="1250"/>
    <cellStyle name="60% - Accent1 28" xfId="1292"/>
    <cellStyle name="60% - Accent1 29" xfId="1334"/>
    <cellStyle name="60% - Accent1 3" xfId="242"/>
    <cellStyle name="60% - Accent1 30" xfId="1376"/>
    <cellStyle name="60% - Accent1 31" xfId="1418"/>
    <cellStyle name="60% - Accent1 32" xfId="1460"/>
    <cellStyle name="60% - Accent1 33" xfId="1502"/>
    <cellStyle name="60% - Accent1 34" xfId="1894"/>
    <cellStyle name="60% - Accent1 35" xfId="1674"/>
    <cellStyle name="60% - Accent1 36" xfId="1747"/>
    <cellStyle name="60% - Accent1 37" xfId="1611"/>
    <cellStyle name="60% - Accent1 38" xfId="1860"/>
    <cellStyle name="60% - Accent1 39" xfId="1844"/>
    <cellStyle name="60% - Accent1 4" xfId="284"/>
    <cellStyle name="60% - Accent1 40" xfId="1678"/>
    <cellStyle name="60% - Accent1 41" xfId="1644"/>
    <cellStyle name="60% - Accent1 42" xfId="1948"/>
    <cellStyle name="60% - Accent1 43" xfId="1990"/>
    <cellStyle name="60% - Accent1 44" xfId="2032"/>
    <cellStyle name="60% - Accent1 45" xfId="2074"/>
    <cellStyle name="60% - Accent1 46" xfId="2116"/>
    <cellStyle name="60% - Accent1 47" xfId="2158"/>
    <cellStyle name="60% - Accent1 48" xfId="2200"/>
    <cellStyle name="60% - Accent1 49" xfId="2242"/>
    <cellStyle name="60% - Accent1 5" xfId="326"/>
    <cellStyle name="60% - Accent1 50" xfId="2284"/>
    <cellStyle name="60% - Accent1 51" xfId="2326"/>
    <cellStyle name="60% - Accent1 52" xfId="2368"/>
    <cellStyle name="60% - Accent1 53" xfId="2410"/>
    <cellStyle name="60% - Accent1 54" xfId="2452"/>
    <cellStyle name="60% - Accent1 55" xfId="2494"/>
    <cellStyle name="60% - Accent1 56" xfId="2536"/>
    <cellStyle name="60% - Accent1 57" xfId="2578"/>
    <cellStyle name="60% - Accent1 58" xfId="2620"/>
    <cellStyle name="60% - Accent1 59" xfId="2662"/>
    <cellStyle name="60% - Accent1 6" xfId="368"/>
    <cellStyle name="60% - Accent1 60" xfId="2704"/>
    <cellStyle name="60% - Accent1 61" xfId="2746"/>
    <cellStyle name="60% - Accent1 62" xfId="2788"/>
    <cellStyle name="60% - Accent1 63" xfId="2830"/>
    <cellStyle name="60% - Accent1 64" xfId="2872"/>
    <cellStyle name="60% - Accent1 65" xfId="2914"/>
    <cellStyle name="60% - Accent1 66" xfId="2956"/>
    <cellStyle name="60% - Accent1 67" xfId="2998"/>
    <cellStyle name="60% - Accent1 68" xfId="3040"/>
    <cellStyle name="60% - Accent1 69" xfId="3082"/>
    <cellStyle name="60% - Accent1 7" xfId="410"/>
    <cellStyle name="60% - Accent1 8" xfId="452"/>
    <cellStyle name="60% - Accent1 9" xfId="494"/>
    <cellStyle name="60% - Accent2 10" xfId="537"/>
    <cellStyle name="60% - Accent2 11" xfId="579"/>
    <cellStyle name="60% - Accent2 12" xfId="621"/>
    <cellStyle name="60% - Accent2 13" xfId="663"/>
    <cellStyle name="60% - Accent2 14" xfId="705"/>
    <cellStyle name="60% - Accent2 15" xfId="747"/>
    <cellStyle name="60% - Accent2 16" xfId="789"/>
    <cellStyle name="60% - Accent2 17" xfId="831"/>
    <cellStyle name="60% - Accent2 18" xfId="873"/>
    <cellStyle name="60% - Accent2 19" xfId="915"/>
    <cellStyle name="60% - Accent2 2" xfId="201"/>
    <cellStyle name="60% - Accent2 20" xfId="957"/>
    <cellStyle name="60% - Accent2 21" xfId="999"/>
    <cellStyle name="60% - Accent2 22" xfId="1041"/>
    <cellStyle name="60% - Accent2 23" xfId="1083"/>
    <cellStyle name="60% - Accent2 24" xfId="1125"/>
    <cellStyle name="60% - Accent2 25" xfId="1167"/>
    <cellStyle name="60% - Accent2 26" xfId="1209"/>
    <cellStyle name="60% - Accent2 27" xfId="1251"/>
    <cellStyle name="60% - Accent2 28" xfId="1293"/>
    <cellStyle name="60% - Accent2 29" xfId="1335"/>
    <cellStyle name="60% - Accent2 3" xfId="243"/>
    <cellStyle name="60% - Accent2 30" xfId="1377"/>
    <cellStyle name="60% - Accent2 31" xfId="1419"/>
    <cellStyle name="60% - Accent2 32" xfId="1461"/>
    <cellStyle name="60% - Accent2 33" xfId="1503"/>
    <cellStyle name="60% - Accent2 34" xfId="1667"/>
    <cellStyle name="60% - Accent2 35" xfId="1690"/>
    <cellStyle name="60% - Accent2 36" xfId="1751"/>
    <cellStyle name="60% - Accent2 37" xfId="1730"/>
    <cellStyle name="60% - Accent2 38" xfId="1865"/>
    <cellStyle name="60% - Accent2 39" xfId="1601"/>
    <cellStyle name="60% - Accent2 4" xfId="285"/>
    <cellStyle name="60% - Accent2 40" xfId="1777"/>
    <cellStyle name="60% - Accent2 41" xfId="1760"/>
    <cellStyle name="60% - Accent2 42" xfId="1949"/>
    <cellStyle name="60% - Accent2 43" xfId="1991"/>
    <cellStyle name="60% - Accent2 44" xfId="2033"/>
    <cellStyle name="60% - Accent2 45" xfId="2075"/>
    <cellStyle name="60% - Accent2 46" xfId="2117"/>
    <cellStyle name="60% - Accent2 47" xfId="2159"/>
    <cellStyle name="60% - Accent2 48" xfId="2201"/>
    <cellStyle name="60% - Accent2 49" xfId="2243"/>
    <cellStyle name="60% - Accent2 5" xfId="327"/>
    <cellStyle name="60% - Accent2 50" xfId="2285"/>
    <cellStyle name="60% - Accent2 51" xfId="2327"/>
    <cellStyle name="60% - Accent2 52" xfId="2369"/>
    <cellStyle name="60% - Accent2 53" xfId="2411"/>
    <cellStyle name="60% - Accent2 54" xfId="2453"/>
    <cellStyle name="60% - Accent2 55" xfId="2495"/>
    <cellStyle name="60% - Accent2 56" xfId="2537"/>
    <cellStyle name="60% - Accent2 57" xfId="2579"/>
    <cellStyle name="60% - Accent2 58" xfId="2621"/>
    <cellStyle name="60% - Accent2 59" xfId="2663"/>
    <cellStyle name="60% - Accent2 6" xfId="369"/>
    <cellStyle name="60% - Accent2 60" xfId="2705"/>
    <cellStyle name="60% - Accent2 61" xfId="2747"/>
    <cellStyle name="60% - Accent2 62" xfId="2789"/>
    <cellStyle name="60% - Accent2 63" xfId="2831"/>
    <cellStyle name="60% - Accent2 64" xfId="2873"/>
    <cellStyle name="60% - Accent2 65" xfId="2915"/>
    <cellStyle name="60% - Accent2 66" xfId="2957"/>
    <cellStyle name="60% - Accent2 67" xfId="2999"/>
    <cellStyle name="60% - Accent2 68" xfId="3041"/>
    <cellStyle name="60% - Accent2 69" xfId="3083"/>
    <cellStyle name="60% - Accent2 7" xfId="411"/>
    <cellStyle name="60% - Accent2 8" xfId="453"/>
    <cellStyle name="60% - Accent2 9" xfId="495"/>
    <cellStyle name="60% - Accent3 10" xfId="538"/>
    <cellStyle name="60% - Accent3 11" xfId="580"/>
    <cellStyle name="60% - Accent3 12" xfId="622"/>
    <cellStyle name="60% - Accent3 13" xfId="664"/>
    <cellStyle name="60% - Accent3 14" xfId="706"/>
    <cellStyle name="60% - Accent3 15" xfId="748"/>
    <cellStyle name="60% - Accent3 16" xfId="790"/>
    <cellStyle name="60% - Accent3 17" xfId="832"/>
    <cellStyle name="60% - Accent3 18" xfId="874"/>
    <cellStyle name="60% - Accent3 19" xfId="916"/>
    <cellStyle name="60% - Accent3 2" xfId="202"/>
    <cellStyle name="60% - Accent3 20" xfId="958"/>
    <cellStyle name="60% - Accent3 21" xfId="1000"/>
    <cellStyle name="60% - Accent3 22" xfId="1042"/>
    <cellStyle name="60% - Accent3 23" xfId="1084"/>
    <cellStyle name="60% - Accent3 24" xfId="1126"/>
    <cellStyle name="60% - Accent3 25" xfId="1168"/>
    <cellStyle name="60% - Accent3 26" xfId="1210"/>
    <cellStyle name="60% - Accent3 27" xfId="1252"/>
    <cellStyle name="60% - Accent3 28" xfId="1294"/>
    <cellStyle name="60% - Accent3 29" xfId="1336"/>
    <cellStyle name="60% - Accent3 3" xfId="244"/>
    <cellStyle name="60% - Accent3 30" xfId="1378"/>
    <cellStyle name="60% - Accent3 31" xfId="1420"/>
    <cellStyle name="60% - Accent3 32" xfId="1462"/>
    <cellStyle name="60% - Accent3 33" xfId="1504"/>
    <cellStyle name="60% - Accent3 34" xfId="1768"/>
    <cellStyle name="60% - Accent3 35" xfId="1626"/>
    <cellStyle name="60% - Accent3 36" xfId="1850"/>
    <cellStyle name="60% - Accent3 37" xfId="1830"/>
    <cellStyle name="60% - Accent3 38" xfId="1619"/>
    <cellStyle name="60% - Accent3 39" xfId="1721"/>
    <cellStyle name="60% - Accent3 4" xfId="286"/>
    <cellStyle name="60% - Accent3 40" xfId="1882"/>
    <cellStyle name="60% - Accent3 41" xfId="1863"/>
    <cellStyle name="60% - Accent3 42" xfId="1950"/>
    <cellStyle name="60% - Accent3 43" xfId="1992"/>
    <cellStyle name="60% - Accent3 44" xfId="2034"/>
    <cellStyle name="60% - Accent3 45" xfId="2076"/>
    <cellStyle name="60% - Accent3 46" xfId="2118"/>
    <cellStyle name="60% - Accent3 47" xfId="2160"/>
    <cellStyle name="60% - Accent3 48" xfId="2202"/>
    <cellStyle name="60% - Accent3 49" xfId="2244"/>
    <cellStyle name="60% - Accent3 5" xfId="328"/>
    <cellStyle name="60% - Accent3 50" xfId="2286"/>
    <cellStyle name="60% - Accent3 51" xfId="2328"/>
    <cellStyle name="60% - Accent3 52" xfId="2370"/>
    <cellStyle name="60% - Accent3 53" xfId="2412"/>
    <cellStyle name="60% - Accent3 54" xfId="2454"/>
    <cellStyle name="60% - Accent3 55" xfId="2496"/>
    <cellStyle name="60% - Accent3 56" xfId="2538"/>
    <cellStyle name="60% - Accent3 57" xfId="2580"/>
    <cellStyle name="60% - Accent3 58" xfId="2622"/>
    <cellStyle name="60% - Accent3 59" xfId="2664"/>
    <cellStyle name="60% - Accent3 6" xfId="370"/>
    <cellStyle name="60% - Accent3 60" xfId="2706"/>
    <cellStyle name="60% - Accent3 61" xfId="2748"/>
    <cellStyle name="60% - Accent3 62" xfId="2790"/>
    <cellStyle name="60% - Accent3 63" xfId="2832"/>
    <cellStyle name="60% - Accent3 64" xfId="2874"/>
    <cellStyle name="60% - Accent3 65" xfId="2916"/>
    <cellStyle name="60% - Accent3 66" xfId="2958"/>
    <cellStyle name="60% - Accent3 67" xfId="3000"/>
    <cellStyle name="60% - Accent3 68" xfId="3042"/>
    <cellStyle name="60% - Accent3 69" xfId="3084"/>
    <cellStyle name="60% - Accent3 7" xfId="412"/>
    <cellStyle name="60% - Accent3 8" xfId="454"/>
    <cellStyle name="60% - Accent3 9" xfId="496"/>
    <cellStyle name="60% - Accent4 10" xfId="539"/>
    <cellStyle name="60% - Accent4 11" xfId="581"/>
    <cellStyle name="60% - Accent4 12" xfId="623"/>
    <cellStyle name="60% - Accent4 13" xfId="665"/>
    <cellStyle name="60% - Accent4 14" xfId="707"/>
    <cellStyle name="60% - Accent4 15" xfId="749"/>
    <cellStyle name="60% - Accent4 16" xfId="791"/>
    <cellStyle name="60% - Accent4 17" xfId="833"/>
    <cellStyle name="60% - Accent4 18" xfId="875"/>
    <cellStyle name="60% - Accent4 19" xfId="917"/>
    <cellStyle name="60% - Accent4 2" xfId="203"/>
    <cellStyle name="60% - Accent4 20" xfId="959"/>
    <cellStyle name="60% - Accent4 21" xfId="1001"/>
    <cellStyle name="60% - Accent4 22" xfId="1043"/>
    <cellStyle name="60% - Accent4 23" xfId="1085"/>
    <cellStyle name="60% - Accent4 24" xfId="1127"/>
    <cellStyle name="60% - Accent4 25" xfId="1169"/>
    <cellStyle name="60% - Accent4 26" xfId="1211"/>
    <cellStyle name="60% - Accent4 27" xfId="1253"/>
    <cellStyle name="60% - Accent4 28" xfId="1295"/>
    <cellStyle name="60% - Accent4 29" xfId="1337"/>
    <cellStyle name="60% - Accent4 3" xfId="245"/>
    <cellStyle name="60% - Accent4 30" xfId="1379"/>
    <cellStyle name="60% - Accent4 31" xfId="1421"/>
    <cellStyle name="60% - Accent4 32" xfId="1463"/>
    <cellStyle name="60% - Accent4 33" xfId="1505"/>
    <cellStyle name="60% - Accent4 34" xfId="1568"/>
    <cellStyle name="60% - Accent4 35" xfId="1701"/>
    <cellStyle name="60% - Accent4 36" xfId="1608"/>
    <cellStyle name="60% - Accent4 37" xfId="1586"/>
    <cellStyle name="60% - Accent4 38" xfId="1737"/>
    <cellStyle name="60% - Accent4 39" xfId="1549"/>
    <cellStyle name="60% - Accent4 4" xfId="287"/>
    <cellStyle name="60% - Accent4 40" xfId="1655"/>
    <cellStyle name="60% - Accent4 41" xfId="1623"/>
    <cellStyle name="60% - Accent4 42" xfId="1951"/>
    <cellStyle name="60% - Accent4 43" xfId="1993"/>
    <cellStyle name="60% - Accent4 44" xfId="2035"/>
    <cellStyle name="60% - Accent4 45" xfId="2077"/>
    <cellStyle name="60% - Accent4 46" xfId="2119"/>
    <cellStyle name="60% - Accent4 47" xfId="2161"/>
    <cellStyle name="60% - Accent4 48" xfId="2203"/>
    <cellStyle name="60% - Accent4 49" xfId="2245"/>
    <cellStyle name="60% - Accent4 5" xfId="329"/>
    <cellStyle name="60% - Accent4 50" xfId="2287"/>
    <cellStyle name="60% - Accent4 51" xfId="2329"/>
    <cellStyle name="60% - Accent4 52" xfId="2371"/>
    <cellStyle name="60% - Accent4 53" xfId="2413"/>
    <cellStyle name="60% - Accent4 54" xfId="2455"/>
    <cellStyle name="60% - Accent4 55" xfId="2497"/>
    <cellStyle name="60% - Accent4 56" xfId="2539"/>
    <cellStyle name="60% - Accent4 57" xfId="2581"/>
    <cellStyle name="60% - Accent4 58" xfId="2623"/>
    <cellStyle name="60% - Accent4 59" xfId="2665"/>
    <cellStyle name="60% - Accent4 6" xfId="371"/>
    <cellStyle name="60% - Accent4 60" xfId="2707"/>
    <cellStyle name="60% - Accent4 61" xfId="2749"/>
    <cellStyle name="60% - Accent4 62" xfId="2791"/>
    <cellStyle name="60% - Accent4 63" xfId="2833"/>
    <cellStyle name="60% - Accent4 64" xfId="2875"/>
    <cellStyle name="60% - Accent4 65" xfId="2917"/>
    <cellStyle name="60% - Accent4 66" xfId="2959"/>
    <cellStyle name="60% - Accent4 67" xfId="3001"/>
    <cellStyle name="60% - Accent4 68" xfId="3043"/>
    <cellStyle name="60% - Accent4 69" xfId="3085"/>
    <cellStyle name="60% - Accent4 7" xfId="413"/>
    <cellStyle name="60% - Accent4 8" xfId="455"/>
    <cellStyle name="60% - Accent4 9" xfId="497"/>
    <cellStyle name="60% - Accent5 10" xfId="540"/>
    <cellStyle name="60% - Accent5 11" xfId="582"/>
    <cellStyle name="60% - Accent5 12" xfId="624"/>
    <cellStyle name="60% - Accent5 13" xfId="666"/>
    <cellStyle name="60% - Accent5 14" xfId="708"/>
    <cellStyle name="60% - Accent5 15" xfId="750"/>
    <cellStyle name="60% - Accent5 16" xfId="792"/>
    <cellStyle name="60% - Accent5 17" xfId="834"/>
    <cellStyle name="60% - Accent5 18" xfId="876"/>
    <cellStyle name="60% - Accent5 19" xfId="918"/>
    <cellStyle name="60% - Accent5 2" xfId="204"/>
    <cellStyle name="60% - Accent5 20" xfId="960"/>
    <cellStyle name="60% - Accent5 21" xfId="1002"/>
    <cellStyle name="60% - Accent5 22" xfId="1044"/>
    <cellStyle name="60% - Accent5 23" xfId="1086"/>
    <cellStyle name="60% - Accent5 24" xfId="1128"/>
    <cellStyle name="60% - Accent5 25" xfId="1170"/>
    <cellStyle name="60% - Accent5 26" xfId="1212"/>
    <cellStyle name="60% - Accent5 27" xfId="1254"/>
    <cellStyle name="60% - Accent5 28" xfId="1296"/>
    <cellStyle name="60% - Accent5 29" xfId="1338"/>
    <cellStyle name="60% - Accent5 3" xfId="246"/>
    <cellStyle name="60% - Accent5 30" xfId="1380"/>
    <cellStyle name="60% - Accent5 31" xfId="1422"/>
    <cellStyle name="60% - Accent5 32" xfId="1464"/>
    <cellStyle name="60% - Accent5 33" xfId="1506"/>
    <cellStyle name="60% - Accent5 34" xfId="1642"/>
    <cellStyle name="60% - Accent5 35" xfId="1821"/>
    <cellStyle name="60% - Accent5 36" xfId="1728"/>
    <cellStyle name="60% - Accent5 37" xfId="1534"/>
    <cellStyle name="60% - Accent5 38" xfId="1840"/>
    <cellStyle name="60% - Accent5 39" xfId="1868"/>
    <cellStyle name="60% - Accent5 4" xfId="288"/>
    <cellStyle name="60% - Accent5 40" xfId="1557"/>
    <cellStyle name="60% - Accent5 41" xfId="1741"/>
    <cellStyle name="60% - Accent5 42" xfId="1952"/>
    <cellStyle name="60% - Accent5 43" xfId="1994"/>
    <cellStyle name="60% - Accent5 44" xfId="2036"/>
    <cellStyle name="60% - Accent5 45" xfId="2078"/>
    <cellStyle name="60% - Accent5 46" xfId="2120"/>
    <cellStyle name="60% - Accent5 47" xfId="2162"/>
    <cellStyle name="60% - Accent5 48" xfId="2204"/>
    <cellStyle name="60% - Accent5 49" xfId="2246"/>
    <cellStyle name="60% - Accent5 5" xfId="330"/>
    <cellStyle name="60% - Accent5 50" xfId="2288"/>
    <cellStyle name="60% - Accent5 51" xfId="2330"/>
    <cellStyle name="60% - Accent5 52" xfId="2372"/>
    <cellStyle name="60% - Accent5 53" xfId="2414"/>
    <cellStyle name="60% - Accent5 54" xfId="2456"/>
    <cellStyle name="60% - Accent5 55" xfId="2498"/>
    <cellStyle name="60% - Accent5 56" xfId="2540"/>
    <cellStyle name="60% - Accent5 57" xfId="2582"/>
    <cellStyle name="60% - Accent5 58" xfId="2624"/>
    <cellStyle name="60% - Accent5 59" xfId="2666"/>
    <cellStyle name="60% - Accent5 6" xfId="372"/>
    <cellStyle name="60% - Accent5 60" xfId="2708"/>
    <cellStyle name="60% - Accent5 61" xfId="2750"/>
    <cellStyle name="60% - Accent5 62" xfId="2792"/>
    <cellStyle name="60% - Accent5 63" xfId="2834"/>
    <cellStyle name="60% - Accent5 64" xfId="2876"/>
    <cellStyle name="60% - Accent5 65" xfId="2918"/>
    <cellStyle name="60% - Accent5 66" xfId="2960"/>
    <cellStyle name="60% - Accent5 67" xfId="3002"/>
    <cellStyle name="60% - Accent5 68" xfId="3044"/>
    <cellStyle name="60% - Accent5 69" xfId="3086"/>
    <cellStyle name="60% - Accent5 7" xfId="414"/>
    <cellStyle name="60% - Accent5 8" xfId="456"/>
    <cellStyle name="60% - Accent5 9" xfId="498"/>
    <cellStyle name="60% - Accent6 10" xfId="541"/>
    <cellStyle name="60% - Accent6 11" xfId="583"/>
    <cellStyle name="60% - Accent6 12" xfId="625"/>
    <cellStyle name="60% - Accent6 13" xfId="667"/>
    <cellStyle name="60% - Accent6 14" xfId="709"/>
    <cellStyle name="60% - Accent6 15" xfId="751"/>
    <cellStyle name="60% - Accent6 16" xfId="793"/>
    <cellStyle name="60% - Accent6 17" xfId="835"/>
    <cellStyle name="60% - Accent6 18" xfId="877"/>
    <cellStyle name="60% - Accent6 19" xfId="919"/>
    <cellStyle name="60% - Accent6 2" xfId="205"/>
    <cellStyle name="60% - Accent6 20" xfId="961"/>
    <cellStyle name="60% - Accent6 21" xfId="1003"/>
    <cellStyle name="60% - Accent6 22" xfId="1045"/>
    <cellStyle name="60% - Accent6 23" xfId="1087"/>
    <cellStyle name="60% - Accent6 24" xfId="1129"/>
    <cellStyle name="60% - Accent6 25" xfId="1171"/>
    <cellStyle name="60% - Accent6 26" xfId="1213"/>
    <cellStyle name="60% - Accent6 27" xfId="1255"/>
    <cellStyle name="60% - Accent6 28" xfId="1297"/>
    <cellStyle name="60% - Accent6 29" xfId="1339"/>
    <cellStyle name="60% - Accent6 3" xfId="247"/>
    <cellStyle name="60% - Accent6 30" xfId="1381"/>
    <cellStyle name="60% - Accent6 31" xfId="1423"/>
    <cellStyle name="60% - Accent6 32" xfId="1465"/>
    <cellStyle name="60% - Accent6 33" xfId="1507"/>
    <cellStyle name="60% - Accent6 34" xfId="1648"/>
    <cellStyle name="60% - Accent6 35" xfId="1833"/>
    <cellStyle name="60% - Accent6 36" xfId="1828"/>
    <cellStyle name="60% - Accent6 37" xfId="1754"/>
    <cellStyle name="60% - Accent6 38" xfId="1598"/>
    <cellStyle name="60% - Accent6 39" xfId="1929"/>
    <cellStyle name="60% - Accent6 4" xfId="289"/>
    <cellStyle name="60% - Accent6 40" xfId="1872"/>
    <cellStyle name="60% - Accent6 41" xfId="1855"/>
    <cellStyle name="60% - Accent6 42" xfId="1953"/>
    <cellStyle name="60% - Accent6 43" xfId="1995"/>
    <cellStyle name="60% - Accent6 44" xfId="2037"/>
    <cellStyle name="60% - Accent6 45" xfId="2079"/>
    <cellStyle name="60% - Accent6 46" xfId="2121"/>
    <cellStyle name="60% - Accent6 47" xfId="2163"/>
    <cellStyle name="60% - Accent6 48" xfId="2205"/>
    <cellStyle name="60% - Accent6 49" xfId="2247"/>
    <cellStyle name="60% - Accent6 5" xfId="331"/>
    <cellStyle name="60% - Accent6 50" xfId="2289"/>
    <cellStyle name="60% - Accent6 51" xfId="2331"/>
    <cellStyle name="60% - Accent6 52" xfId="2373"/>
    <cellStyle name="60% - Accent6 53" xfId="2415"/>
    <cellStyle name="60% - Accent6 54" xfId="2457"/>
    <cellStyle name="60% - Accent6 55" xfId="2499"/>
    <cellStyle name="60% - Accent6 56" xfId="2541"/>
    <cellStyle name="60% - Accent6 57" xfId="2583"/>
    <cellStyle name="60% - Accent6 58" xfId="2625"/>
    <cellStyle name="60% - Accent6 59" xfId="2667"/>
    <cellStyle name="60% - Accent6 6" xfId="373"/>
    <cellStyle name="60% - Accent6 60" xfId="2709"/>
    <cellStyle name="60% - Accent6 61" xfId="2751"/>
    <cellStyle name="60% - Accent6 62" xfId="2793"/>
    <cellStyle name="60% - Accent6 63" xfId="2835"/>
    <cellStyle name="60% - Accent6 64" xfId="2877"/>
    <cellStyle name="60% - Accent6 65" xfId="2919"/>
    <cellStyle name="60% - Accent6 66" xfId="2961"/>
    <cellStyle name="60% - Accent6 67" xfId="3003"/>
    <cellStyle name="60% - Accent6 68" xfId="3045"/>
    <cellStyle name="60% - Accent6 69" xfId="3087"/>
    <cellStyle name="60% - Accent6 7" xfId="415"/>
    <cellStyle name="60% - Accent6 8" xfId="457"/>
    <cellStyle name="60% - Accent6 9" xfId="499"/>
    <cellStyle name="Accent1 10" xfId="542"/>
    <cellStyle name="Accent1 11" xfId="584"/>
    <cellStyle name="Accent1 12" xfId="626"/>
    <cellStyle name="Accent1 13" xfId="668"/>
    <cellStyle name="Accent1 14" xfId="710"/>
    <cellStyle name="Accent1 15" xfId="752"/>
    <cellStyle name="Accent1 16" xfId="794"/>
    <cellStyle name="Accent1 17" xfId="836"/>
    <cellStyle name="Accent1 18" xfId="878"/>
    <cellStyle name="Accent1 19" xfId="920"/>
    <cellStyle name="Accent1 2" xfId="206"/>
    <cellStyle name="Accent1 20" xfId="962"/>
    <cellStyle name="Accent1 21" xfId="1004"/>
    <cellStyle name="Accent1 22" xfId="1046"/>
    <cellStyle name="Accent1 23" xfId="1088"/>
    <cellStyle name="Accent1 24" xfId="1130"/>
    <cellStyle name="Accent1 25" xfId="1172"/>
    <cellStyle name="Accent1 26" xfId="1214"/>
    <cellStyle name="Accent1 27" xfId="1256"/>
    <cellStyle name="Accent1 28" xfId="1298"/>
    <cellStyle name="Accent1 29" xfId="1340"/>
    <cellStyle name="Accent1 3" xfId="248"/>
    <cellStyle name="Accent1 30" xfId="1382"/>
    <cellStyle name="Accent1 31" xfId="1424"/>
    <cellStyle name="Accent1 32" xfId="1466"/>
    <cellStyle name="Accent1 33" xfId="1508"/>
    <cellStyle name="Accent1 34" xfId="1757"/>
    <cellStyle name="Accent1 35" xfId="1845"/>
    <cellStyle name="Accent1 36" xfId="1584"/>
    <cellStyle name="Accent1 37" xfId="1931"/>
    <cellStyle name="Accent1 38" xfId="1718"/>
    <cellStyle name="Accent1 39" xfId="1664"/>
    <cellStyle name="Accent1 4" xfId="290"/>
    <cellStyle name="Accent1 40" xfId="1631"/>
    <cellStyle name="Accent1 41" xfId="1613"/>
    <cellStyle name="Accent1 42" xfId="1954"/>
    <cellStyle name="Accent1 43" xfId="1996"/>
    <cellStyle name="Accent1 44" xfId="2038"/>
    <cellStyle name="Accent1 45" xfId="2080"/>
    <cellStyle name="Accent1 46" xfId="2122"/>
    <cellStyle name="Accent1 47" xfId="2164"/>
    <cellStyle name="Accent1 48" xfId="2206"/>
    <cellStyle name="Accent1 49" xfId="2248"/>
    <cellStyle name="Accent1 5" xfId="332"/>
    <cellStyle name="Accent1 50" xfId="2290"/>
    <cellStyle name="Accent1 51" xfId="2332"/>
    <cellStyle name="Accent1 52" xfId="2374"/>
    <cellStyle name="Accent1 53" xfId="2416"/>
    <cellStyle name="Accent1 54" xfId="2458"/>
    <cellStyle name="Accent1 55" xfId="2500"/>
    <cellStyle name="Accent1 56" xfId="2542"/>
    <cellStyle name="Accent1 57" xfId="2584"/>
    <cellStyle name="Accent1 58" xfId="2626"/>
    <cellStyle name="Accent1 59" xfId="2668"/>
    <cellStyle name="Accent1 6" xfId="374"/>
    <cellStyle name="Accent1 60" xfId="2710"/>
    <cellStyle name="Accent1 61" xfId="2752"/>
    <cellStyle name="Accent1 62" xfId="2794"/>
    <cellStyle name="Accent1 63" xfId="2836"/>
    <cellStyle name="Accent1 64" xfId="2878"/>
    <cellStyle name="Accent1 65" xfId="2920"/>
    <cellStyle name="Accent1 66" xfId="2962"/>
    <cellStyle name="Accent1 67" xfId="3004"/>
    <cellStyle name="Accent1 68" xfId="3046"/>
    <cellStyle name="Accent1 69" xfId="3088"/>
    <cellStyle name="Accent1 7" xfId="416"/>
    <cellStyle name="Accent1 8" xfId="458"/>
    <cellStyle name="Accent1 9" xfId="500"/>
    <cellStyle name="Accent2 10" xfId="543"/>
    <cellStyle name="Accent2 11" xfId="585"/>
    <cellStyle name="Accent2 12" xfId="627"/>
    <cellStyle name="Accent2 13" xfId="669"/>
    <cellStyle name="Accent2 14" xfId="711"/>
    <cellStyle name="Accent2 15" xfId="753"/>
    <cellStyle name="Accent2 16" xfId="795"/>
    <cellStyle name="Accent2 17" xfId="837"/>
    <cellStyle name="Accent2 18" xfId="879"/>
    <cellStyle name="Accent2 19" xfId="921"/>
    <cellStyle name="Accent2 2" xfId="207"/>
    <cellStyle name="Accent2 20" xfId="963"/>
    <cellStyle name="Accent2 21" xfId="1005"/>
    <cellStyle name="Accent2 22" xfId="1047"/>
    <cellStyle name="Accent2 23" xfId="1089"/>
    <cellStyle name="Accent2 24" xfId="1131"/>
    <cellStyle name="Accent2 25" xfId="1173"/>
    <cellStyle name="Accent2 26" xfId="1215"/>
    <cellStyle name="Accent2 27" xfId="1257"/>
    <cellStyle name="Accent2 28" xfId="1299"/>
    <cellStyle name="Accent2 29" xfId="1341"/>
    <cellStyle name="Accent2 3" xfId="249"/>
    <cellStyle name="Accent2 30" xfId="1383"/>
    <cellStyle name="Accent2 31" xfId="1425"/>
    <cellStyle name="Accent2 32" xfId="1467"/>
    <cellStyle name="Accent2 33" xfId="1509"/>
    <cellStyle name="Accent2 34" xfId="1861"/>
    <cellStyle name="Accent2 35" xfId="1857"/>
    <cellStyle name="Accent2 36" xfId="1708"/>
    <cellStyle name="Accent2 37" xfId="1879"/>
    <cellStyle name="Accent2 38" xfId="1817"/>
    <cellStyle name="Accent2 39" xfId="1765"/>
    <cellStyle name="Accent2 4" xfId="291"/>
    <cellStyle name="Accent2 40" xfId="1636"/>
    <cellStyle name="Accent2 41" xfId="1732"/>
    <cellStyle name="Accent2 42" xfId="1955"/>
    <cellStyle name="Accent2 43" xfId="1997"/>
    <cellStyle name="Accent2 44" xfId="2039"/>
    <cellStyle name="Accent2 45" xfId="2081"/>
    <cellStyle name="Accent2 46" xfId="2123"/>
    <cellStyle name="Accent2 47" xfId="2165"/>
    <cellStyle name="Accent2 48" xfId="2207"/>
    <cellStyle name="Accent2 49" xfId="2249"/>
    <cellStyle name="Accent2 5" xfId="333"/>
    <cellStyle name="Accent2 50" xfId="2291"/>
    <cellStyle name="Accent2 51" xfId="2333"/>
    <cellStyle name="Accent2 52" xfId="2375"/>
    <cellStyle name="Accent2 53" xfId="2417"/>
    <cellStyle name="Accent2 54" xfId="2459"/>
    <cellStyle name="Accent2 55" xfId="2501"/>
    <cellStyle name="Accent2 56" xfId="2543"/>
    <cellStyle name="Accent2 57" xfId="2585"/>
    <cellStyle name="Accent2 58" xfId="2627"/>
    <cellStyle name="Accent2 59" xfId="2669"/>
    <cellStyle name="Accent2 6" xfId="375"/>
    <cellStyle name="Accent2 60" xfId="2711"/>
    <cellStyle name="Accent2 61" xfId="2753"/>
    <cellStyle name="Accent2 62" xfId="2795"/>
    <cellStyle name="Accent2 63" xfId="2837"/>
    <cellStyle name="Accent2 64" xfId="2879"/>
    <cellStyle name="Accent2 65" xfId="2921"/>
    <cellStyle name="Accent2 66" xfId="2963"/>
    <cellStyle name="Accent2 67" xfId="3005"/>
    <cellStyle name="Accent2 68" xfId="3047"/>
    <cellStyle name="Accent2 69" xfId="3089"/>
    <cellStyle name="Accent2 7" xfId="417"/>
    <cellStyle name="Accent2 8" xfId="459"/>
    <cellStyle name="Accent2 9" xfId="501"/>
    <cellStyle name="Accent3 10" xfId="544"/>
    <cellStyle name="Accent3 11" xfId="586"/>
    <cellStyle name="Accent3 12" xfId="628"/>
    <cellStyle name="Accent3 13" xfId="670"/>
    <cellStyle name="Accent3 14" xfId="712"/>
    <cellStyle name="Accent3 15" xfId="754"/>
    <cellStyle name="Accent3 16" xfId="796"/>
    <cellStyle name="Accent3 17" xfId="838"/>
    <cellStyle name="Accent3 18" xfId="880"/>
    <cellStyle name="Accent3 19" xfId="922"/>
    <cellStyle name="Accent3 2" xfId="208"/>
    <cellStyle name="Accent3 20" xfId="964"/>
    <cellStyle name="Accent3 21" xfId="1006"/>
    <cellStyle name="Accent3 22" xfId="1048"/>
    <cellStyle name="Accent3 23" xfId="1090"/>
    <cellStyle name="Accent3 24" xfId="1132"/>
    <cellStyle name="Accent3 25" xfId="1174"/>
    <cellStyle name="Accent3 26" xfId="1216"/>
    <cellStyle name="Accent3 27" xfId="1258"/>
    <cellStyle name="Accent3 28" xfId="1300"/>
    <cellStyle name="Accent3 29" xfId="1342"/>
    <cellStyle name="Accent3 3" xfId="250"/>
    <cellStyle name="Accent3 30" xfId="1384"/>
    <cellStyle name="Accent3 31" xfId="1426"/>
    <cellStyle name="Accent3 32" xfId="1468"/>
    <cellStyle name="Accent3 33" xfId="1510"/>
    <cellStyle name="Accent3 34" xfId="1620"/>
    <cellStyle name="Accent3 35" xfId="1866"/>
    <cellStyle name="Accent3 36" xfId="1804"/>
    <cellStyle name="Accent3 37" xfId="1652"/>
    <cellStyle name="Accent3 38" xfId="1921"/>
    <cellStyle name="Accent3 39" xfId="1566"/>
    <cellStyle name="Accent3 4" xfId="292"/>
    <cellStyle name="Accent3 40" xfId="1748"/>
    <cellStyle name="Accent3 41" xfId="1832"/>
    <cellStyle name="Accent3 42" xfId="1956"/>
    <cellStyle name="Accent3 43" xfId="1998"/>
    <cellStyle name="Accent3 44" xfId="2040"/>
    <cellStyle name="Accent3 45" xfId="2082"/>
    <cellStyle name="Accent3 46" xfId="2124"/>
    <cellStyle name="Accent3 47" xfId="2166"/>
    <cellStyle name="Accent3 48" xfId="2208"/>
    <cellStyle name="Accent3 49" xfId="2250"/>
    <cellStyle name="Accent3 5" xfId="334"/>
    <cellStyle name="Accent3 50" xfId="2292"/>
    <cellStyle name="Accent3 51" xfId="2334"/>
    <cellStyle name="Accent3 52" xfId="2376"/>
    <cellStyle name="Accent3 53" xfId="2418"/>
    <cellStyle name="Accent3 54" xfId="2460"/>
    <cellStyle name="Accent3 55" xfId="2502"/>
    <cellStyle name="Accent3 56" xfId="2544"/>
    <cellStyle name="Accent3 57" xfId="2586"/>
    <cellStyle name="Accent3 58" xfId="2628"/>
    <cellStyle name="Accent3 59" xfId="2670"/>
    <cellStyle name="Accent3 6" xfId="376"/>
    <cellStyle name="Accent3 60" xfId="2712"/>
    <cellStyle name="Accent3 61" xfId="2754"/>
    <cellStyle name="Accent3 62" xfId="2796"/>
    <cellStyle name="Accent3 63" xfId="2838"/>
    <cellStyle name="Accent3 64" xfId="2880"/>
    <cellStyle name="Accent3 65" xfId="2922"/>
    <cellStyle name="Accent3 66" xfId="2964"/>
    <cellStyle name="Accent3 67" xfId="3006"/>
    <cellStyle name="Accent3 68" xfId="3048"/>
    <cellStyle name="Accent3 69" xfId="3090"/>
    <cellStyle name="Accent3 7" xfId="418"/>
    <cellStyle name="Accent3 8" xfId="460"/>
    <cellStyle name="Accent3 9" xfId="502"/>
    <cellStyle name="Accent4 10" xfId="545"/>
    <cellStyle name="Accent4 11" xfId="587"/>
    <cellStyle name="Accent4 12" xfId="629"/>
    <cellStyle name="Accent4 13" xfId="671"/>
    <cellStyle name="Accent4 14" xfId="713"/>
    <cellStyle name="Accent4 15" xfId="755"/>
    <cellStyle name="Accent4 16" xfId="797"/>
    <cellStyle name="Accent4 17" xfId="839"/>
    <cellStyle name="Accent4 18" xfId="881"/>
    <cellStyle name="Accent4 19" xfId="923"/>
    <cellStyle name="Accent4 2" xfId="209"/>
    <cellStyle name="Accent4 20" xfId="965"/>
    <cellStyle name="Accent4 21" xfId="1007"/>
    <cellStyle name="Accent4 22" xfId="1049"/>
    <cellStyle name="Accent4 23" xfId="1091"/>
    <cellStyle name="Accent4 24" xfId="1133"/>
    <cellStyle name="Accent4 25" xfId="1175"/>
    <cellStyle name="Accent4 26" xfId="1217"/>
    <cellStyle name="Accent4 27" xfId="1259"/>
    <cellStyle name="Accent4 28" xfId="1301"/>
    <cellStyle name="Accent4 29" xfId="1343"/>
    <cellStyle name="Accent4 3" xfId="251"/>
    <cellStyle name="Accent4 30" xfId="1385"/>
    <cellStyle name="Accent4 31" xfId="1427"/>
    <cellStyle name="Accent4 32" xfId="1469"/>
    <cellStyle name="Accent4 33" xfId="1511"/>
    <cellStyle name="Accent4 34" xfId="1738"/>
    <cellStyle name="Accent4 35" xfId="1564"/>
    <cellStyle name="Accent4 36" xfId="1908"/>
    <cellStyle name="Accent4 37" xfId="1554"/>
    <cellStyle name="Accent4 38" xfId="1696"/>
    <cellStyle name="Accent4 39" xfId="1820"/>
    <cellStyle name="Accent4 4" xfId="293"/>
    <cellStyle name="Accent4 40" xfId="1851"/>
    <cellStyle name="Accent4 41" xfId="1545"/>
    <cellStyle name="Accent4 42" xfId="1957"/>
    <cellStyle name="Accent4 43" xfId="1999"/>
    <cellStyle name="Accent4 44" xfId="2041"/>
    <cellStyle name="Accent4 45" xfId="2083"/>
    <cellStyle name="Accent4 46" xfId="2125"/>
    <cellStyle name="Accent4 47" xfId="2167"/>
    <cellStyle name="Accent4 48" xfId="2209"/>
    <cellStyle name="Accent4 49" xfId="2251"/>
    <cellStyle name="Accent4 5" xfId="335"/>
    <cellStyle name="Accent4 50" xfId="2293"/>
    <cellStyle name="Accent4 51" xfId="2335"/>
    <cellStyle name="Accent4 52" xfId="2377"/>
    <cellStyle name="Accent4 53" xfId="2419"/>
    <cellStyle name="Accent4 54" xfId="2461"/>
    <cellStyle name="Accent4 55" xfId="2503"/>
    <cellStyle name="Accent4 56" xfId="2545"/>
    <cellStyle name="Accent4 57" xfId="2587"/>
    <cellStyle name="Accent4 58" xfId="2629"/>
    <cellStyle name="Accent4 59" xfId="2671"/>
    <cellStyle name="Accent4 6" xfId="377"/>
    <cellStyle name="Accent4 60" xfId="2713"/>
    <cellStyle name="Accent4 61" xfId="2755"/>
    <cellStyle name="Accent4 62" xfId="2797"/>
    <cellStyle name="Accent4 63" xfId="2839"/>
    <cellStyle name="Accent4 64" xfId="2881"/>
    <cellStyle name="Accent4 65" xfId="2923"/>
    <cellStyle name="Accent4 66" xfId="2965"/>
    <cellStyle name="Accent4 67" xfId="3007"/>
    <cellStyle name="Accent4 68" xfId="3049"/>
    <cellStyle name="Accent4 69" xfId="3091"/>
    <cellStyle name="Accent4 7" xfId="419"/>
    <cellStyle name="Accent4 8" xfId="461"/>
    <cellStyle name="Accent4 9" xfId="503"/>
    <cellStyle name="Accent5 10" xfId="546"/>
    <cellStyle name="Accent5 11" xfId="588"/>
    <cellStyle name="Accent5 12" xfId="630"/>
    <cellStyle name="Accent5 13" xfId="672"/>
    <cellStyle name="Accent5 14" xfId="714"/>
    <cellStyle name="Accent5 15" xfId="756"/>
    <cellStyle name="Accent5 16" xfId="798"/>
    <cellStyle name="Accent5 17" xfId="840"/>
    <cellStyle name="Accent5 18" xfId="882"/>
    <cellStyle name="Accent5 19" xfId="924"/>
    <cellStyle name="Accent5 2" xfId="210"/>
    <cellStyle name="Accent5 20" xfId="966"/>
    <cellStyle name="Accent5 21" xfId="1008"/>
    <cellStyle name="Accent5 22" xfId="1050"/>
    <cellStyle name="Accent5 23" xfId="1092"/>
    <cellStyle name="Accent5 24" xfId="1134"/>
    <cellStyle name="Accent5 25" xfId="1176"/>
    <cellStyle name="Accent5 26" xfId="1218"/>
    <cellStyle name="Accent5 27" xfId="1260"/>
    <cellStyle name="Accent5 28" xfId="1302"/>
    <cellStyle name="Accent5 29" xfId="1344"/>
    <cellStyle name="Accent5 3" xfId="252"/>
    <cellStyle name="Accent5 30" xfId="1386"/>
    <cellStyle name="Accent5 31" xfId="1428"/>
    <cellStyle name="Accent5 32" xfId="1470"/>
    <cellStyle name="Accent5 33" xfId="1512"/>
    <cellStyle name="Accent5 34" xfId="1841"/>
    <cellStyle name="Accent5 35" xfId="1786"/>
    <cellStyle name="Accent5 36" xfId="1683"/>
    <cellStyle name="Accent5 37" xfId="1710"/>
    <cellStyle name="Accent5 38" xfId="1793"/>
    <cellStyle name="Accent5 39" xfId="1640"/>
    <cellStyle name="Accent5 4" xfId="294"/>
    <cellStyle name="Accent5 40" xfId="1609"/>
    <cellStyle name="Accent5 41" xfId="1750"/>
    <cellStyle name="Accent5 42" xfId="1958"/>
    <cellStyle name="Accent5 43" xfId="2000"/>
    <cellStyle name="Accent5 44" xfId="2042"/>
    <cellStyle name="Accent5 45" xfId="2084"/>
    <cellStyle name="Accent5 46" xfId="2126"/>
    <cellStyle name="Accent5 47" xfId="2168"/>
    <cellStyle name="Accent5 48" xfId="2210"/>
    <cellStyle name="Accent5 49" xfId="2252"/>
    <cellStyle name="Accent5 5" xfId="336"/>
    <cellStyle name="Accent5 50" xfId="2294"/>
    <cellStyle name="Accent5 51" xfId="2336"/>
    <cellStyle name="Accent5 52" xfId="2378"/>
    <cellStyle name="Accent5 53" xfId="2420"/>
    <cellStyle name="Accent5 54" xfId="2462"/>
    <cellStyle name="Accent5 55" xfId="2504"/>
    <cellStyle name="Accent5 56" xfId="2546"/>
    <cellStyle name="Accent5 57" xfId="2588"/>
    <cellStyle name="Accent5 58" xfId="2630"/>
    <cellStyle name="Accent5 59" xfId="2672"/>
    <cellStyle name="Accent5 6" xfId="378"/>
    <cellStyle name="Accent5 60" xfId="2714"/>
    <cellStyle name="Accent5 61" xfId="2756"/>
    <cellStyle name="Accent5 62" xfId="2798"/>
    <cellStyle name="Accent5 63" xfId="2840"/>
    <cellStyle name="Accent5 64" xfId="2882"/>
    <cellStyle name="Accent5 65" xfId="2924"/>
    <cellStyle name="Accent5 66" xfId="2966"/>
    <cellStyle name="Accent5 67" xfId="3008"/>
    <cellStyle name="Accent5 68" xfId="3050"/>
    <cellStyle name="Accent5 69" xfId="3092"/>
    <cellStyle name="Accent5 7" xfId="420"/>
    <cellStyle name="Accent5 8" xfId="462"/>
    <cellStyle name="Accent5 9" xfId="504"/>
    <cellStyle name="Accent6 10" xfId="547"/>
    <cellStyle name="Accent6 11" xfId="589"/>
    <cellStyle name="Accent6 12" xfId="631"/>
    <cellStyle name="Accent6 13" xfId="673"/>
    <cellStyle name="Accent6 14" xfId="715"/>
    <cellStyle name="Accent6 15" xfId="757"/>
    <cellStyle name="Accent6 16" xfId="799"/>
    <cellStyle name="Accent6 17" xfId="841"/>
    <cellStyle name="Accent6 18" xfId="883"/>
    <cellStyle name="Accent6 19" xfId="925"/>
    <cellStyle name="Accent6 2" xfId="211"/>
    <cellStyle name="Accent6 20" xfId="967"/>
    <cellStyle name="Accent6 21" xfId="1009"/>
    <cellStyle name="Accent6 22" xfId="1051"/>
    <cellStyle name="Accent6 23" xfId="1093"/>
    <cellStyle name="Accent6 24" xfId="1135"/>
    <cellStyle name="Accent6 25" xfId="1177"/>
    <cellStyle name="Accent6 26" xfId="1219"/>
    <cellStyle name="Accent6 27" xfId="1261"/>
    <cellStyle name="Accent6 28" xfId="1303"/>
    <cellStyle name="Accent6 29" xfId="1345"/>
    <cellStyle name="Accent6 3" xfId="253"/>
    <cellStyle name="Accent6 30" xfId="1387"/>
    <cellStyle name="Accent6 31" xfId="1429"/>
    <cellStyle name="Accent6 32" xfId="1471"/>
    <cellStyle name="Accent6 33" xfId="1513"/>
    <cellStyle name="Accent6 34" xfId="1599"/>
    <cellStyle name="Accent6 35" xfId="1798"/>
    <cellStyle name="Accent6 36" xfId="1781"/>
    <cellStyle name="Accent6 37" xfId="1869"/>
    <cellStyle name="Accent6 38" xfId="1898"/>
    <cellStyle name="Accent6 39" xfId="1755"/>
    <cellStyle name="Accent6 4" xfId="295"/>
    <cellStyle name="Accent6 40" xfId="1729"/>
    <cellStyle name="Accent6 41" xfId="1676"/>
    <cellStyle name="Accent6 42" xfId="1959"/>
    <cellStyle name="Accent6 43" xfId="2001"/>
    <cellStyle name="Accent6 44" xfId="2043"/>
    <cellStyle name="Accent6 45" xfId="2085"/>
    <cellStyle name="Accent6 46" xfId="2127"/>
    <cellStyle name="Accent6 47" xfId="2169"/>
    <cellStyle name="Accent6 48" xfId="2211"/>
    <cellStyle name="Accent6 49" xfId="2253"/>
    <cellStyle name="Accent6 5" xfId="337"/>
    <cellStyle name="Accent6 50" xfId="2295"/>
    <cellStyle name="Accent6 51" xfId="2337"/>
    <cellStyle name="Accent6 52" xfId="2379"/>
    <cellStyle name="Accent6 53" xfId="2421"/>
    <cellStyle name="Accent6 54" xfId="2463"/>
    <cellStyle name="Accent6 55" xfId="2505"/>
    <cellStyle name="Accent6 56" xfId="2547"/>
    <cellStyle name="Accent6 57" xfId="2589"/>
    <cellStyle name="Accent6 58" xfId="2631"/>
    <cellStyle name="Accent6 59" xfId="2673"/>
    <cellStyle name="Accent6 6" xfId="379"/>
    <cellStyle name="Accent6 60" xfId="2715"/>
    <cellStyle name="Accent6 61" xfId="2757"/>
    <cellStyle name="Accent6 62" xfId="2799"/>
    <cellStyle name="Accent6 63" xfId="2841"/>
    <cellStyle name="Accent6 64" xfId="2883"/>
    <cellStyle name="Accent6 65" xfId="2925"/>
    <cellStyle name="Accent6 66" xfId="2967"/>
    <cellStyle name="Accent6 67" xfId="3009"/>
    <cellStyle name="Accent6 68" xfId="3051"/>
    <cellStyle name="Accent6 69" xfId="3093"/>
    <cellStyle name="Accent6 7" xfId="421"/>
    <cellStyle name="Accent6 8" xfId="463"/>
    <cellStyle name="Accent6 9" xfId="505"/>
    <cellStyle name="Bad 10" xfId="548"/>
    <cellStyle name="Bad 11" xfId="590"/>
    <cellStyle name="Bad 12" xfId="632"/>
    <cellStyle name="Bad 13" xfId="674"/>
    <cellStyle name="Bad 14" xfId="716"/>
    <cellStyle name="Bad 15" xfId="758"/>
    <cellStyle name="Bad 16" xfId="800"/>
    <cellStyle name="Bad 17" xfId="842"/>
    <cellStyle name="Bad 18" xfId="884"/>
    <cellStyle name="Bad 19" xfId="926"/>
    <cellStyle name="Bad 2" xfId="212"/>
    <cellStyle name="Bad 20" xfId="968"/>
    <cellStyle name="Bad 21" xfId="1010"/>
    <cellStyle name="Bad 22" xfId="1052"/>
    <cellStyle name="Bad 23" xfId="1094"/>
    <cellStyle name="Bad 24" xfId="1136"/>
    <cellStyle name="Bad 25" xfId="1178"/>
    <cellStyle name="Bad 26" xfId="1220"/>
    <cellStyle name="Bad 27" xfId="1262"/>
    <cellStyle name="Bad 28" xfId="1304"/>
    <cellStyle name="Bad 29" xfId="1346"/>
    <cellStyle name="Bad 3" xfId="254"/>
    <cellStyle name="Bad 30" xfId="1388"/>
    <cellStyle name="Bad 31" xfId="1430"/>
    <cellStyle name="Bad 32" xfId="1472"/>
    <cellStyle name="Bad 33" xfId="1514"/>
    <cellStyle name="Bad 34" xfId="1719"/>
    <cellStyle name="Bad 35" xfId="1638"/>
    <cellStyle name="Bad 36" xfId="1899"/>
    <cellStyle name="Bad 37" xfId="1628"/>
    <cellStyle name="Bad 38" xfId="1686"/>
    <cellStyle name="Bad 39" xfId="1859"/>
    <cellStyle name="Bad 4" xfId="296"/>
    <cellStyle name="Bad 40" xfId="1829"/>
    <cellStyle name="Bad 41" xfId="1775"/>
    <cellStyle name="Bad 42" xfId="1960"/>
    <cellStyle name="Bad 43" xfId="2002"/>
    <cellStyle name="Bad 44" xfId="2044"/>
    <cellStyle name="Bad 45" xfId="2086"/>
    <cellStyle name="Bad 46" xfId="2128"/>
    <cellStyle name="Bad 47" xfId="2170"/>
    <cellStyle name="Bad 48" xfId="2212"/>
    <cellStyle name="Bad 49" xfId="2254"/>
    <cellStyle name="Bad 5" xfId="338"/>
    <cellStyle name="Bad 50" xfId="2296"/>
    <cellStyle name="Bad 51" xfId="2338"/>
    <cellStyle name="Bad 52" xfId="2380"/>
    <cellStyle name="Bad 53" xfId="2422"/>
    <cellStyle name="Bad 54" xfId="2464"/>
    <cellStyle name="Bad 55" xfId="2506"/>
    <cellStyle name="Bad 56" xfId="2548"/>
    <cellStyle name="Bad 57" xfId="2590"/>
    <cellStyle name="Bad 58" xfId="2632"/>
    <cellStyle name="Bad 59" xfId="2674"/>
    <cellStyle name="Bad 6" xfId="380"/>
    <cellStyle name="Bad 60" xfId="2716"/>
    <cellStyle name="Bad 61" xfId="2758"/>
    <cellStyle name="Bad 62" xfId="2800"/>
    <cellStyle name="Bad 63" xfId="2842"/>
    <cellStyle name="Bad 64" xfId="2884"/>
    <cellStyle name="Bad 65" xfId="2926"/>
    <cellStyle name="Bad 66" xfId="2968"/>
    <cellStyle name="Bad 67" xfId="3010"/>
    <cellStyle name="Bad 68" xfId="3052"/>
    <cellStyle name="Bad 69" xfId="3094"/>
    <cellStyle name="Bad 7" xfId="422"/>
    <cellStyle name="Bad 8" xfId="464"/>
    <cellStyle name="Bad 9" xfId="506"/>
    <cellStyle name="Calculation 10" xfId="549"/>
    <cellStyle name="Calculation 10 2" xfId="3416"/>
    <cellStyle name="Calculation 11" xfId="591"/>
    <cellStyle name="Calculation 11 2" xfId="3421"/>
    <cellStyle name="Calculation 12" xfId="633"/>
    <cellStyle name="Calculation 12 2" xfId="3426"/>
    <cellStyle name="Calculation 13" xfId="675"/>
    <cellStyle name="Calculation 13 2" xfId="3431"/>
    <cellStyle name="Calculation 14" xfId="717"/>
    <cellStyle name="Calculation 14 2" xfId="3436"/>
    <cellStyle name="Calculation 15" xfId="759"/>
    <cellStyle name="Calculation 15 2" xfId="3441"/>
    <cellStyle name="Calculation 16" xfId="801"/>
    <cellStyle name="Calculation 16 2" xfId="3446"/>
    <cellStyle name="Calculation 17" xfId="843"/>
    <cellStyle name="Calculation 17 2" xfId="3451"/>
    <cellStyle name="Calculation 18" xfId="885"/>
    <cellStyle name="Calculation 18 2" xfId="3456"/>
    <cellStyle name="Calculation 19" xfId="927"/>
    <cellStyle name="Calculation 19 2" xfId="3461"/>
    <cellStyle name="Calculation 2" xfId="213"/>
    <cellStyle name="Calculation 2 2" xfId="3376"/>
    <cellStyle name="Calculation 20" xfId="969"/>
    <cellStyle name="Calculation 20 2" xfId="3466"/>
    <cellStyle name="Calculation 21" xfId="1011"/>
    <cellStyle name="Calculation 21 2" xfId="3471"/>
    <cellStyle name="Calculation 22" xfId="1053"/>
    <cellStyle name="Calculation 22 2" xfId="3476"/>
    <cellStyle name="Calculation 23" xfId="1095"/>
    <cellStyle name="Calculation 23 2" xfId="3481"/>
    <cellStyle name="Calculation 24" xfId="1137"/>
    <cellStyle name="Calculation 24 2" xfId="3486"/>
    <cellStyle name="Calculation 25" xfId="1179"/>
    <cellStyle name="Calculation 25 2" xfId="3491"/>
    <cellStyle name="Calculation 26" xfId="1221"/>
    <cellStyle name="Calculation 26 2" xfId="3496"/>
    <cellStyle name="Calculation 27" xfId="1263"/>
    <cellStyle name="Calculation 27 2" xfId="3501"/>
    <cellStyle name="Calculation 28" xfId="1305"/>
    <cellStyle name="Calculation 28 2" xfId="3506"/>
    <cellStyle name="Calculation 29" xfId="1347"/>
    <cellStyle name="Calculation 29 2" xfId="3511"/>
    <cellStyle name="Calculation 3" xfId="255"/>
    <cellStyle name="Calculation 3 2" xfId="3381"/>
    <cellStyle name="Calculation 30" xfId="1389"/>
    <cellStyle name="Calculation 30 2" xfId="3516"/>
    <cellStyle name="Calculation 31" xfId="1431"/>
    <cellStyle name="Calculation 31 2" xfId="3521"/>
    <cellStyle name="Calculation 32" xfId="1473"/>
    <cellStyle name="Calculation 32 2" xfId="3526"/>
    <cellStyle name="Calculation 33" xfId="1515"/>
    <cellStyle name="Calculation 33 2" xfId="3531"/>
    <cellStyle name="Calculation 34" xfId="1805"/>
    <cellStyle name="Calculation 34 2" xfId="3581"/>
    <cellStyle name="Calculation 35" xfId="1810"/>
    <cellStyle name="Calculation 35 2" xfId="3582"/>
    <cellStyle name="Calculation 36" xfId="1671"/>
    <cellStyle name="Calculation 36 2" xfId="3559"/>
    <cellStyle name="Calculation 37" xfId="1745"/>
    <cellStyle name="Calculation 37 2" xfId="3572"/>
    <cellStyle name="Calculation 38" xfId="1783"/>
    <cellStyle name="Calculation 38 2" xfId="3577"/>
    <cellStyle name="Calculation 39" xfId="1618"/>
    <cellStyle name="Calculation 39 2" xfId="3551"/>
    <cellStyle name="Calculation 4" xfId="297"/>
    <cellStyle name="Calculation 4 2" xfId="3386"/>
    <cellStyle name="Calculation 40" xfId="1585"/>
    <cellStyle name="Calculation 40 2" xfId="3543"/>
    <cellStyle name="Calculation 41" xfId="1880"/>
    <cellStyle name="Calculation 41 2" xfId="3591"/>
    <cellStyle name="Calculation 42" xfId="1961"/>
    <cellStyle name="Calculation 42 2" xfId="3600"/>
    <cellStyle name="Calculation 43" xfId="2003"/>
    <cellStyle name="Calculation 43 2" xfId="3605"/>
    <cellStyle name="Calculation 44" xfId="2045"/>
    <cellStyle name="Calculation 44 2" xfId="3610"/>
    <cellStyle name="Calculation 45" xfId="2087"/>
    <cellStyle name="Calculation 45 2" xfId="3615"/>
    <cellStyle name="Calculation 46" xfId="2129"/>
    <cellStyle name="Calculation 46 2" xfId="3620"/>
    <cellStyle name="Calculation 47" xfId="2171"/>
    <cellStyle name="Calculation 47 2" xfId="3625"/>
    <cellStyle name="Calculation 48" xfId="2213"/>
    <cellStyle name="Calculation 48 2" xfId="3630"/>
    <cellStyle name="Calculation 49" xfId="2255"/>
    <cellStyle name="Calculation 49 2" xfId="3635"/>
    <cellStyle name="Calculation 5" xfId="339"/>
    <cellStyle name="Calculation 5 2" xfId="3391"/>
    <cellStyle name="Calculation 50" xfId="2297"/>
    <cellStyle name="Calculation 50 2" xfId="3640"/>
    <cellStyle name="Calculation 51" xfId="2339"/>
    <cellStyle name="Calculation 51 2" xfId="3645"/>
    <cellStyle name="Calculation 52" xfId="2381"/>
    <cellStyle name="Calculation 52 2" xfId="3650"/>
    <cellStyle name="Calculation 53" xfId="2423"/>
    <cellStyle name="Calculation 53 2" xfId="3655"/>
    <cellStyle name="Calculation 54" xfId="2465"/>
    <cellStyle name="Calculation 54 2" xfId="3660"/>
    <cellStyle name="Calculation 55" xfId="2507"/>
    <cellStyle name="Calculation 55 2" xfId="3665"/>
    <cellStyle name="Calculation 56" xfId="2549"/>
    <cellStyle name="Calculation 56 2" xfId="3670"/>
    <cellStyle name="Calculation 57" xfId="2591"/>
    <cellStyle name="Calculation 57 2" xfId="3675"/>
    <cellStyle name="Calculation 58" xfId="2633"/>
    <cellStyle name="Calculation 58 2" xfId="3680"/>
    <cellStyle name="Calculation 59" xfId="2675"/>
    <cellStyle name="Calculation 59 2" xfId="3685"/>
    <cellStyle name="Calculation 6" xfId="381"/>
    <cellStyle name="Calculation 6 2" xfId="3396"/>
    <cellStyle name="Calculation 60" xfId="2717"/>
    <cellStyle name="Calculation 60 2" xfId="3690"/>
    <cellStyle name="Calculation 61" xfId="2759"/>
    <cellStyle name="Calculation 61 2" xfId="3695"/>
    <cellStyle name="Calculation 62" xfId="2801"/>
    <cellStyle name="Calculation 62 2" xfId="3700"/>
    <cellStyle name="Calculation 63" xfId="2843"/>
    <cellStyle name="Calculation 63 2" xfId="3705"/>
    <cellStyle name="Calculation 64" xfId="2885"/>
    <cellStyle name="Calculation 64 2" xfId="3710"/>
    <cellStyle name="Calculation 65" xfId="2927"/>
    <cellStyle name="Calculation 65 2" xfId="3715"/>
    <cellStyle name="Calculation 66" xfId="2969"/>
    <cellStyle name="Calculation 66 2" xfId="3720"/>
    <cellStyle name="Calculation 67" xfId="3011"/>
    <cellStyle name="Calculation 67 2" xfId="3725"/>
    <cellStyle name="Calculation 68" xfId="3053"/>
    <cellStyle name="Calculation 68 2" xfId="3730"/>
    <cellStyle name="Calculation 69" xfId="3095"/>
    <cellStyle name="Calculation 69 2" xfId="3735"/>
    <cellStyle name="Calculation 7" xfId="423"/>
    <cellStyle name="Calculation 7 2" xfId="3401"/>
    <cellStyle name="Calculation 8" xfId="465"/>
    <cellStyle name="Calculation 8 2" xfId="3406"/>
    <cellStyle name="Calculation 9" xfId="507"/>
    <cellStyle name="Calculation 9 2" xfId="3411"/>
    <cellStyle name="Check Cell 10" xfId="550"/>
    <cellStyle name="Check Cell 11" xfId="592"/>
    <cellStyle name="Check Cell 12" xfId="634"/>
    <cellStyle name="Check Cell 13" xfId="676"/>
    <cellStyle name="Check Cell 14" xfId="718"/>
    <cellStyle name="Check Cell 15" xfId="760"/>
    <cellStyle name="Check Cell 16" xfId="802"/>
    <cellStyle name="Check Cell 17" xfId="844"/>
    <cellStyle name="Check Cell 18" xfId="886"/>
    <cellStyle name="Check Cell 19" xfId="928"/>
    <cellStyle name="Check Cell 2" xfId="214"/>
    <cellStyle name="Check Cell 20" xfId="970"/>
    <cellStyle name="Check Cell 21" xfId="1012"/>
    <cellStyle name="Check Cell 22" xfId="1054"/>
    <cellStyle name="Check Cell 23" xfId="1096"/>
    <cellStyle name="Check Cell 24" xfId="1138"/>
    <cellStyle name="Check Cell 25" xfId="1180"/>
    <cellStyle name="Check Cell 26" xfId="1222"/>
    <cellStyle name="Check Cell 27" xfId="1264"/>
    <cellStyle name="Check Cell 28" xfId="1306"/>
    <cellStyle name="Check Cell 29" xfId="1348"/>
    <cellStyle name="Check Cell 3" xfId="256"/>
    <cellStyle name="Check Cell 30" xfId="1390"/>
    <cellStyle name="Check Cell 31" xfId="1432"/>
    <cellStyle name="Check Cell 32" xfId="1474"/>
    <cellStyle name="Check Cell 33" xfId="1516"/>
    <cellStyle name="Check Cell 34" xfId="1922"/>
    <cellStyle name="Check Cell 35" xfId="1822"/>
    <cellStyle name="Check Cell 36" xfId="1772"/>
    <cellStyle name="Check Cell 37" xfId="1848"/>
    <cellStyle name="Check Cell 38" xfId="1888"/>
    <cellStyle name="Check Cell 39" xfId="1736"/>
    <cellStyle name="Check Cell 4" xfId="298"/>
    <cellStyle name="Check Cell 40" xfId="1709"/>
    <cellStyle name="Check Cell 41" xfId="1653"/>
    <cellStyle name="Check Cell 42" xfId="1962"/>
    <cellStyle name="Check Cell 43" xfId="2004"/>
    <cellStyle name="Check Cell 44" xfId="2046"/>
    <cellStyle name="Check Cell 45" xfId="2088"/>
    <cellStyle name="Check Cell 46" xfId="2130"/>
    <cellStyle name="Check Cell 47" xfId="2172"/>
    <cellStyle name="Check Cell 48" xfId="2214"/>
    <cellStyle name="Check Cell 49" xfId="2256"/>
    <cellStyle name="Check Cell 5" xfId="340"/>
    <cellStyle name="Check Cell 50" xfId="2298"/>
    <cellStyle name="Check Cell 51" xfId="2340"/>
    <cellStyle name="Check Cell 52" xfId="2382"/>
    <cellStyle name="Check Cell 53" xfId="2424"/>
    <cellStyle name="Check Cell 54" xfId="2466"/>
    <cellStyle name="Check Cell 55" xfId="2508"/>
    <cellStyle name="Check Cell 56" xfId="2550"/>
    <cellStyle name="Check Cell 57" xfId="2592"/>
    <cellStyle name="Check Cell 58" xfId="2634"/>
    <cellStyle name="Check Cell 59" xfId="2676"/>
    <cellStyle name="Check Cell 6" xfId="382"/>
    <cellStyle name="Check Cell 60" xfId="2718"/>
    <cellStyle name="Check Cell 61" xfId="2760"/>
    <cellStyle name="Check Cell 62" xfId="2802"/>
    <cellStyle name="Check Cell 63" xfId="2844"/>
    <cellStyle name="Check Cell 64" xfId="2886"/>
    <cellStyle name="Check Cell 65" xfId="2928"/>
    <cellStyle name="Check Cell 66" xfId="2970"/>
    <cellStyle name="Check Cell 67" xfId="3012"/>
    <cellStyle name="Check Cell 68" xfId="3054"/>
    <cellStyle name="Check Cell 69" xfId="3096"/>
    <cellStyle name="Check Cell 7" xfId="424"/>
    <cellStyle name="Check Cell 8" xfId="466"/>
    <cellStyle name="Check Cell 9" xfId="508"/>
    <cellStyle name="Explanatory Text 10" xfId="551"/>
    <cellStyle name="Explanatory Text 11" xfId="593"/>
    <cellStyle name="Explanatory Text 12" xfId="635"/>
    <cellStyle name="Explanatory Text 13" xfId="677"/>
    <cellStyle name="Explanatory Text 14" xfId="719"/>
    <cellStyle name="Explanatory Text 15" xfId="761"/>
    <cellStyle name="Explanatory Text 16" xfId="803"/>
    <cellStyle name="Explanatory Text 17" xfId="845"/>
    <cellStyle name="Explanatory Text 18" xfId="887"/>
    <cellStyle name="Explanatory Text 19" xfId="929"/>
    <cellStyle name="Explanatory Text 2" xfId="215"/>
    <cellStyle name="Explanatory Text 20" xfId="971"/>
    <cellStyle name="Explanatory Text 21" xfId="1013"/>
    <cellStyle name="Explanatory Text 22" xfId="1055"/>
    <cellStyle name="Explanatory Text 23" xfId="1097"/>
    <cellStyle name="Explanatory Text 24" xfId="1139"/>
    <cellStyle name="Explanatory Text 25" xfId="1181"/>
    <cellStyle name="Explanatory Text 26" xfId="1223"/>
    <cellStyle name="Explanatory Text 27" xfId="1265"/>
    <cellStyle name="Explanatory Text 28" xfId="1307"/>
    <cellStyle name="Explanatory Text 29" xfId="1349"/>
    <cellStyle name="Explanatory Text 3" xfId="257"/>
    <cellStyle name="Explanatory Text 30" xfId="1391"/>
    <cellStyle name="Explanatory Text 31" xfId="1433"/>
    <cellStyle name="Explanatory Text 32" xfId="1475"/>
    <cellStyle name="Explanatory Text 33" xfId="1517"/>
    <cellStyle name="Explanatory Text 34" xfId="1697"/>
    <cellStyle name="Explanatory Text 35" xfId="1834"/>
    <cellStyle name="Explanatory Text 36" xfId="1572"/>
    <cellStyle name="Explanatory Text 37" xfId="1607"/>
    <cellStyle name="Explanatory Text 38" xfId="1660"/>
    <cellStyle name="Explanatory Text 39" xfId="1839"/>
    <cellStyle name="Explanatory Text 4" xfId="299"/>
    <cellStyle name="Explanatory Text 40" xfId="1806"/>
    <cellStyle name="Explanatory Text 41" xfId="1589"/>
    <cellStyle name="Explanatory Text 42" xfId="1963"/>
    <cellStyle name="Explanatory Text 43" xfId="2005"/>
    <cellStyle name="Explanatory Text 44" xfId="2047"/>
    <cellStyle name="Explanatory Text 45" xfId="2089"/>
    <cellStyle name="Explanatory Text 46" xfId="2131"/>
    <cellStyle name="Explanatory Text 47" xfId="2173"/>
    <cellStyle name="Explanatory Text 48" xfId="2215"/>
    <cellStyle name="Explanatory Text 49" xfId="2257"/>
    <cellStyle name="Explanatory Text 5" xfId="341"/>
    <cellStyle name="Explanatory Text 50" xfId="2299"/>
    <cellStyle name="Explanatory Text 51" xfId="2341"/>
    <cellStyle name="Explanatory Text 52" xfId="2383"/>
    <cellStyle name="Explanatory Text 53" xfId="2425"/>
    <cellStyle name="Explanatory Text 54" xfId="2467"/>
    <cellStyle name="Explanatory Text 55" xfId="2509"/>
    <cellStyle name="Explanatory Text 56" xfId="2551"/>
    <cellStyle name="Explanatory Text 57" xfId="2593"/>
    <cellStyle name="Explanatory Text 58" xfId="2635"/>
    <cellStyle name="Explanatory Text 59" xfId="2677"/>
    <cellStyle name="Explanatory Text 6" xfId="383"/>
    <cellStyle name="Explanatory Text 60" xfId="2719"/>
    <cellStyle name="Explanatory Text 61" xfId="2761"/>
    <cellStyle name="Explanatory Text 62" xfId="2803"/>
    <cellStyle name="Explanatory Text 63" xfId="2845"/>
    <cellStyle name="Explanatory Text 64" xfId="2887"/>
    <cellStyle name="Explanatory Text 65" xfId="2929"/>
    <cellStyle name="Explanatory Text 66" xfId="2971"/>
    <cellStyle name="Explanatory Text 67" xfId="3013"/>
    <cellStyle name="Explanatory Text 68" xfId="3055"/>
    <cellStyle name="Explanatory Text 69" xfId="3097"/>
    <cellStyle name="Explanatory Text 7" xfId="425"/>
    <cellStyle name="Explanatory Text 8" xfId="467"/>
    <cellStyle name="Explanatory Text 9" xfId="509"/>
    <cellStyle name="Good 10" xfId="552"/>
    <cellStyle name="Good 11" xfId="594"/>
    <cellStyle name="Good 12" xfId="636"/>
    <cellStyle name="Good 13" xfId="678"/>
    <cellStyle name="Good 14" xfId="720"/>
    <cellStyle name="Good 15" xfId="762"/>
    <cellStyle name="Good 16" xfId="804"/>
    <cellStyle name="Good 17" xfId="846"/>
    <cellStyle name="Good 18" xfId="888"/>
    <cellStyle name="Good 19" xfId="930"/>
    <cellStyle name="Good 2" xfId="216"/>
    <cellStyle name="Good 20" xfId="972"/>
    <cellStyle name="Good 21" xfId="1014"/>
    <cellStyle name="Good 22" xfId="1056"/>
    <cellStyle name="Good 23" xfId="1098"/>
    <cellStyle name="Good 24" xfId="1140"/>
    <cellStyle name="Good 25" xfId="1182"/>
    <cellStyle name="Good 26" xfId="1224"/>
    <cellStyle name="Good 27" xfId="1266"/>
    <cellStyle name="Good 28" xfId="1308"/>
    <cellStyle name="Good 29" xfId="1350"/>
    <cellStyle name="Good 3" xfId="258"/>
    <cellStyle name="Good 30" xfId="1392"/>
    <cellStyle name="Good 31" xfId="1434"/>
    <cellStyle name="Good 32" xfId="1476"/>
    <cellStyle name="Good 33" xfId="1518"/>
    <cellStyle name="Good 34" xfId="1807"/>
    <cellStyle name="Good 35" xfId="1846"/>
    <cellStyle name="Good 36" xfId="1646"/>
    <cellStyle name="Good 37" xfId="1726"/>
    <cellStyle name="Good 38" xfId="1535"/>
    <cellStyle name="Good 39" xfId="1597"/>
    <cellStyle name="Good 4" xfId="300"/>
    <cellStyle name="Good 40" xfId="1910"/>
    <cellStyle name="Good 41" xfId="1555"/>
    <cellStyle name="Good 42" xfId="1964"/>
    <cellStyle name="Good 43" xfId="2006"/>
    <cellStyle name="Good 44" xfId="2048"/>
    <cellStyle name="Good 45" xfId="2090"/>
    <cellStyle name="Good 46" xfId="2132"/>
    <cellStyle name="Good 47" xfId="2174"/>
    <cellStyle name="Good 48" xfId="2216"/>
    <cellStyle name="Good 49" xfId="2258"/>
    <cellStyle name="Good 5" xfId="342"/>
    <cellStyle name="Good 50" xfId="2300"/>
    <cellStyle name="Good 51" xfId="2342"/>
    <cellStyle name="Good 52" xfId="2384"/>
    <cellStyle name="Good 53" xfId="2426"/>
    <cellStyle name="Good 54" xfId="2468"/>
    <cellStyle name="Good 55" xfId="2510"/>
    <cellStyle name="Good 56" xfId="2552"/>
    <cellStyle name="Good 57" xfId="2594"/>
    <cellStyle name="Good 58" xfId="2636"/>
    <cellStyle name="Good 59" xfId="2678"/>
    <cellStyle name="Good 6" xfId="384"/>
    <cellStyle name="Good 60" xfId="2720"/>
    <cellStyle name="Good 61" xfId="2762"/>
    <cellStyle name="Good 62" xfId="2804"/>
    <cellStyle name="Good 63" xfId="2846"/>
    <cellStyle name="Good 64" xfId="2888"/>
    <cellStyle name="Good 65" xfId="2930"/>
    <cellStyle name="Good 66" xfId="2972"/>
    <cellStyle name="Good 67" xfId="3014"/>
    <cellStyle name="Good 68" xfId="3056"/>
    <cellStyle name="Good 69" xfId="3098"/>
    <cellStyle name="Good 7" xfId="426"/>
    <cellStyle name="Good 8" xfId="468"/>
    <cellStyle name="Good 9" xfId="510"/>
    <cellStyle name="Heading 1 10" xfId="553"/>
    <cellStyle name="Heading 1 11" xfId="595"/>
    <cellStyle name="Heading 1 12" xfId="637"/>
    <cellStyle name="Heading 1 13" xfId="679"/>
    <cellStyle name="Heading 1 14" xfId="721"/>
    <cellStyle name="Heading 1 15" xfId="763"/>
    <cellStyle name="Heading 1 16" xfId="805"/>
    <cellStyle name="Heading 1 17" xfId="847"/>
    <cellStyle name="Heading 1 18" xfId="889"/>
    <cellStyle name="Heading 1 19" xfId="931"/>
    <cellStyle name="Heading 1 2" xfId="217"/>
    <cellStyle name="Heading 1 20" xfId="973"/>
    <cellStyle name="Heading 1 21" xfId="1015"/>
    <cellStyle name="Heading 1 22" xfId="1057"/>
    <cellStyle name="Heading 1 23" xfId="1099"/>
    <cellStyle name="Heading 1 24" xfId="1141"/>
    <cellStyle name="Heading 1 25" xfId="1183"/>
    <cellStyle name="Heading 1 26" xfId="1225"/>
    <cellStyle name="Heading 1 27" xfId="1267"/>
    <cellStyle name="Heading 1 28" xfId="1309"/>
    <cellStyle name="Heading 1 29" xfId="1351"/>
    <cellStyle name="Heading 1 3" xfId="259"/>
    <cellStyle name="Heading 1 30" xfId="1393"/>
    <cellStyle name="Heading 1 31" xfId="1435"/>
    <cellStyle name="Heading 1 32" xfId="1477"/>
    <cellStyle name="Heading 1 33" xfId="1519"/>
    <cellStyle name="Heading 1 34" xfId="1911"/>
    <cellStyle name="Heading 1 35" xfId="1858"/>
    <cellStyle name="Heading 1 36" xfId="1702"/>
    <cellStyle name="Heading 1 37" xfId="1826"/>
    <cellStyle name="Heading 1 38" xfId="1811"/>
    <cellStyle name="Heading 1 39" xfId="1717"/>
    <cellStyle name="Heading 1 4" xfId="301"/>
    <cellStyle name="Heading 1 40" xfId="1685"/>
    <cellStyle name="Heading 1 41" xfId="1870"/>
    <cellStyle name="Heading 1 42" xfId="1965"/>
    <cellStyle name="Heading 1 43" xfId="2007"/>
    <cellStyle name="Heading 1 44" xfId="2049"/>
    <cellStyle name="Heading 1 45" xfId="2091"/>
    <cellStyle name="Heading 1 46" xfId="2133"/>
    <cellStyle name="Heading 1 47" xfId="2175"/>
    <cellStyle name="Heading 1 48" xfId="2217"/>
    <cellStyle name="Heading 1 49" xfId="2259"/>
    <cellStyle name="Heading 1 5" xfId="343"/>
    <cellStyle name="Heading 1 50" xfId="2301"/>
    <cellStyle name="Heading 1 51" xfId="2343"/>
    <cellStyle name="Heading 1 52" xfId="2385"/>
    <cellStyle name="Heading 1 53" xfId="2427"/>
    <cellStyle name="Heading 1 54" xfId="2469"/>
    <cellStyle name="Heading 1 55" xfId="2511"/>
    <cellStyle name="Heading 1 56" xfId="2553"/>
    <cellStyle name="Heading 1 57" xfId="2595"/>
    <cellStyle name="Heading 1 58" xfId="2637"/>
    <cellStyle name="Heading 1 59" xfId="2679"/>
    <cellStyle name="Heading 1 6" xfId="385"/>
    <cellStyle name="Heading 1 60" xfId="2721"/>
    <cellStyle name="Heading 1 61" xfId="2763"/>
    <cellStyle name="Heading 1 62" xfId="2805"/>
    <cellStyle name="Heading 1 63" xfId="2847"/>
    <cellStyle name="Heading 1 64" xfId="2889"/>
    <cellStyle name="Heading 1 65" xfId="2931"/>
    <cellStyle name="Heading 1 66" xfId="2973"/>
    <cellStyle name="Heading 1 67" xfId="3015"/>
    <cellStyle name="Heading 1 68" xfId="3057"/>
    <cellStyle name="Heading 1 69" xfId="3099"/>
    <cellStyle name="Heading 1 7" xfId="427"/>
    <cellStyle name="Heading 1 8" xfId="469"/>
    <cellStyle name="Heading 1 9" xfId="511"/>
    <cellStyle name="Heading 2 10" xfId="554"/>
    <cellStyle name="Heading 2 11" xfId="596"/>
    <cellStyle name="Heading 2 12" xfId="638"/>
    <cellStyle name="Heading 2 13" xfId="680"/>
    <cellStyle name="Heading 2 14" xfId="722"/>
    <cellStyle name="Heading 2 15" xfId="764"/>
    <cellStyle name="Heading 2 16" xfId="806"/>
    <cellStyle name="Heading 2 17" xfId="848"/>
    <cellStyle name="Heading 2 18" xfId="890"/>
    <cellStyle name="Heading 2 19" xfId="932"/>
    <cellStyle name="Heading 2 2" xfId="218"/>
    <cellStyle name="Heading 2 20" xfId="974"/>
    <cellStyle name="Heading 2 21" xfId="1016"/>
    <cellStyle name="Heading 2 22" xfId="1058"/>
    <cellStyle name="Heading 2 23" xfId="1100"/>
    <cellStyle name="Heading 2 24" xfId="1142"/>
    <cellStyle name="Heading 2 25" xfId="1184"/>
    <cellStyle name="Heading 2 26" xfId="1226"/>
    <cellStyle name="Heading 2 27" xfId="1268"/>
    <cellStyle name="Heading 2 28" xfId="1310"/>
    <cellStyle name="Heading 2 29" xfId="1352"/>
    <cellStyle name="Heading 2 3" xfId="260"/>
    <cellStyle name="Heading 2 30" xfId="1394"/>
    <cellStyle name="Heading 2 31" xfId="1436"/>
    <cellStyle name="Heading 2 32" xfId="1478"/>
    <cellStyle name="Heading 2 33" xfId="1520"/>
    <cellStyle name="Heading 2 34" xfId="1688"/>
    <cellStyle name="Heading 2 35" xfId="1774"/>
    <cellStyle name="Heading 2 36" xfId="1932"/>
    <cellStyle name="Heading 2 37" xfId="1582"/>
    <cellStyle name="Heading 2 38" xfId="1930"/>
    <cellStyle name="Heading 2 39" xfId="1816"/>
    <cellStyle name="Heading 2 4" xfId="302"/>
    <cellStyle name="Heading 2 40" xfId="1794"/>
    <cellStyle name="Heading 2 41" xfId="1629"/>
    <cellStyle name="Heading 2 42" xfId="1966"/>
    <cellStyle name="Heading 2 43" xfId="2008"/>
    <cellStyle name="Heading 2 44" xfId="2050"/>
    <cellStyle name="Heading 2 45" xfId="2092"/>
    <cellStyle name="Heading 2 46" xfId="2134"/>
    <cellStyle name="Heading 2 47" xfId="2176"/>
    <cellStyle name="Heading 2 48" xfId="2218"/>
    <cellStyle name="Heading 2 49" xfId="2260"/>
    <cellStyle name="Heading 2 5" xfId="344"/>
    <cellStyle name="Heading 2 50" xfId="2302"/>
    <cellStyle name="Heading 2 51" xfId="2344"/>
    <cellStyle name="Heading 2 52" xfId="2386"/>
    <cellStyle name="Heading 2 53" xfId="2428"/>
    <cellStyle name="Heading 2 54" xfId="2470"/>
    <cellStyle name="Heading 2 55" xfId="2512"/>
    <cellStyle name="Heading 2 56" xfId="2554"/>
    <cellStyle name="Heading 2 57" xfId="2596"/>
    <cellStyle name="Heading 2 58" xfId="2638"/>
    <cellStyle name="Heading 2 59" xfId="2680"/>
    <cellStyle name="Heading 2 6" xfId="386"/>
    <cellStyle name="Heading 2 60" xfId="2722"/>
    <cellStyle name="Heading 2 61" xfId="2764"/>
    <cellStyle name="Heading 2 62" xfId="2806"/>
    <cellStyle name="Heading 2 63" xfId="2848"/>
    <cellStyle name="Heading 2 64" xfId="2890"/>
    <cellStyle name="Heading 2 65" xfId="2932"/>
    <cellStyle name="Heading 2 66" xfId="2974"/>
    <cellStyle name="Heading 2 67" xfId="3016"/>
    <cellStyle name="Heading 2 68" xfId="3058"/>
    <cellStyle name="Heading 2 69" xfId="3100"/>
    <cellStyle name="Heading 2 7" xfId="428"/>
    <cellStyle name="Heading 2 8" xfId="470"/>
    <cellStyle name="Heading 2 9" xfId="512"/>
    <cellStyle name="Heading 3 10" xfId="555"/>
    <cellStyle name="Heading 3 11" xfId="597"/>
    <cellStyle name="Heading 3 12" xfId="639"/>
    <cellStyle name="Heading 3 13" xfId="681"/>
    <cellStyle name="Heading 3 14" xfId="723"/>
    <cellStyle name="Heading 3 15" xfId="765"/>
    <cellStyle name="Heading 3 16" xfId="807"/>
    <cellStyle name="Heading 3 17" xfId="849"/>
    <cellStyle name="Heading 3 18" xfId="891"/>
    <cellStyle name="Heading 3 19" xfId="933"/>
    <cellStyle name="Heading 3 2" xfId="219"/>
    <cellStyle name="Heading 3 20" xfId="975"/>
    <cellStyle name="Heading 3 21" xfId="1017"/>
    <cellStyle name="Heading 3 22" xfId="1059"/>
    <cellStyle name="Heading 3 23" xfId="1101"/>
    <cellStyle name="Heading 3 24" xfId="1143"/>
    <cellStyle name="Heading 3 25" xfId="1185"/>
    <cellStyle name="Heading 3 26" xfId="1227"/>
    <cellStyle name="Heading 3 27" xfId="1269"/>
    <cellStyle name="Heading 3 28" xfId="1311"/>
    <cellStyle name="Heading 3 29" xfId="1353"/>
    <cellStyle name="Heading 3 3" xfId="261"/>
    <cellStyle name="Heading 3 30" xfId="1395"/>
    <cellStyle name="Heading 3 31" xfId="1437"/>
    <cellStyle name="Heading 3 32" xfId="1479"/>
    <cellStyle name="Heading 3 33" xfId="1521"/>
    <cellStyle name="Heading 3 34" xfId="1784"/>
    <cellStyle name="Heading 3 35" xfId="1867"/>
    <cellStyle name="Heading 3 36" xfId="1835"/>
    <cellStyle name="Heading 3 37" xfId="1706"/>
    <cellStyle name="Heading 3 38" xfId="1605"/>
    <cellStyle name="Heading 3 39" xfId="1920"/>
    <cellStyle name="Heading 3 4" xfId="303"/>
    <cellStyle name="Heading 3 40" xfId="1900"/>
    <cellStyle name="Heading 3 41" xfId="1746"/>
    <cellStyle name="Heading 3 42" xfId="1967"/>
    <cellStyle name="Heading 3 43" xfId="2009"/>
    <cellStyle name="Heading 3 44" xfId="2051"/>
    <cellStyle name="Heading 3 45" xfId="2093"/>
    <cellStyle name="Heading 3 46" xfId="2135"/>
    <cellStyle name="Heading 3 47" xfId="2177"/>
    <cellStyle name="Heading 3 48" xfId="2219"/>
    <cellStyle name="Heading 3 49" xfId="2261"/>
    <cellStyle name="Heading 3 5" xfId="345"/>
    <cellStyle name="Heading 3 50" xfId="2303"/>
    <cellStyle name="Heading 3 51" xfId="2345"/>
    <cellStyle name="Heading 3 52" xfId="2387"/>
    <cellStyle name="Heading 3 53" xfId="2429"/>
    <cellStyle name="Heading 3 54" xfId="2471"/>
    <cellStyle name="Heading 3 55" xfId="2513"/>
    <cellStyle name="Heading 3 56" xfId="2555"/>
    <cellStyle name="Heading 3 57" xfId="2597"/>
    <cellStyle name="Heading 3 58" xfId="2639"/>
    <cellStyle name="Heading 3 59" xfId="2681"/>
    <cellStyle name="Heading 3 6" xfId="387"/>
    <cellStyle name="Heading 3 60" xfId="2723"/>
    <cellStyle name="Heading 3 61" xfId="2765"/>
    <cellStyle name="Heading 3 62" xfId="2807"/>
    <cellStyle name="Heading 3 63" xfId="2849"/>
    <cellStyle name="Heading 3 64" xfId="2891"/>
    <cellStyle name="Heading 3 65" xfId="2933"/>
    <cellStyle name="Heading 3 66" xfId="2975"/>
    <cellStyle name="Heading 3 67" xfId="3017"/>
    <cellStyle name="Heading 3 68" xfId="3059"/>
    <cellStyle name="Heading 3 69" xfId="3101"/>
    <cellStyle name="Heading 3 7" xfId="429"/>
    <cellStyle name="Heading 3 8" xfId="471"/>
    <cellStyle name="Heading 3 9" xfId="513"/>
    <cellStyle name="Heading 4 10" xfId="556"/>
    <cellStyle name="Heading 4 11" xfId="598"/>
    <cellStyle name="Heading 4 12" xfId="640"/>
    <cellStyle name="Heading 4 13" xfId="682"/>
    <cellStyle name="Heading 4 14" xfId="724"/>
    <cellStyle name="Heading 4 15" xfId="766"/>
    <cellStyle name="Heading 4 16" xfId="808"/>
    <cellStyle name="Heading 4 17" xfId="850"/>
    <cellStyle name="Heading 4 18" xfId="892"/>
    <cellStyle name="Heading 4 19" xfId="934"/>
    <cellStyle name="Heading 4 2" xfId="220"/>
    <cellStyle name="Heading 4 20" xfId="976"/>
    <cellStyle name="Heading 4 21" xfId="1018"/>
    <cellStyle name="Heading 4 22" xfId="1060"/>
    <cellStyle name="Heading 4 23" xfId="1102"/>
    <cellStyle name="Heading 4 24" xfId="1144"/>
    <cellStyle name="Heading 4 25" xfId="1186"/>
    <cellStyle name="Heading 4 26" xfId="1228"/>
    <cellStyle name="Heading 4 27" xfId="1270"/>
    <cellStyle name="Heading 4 28" xfId="1312"/>
    <cellStyle name="Heading 4 29" xfId="1354"/>
    <cellStyle name="Heading 4 3" xfId="262"/>
    <cellStyle name="Heading 4 30" xfId="1396"/>
    <cellStyle name="Heading 4 31" xfId="1438"/>
    <cellStyle name="Heading 4 32" xfId="1480"/>
    <cellStyle name="Heading 4 33" xfId="1522"/>
    <cellStyle name="Heading 4 34" xfId="1889"/>
    <cellStyle name="Heading 4 35" xfId="1878"/>
    <cellStyle name="Heading 4 36" xfId="1593"/>
    <cellStyle name="Heading 4 37" xfId="1802"/>
    <cellStyle name="Heading 4 38" xfId="1724"/>
    <cellStyle name="Heading 4 39" xfId="1925"/>
    <cellStyle name="Heading 4 4" xfId="304"/>
    <cellStyle name="Heading 4 40" xfId="1672"/>
    <cellStyle name="Heading 4 41" xfId="1849"/>
    <cellStyle name="Heading 4 42" xfId="1968"/>
    <cellStyle name="Heading 4 43" xfId="2010"/>
    <cellStyle name="Heading 4 44" xfId="2052"/>
    <cellStyle name="Heading 4 45" xfId="2094"/>
    <cellStyle name="Heading 4 46" xfId="2136"/>
    <cellStyle name="Heading 4 47" xfId="2178"/>
    <cellStyle name="Heading 4 48" xfId="2220"/>
    <cellStyle name="Heading 4 49" xfId="2262"/>
    <cellStyle name="Heading 4 5" xfId="346"/>
    <cellStyle name="Heading 4 50" xfId="2304"/>
    <cellStyle name="Heading 4 51" xfId="2346"/>
    <cellStyle name="Heading 4 52" xfId="2388"/>
    <cellStyle name="Heading 4 53" xfId="2430"/>
    <cellStyle name="Heading 4 54" xfId="2472"/>
    <cellStyle name="Heading 4 55" xfId="2514"/>
    <cellStyle name="Heading 4 56" xfId="2556"/>
    <cellStyle name="Heading 4 57" xfId="2598"/>
    <cellStyle name="Heading 4 58" xfId="2640"/>
    <cellStyle name="Heading 4 59" xfId="2682"/>
    <cellStyle name="Heading 4 6" xfId="388"/>
    <cellStyle name="Heading 4 60" xfId="2724"/>
    <cellStyle name="Heading 4 61" xfId="2766"/>
    <cellStyle name="Heading 4 62" xfId="2808"/>
    <cellStyle name="Heading 4 63" xfId="2850"/>
    <cellStyle name="Heading 4 64" xfId="2892"/>
    <cellStyle name="Heading 4 65" xfId="2934"/>
    <cellStyle name="Heading 4 66" xfId="2976"/>
    <cellStyle name="Heading 4 67" xfId="3018"/>
    <cellStyle name="Heading 4 68" xfId="3060"/>
    <cellStyle name="Heading 4 69" xfId="3102"/>
    <cellStyle name="Heading 4 7" xfId="430"/>
    <cellStyle name="Heading 4 8" xfId="472"/>
    <cellStyle name="Heading 4 9" xfId="514"/>
    <cellStyle name="Input 10" xfId="557"/>
    <cellStyle name="Input 10 2" xfId="3417"/>
    <cellStyle name="Input 11" xfId="599"/>
    <cellStyle name="Input 11 2" xfId="3422"/>
    <cellStyle name="Input 12" xfId="642"/>
    <cellStyle name="Input 12 2" xfId="3427"/>
    <cellStyle name="Input 13" xfId="683"/>
    <cellStyle name="Input 13 2" xfId="3432"/>
    <cellStyle name="Input 14" xfId="725"/>
    <cellStyle name="Input 14 2" xfId="3437"/>
    <cellStyle name="Input 15" xfId="767"/>
    <cellStyle name="Input 15 2" xfId="3442"/>
    <cellStyle name="Input 16" xfId="809"/>
    <cellStyle name="Input 16 2" xfId="3447"/>
    <cellStyle name="Input 17" xfId="851"/>
    <cellStyle name="Input 17 2" xfId="3452"/>
    <cellStyle name="Input 18" xfId="893"/>
    <cellStyle name="Input 18 2" xfId="3457"/>
    <cellStyle name="Input 19" xfId="935"/>
    <cellStyle name="Input 19 2" xfId="3462"/>
    <cellStyle name="Input 2" xfId="221"/>
    <cellStyle name="Input 2 2" xfId="3377"/>
    <cellStyle name="Input 20" xfId="977"/>
    <cellStyle name="Input 20 2" xfId="3467"/>
    <cellStyle name="Input 21" xfId="1019"/>
    <cellStyle name="Input 21 2" xfId="3472"/>
    <cellStyle name="Input 22" xfId="1061"/>
    <cellStyle name="Input 22 2" xfId="3477"/>
    <cellStyle name="Input 23" xfId="1103"/>
    <cellStyle name="Input 23 2" xfId="3482"/>
    <cellStyle name="Input 24" xfId="1145"/>
    <cellStyle name="Input 24 2" xfId="3487"/>
    <cellStyle name="Input 25" xfId="1187"/>
    <cellStyle name="Input 25 2" xfId="3492"/>
    <cellStyle name="Input 26" xfId="1229"/>
    <cellStyle name="Input 26 2" xfId="3497"/>
    <cellStyle name="Input 27" xfId="1271"/>
    <cellStyle name="Input 27 2" xfId="3502"/>
    <cellStyle name="Input 28" xfId="1313"/>
    <cellStyle name="Input 28 2" xfId="3507"/>
    <cellStyle name="Input 29" xfId="1355"/>
    <cellStyle name="Input 29 2" xfId="3512"/>
    <cellStyle name="Input 3" xfId="263"/>
    <cellStyle name="Input 3 2" xfId="3382"/>
    <cellStyle name="Input 30" xfId="1397"/>
    <cellStyle name="Input 30 2" xfId="3517"/>
    <cellStyle name="Input 31" xfId="1439"/>
    <cellStyle name="Input 31 2" xfId="3522"/>
    <cellStyle name="Input 32" xfId="1481"/>
    <cellStyle name="Input 32 2" xfId="3527"/>
    <cellStyle name="Input 33" xfId="1523"/>
    <cellStyle name="Input 33 2" xfId="3532"/>
    <cellStyle name="Input 34" xfId="1933"/>
    <cellStyle name="Input 34 2" xfId="3599"/>
    <cellStyle name="Input 35" xfId="1891"/>
    <cellStyle name="Input 35 2" xfId="3593"/>
    <cellStyle name="Input 36" xfId="1924"/>
    <cellStyle name="Input 36 2" xfId="3598"/>
    <cellStyle name="Input 37" xfId="1906"/>
    <cellStyle name="Input 37 2" xfId="3595"/>
    <cellStyle name="Input 38" xfId="1563"/>
    <cellStyle name="Input 38 2" xfId="3539"/>
    <cellStyle name="Input 39" xfId="1792"/>
    <cellStyle name="Input 39 2" xfId="3579"/>
    <cellStyle name="Input 4" xfId="305"/>
    <cellStyle name="Input 4 2" xfId="3387"/>
    <cellStyle name="Input 40" xfId="1531"/>
    <cellStyle name="Input 40 2" xfId="3536"/>
    <cellStyle name="Input 41" xfId="1727"/>
    <cellStyle name="Input 41 2" xfId="3568"/>
    <cellStyle name="Input 42" xfId="1969"/>
    <cellStyle name="Input 42 2" xfId="3601"/>
    <cellStyle name="Input 43" xfId="2011"/>
    <cellStyle name="Input 43 2" xfId="3606"/>
    <cellStyle name="Input 44" xfId="2053"/>
    <cellStyle name="Input 44 2" xfId="3611"/>
    <cellStyle name="Input 45" xfId="2095"/>
    <cellStyle name="Input 45 2" xfId="3616"/>
    <cellStyle name="Input 46" xfId="2137"/>
    <cellStyle name="Input 46 2" xfId="3621"/>
    <cellStyle name="Input 47" xfId="2179"/>
    <cellStyle name="Input 47 2" xfId="3626"/>
    <cellStyle name="Input 48" xfId="2221"/>
    <cellStyle name="Input 48 2" xfId="3631"/>
    <cellStyle name="Input 49" xfId="2263"/>
    <cellStyle name="Input 49 2" xfId="3636"/>
    <cellStyle name="Input 5" xfId="347"/>
    <cellStyle name="Input 5 2" xfId="3392"/>
    <cellStyle name="Input 50" xfId="2305"/>
    <cellStyle name="Input 50 2" xfId="3641"/>
    <cellStyle name="Input 51" xfId="2347"/>
    <cellStyle name="Input 51 2" xfId="3646"/>
    <cellStyle name="Input 52" xfId="2389"/>
    <cellStyle name="Input 52 2" xfId="3651"/>
    <cellStyle name="Input 53" xfId="2431"/>
    <cellStyle name="Input 53 2" xfId="3656"/>
    <cellStyle name="Input 54" xfId="2473"/>
    <cellStyle name="Input 54 2" xfId="3661"/>
    <cellStyle name="Input 55" xfId="2515"/>
    <cellStyle name="Input 55 2" xfId="3666"/>
    <cellStyle name="Input 56" xfId="2557"/>
    <cellStyle name="Input 56 2" xfId="3671"/>
    <cellStyle name="Input 57" xfId="2599"/>
    <cellStyle name="Input 57 2" xfId="3676"/>
    <cellStyle name="Input 58" xfId="2641"/>
    <cellStyle name="Input 58 2" xfId="3681"/>
    <cellStyle name="Input 59" xfId="2683"/>
    <cellStyle name="Input 59 2" xfId="3686"/>
    <cellStyle name="Input 6" xfId="389"/>
    <cellStyle name="Input 6 2" xfId="3397"/>
    <cellStyle name="Input 60" xfId="2725"/>
    <cellStyle name="Input 60 2" xfId="3691"/>
    <cellStyle name="Input 61" xfId="2767"/>
    <cellStyle name="Input 61 2" xfId="3696"/>
    <cellStyle name="Input 62" xfId="2809"/>
    <cellStyle name="Input 62 2" xfId="3701"/>
    <cellStyle name="Input 63" xfId="2851"/>
    <cellStyle name="Input 63 2" xfId="3706"/>
    <cellStyle name="Input 64" xfId="2893"/>
    <cellStyle name="Input 64 2" xfId="3711"/>
    <cellStyle name="Input 65" xfId="2935"/>
    <cellStyle name="Input 65 2" xfId="3716"/>
    <cellStyle name="Input 66" xfId="2977"/>
    <cellStyle name="Input 66 2" xfId="3721"/>
    <cellStyle name="Input 67" xfId="3019"/>
    <cellStyle name="Input 67 2" xfId="3726"/>
    <cellStyle name="Input 68" xfId="3061"/>
    <cellStyle name="Input 68 2" xfId="3731"/>
    <cellStyle name="Input 69" xfId="3103"/>
    <cellStyle name="Input 69 2" xfId="3736"/>
    <cellStyle name="Input 7" xfId="431"/>
    <cellStyle name="Input 7 2" xfId="3402"/>
    <cellStyle name="Input 8" xfId="473"/>
    <cellStyle name="Input 8 2" xfId="3407"/>
    <cellStyle name="Input 9" xfId="515"/>
    <cellStyle name="Input 9 2" xfId="3412"/>
    <cellStyle name="Linked Cell 10" xfId="558"/>
    <cellStyle name="Linked Cell 11" xfId="600"/>
    <cellStyle name="Linked Cell 12" xfId="643"/>
    <cellStyle name="Linked Cell 13" xfId="684"/>
    <cellStyle name="Linked Cell 14" xfId="726"/>
    <cellStyle name="Linked Cell 15" xfId="768"/>
    <cellStyle name="Linked Cell 16" xfId="810"/>
    <cellStyle name="Linked Cell 17" xfId="852"/>
    <cellStyle name="Linked Cell 18" xfId="894"/>
    <cellStyle name="Linked Cell 19" xfId="936"/>
    <cellStyle name="Linked Cell 2" xfId="222"/>
    <cellStyle name="Linked Cell 20" xfId="978"/>
    <cellStyle name="Linked Cell 21" xfId="1020"/>
    <cellStyle name="Linked Cell 22" xfId="1062"/>
    <cellStyle name="Linked Cell 23" xfId="1104"/>
    <cellStyle name="Linked Cell 24" xfId="1146"/>
    <cellStyle name="Linked Cell 25" xfId="1188"/>
    <cellStyle name="Linked Cell 26" xfId="1230"/>
    <cellStyle name="Linked Cell 27" xfId="1272"/>
    <cellStyle name="Linked Cell 28" xfId="1314"/>
    <cellStyle name="Linked Cell 29" xfId="1356"/>
    <cellStyle name="Linked Cell 3" xfId="264"/>
    <cellStyle name="Linked Cell 30" xfId="1398"/>
    <cellStyle name="Linked Cell 31" xfId="1440"/>
    <cellStyle name="Linked Cell 32" xfId="1482"/>
    <cellStyle name="Linked Cell 33" xfId="1524"/>
    <cellStyle name="Linked Cell 34" xfId="1744"/>
    <cellStyle name="Linked Cell 35" xfId="1650"/>
    <cellStyle name="Linked Cell 36" xfId="1813"/>
    <cellStyle name="Linked Cell 37" xfId="1681"/>
    <cellStyle name="Linked Cell 38" xfId="1580"/>
    <cellStyle name="Linked Cell 39" xfId="1897"/>
    <cellStyle name="Linked Cell 4" xfId="306"/>
    <cellStyle name="Linked Cell 40" xfId="1533"/>
    <cellStyle name="Linked Cell 41" xfId="1827"/>
    <cellStyle name="Linked Cell 42" xfId="1970"/>
    <cellStyle name="Linked Cell 43" xfId="2012"/>
    <cellStyle name="Linked Cell 44" xfId="2054"/>
    <cellStyle name="Linked Cell 45" xfId="2096"/>
    <cellStyle name="Linked Cell 46" xfId="2138"/>
    <cellStyle name="Linked Cell 47" xfId="2180"/>
    <cellStyle name="Linked Cell 48" xfId="2222"/>
    <cellStyle name="Linked Cell 49" xfId="2264"/>
    <cellStyle name="Linked Cell 5" xfId="348"/>
    <cellStyle name="Linked Cell 50" xfId="2306"/>
    <cellStyle name="Linked Cell 51" xfId="2348"/>
    <cellStyle name="Linked Cell 52" xfId="2390"/>
    <cellStyle name="Linked Cell 53" xfId="2432"/>
    <cellStyle name="Linked Cell 54" xfId="2474"/>
    <cellStyle name="Linked Cell 55" xfId="2516"/>
    <cellStyle name="Linked Cell 56" xfId="2558"/>
    <cellStyle name="Linked Cell 57" xfId="2600"/>
    <cellStyle name="Linked Cell 58" xfId="2642"/>
    <cellStyle name="Linked Cell 59" xfId="2684"/>
    <cellStyle name="Linked Cell 6" xfId="390"/>
    <cellStyle name="Linked Cell 60" xfId="2726"/>
    <cellStyle name="Linked Cell 61" xfId="2768"/>
    <cellStyle name="Linked Cell 62" xfId="2810"/>
    <cellStyle name="Linked Cell 63" xfId="2852"/>
    <cellStyle name="Linked Cell 64" xfId="2894"/>
    <cellStyle name="Linked Cell 65" xfId="2936"/>
    <cellStyle name="Linked Cell 66" xfId="2978"/>
    <cellStyle name="Linked Cell 67" xfId="3020"/>
    <cellStyle name="Linked Cell 68" xfId="3062"/>
    <cellStyle name="Linked Cell 69" xfId="3104"/>
    <cellStyle name="Linked Cell 7" xfId="432"/>
    <cellStyle name="Linked Cell 8" xfId="474"/>
    <cellStyle name="Linked Cell 9" xfId="516"/>
    <cellStyle name="Neutral 10" xfId="559"/>
    <cellStyle name="Neutral 11" xfId="601"/>
    <cellStyle name="Neutral 12" xfId="644"/>
    <cellStyle name="Neutral 13" xfId="685"/>
    <cellStyle name="Neutral 14" xfId="727"/>
    <cellStyle name="Neutral 15" xfId="769"/>
    <cellStyle name="Neutral 16" xfId="811"/>
    <cellStyle name="Neutral 17" xfId="853"/>
    <cellStyle name="Neutral 18" xfId="895"/>
    <cellStyle name="Neutral 19" xfId="937"/>
    <cellStyle name="Neutral 2" xfId="223"/>
    <cellStyle name="Neutral 20" xfId="979"/>
    <cellStyle name="Neutral 21" xfId="1021"/>
    <cellStyle name="Neutral 22" xfId="1063"/>
    <cellStyle name="Neutral 23" xfId="1105"/>
    <cellStyle name="Neutral 24" xfId="1147"/>
    <cellStyle name="Neutral 25" xfId="1189"/>
    <cellStyle name="Neutral 26" xfId="1231"/>
    <cellStyle name="Neutral 27" xfId="1273"/>
    <cellStyle name="Neutral 28" xfId="1315"/>
    <cellStyle name="Neutral 29" xfId="1357"/>
    <cellStyle name="Neutral 3" xfId="265"/>
    <cellStyle name="Neutral 30" xfId="1399"/>
    <cellStyle name="Neutral 31" xfId="1441"/>
    <cellStyle name="Neutral 32" xfId="1483"/>
    <cellStyle name="Neutral 33" xfId="1525"/>
    <cellStyle name="Neutral 34" xfId="1847"/>
    <cellStyle name="Neutral 35" xfId="1854"/>
    <cellStyle name="Neutral 36" xfId="1917"/>
    <cellStyle name="Neutral 37" xfId="1780"/>
    <cellStyle name="Neutral 38" xfId="1705"/>
    <cellStyle name="Neutral 39" xfId="1670"/>
    <cellStyle name="Neutral 4" xfId="307"/>
    <cellStyle name="Neutral 40" xfId="1927"/>
    <cellStyle name="Neutral 41" xfId="1583"/>
    <cellStyle name="Neutral 42" xfId="1971"/>
    <cellStyle name="Neutral 43" xfId="2013"/>
    <cellStyle name="Neutral 44" xfId="2055"/>
    <cellStyle name="Neutral 45" xfId="2097"/>
    <cellStyle name="Neutral 46" xfId="2139"/>
    <cellStyle name="Neutral 47" xfId="2181"/>
    <cellStyle name="Neutral 48" xfId="2223"/>
    <cellStyle name="Neutral 49" xfId="2265"/>
    <cellStyle name="Neutral 5" xfId="349"/>
    <cellStyle name="Neutral 50" xfId="2307"/>
    <cellStyle name="Neutral 51" xfId="2349"/>
    <cellStyle name="Neutral 52" xfId="2391"/>
    <cellStyle name="Neutral 53" xfId="2433"/>
    <cellStyle name="Neutral 54" xfId="2475"/>
    <cellStyle name="Neutral 55" xfId="2517"/>
    <cellStyle name="Neutral 56" xfId="2559"/>
    <cellStyle name="Neutral 57" xfId="2601"/>
    <cellStyle name="Neutral 58" xfId="2643"/>
    <cellStyle name="Neutral 59" xfId="2685"/>
    <cellStyle name="Neutral 6" xfId="391"/>
    <cellStyle name="Neutral 60" xfId="2727"/>
    <cellStyle name="Neutral 61" xfId="2769"/>
    <cellStyle name="Neutral 62" xfId="2811"/>
    <cellStyle name="Neutral 63" xfId="2853"/>
    <cellStyle name="Neutral 64" xfId="2895"/>
    <cellStyle name="Neutral 65" xfId="2937"/>
    <cellStyle name="Neutral 66" xfId="2979"/>
    <cellStyle name="Neutral 67" xfId="3021"/>
    <cellStyle name="Neutral 68" xfId="3063"/>
    <cellStyle name="Neutral 69" xfId="3105"/>
    <cellStyle name="Neutral 7" xfId="433"/>
    <cellStyle name="Neutral 8" xfId="475"/>
    <cellStyle name="Neutral 9" xfId="517"/>
    <cellStyle name="Normal 10" xfId="5"/>
    <cellStyle name="Normal 100" xfId="2313"/>
    <cellStyle name="Normal 100 2" xfId="3133"/>
    <cellStyle name="Normal 100 3" xfId="3272"/>
    <cellStyle name="Normal 100 4" xfId="3271"/>
    <cellStyle name="Normal 101" xfId="2355"/>
    <cellStyle name="Normal 101 2" xfId="3134"/>
    <cellStyle name="Normal 101 3" xfId="3273"/>
    <cellStyle name="Normal 101 4" xfId="3270"/>
    <cellStyle name="Normal 102" xfId="2397"/>
    <cellStyle name="Normal 102 2" xfId="3135"/>
    <cellStyle name="Normal 102 3" xfId="3274"/>
    <cellStyle name="Normal 102 4" xfId="3269"/>
    <cellStyle name="Normal 103" xfId="2439"/>
    <cellStyle name="Normal 103 2" xfId="3136"/>
    <cellStyle name="Normal 103 3" xfId="3275"/>
    <cellStyle name="Normal 103 4" xfId="3268"/>
    <cellStyle name="Normal 104" xfId="2481"/>
    <cellStyle name="Normal 104 2" xfId="3137"/>
    <cellStyle name="Normal 104 3" xfId="3276"/>
    <cellStyle name="Normal 104 4" xfId="3267"/>
    <cellStyle name="Normal 105" xfId="2523"/>
    <cellStyle name="Normal 105 2" xfId="3138"/>
    <cellStyle name="Normal 105 3" xfId="3277"/>
    <cellStyle name="Normal 105 4" xfId="3266"/>
    <cellStyle name="Normal 106" xfId="2565"/>
    <cellStyle name="Normal 106 2" xfId="3139"/>
    <cellStyle name="Normal 106 3" xfId="3278"/>
    <cellStyle name="Normal 106 4" xfId="3265"/>
    <cellStyle name="Normal 107" xfId="2607"/>
    <cellStyle name="Normal 107 2" xfId="3140"/>
    <cellStyle name="Normal 107 3" xfId="3279"/>
    <cellStyle name="Normal 107 4" xfId="3264"/>
    <cellStyle name="Normal 108" xfId="2649"/>
    <cellStyle name="Normal 108 2" xfId="3141"/>
    <cellStyle name="Normal 108 3" xfId="3280"/>
    <cellStyle name="Normal 108 4" xfId="3263"/>
    <cellStyle name="Normal 109" xfId="2691"/>
    <cellStyle name="Normal 109 2" xfId="3142"/>
    <cellStyle name="Normal 109 3" xfId="3281"/>
    <cellStyle name="Normal 109 4" xfId="3262"/>
    <cellStyle name="Normal 11" xfId="6"/>
    <cellStyle name="Normal 110" xfId="2733"/>
    <cellStyle name="Normal 110 2" xfId="3143"/>
    <cellStyle name="Normal 110 3" xfId="3282"/>
    <cellStyle name="Normal 110 4" xfId="3261"/>
    <cellStyle name="Normal 111" xfId="2775"/>
    <cellStyle name="Normal 111 2" xfId="3144"/>
    <cellStyle name="Normal 111 3" xfId="3283"/>
    <cellStyle name="Normal 111 4" xfId="3260"/>
    <cellStyle name="Normal 112" xfId="2817"/>
    <cellStyle name="Normal 112 2" xfId="3145"/>
    <cellStyle name="Normal 112 3" xfId="3284"/>
    <cellStyle name="Normal 112 4" xfId="3259"/>
    <cellStyle name="Normal 113" xfId="2859"/>
    <cellStyle name="Normal 113 2" xfId="3146"/>
    <cellStyle name="Normal 113 3" xfId="3285"/>
    <cellStyle name="Normal 113 4" xfId="3258"/>
    <cellStyle name="Normal 114" xfId="2901"/>
    <cellStyle name="Normal 114 2" xfId="3147"/>
    <cellStyle name="Normal 114 3" xfId="3286"/>
    <cellStyle name="Normal 114 4" xfId="3257"/>
    <cellStyle name="Normal 115" xfId="2943"/>
    <cellStyle name="Normal 115 2" xfId="3148"/>
    <cellStyle name="Normal 115 3" xfId="3287"/>
    <cellStyle name="Normal 115 4" xfId="3256"/>
    <cellStyle name="Normal 116" xfId="2985"/>
    <cellStyle name="Normal 116 2" xfId="3149"/>
    <cellStyle name="Normal 116 3" xfId="3288"/>
    <cellStyle name="Normal 116 4" xfId="3255"/>
    <cellStyle name="Normal 117" xfId="3027"/>
    <cellStyle name="Normal 117 2" xfId="3150"/>
    <cellStyle name="Normal 117 3" xfId="3289"/>
    <cellStyle name="Normal 117 4" xfId="3254"/>
    <cellStyle name="Normal 118" xfId="3069"/>
    <cellStyle name="Normal 118 2" xfId="3151"/>
    <cellStyle name="Normal 118 3" xfId="3290"/>
    <cellStyle name="Normal 118 4" xfId="3253"/>
    <cellStyle name="Normal 119" xfId="3112"/>
    <cellStyle name="Normal 12" xfId="7"/>
    <cellStyle name="Normal 120" xfId="3153"/>
    <cellStyle name="Normal 121" xfId="3370"/>
    <cellStyle name="Normal 122" xfId="3154"/>
    <cellStyle name="Normal 123" xfId="3155"/>
    <cellStyle name="Normal 124" xfId="3156"/>
    <cellStyle name="Normal 125" xfId="3157"/>
    <cellStyle name="Normal 126" xfId="3158"/>
    <cellStyle name="Normal 127" xfId="3159"/>
    <cellStyle name="Normal 128" xfId="3160"/>
    <cellStyle name="Normal 129" xfId="3161"/>
    <cellStyle name="Normal 13" xfId="8"/>
    <cellStyle name="Normal 131" xfId="3162"/>
    <cellStyle name="Normal 132" xfId="3163"/>
    <cellStyle name="Normal 133" xfId="3164"/>
    <cellStyle name="Normal 134" xfId="3165"/>
    <cellStyle name="Normal 135" xfId="3166"/>
    <cellStyle name="Normal 136" xfId="3167"/>
    <cellStyle name="Normal 137" xfId="3168"/>
    <cellStyle name="Normal 138" xfId="3169"/>
    <cellStyle name="Normal 139" xfId="3170"/>
    <cellStyle name="Normal 14" xfId="9"/>
    <cellStyle name="Normal 140" xfId="3171"/>
    <cellStyle name="Normal 141" xfId="3172"/>
    <cellStyle name="Normal 142" xfId="3173"/>
    <cellStyle name="Normal 143" xfId="3174"/>
    <cellStyle name="Normal 15" xfId="10"/>
    <cellStyle name="Normal 16" xfId="11"/>
    <cellStyle name="Normal 17" xfId="158"/>
    <cellStyle name="Normal 17 2" xfId="12"/>
    <cellStyle name="Normal 17 3" xfId="13"/>
    <cellStyle name="Normal 17 4" xfId="14"/>
    <cellStyle name="Normal 17 5" xfId="156"/>
    <cellStyle name="Normal 18" xfId="155"/>
    <cellStyle name="Normal 18 2" xfId="15"/>
    <cellStyle name="Normal 18 3" xfId="16"/>
    <cellStyle name="Normal 18 4" xfId="17"/>
    <cellStyle name="Normal 19" xfId="154"/>
    <cellStyle name="Normal 19 2" xfId="18"/>
    <cellStyle name="Normal 19 3" xfId="19"/>
    <cellStyle name="Normal 19 4" xfId="20"/>
    <cellStyle name="Normal 2" xfId="2"/>
    <cellStyle name="Normal 2 10" xfId="21"/>
    <cellStyle name="Normal 2 11" xfId="22"/>
    <cellStyle name="Normal 2 12" xfId="23"/>
    <cellStyle name="Normal 2 13" xfId="24"/>
    <cellStyle name="Normal 2 14" xfId="25"/>
    <cellStyle name="Normal 2 15" xfId="26"/>
    <cellStyle name="Normal 2 16" xfId="27"/>
    <cellStyle name="Normal 2 17" xfId="28"/>
    <cellStyle name="Normal 2 18" xfId="29"/>
    <cellStyle name="Normal 2 19" xfId="30"/>
    <cellStyle name="Normal 2 2" xfId="31"/>
    <cellStyle name="Normal 2 2 2" xfId="32"/>
    <cellStyle name="Normal 2 2 2 2" xfId="33"/>
    <cellStyle name="Normal 2 2 2 3" xfId="34"/>
    <cellStyle name="Normal 2 2 2 4" xfId="35"/>
    <cellStyle name="Normal 2 2 3" xfId="36"/>
    <cellStyle name="Normal 2 2 4" xfId="37"/>
    <cellStyle name="Normal 2 2 5" xfId="38"/>
    <cellStyle name="Normal 2 2 6" xfId="39"/>
    <cellStyle name="Normal 2 20" xfId="40"/>
    <cellStyle name="Normal 2 21" xfId="41"/>
    <cellStyle name="Normal 2 22" xfId="42"/>
    <cellStyle name="Normal 2 23" xfId="43"/>
    <cellStyle name="Normal 2 24" xfId="44"/>
    <cellStyle name="Normal 2 25" xfId="45"/>
    <cellStyle name="Normal 2 26" xfId="46"/>
    <cellStyle name="Normal 2 27" xfId="47"/>
    <cellStyle name="Normal 2 28" xfId="48"/>
    <cellStyle name="Normal 2 29" xfId="49"/>
    <cellStyle name="Normal 2 3" xfId="50"/>
    <cellStyle name="Normal 2 30" xfId="51"/>
    <cellStyle name="Normal 2 31" xfId="52"/>
    <cellStyle name="Normal 2 32" xfId="53"/>
    <cellStyle name="Normal 2 33" xfId="54"/>
    <cellStyle name="Normal 2 33 2" xfId="55"/>
    <cellStyle name="Normal 2 33 3" xfId="56"/>
    <cellStyle name="Normal 2 33 4" xfId="57"/>
    <cellStyle name="Normal 2 34" xfId="58"/>
    <cellStyle name="Normal 2 35" xfId="59"/>
    <cellStyle name="Normal 2 36" xfId="60"/>
    <cellStyle name="Normal 2 4" xfId="61"/>
    <cellStyle name="Normal 2 5" xfId="62"/>
    <cellStyle name="Normal 2 6" xfId="63"/>
    <cellStyle name="Normal 2 7" xfId="64"/>
    <cellStyle name="Normal 2 8" xfId="65"/>
    <cellStyle name="Normal 2 9" xfId="66"/>
    <cellStyle name="Normal 20" xfId="153"/>
    <cellStyle name="Normal 20 2" xfId="67"/>
    <cellStyle name="Normal 20 3" xfId="68"/>
    <cellStyle name="Normal 20 4" xfId="69"/>
    <cellStyle name="Normal 21" xfId="152"/>
    <cellStyle name="Normal 21 2" xfId="70"/>
    <cellStyle name="Normal 21 3" xfId="71"/>
    <cellStyle name="Normal 21 4" xfId="72"/>
    <cellStyle name="Normal 22" xfId="151"/>
    <cellStyle name="Normal 22 2" xfId="73"/>
    <cellStyle name="Normal 22 3" xfId="74"/>
    <cellStyle name="Normal 22 4" xfId="75"/>
    <cellStyle name="Normal 23" xfId="150"/>
    <cellStyle name="Normal 23 10" xfId="3252"/>
    <cellStyle name="Normal 23 2" xfId="76"/>
    <cellStyle name="Normal 23 2 2" xfId="176"/>
    <cellStyle name="Normal 23 3" xfId="77"/>
    <cellStyle name="Normal 23 3 2" xfId="177"/>
    <cellStyle name="Normal 23 4" xfId="78"/>
    <cellStyle name="Normal 23 4 2" xfId="178"/>
    <cellStyle name="Normal 23 5" xfId="179"/>
    <cellStyle name="Normal 23 6" xfId="180"/>
    <cellStyle name="Normal 23 7" xfId="1536"/>
    <cellStyle name="Normal 23 8" xfId="1764"/>
    <cellStyle name="Normal 23 9" xfId="3291"/>
    <cellStyle name="Normal 24" xfId="149"/>
    <cellStyle name="Normal 24 2" xfId="79"/>
    <cellStyle name="Normal 24 2 2" xfId="1537"/>
    <cellStyle name="Normal 24 3" xfId="80"/>
    <cellStyle name="Normal 24 3 2" xfId="1753"/>
    <cellStyle name="Normal 24 4" xfId="81"/>
    <cellStyle name="Normal 24 4 2" xfId="3292"/>
    <cellStyle name="Normal 24 5" xfId="3251"/>
    <cellStyle name="Normal 25" xfId="148"/>
    <cellStyle name="Normal 25 2" xfId="82"/>
    <cellStyle name="Normal 25 2 2" xfId="1538"/>
    <cellStyle name="Normal 25 3" xfId="83"/>
    <cellStyle name="Normal 25 3 2" xfId="1743"/>
    <cellStyle name="Normal 25 4" xfId="84"/>
    <cellStyle name="Normal 25 4 2" xfId="3293"/>
    <cellStyle name="Normal 25 5" xfId="3250"/>
    <cellStyle name="Normal 26" xfId="147"/>
    <cellStyle name="Normal 26 2" xfId="85"/>
    <cellStyle name="Normal 26 2 2" xfId="1539"/>
    <cellStyle name="Normal 26 3" xfId="86"/>
    <cellStyle name="Normal 26 3 2" xfId="1733"/>
    <cellStyle name="Normal 26 4" xfId="87"/>
    <cellStyle name="Normal 26 4 2" xfId="3294"/>
    <cellStyle name="Normal 26 5" xfId="3249"/>
    <cellStyle name="Normal 27" xfId="4"/>
    <cellStyle name="Normal 27 2" xfId="88"/>
    <cellStyle name="Normal 27 2 2" xfId="1540"/>
    <cellStyle name="Normal 27 3" xfId="89"/>
    <cellStyle name="Normal 27 3 2" xfId="1722"/>
    <cellStyle name="Normal 27 4" xfId="90"/>
    <cellStyle name="Normal 27 4 2" xfId="3295"/>
    <cellStyle name="Normal 27 5" xfId="3248"/>
    <cellStyle name="Normal 28" xfId="146"/>
    <cellStyle name="Normal 28 2" xfId="1541"/>
    <cellStyle name="Normal 28 3" xfId="1712"/>
    <cellStyle name="Normal 28 4" xfId="3296"/>
    <cellStyle name="Normal 28 5" xfId="3247"/>
    <cellStyle name="Normal 29" xfId="160"/>
    <cellStyle name="Normal 29 2" xfId="91"/>
    <cellStyle name="Normal 29 3" xfId="92"/>
    <cellStyle name="Normal 29 4" xfId="93"/>
    <cellStyle name="Normal 3" xfId="159"/>
    <cellStyle name="Normal 3 2" xfId="94"/>
    <cellStyle name="Normal 3 3" xfId="157"/>
    <cellStyle name="Normal 30" xfId="161"/>
    <cellStyle name="Normal 31" xfId="162"/>
    <cellStyle name="Normal 32" xfId="163"/>
    <cellStyle name="Normal 32 2" xfId="95"/>
    <cellStyle name="Normal 32 2 2" xfId="1543"/>
    <cellStyle name="Normal 32 3" xfId="96"/>
    <cellStyle name="Normal 32 3 2" xfId="1662"/>
    <cellStyle name="Normal 32 4" xfId="97"/>
    <cellStyle name="Normal 32 4 2" xfId="3297"/>
    <cellStyle name="Normal 32 5" xfId="3246"/>
    <cellStyle name="Normal 33" xfId="164"/>
    <cellStyle name="Normal 33 2" xfId="98"/>
    <cellStyle name="Normal 33 2 2" xfId="1544"/>
    <cellStyle name="Normal 33 3" xfId="99"/>
    <cellStyle name="Normal 33 3 2" xfId="1649"/>
    <cellStyle name="Normal 33 4" xfId="100"/>
    <cellStyle name="Normal 33 4 2" xfId="3298"/>
    <cellStyle name="Normal 33 5" xfId="3245"/>
    <cellStyle name="Normal 34" xfId="165"/>
    <cellStyle name="Normal 34 2" xfId="101"/>
    <cellStyle name="Normal 34 3" xfId="102"/>
    <cellStyle name="Normal 34 4" xfId="103"/>
    <cellStyle name="Normal 35" xfId="166"/>
    <cellStyle name="Normal 35 2" xfId="104"/>
    <cellStyle name="Normal 35 3" xfId="105"/>
    <cellStyle name="Normal 35 4" xfId="106"/>
    <cellStyle name="Normal 36" xfId="167"/>
    <cellStyle name="Normal 36 2" xfId="107"/>
    <cellStyle name="Normal 36 3" xfId="108"/>
    <cellStyle name="Normal 36 4" xfId="109"/>
    <cellStyle name="Normal 37" xfId="168"/>
    <cellStyle name="Normal 37 2" xfId="110"/>
    <cellStyle name="Normal 37 3" xfId="111"/>
    <cellStyle name="Normal 37 4" xfId="112"/>
    <cellStyle name="Normal 38" xfId="169"/>
    <cellStyle name="Normal 38 2" xfId="113"/>
    <cellStyle name="Normal 38 3" xfId="114"/>
    <cellStyle name="Normal 38 4" xfId="115"/>
    <cellStyle name="Normal 39" xfId="170"/>
    <cellStyle name="Normal 39 2" xfId="116"/>
    <cellStyle name="Normal 39 3" xfId="117"/>
    <cellStyle name="Normal 39 4" xfId="118"/>
    <cellStyle name="Normal 4" xfId="119"/>
    <cellStyle name="Normal 40" xfId="171"/>
    <cellStyle name="Normal 40 2" xfId="120"/>
    <cellStyle name="Normal 40 3" xfId="121"/>
    <cellStyle name="Normal 40 4" xfId="122"/>
    <cellStyle name="Normal 41" xfId="172"/>
    <cellStyle name="Normal 41 2" xfId="123"/>
    <cellStyle name="Normal 41 3" xfId="124"/>
    <cellStyle name="Normal 41 4" xfId="125"/>
    <cellStyle name="Normal 42" xfId="173"/>
    <cellStyle name="Normal 42 2" xfId="126"/>
    <cellStyle name="Normal 42 3" xfId="127"/>
    <cellStyle name="Normal 42 4" xfId="128"/>
    <cellStyle name="Normal 43" xfId="174"/>
    <cellStyle name="Normal 43 2" xfId="129"/>
    <cellStyle name="Normal 43 2 2" xfId="1547"/>
    <cellStyle name="Normal 43 3" xfId="130"/>
    <cellStyle name="Normal 43 3 2" xfId="1576"/>
    <cellStyle name="Normal 43 4" xfId="131"/>
    <cellStyle name="Normal 43 4 2" xfId="3299"/>
    <cellStyle name="Normal 43 5" xfId="3244"/>
    <cellStyle name="Normal 44" xfId="175"/>
    <cellStyle name="Normal 44 2" xfId="132"/>
    <cellStyle name="Normal 44 2 2" xfId="1548"/>
    <cellStyle name="Normal 44 3" xfId="133"/>
    <cellStyle name="Normal 44 3 2" xfId="1877"/>
    <cellStyle name="Normal 44 4" xfId="134"/>
    <cellStyle name="Normal 44 4 2" xfId="3300"/>
    <cellStyle name="Normal 44 5" xfId="3243"/>
    <cellStyle name="Normal 45" xfId="181"/>
    <cellStyle name="Normal 45 2" xfId="135"/>
    <cellStyle name="Normal 45 3" xfId="136"/>
    <cellStyle name="Normal 45 4" xfId="137"/>
    <cellStyle name="Normal 46" xfId="182"/>
    <cellStyle name="Normal 46 2" xfId="138"/>
    <cellStyle name="Normal 46 3" xfId="139"/>
    <cellStyle name="Normal 46 4" xfId="140"/>
    <cellStyle name="Normal 47" xfId="183"/>
    <cellStyle name="Normal 48" xfId="184"/>
    <cellStyle name="Normal 49" xfId="185"/>
    <cellStyle name="Normal 5" xfId="141"/>
    <cellStyle name="Normal 50" xfId="186"/>
    <cellStyle name="Normal 50 2" xfId="1552"/>
    <cellStyle name="Normal 50 3" xfId="1763"/>
    <cellStyle name="Normal 50 4" xfId="3152"/>
    <cellStyle name="Normal 50 5" xfId="3301"/>
    <cellStyle name="Normal 50 6" xfId="3242"/>
    <cellStyle name="Normal 51" xfId="187"/>
    <cellStyle name="Normal 51 2" xfId="1553"/>
    <cellStyle name="Normal 51 3" xfId="1752"/>
    <cellStyle name="Normal 51 4" xfId="3113"/>
    <cellStyle name="Normal 51 5" xfId="3302"/>
    <cellStyle name="Normal 51 6" xfId="3241"/>
    <cellStyle name="Normal 52" xfId="229"/>
    <cellStyle name="Normal 52 2" xfId="1565"/>
    <cellStyle name="Normal 52 3" xfId="1635"/>
    <cellStyle name="Normal 52 4" xfId="3114"/>
    <cellStyle name="Normal 52 5" xfId="3303"/>
    <cellStyle name="Normal 52 6" xfId="3240"/>
    <cellStyle name="Normal 53" xfId="271"/>
    <cellStyle name="Normal 53 2" xfId="1577"/>
    <cellStyle name="Normal 53 3" xfId="1795"/>
    <cellStyle name="Normal 53 4" xfId="3115"/>
    <cellStyle name="Normal 53 5" xfId="3304"/>
    <cellStyle name="Normal 53 6" xfId="3239"/>
    <cellStyle name="Normal 54" xfId="313"/>
    <cellStyle name="Normal 54 2" xfId="1591"/>
    <cellStyle name="Normal 54 3" xfId="1532"/>
    <cellStyle name="Normal 54 4" xfId="3116"/>
    <cellStyle name="Normal 54 5" xfId="3305"/>
    <cellStyle name="Normal 54 6" xfId="3238"/>
    <cellStyle name="Normal 55" xfId="355"/>
    <cellStyle name="Normal 55 2" xfId="1604"/>
    <cellStyle name="Normal 55 3" xfId="1875"/>
    <cellStyle name="Normal 55 4" xfId="3117"/>
    <cellStyle name="Normal 55 5" xfId="3306"/>
    <cellStyle name="Normal 55 6" xfId="3237"/>
    <cellStyle name="Normal 56" xfId="397"/>
    <cellStyle name="Normal 56 2" xfId="1617"/>
    <cellStyle name="Normal 56 3" xfId="1560"/>
    <cellStyle name="Normal 56 4" xfId="3118"/>
    <cellStyle name="Normal 56 5" xfId="3307"/>
    <cellStyle name="Normal 56 6" xfId="3236"/>
    <cellStyle name="Normal 57" xfId="439"/>
    <cellStyle name="Normal 57 2" xfId="1627"/>
    <cellStyle name="Normal 57 3" xfId="1658"/>
    <cellStyle name="Normal 57 4" xfId="3119"/>
    <cellStyle name="Normal 57 5" xfId="3308"/>
    <cellStyle name="Normal 57 6" xfId="3235"/>
    <cellStyle name="Normal 58" xfId="481"/>
    <cellStyle name="Normal 58 2" xfId="1639"/>
    <cellStyle name="Normal 58 3" xfId="1887"/>
    <cellStyle name="Normal 58 4" xfId="3120"/>
    <cellStyle name="Normal 58 5" xfId="3309"/>
    <cellStyle name="Normal 58 6" xfId="3234"/>
    <cellStyle name="Normal 59" xfId="523"/>
    <cellStyle name="Normal 59 2" xfId="1651"/>
    <cellStyle name="Normal 59 3" xfId="1782"/>
    <cellStyle name="Normal 59 4" xfId="3121"/>
    <cellStyle name="Normal 59 5" xfId="3310"/>
    <cellStyle name="Normal 59 6" xfId="3233"/>
    <cellStyle name="Normal 6" xfId="142"/>
    <cellStyle name="Normal 60" xfId="565"/>
    <cellStyle name="Normal 60 2" xfId="1663"/>
    <cellStyle name="Normal 60 3" xfId="1684"/>
    <cellStyle name="Normal 60 4" xfId="3311"/>
    <cellStyle name="Normal 60 5" xfId="3232"/>
    <cellStyle name="Normal 61" xfId="607"/>
    <cellStyle name="Normal 61 2" xfId="1675"/>
    <cellStyle name="Normal 61 3" xfId="1909"/>
    <cellStyle name="Normal 61 4" xfId="3312"/>
    <cellStyle name="Normal 61 5" xfId="3231"/>
    <cellStyle name="Normal 62" xfId="641"/>
    <cellStyle name="Normal 62 2" xfId="1687"/>
    <cellStyle name="Normal 62 3" xfId="1886"/>
    <cellStyle name="Normal 62 4" xfId="3313"/>
    <cellStyle name="Normal 62 5" xfId="3230"/>
    <cellStyle name="Normal 63" xfId="691"/>
    <cellStyle name="Normal 64" xfId="733"/>
    <cellStyle name="Normal 65" xfId="775"/>
    <cellStyle name="Normal 66" xfId="817"/>
    <cellStyle name="Normal 67" xfId="859"/>
    <cellStyle name="Normal 68" xfId="901"/>
    <cellStyle name="Normal 69" xfId="943"/>
    <cellStyle name="Normal 7" xfId="143"/>
    <cellStyle name="Normal 70" xfId="985"/>
    <cellStyle name="Normal 71" xfId="1027"/>
    <cellStyle name="Normal 72" xfId="1069"/>
    <cellStyle name="Normal 73" xfId="1111"/>
    <cellStyle name="Normal 74" xfId="1153"/>
    <cellStyle name="Normal 75" xfId="1195"/>
    <cellStyle name="Normal 76" xfId="1237"/>
    <cellStyle name="Normal 77" xfId="1279"/>
    <cellStyle name="Normal 78" xfId="1321"/>
    <cellStyle name="Normal 79" xfId="1363"/>
    <cellStyle name="Normal 8" xfId="144"/>
    <cellStyle name="Normal 80" xfId="1405"/>
    <cellStyle name="Normal 81" xfId="1447"/>
    <cellStyle name="Normal 82" xfId="1489"/>
    <cellStyle name="Normal 83" xfId="1773"/>
    <cellStyle name="Normal 84" xfId="1785"/>
    <cellStyle name="Normal 85" xfId="1823"/>
    <cellStyle name="Normal 86" xfId="1694"/>
    <cellStyle name="Normal 87" xfId="1592"/>
    <cellStyle name="Normal 87 2" xfId="3122"/>
    <cellStyle name="Normal 87 3" xfId="3314"/>
    <cellStyle name="Normal 87 4" xfId="3229"/>
    <cellStyle name="Normal 88" xfId="1905"/>
    <cellStyle name="Normal 88 2" xfId="3123"/>
    <cellStyle name="Normal 88 3" xfId="3315"/>
    <cellStyle name="Normal 88 4" xfId="3228"/>
    <cellStyle name="Normal 89" xfId="3"/>
    <cellStyle name="Normal 89 2" xfId="3369"/>
    <cellStyle name="Normal 89 2 2" xfId="3373"/>
    <cellStyle name="Normal 89 2 3" xfId="3828"/>
    <cellStyle name="Normal 89 3" xfId="3374"/>
    <cellStyle name="Normal 89 3 2" xfId="3829"/>
    <cellStyle name="Normal 89 4" xfId="3372"/>
    <cellStyle name="Normal 89 5" xfId="3375"/>
    <cellStyle name="Normal 9" xfId="145"/>
    <cellStyle name="Normal 90" xfId="3111"/>
    <cellStyle name="Normal 91" xfId="1935"/>
    <cellStyle name="Normal 91 2" xfId="3124"/>
    <cellStyle name="Normal 91 3" xfId="3316"/>
    <cellStyle name="Normal 91 4" xfId="3227"/>
    <cellStyle name="Normal 92" xfId="1977"/>
    <cellStyle name="Normal 92 2" xfId="3125"/>
    <cellStyle name="Normal 92 3" xfId="3317"/>
    <cellStyle name="Normal 92 4" xfId="3226"/>
    <cellStyle name="Normal 93" xfId="2019"/>
    <cellStyle name="Normal 93 2" xfId="3126"/>
    <cellStyle name="Normal 93 3" xfId="3318"/>
    <cellStyle name="Normal 93 4" xfId="3225"/>
    <cellStyle name="Normal 94" xfId="2061"/>
    <cellStyle name="Normal 94 2" xfId="3127"/>
    <cellStyle name="Normal 94 3" xfId="3319"/>
    <cellStyle name="Normal 94 4" xfId="3224"/>
    <cellStyle name="Normal 95" xfId="2103"/>
    <cellStyle name="Normal 95 2" xfId="3128"/>
    <cellStyle name="Normal 95 3" xfId="3320"/>
    <cellStyle name="Normal 95 4" xfId="3223"/>
    <cellStyle name="Normal 96" xfId="2145"/>
    <cellStyle name="Normal 96 2" xfId="3129"/>
    <cellStyle name="Normal 96 3" xfId="3321"/>
    <cellStyle name="Normal 96 4" xfId="3222"/>
    <cellStyle name="Normal 97" xfId="2187"/>
    <cellStyle name="Normal 97 2" xfId="3130"/>
    <cellStyle name="Normal 97 3" xfId="3322"/>
    <cellStyle name="Normal 97 4" xfId="3221"/>
    <cellStyle name="Normal 98" xfId="2229"/>
    <cellStyle name="Normal 98 2" xfId="3131"/>
    <cellStyle name="Normal 98 3" xfId="3323"/>
    <cellStyle name="Normal 98 4" xfId="3220"/>
    <cellStyle name="Normal 99" xfId="2271"/>
    <cellStyle name="Normal 99 2" xfId="3132"/>
    <cellStyle name="Normal 99 3" xfId="3324"/>
    <cellStyle name="Normal 99 4" xfId="3219"/>
    <cellStyle name="Note 10" xfId="560"/>
    <cellStyle name="Note 10 2" xfId="1661"/>
    <cellStyle name="Note 10 2 2" xfId="3557"/>
    <cellStyle name="Note 10 3" xfId="1740"/>
    <cellStyle name="Note 10 3 2" xfId="3571"/>
    <cellStyle name="Note 10 4" xfId="3325"/>
    <cellStyle name="Note 10 4 2" xfId="3784"/>
    <cellStyle name="Note 10 5" xfId="3218"/>
    <cellStyle name="Note 10 5 2" xfId="3783"/>
    <cellStyle name="Note 10 6" xfId="3418"/>
    <cellStyle name="Note 11" xfId="602"/>
    <cellStyle name="Note 11 2" xfId="1673"/>
    <cellStyle name="Note 11 2 2" xfId="3560"/>
    <cellStyle name="Note 11 3" xfId="1622"/>
    <cellStyle name="Note 11 3 2" xfId="3552"/>
    <cellStyle name="Note 11 4" xfId="3326"/>
    <cellStyle name="Note 11 4 2" xfId="3785"/>
    <cellStyle name="Note 11 5" xfId="3217"/>
    <cellStyle name="Note 11 5 2" xfId="3782"/>
    <cellStyle name="Note 11 6" xfId="3423"/>
    <cellStyle name="Note 12" xfId="645"/>
    <cellStyle name="Note 12 2" xfId="1689"/>
    <cellStyle name="Note 12 2 2" xfId="3561"/>
    <cellStyle name="Note 12 3" xfId="1852"/>
    <cellStyle name="Note 12 3 2" xfId="3588"/>
    <cellStyle name="Note 12 4" xfId="3327"/>
    <cellStyle name="Note 12 4 2" xfId="3786"/>
    <cellStyle name="Note 12 5" xfId="3216"/>
    <cellStyle name="Note 12 5 2" xfId="3781"/>
    <cellStyle name="Note 12 6" xfId="3428"/>
    <cellStyle name="Note 13" xfId="686"/>
    <cellStyle name="Note 13 2" xfId="1698"/>
    <cellStyle name="Note 13 2 2" xfId="3563"/>
    <cellStyle name="Note 13 3" xfId="1759"/>
    <cellStyle name="Note 13 3 2" xfId="3573"/>
    <cellStyle name="Note 13 4" xfId="3328"/>
    <cellStyle name="Note 13 4 2" xfId="3787"/>
    <cellStyle name="Note 13 5" xfId="3215"/>
    <cellStyle name="Note 13 5 2" xfId="3780"/>
    <cellStyle name="Note 13 6" xfId="3433"/>
    <cellStyle name="Note 14" xfId="728"/>
    <cellStyle name="Note 14 2" xfId="3438"/>
    <cellStyle name="Note 15" xfId="770"/>
    <cellStyle name="Note 15 2" xfId="3443"/>
    <cellStyle name="Note 16" xfId="812"/>
    <cellStyle name="Note 16 2" xfId="3448"/>
    <cellStyle name="Note 17" xfId="854"/>
    <cellStyle name="Note 17 2" xfId="3453"/>
    <cellStyle name="Note 18" xfId="896"/>
    <cellStyle name="Note 18 2" xfId="3458"/>
    <cellStyle name="Note 19" xfId="938"/>
    <cellStyle name="Note 19 2" xfId="3463"/>
    <cellStyle name="Note 2" xfId="224"/>
    <cellStyle name="Note 2 2" xfId="1562"/>
    <cellStyle name="Note 2 2 2" xfId="3538"/>
    <cellStyle name="Note 2 3" xfId="1699"/>
    <cellStyle name="Note 2 3 2" xfId="3564"/>
    <cellStyle name="Note 2 4" xfId="3329"/>
    <cellStyle name="Note 2 4 2" xfId="3788"/>
    <cellStyle name="Note 2 5" xfId="3214"/>
    <cellStyle name="Note 2 5 2" xfId="3779"/>
    <cellStyle name="Note 2 6" xfId="3378"/>
    <cellStyle name="Note 20" xfId="980"/>
    <cellStyle name="Note 20 2" xfId="3468"/>
    <cellStyle name="Note 21" xfId="1022"/>
    <cellStyle name="Note 21 2" xfId="3473"/>
    <cellStyle name="Note 22" xfId="1064"/>
    <cellStyle name="Note 22 2" xfId="3478"/>
    <cellStyle name="Note 23" xfId="1106"/>
    <cellStyle name="Note 23 2" xfId="3483"/>
    <cellStyle name="Note 24" xfId="1148"/>
    <cellStyle name="Note 24 2" xfId="3488"/>
    <cellStyle name="Note 25" xfId="1190"/>
    <cellStyle name="Note 25 2" xfId="3493"/>
    <cellStyle name="Note 26" xfId="1232"/>
    <cellStyle name="Note 26 2" xfId="3498"/>
    <cellStyle name="Note 27" xfId="1274"/>
    <cellStyle name="Note 27 2" xfId="3503"/>
    <cellStyle name="Note 28" xfId="1316"/>
    <cellStyle name="Note 28 2" xfId="3508"/>
    <cellStyle name="Note 29" xfId="1358"/>
    <cellStyle name="Note 29 2" xfId="3513"/>
    <cellStyle name="Note 3" xfId="266"/>
    <cellStyle name="Note 3 2" xfId="1574"/>
    <cellStyle name="Note 3 2 2" xfId="3541"/>
    <cellStyle name="Note 3 3" xfId="1856"/>
    <cellStyle name="Note 3 3 2" xfId="3589"/>
    <cellStyle name="Note 3 4" xfId="3330"/>
    <cellStyle name="Note 3 4 2" xfId="3789"/>
    <cellStyle name="Note 3 5" xfId="3213"/>
    <cellStyle name="Note 3 5 2" xfId="3778"/>
    <cellStyle name="Note 3 6" xfId="3383"/>
    <cellStyle name="Note 30" xfId="1400"/>
    <cellStyle name="Note 30 2" xfId="3518"/>
    <cellStyle name="Note 31" xfId="1442"/>
    <cellStyle name="Note 31 2" xfId="3523"/>
    <cellStyle name="Note 32" xfId="1484"/>
    <cellStyle name="Note 32 2" xfId="3528"/>
    <cellStyle name="Note 33" xfId="1526"/>
    <cellStyle name="Note 33 2" xfId="3533"/>
    <cellStyle name="Note 34" xfId="1606"/>
    <cellStyle name="Note 34 2" xfId="3548"/>
    <cellStyle name="Note 35" xfId="1612"/>
    <cellStyle name="Note 35 2" xfId="3549"/>
    <cellStyle name="Note 36" xfId="1692"/>
    <cellStyle name="Note 36 2" xfId="3562"/>
    <cellStyle name="Note 37" xfId="1885"/>
    <cellStyle name="Note 37 2" xfId="3592"/>
    <cellStyle name="Note 38" xfId="1801"/>
    <cellStyle name="Note 38 2" xfId="3331"/>
    <cellStyle name="Note 38 2 2" xfId="3790"/>
    <cellStyle name="Note 38 3" xfId="3212"/>
    <cellStyle name="Note 38 3 2" xfId="3777"/>
    <cellStyle name="Note 38 4" xfId="3580"/>
    <cellStyle name="Note 39" xfId="1771"/>
    <cellStyle name="Note 39 2" xfId="3332"/>
    <cellStyle name="Note 39 2 2" xfId="3791"/>
    <cellStyle name="Note 39 3" xfId="3211"/>
    <cellStyle name="Note 39 3 2" xfId="3776"/>
    <cellStyle name="Note 39 4" xfId="3575"/>
    <cellStyle name="Note 4" xfId="308"/>
    <cellStyle name="Note 4 2" xfId="1588"/>
    <cellStyle name="Note 4 2 2" xfId="3545"/>
    <cellStyle name="Note 4 3" xfId="1550"/>
    <cellStyle name="Note 4 3 2" xfId="3537"/>
    <cellStyle name="Note 4 4" xfId="3333"/>
    <cellStyle name="Note 4 4 2" xfId="3792"/>
    <cellStyle name="Note 4 5" xfId="3210"/>
    <cellStyle name="Note 4 5 2" xfId="3775"/>
    <cellStyle name="Note 4 6" xfId="3388"/>
    <cellStyle name="Note 40" xfId="1735"/>
    <cellStyle name="Note 40 2" xfId="3334"/>
    <cellStyle name="Note 40 2 2" xfId="3793"/>
    <cellStyle name="Note 40 3" xfId="3209"/>
    <cellStyle name="Note 40 3 2" xfId="3774"/>
    <cellStyle name="Note 40 4" xfId="3570"/>
    <cellStyle name="Note 41" xfId="1707"/>
    <cellStyle name="Note 41 2" xfId="3335"/>
    <cellStyle name="Note 41 2 2" xfId="3794"/>
    <cellStyle name="Note 41 3" xfId="3208"/>
    <cellStyle name="Note 41 3 2" xfId="3773"/>
    <cellStyle name="Note 41 4" xfId="3565"/>
    <cellStyle name="Note 42" xfId="1972"/>
    <cellStyle name="Note 42 2" xfId="3336"/>
    <cellStyle name="Note 42 2 2" xfId="3795"/>
    <cellStyle name="Note 42 3" xfId="3207"/>
    <cellStyle name="Note 42 3 2" xfId="3772"/>
    <cellStyle name="Note 42 4" xfId="3602"/>
    <cellStyle name="Note 43" xfId="2014"/>
    <cellStyle name="Note 43 2" xfId="3337"/>
    <cellStyle name="Note 43 2 2" xfId="3796"/>
    <cellStyle name="Note 43 3" xfId="3206"/>
    <cellStyle name="Note 43 3 2" xfId="3771"/>
    <cellStyle name="Note 43 4" xfId="3607"/>
    <cellStyle name="Note 44" xfId="2056"/>
    <cellStyle name="Note 44 2" xfId="3338"/>
    <cellStyle name="Note 44 2 2" xfId="3797"/>
    <cellStyle name="Note 44 3" xfId="3205"/>
    <cellStyle name="Note 44 3 2" xfId="3770"/>
    <cellStyle name="Note 44 4" xfId="3612"/>
    <cellStyle name="Note 45" xfId="2098"/>
    <cellStyle name="Note 45 2" xfId="3339"/>
    <cellStyle name="Note 45 2 2" xfId="3798"/>
    <cellStyle name="Note 45 3" xfId="3204"/>
    <cellStyle name="Note 45 3 2" xfId="3769"/>
    <cellStyle name="Note 45 4" xfId="3617"/>
    <cellStyle name="Note 46" xfId="2140"/>
    <cellStyle name="Note 46 2" xfId="3340"/>
    <cellStyle name="Note 46 2 2" xfId="3799"/>
    <cellStyle name="Note 46 3" xfId="3203"/>
    <cellStyle name="Note 46 3 2" xfId="3768"/>
    <cellStyle name="Note 46 4" xfId="3622"/>
    <cellStyle name="Note 47" xfId="2182"/>
    <cellStyle name="Note 47 2" xfId="3341"/>
    <cellStyle name="Note 47 2 2" xfId="3800"/>
    <cellStyle name="Note 47 3" xfId="3202"/>
    <cellStyle name="Note 47 3 2" xfId="3767"/>
    <cellStyle name="Note 47 4" xfId="3627"/>
    <cellStyle name="Note 48" xfId="2224"/>
    <cellStyle name="Note 48 2" xfId="3342"/>
    <cellStyle name="Note 48 2 2" xfId="3801"/>
    <cellStyle name="Note 48 3" xfId="3201"/>
    <cellStyle name="Note 48 3 2" xfId="3766"/>
    <cellStyle name="Note 48 4" xfId="3632"/>
    <cellStyle name="Note 49" xfId="2266"/>
    <cellStyle name="Note 49 2" xfId="3343"/>
    <cellStyle name="Note 49 2 2" xfId="3802"/>
    <cellStyle name="Note 49 3" xfId="3200"/>
    <cellStyle name="Note 49 3 2" xfId="3765"/>
    <cellStyle name="Note 49 4" xfId="3637"/>
    <cellStyle name="Note 5" xfId="350"/>
    <cellStyle name="Note 5 2" xfId="1602"/>
    <cellStyle name="Note 5 2 2" xfId="3547"/>
    <cellStyle name="Note 5 3" xfId="1923"/>
    <cellStyle name="Note 5 3 2" xfId="3597"/>
    <cellStyle name="Note 5 4" xfId="3344"/>
    <cellStyle name="Note 5 4 2" xfId="3803"/>
    <cellStyle name="Note 5 5" xfId="3199"/>
    <cellStyle name="Note 5 5 2" xfId="3764"/>
    <cellStyle name="Note 5 6" xfId="3393"/>
    <cellStyle name="Note 50" xfId="2308"/>
    <cellStyle name="Note 50 2" xfId="3345"/>
    <cellStyle name="Note 50 2 2" xfId="3804"/>
    <cellStyle name="Note 50 3" xfId="3198"/>
    <cellStyle name="Note 50 3 2" xfId="3763"/>
    <cellStyle name="Note 50 4" xfId="3642"/>
    <cellStyle name="Note 51" xfId="2350"/>
    <cellStyle name="Note 51 2" xfId="3346"/>
    <cellStyle name="Note 51 2 2" xfId="3805"/>
    <cellStyle name="Note 51 3" xfId="3197"/>
    <cellStyle name="Note 51 3 2" xfId="3762"/>
    <cellStyle name="Note 51 4" xfId="3647"/>
    <cellStyle name="Note 52" xfId="2392"/>
    <cellStyle name="Note 52 2" xfId="3347"/>
    <cellStyle name="Note 52 2 2" xfId="3806"/>
    <cellStyle name="Note 52 3" xfId="3196"/>
    <cellStyle name="Note 52 3 2" xfId="3761"/>
    <cellStyle name="Note 52 4" xfId="3652"/>
    <cellStyle name="Note 53" xfId="2434"/>
    <cellStyle name="Note 53 2" xfId="3348"/>
    <cellStyle name="Note 53 2 2" xfId="3807"/>
    <cellStyle name="Note 53 3" xfId="3195"/>
    <cellStyle name="Note 53 3 2" xfId="3760"/>
    <cellStyle name="Note 53 4" xfId="3657"/>
    <cellStyle name="Note 54" xfId="2476"/>
    <cellStyle name="Note 54 2" xfId="3349"/>
    <cellStyle name="Note 54 2 2" xfId="3808"/>
    <cellStyle name="Note 54 3" xfId="3194"/>
    <cellStyle name="Note 54 3 2" xfId="3759"/>
    <cellStyle name="Note 54 4" xfId="3662"/>
    <cellStyle name="Note 55" xfId="2518"/>
    <cellStyle name="Note 55 2" xfId="3350"/>
    <cellStyle name="Note 55 2 2" xfId="3809"/>
    <cellStyle name="Note 55 3" xfId="3193"/>
    <cellStyle name="Note 55 3 2" xfId="3758"/>
    <cellStyle name="Note 55 4" xfId="3667"/>
    <cellStyle name="Note 56" xfId="2560"/>
    <cellStyle name="Note 56 2" xfId="3351"/>
    <cellStyle name="Note 56 2 2" xfId="3810"/>
    <cellStyle name="Note 56 3" xfId="3192"/>
    <cellStyle name="Note 56 3 2" xfId="3757"/>
    <cellStyle name="Note 56 4" xfId="3672"/>
    <cellStyle name="Note 57" xfId="2602"/>
    <cellStyle name="Note 57 2" xfId="3352"/>
    <cellStyle name="Note 57 2 2" xfId="3811"/>
    <cellStyle name="Note 57 3" xfId="3191"/>
    <cellStyle name="Note 57 3 2" xfId="3756"/>
    <cellStyle name="Note 57 4" xfId="3677"/>
    <cellStyle name="Note 58" xfId="2644"/>
    <cellStyle name="Note 58 2" xfId="3353"/>
    <cellStyle name="Note 58 2 2" xfId="3812"/>
    <cellStyle name="Note 58 3" xfId="3190"/>
    <cellStyle name="Note 58 3 2" xfId="3755"/>
    <cellStyle name="Note 58 4" xfId="3682"/>
    <cellStyle name="Note 59" xfId="2686"/>
    <cellStyle name="Note 59 2" xfId="3354"/>
    <cellStyle name="Note 59 2 2" xfId="3813"/>
    <cellStyle name="Note 59 3" xfId="3189"/>
    <cellStyle name="Note 59 3 2" xfId="3754"/>
    <cellStyle name="Note 59 4" xfId="3687"/>
    <cellStyle name="Note 6" xfId="392"/>
    <cellStyle name="Note 6 2" xfId="1614"/>
    <cellStyle name="Note 6 2 2" xfId="3550"/>
    <cellStyle name="Note 6 3" xfId="1818"/>
    <cellStyle name="Note 6 3 2" xfId="3583"/>
    <cellStyle name="Note 6 4" xfId="3355"/>
    <cellStyle name="Note 6 4 2" xfId="3814"/>
    <cellStyle name="Note 6 5" xfId="3188"/>
    <cellStyle name="Note 6 5 2" xfId="3753"/>
    <cellStyle name="Note 6 6" xfId="3398"/>
    <cellStyle name="Note 60" xfId="2728"/>
    <cellStyle name="Note 60 2" xfId="3356"/>
    <cellStyle name="Note 60 2 2" xfId="3815"/>
    <cellStyle name="Note 60 3" xfId="3187"/>
    <cellStyle name="Note 60 3 2" xfId="3752"/>
    <cellStyle name="Note 60 4" xfId="3692"/>
    <cellStyle name="Note 61" xfId="2770"/>
    <cellStyle name="Note 61 2" xfId="3357"/>
    <cellStyle name="Note 61 2 2" xfId="3816"/>
    <cellStyle name="Note 61 3" xfId="3186"/>
    <cellStyle name="Note 61 3 2" xfId="3751"/>
    <cellStyle name="Note 61 4" xfId="3697"/>
    <cellStyle name="Note 62" xfId="2812"/>
    <cellStyle name="Note 62 2" xfId="3358"/>
    <cellStyle name="Note 62 2 2" xfId="3817"/>
    <cellStyle name="Note 62 3" xfId="3185"/>
    <cellStyle name="Note 62 3 2" xfId="3750"/>
    <cellStyle name="Note 62 4" xfId="3702"/>
    <cellStyle name="Note 63" xfId="2854"/>
    <cellStyle name="Note 63 2" xfId="3359"/>
    <cellStyle name="Note 63 2 2" xfId="3818"/>
    <cellStyle name="Note 63 3" xfId="3184"/>
    <cellStyle name="Note 63 3 2" xfId="3749"/>
    <cellStyle name="Note 63 4" xfId="3707"/>
    <cellStyle name="Note 64" xfId="2896"/>
    <cellStyle name="Note 64 2" xfId="3360"/>
    <cellStyle name="Note 64 2 2" xfId="3819"/>
    <cellStyle name="Note 64 3" xfId="3183"/>
    <cellStyle name="Note 64 3 2" xfId="3748"/>
    <cellStyle name="Note 64 4" xfId="3712"/>
    <cellStyle name="Note 65" xfId="2938"/>
    <cellStyle name="Note 65 2" xfId="3361"/>
    <cellStyle name="Note 65 2 2" xfId="3820"/>
    <cellStyle name="Note 65 3" xfId="3182"/>
    <cellStyle name="Note 65 3 2" xfId="3747"/>
    <cellStyle name="Note 65 4" xfId="3717"/>
    <cellStyle name="Note 66" xfId="2980"/>
    <cellStyle name="Note 66 2" xfId="3362"/>
    <cellStyle name="Note 66 2 2" xfId="3821"/>
    <cellStyle name="Note 66 3" xfId="3181"/>
    <cellStyle name="Note 66 3 2" xfId="3746"/>
    <cellStyle name="Note 66 4" xfId="3722"/>
    <cellStyle name="Note 67" xfId="3022"/>
    <cellStyle name="Note 67 2" xfId="3363"/>
    <cellStyle name="Note 67 2 2" xfId="3822"/>
    <cellStyle name="Note 67 3" xfId="3180"/>
    <cellStyle name="Note 67 3 2" xfId="3745"/>
    <cellStyle name="Note 67 4" xfId="3727"/>
    <cellStyle name="Note 68" xfId="3064"/>
    <cellStyle name="Note 68 2" xfId="3364"/>
    <cellStyle name="Note 68 2 2" xfId="3823"/>
    <cellStyle name="Note 68 3" xfId="3179"/>
    <cellStyle name="Note 68 3 2" xfId="3744"/>
    <cellStyle name="Note 68 4" xfId="3732"/>
    <cellStyle name="Note 69" xfId="3106"/>
    <cellStyle name="Note 69 2" xfId="3365"/>
    <cellStyle name="Note 69 2 2" xfId="3824"/>
    <cellStyle name="Note 69 3" xfId="3178"/>
    <cellStyle name="Note 69 3 2" xfId="3743"/>
    <cellStyle name="Note 69 4" xfId="3737"/>
    <cellStyle name="Note 7" xfId="434"/>
    <cellStyle name="Note 7 2" xfId="1624"/>
    <cellStyle name="Note 7 2 2" xfId="3553"/>
    <cellStyle name="Note 7 3" xfId="1720"/>
    <cellStyle name="Note 7 3 2" xfId="3567"/>
    <cellStyle name="Note 7 4" xfId="3366"/>
    <cellStyle name="Note 7 4 2" xfId="3825"/>
    <cellStyle name="Note 7 5" xfId="3177"/>
    <cellStyle name="Note 7 5 2" xfId="3742"/>
    <cellStyle name="Note 7 6" xfId="3403"/>
    <cellStyle name="Note 8" xfId="476"/>
    <cellStyle name="Note 8 2" xfId="1634"/>
    <cellStyle name="Note 8 2 2" xfId="3554"/>
    <cellStyle name="Note 8 3" xfId="1600"/>
    <cellStyle name="Note 8 3 2" xfId="3546"/>
    <cellStyle name="Note 8 4" xfId="3367"/>
    <cellStyle name="Note 8 4 2" xfId="3826"/>
    <cellStyle name="Note 8 5" xfId="3176"/>
    <cellStyle name="Note 8 5 2" xfId="3741"/>
    <cellStyle name="Note 8 6" xfId="3408"/>
    <cellStyle name="Note 9" xfId="518"/>
    <cellStyle name="Note 9 2" xfId="1647"/>
    <cellStyle name="Note 9 2 2" xfId="3555"/>
    <cellStyle name="Note 9 3" xfId="1843"/>
    <cellStyle name="Note 9 3 2" xfId="3587"/>
    <cellStyle name="Note 9 4" xfId="3368"/>
    <cellStyle name="Note 9 4 2" xfId="3827"/>
    <cellStyle name="Note 9 5" xfId="3175"/>
    <cellStyle name="Note 9 5 2" xfId="3740"/>
    <cellStyle name="Note 9 6" xfId="3413"/>
    <cellStyle name="Output 10" xfId="561"/>
    <cellStyle name="Output 10 2" xfId="3419"/>
    <cellStyle name="Output 11" xfId="603"/>
    <cellStyle name="Output 11 2" xfId="3424"/>
    <cellStyle name="Output 12" xfId="646"/>
    <cellStyle name="Output 12 2" xfId="3429"/>
    <cellStyle name="Output 13" xfId="687"/>
    <cellStyle name="Output 13 2" xfId="3434"/>
    <cellStyle name="Output 14" xfId="729"/>
    <cellStyle name="Output 14 2" xfId="3439"/>
    <cellStyle name="Output 15" xfId="771"/>
    <cellStyle name="Output 15 2" xfId="3444"/>
    <cellStyle name="Output 16" xfId="813"/>
    <cellStyle name="Output 16 2" xfId="3449"/>
    <cellStyle name="Output 17" xfId="855"/>
    <cellStyle name="Output 17 2" xfId="3454"/>
    <cellStyle name="Output 18" xfId="897"/>
    <cellStyle name="Output 18 2" xfId="3459"/>
    <cellStyle name="Output 19" xfId="939"/>
    <cellStyle name="Output 19 2" xfId="3464"/>
    <cellStyle name="Output 2" xfId="225"/>
    <cellStyle name="Output 2 2" xfId="3379"/>
    <cellStyle name="Output 20" xfId="981"/>
    <cellStyle name="Output 20 2" xfId="3469"/>
    <cellStyle name="Output 21" xfId="1023"/>
    <cellStyle name="Output 21 2" xfId="3474"/>
    <cellStyle name="Output 22" xfId="1065"/>
    <cellStyle name="Output 22 2" xfId="3479"/>
    <cellStyle name="Output 23" xfId="1107"/>
    <cellStyle name="Output 23 2" xfId="3484"/>
    <cellStyle name="Output 24" xfId="1149"/>
    <cellStyle name="Output 24 2" xfId="3489"/>
    <cellStyle name="Output 25" xfId="1191"/>
    <cellStyle name="Output 25 2" xfId="3494"/>
    <cellStyle name="Output 26" xfId="1233"/>
    <cellStyle name="Output 26 2" xfId="3499"/>
    <cellStyle name="Output 27" xfId="1275"/>
    <cellStyle name="Output 27 2" xfId="3504"/>
    <cellStyle name="Output 28" xfId="1317"/>
    <cellStyle name="Output 28 2" xfId="3509"/>
    <cellStyle name="Output 29" xfId="1359"/>
    <cellStyle name="Output 29 2" xfId="3514"/>
    <cellStyle name="Output 3" xfId="267"/>
    <cellStyle name="Output 3 2" xfId="3384"/>
    <cellStyle name="Output 30" xfId="1401"/>
    <cellStyle name="Output 30 2" xfId="3519"/>
    <cellStyle name="Output 31" xfId="1443"/>
    <cellStyle name="Output 31 2" xfId="3524"/>
    <cellStyle name="Output 32" xfId="1485"/>
    <cellStyle name="Output 32 2" xfId="3529"/>
    <cellStyle name="Output 33" xfId="1527"/>
    <cellStyle name="Output 33 2" xfId="3534"/>
    <cellStyle name="Output 34" xfId="1819"/>
    <cellStyle name="Output 34 2" xfId="3584"/>
    <cellStyle name="Output 35" xfId="1731"/>
    <cellStyle name="Output 35 2" xfId="3569"/>
    <cellStyle name="Output 36" xfId="1788"/>
    <cellStyle name="Output 36 2" xfId="3578"/>
    <cellStyle name="Output 37" xfId="1657"/>
    <cellStyle name="Output 37 2" xfId="3556"/>
    <cellStyle name="Output 38" xfId="1904"/>
    <cellStyle name="Output 38 2" xfId="3594"/>
    <cellStyle name="Output 39" xfId="1571"/>
    <cellStyle name="Output 39 2" xfId="3540"/>
    <cellStyle name="Output 4" xfId="309"/>
    <cellStyle name="Output 4 2" xfId="3389"/>
    <cellStyle name="Output 40" xfId="1837"/>
    <cellStyle name="Output 40 2" xfId="3586"/>
    <cellStyle name="Output 41" xfId="1711"/>
    <cellStyle name="Output 41 2" xfId="3566"/>
    <cellStyle name="Output 42" xfId="1973"/>
    <cellStyle name="Output 42 2" xfId="3603"/>
    <cellStyle name="Output 43" xfId="2015"/>
    <cellStyle name="Output 43 2" xfId="3608"/>
    <cellStyle name="Output 44" xfId="2057"/>
    <cellStyle name="Output 44 2" xfId="3613"/>
    <cellStyle name="Output 45" xfId="2099"/>
    <cellStyle name="Output 45 2" xfId="3618"/>
    <cellStyle name="Output 46" xfId="2141"/>
    <cellStyle name="Output 46 2" xfId="3623"/>
    <cellStyle name="Output 47" xfId="2183"/>
    <cellStyle name="Output 47 2" xfId="3628"/>
    <cellStyle name="Output 48" xfId="2225"/>
    <cellStyle name="Output 48 2" xfId="3633"/>
    <cellStyle name="Output 49" xfId="2267"/>
    <cellStyle name="Output 49 2" xfId="3638"/>
    <cellStyle name="Output 5" xfId="351"/>
    <cellStyle name="Output 5 2" xfId="3394"/>
    <cellStyle name="Output 50" xfId="2309"/>
    <cellStyle name="Output 50 2" xfId="3643"/>
    <cellStyle name="Output 51" xfId="2351"/>
    <cellStyle name="Output 51 2" xfId="3648"/>
    <cellStyle name="Output 52" xfId="2393"/>
    <cellStyle name="Output 52 2" xfId="3653"/>
    <cellStyle name="Output 53" xfId="2435"/>
    <cellStyle name="Output 53 2" xfId="3658"/>
    <cellStyle name="Output 54" xfId="2477"/>
    <cellStyle name="Output 54 2" xfId="3663"/>
    <cellStyle name="Output 55" xfId="2519"/>
    <cellStyle name="Output 55 2" xfId="3668"/>
    <cellStyle name="Output 56" xfId="2561"/>
    <cellStyle name="Output 56 2" xfId="3673"/>
    <cellStyle name="Output 57" xfId="2603"/>
    <cellStyle name="Output 57 2" xfId="3678"/>
    <cellStyle name="Output 58" xfId="2645"/>
    <cellStyle name="Output 58 2" xfId="3683"/>
    <cellStyle name="Output 59" xfId="2687"/>
    <cellStyle name="Output 59 2" xfId="3688"/>
    <cellStyle name="Output 6" xfId="393"/>
    <cellStyle name="Output 6 2" xfId="3399"/>
    <cellStyle name="Output 60" xfId="2729"/>
    <cellStyle name="Output 60 2" xfId="3693"/>
    <cellStyle name="Output 61" xfId="2771"/>
    <cellStyle name="Output 61 2" xfId="3698"/>
    <cellStyle name="Output 62" xfId="2813"/>
    <cellStyle name="Output 62 2" xfId="3703"/>
    <cellStyle name="Output 63" xfId="2855"/>
    <cellStyle name="Output 63 2" xfId="3708"/>
    <cellStyle name="Output 64" xfId="2897"/>
    <cellStyle name="Output 64 2" xfId="3713"/>
    <cellStyle name="Output 65" xfId="2939"/>
    <cellStyle name="Output 65 2" xfId="3718"/>
    <cellStyle name="Output 66" xfId="2981"/>
    <cellStyle name="Output 66 2" xfId="3723"/>
    <cellStyle name="Output 67" xfId="3023"/>
    <cellStyle name="Output 67 2" xfId="3728"/>
    <cellStyle name="Output 68" xfId="3065"/>
    <cellStyle name="Output 68 2" xfId="3733"/>
    <cellStyle name="Output 69" xfId="3107"/>
    <cellStyle name="Output 69 2" xfId="3738"/>
    <cellStyle name="Output 7" xfId="435"/>
    <cellStyle name="Output 7 2" xfId="3404"/>
    <cellStyle name="Output 8" xfId="477"/>
    <cellStyle name="Output 8 2" xfId="3409"/>
    <cellStyle name="Output 9" xfId="519"/>
    <cellStyle name="Output 9 2" xfId="3414"/>
    <cellStyle name="Percent 2" xfId="1"/>
    <cellStyle name="Title 10" xfId="562"/>
    <cellStyle name="Title 11" xfId="604"/>
    <cellStyle name="Title 12" xfId="647"/>
    <cellStyle name="Title 13" xfId="688"/>
    <cellStyle name="Title 14" xfId="730"/>
    <cellStyle name="Title 15" xfId="772"/>
    <cellStyle name="Title 16" xfId="814"/>
    <cellStyle name="Title 17" xfId="856"/>
    <cellStyle name="Title 18" xfId="898"/>
    <cellStyle name="Title 19" xfId="940"/>
    <cellStyle name="Title 2" xfId="226"/>
    <cellStyle name="Title 20" xfId="982"/>
    <cellStyle name="Title 21" xfId="1024"/>
    <cellStyle name="Title 22" xfId="1066"/>
    <cellStyle name="Title 23" xfId="1108"/>
    <cellStyle name="Title 24" xfId="1150"/>
    <cellStyle name="Title 25" xfId="1192"/>
    <cellStyle name="Title 26" xfId="1234"/>
    <cellStyle name="Title 27" xfId="1276"/>
    <cellStyle name="Title 28" xfId="1318"/>
    <cellStyle name="Title 29" xfId="1360"/>
    <cellStyle name="Title 3" xfId="268"/>
    <cellStyle name="Title 30" xfId="1402"/>
    <cellStyle name="Title 31" xfId="1444"/>
    <cellStyle name="Title 32" xfId="1486"/>
    <cellStyle name="Title 33" xfId="1528"/>
    <cellStyle name="Title 34" xfId="1725"/>
    <cellStyle name="Title 35" xfId="1831"/>
    <cellStyle name="Title 36" xfId="1893"/>
    <cellStyle name="Title 37" xfId="1559"/>
    <cellStyle name="Title 38" xfId="1679"/>
    <cellStyle name="Title 39" xfId="1645"/>
    <cellStyle name="Title 4" xfId="310"/>
    <cellStyle name="Title 40" xfId="1595"/>
    <cellStyle name="Title 41" xfId="1803"/>
    <cellStyle name="Title 42" xfId="1974"/>
    <cellStyle name="Title 43" xfId="2016"/>
    <cellStyle name="Title 44" xfId="2058"/>
    <cellStyle name="Title 45" xfId="2100"/>
    <cellStyle name="Title 46" xfId="2142"/>
    <cellStyle name="Title 47" xfId="2184"/>
    <cellStyle name="Title 48" xfId="2226"/>
    <cellStyle name="Title 49" xfId="2268"/>
    <cellStyle name="Title 5" xfId="352"/>
    <cellStyle name="Title 50" xfId="2310"/>
    <cellStyle name="Title 51" xfId="2352"/>
    <cellStyle name="Title 52" xfId="2394"/>
    <cellStyle name="Title 53" xfId="2436"/>
    <cellStyle name="Title 54" xfId="2478"/>
    <cellStyle name="Title 55" xfId="2520"/>
    <cellStyle name="Title 56" xfId="2562"/>
    <cellStyle name="Title 57" xfId="2604"/>
    <cellStyle name="Title 58" xfId="2646"/>
    <cellStyle name="Title 59" xfId="2688"/>
    <cellStyle name="Title 6" xfId="394"/>
    <cellStyle name="Title 60" xfId="2730"/>
    <cellStyle name="Title 61" xfId="2772"/>
    <cellStyle name="Title 62" xfId="2814"/>
    <cellStyle name="Title 63" xfId="2856"/>
    <cellStyle name="Title 64" xfId="2898"/>
    <cellStyle name="Title 65" xfId="2940"/>
    <cellStyle name="Title 66" xfId="2982"/>
    <cellStyle name="Title 67" xfId="3024"/>
    <cellStyle name="Title 68" xfId="3066"/>
    <cellStyle name="Title 69" xfId="3108"/>
    <cellStyle name="Title 7" xfId="436"/>
    <cellStyle name="Title 8" xfId="478"/>
    <cellStyle name="Title 9" xfId="520"/>
    <cellStyle name="Total 10" xfId="563"/>
    <cellStyle name="Total 10 2" xfId="3420"/>
    <cellStyle name="Total 11" xfId="605"/>
    <cellStyle name="Total 11 2" xfId="3425"/>
    <cellStyle name="Total 12" xfId="648"/>
    <cellStyle name="Total 12 2" xfId="3430"/>
    <cellStyle name="Total 13" xfId="689"/>
    <cellStyle name="Total 13 2" xfId="3435"/>
    <cellStyle name="Total 14" xfId="731"/>
    <cellStyle name="Total 14 2" xfId="3440"/>
    <cellStyle name="Total 15" xfId="773"/>
    <cellStyle name="Total 15 2" xfId="3445"/>
    <cellStyle name="Total 16" xfId="815"/>
    <cellStyle name="Total 16 2" xfId="3450"/>
    <cellStyle name="Total 17" xfId="857"/>
    <cellStyle name="Total 17 2" xfId="3455"/>
    <cellStyle name="Total 18" xfId="899"/>
    <cellStyle name="Total 18 2" xfId="3460"/>
    <cellStyle name="Total 19" xfId="941"/>
    <cellStyle name="Total 19 2" xfId="3465"/>
    <cellStyle name="Total 2" xfId="227"/>
    <cellStyle name="Total 2 2" xfId="3380"/>
    <cellStyle name="Total 20" xfId="983"/>
    <cellStyle name="Total 20 2" xfId="3470"/>
    <cellStyle name="Total 21" xfId="1025"/>
    <cellStyle name="Total 21 2" xfId="3475"/>
    <cellStyle name="Total 22" xfId="1067"/>
    <cellStyle name="Total 22 2" xfId="3480"/>
    <cellStyle name="Total 23" xfId="1109"/>
    <cellStyle name="Total 23 2" xfId="3485"/>
    <cellStyle name="Total 24" xfId="1151"/>
    <cellStyle name="Total 24 2" xfId="3490"/>
    <cellStyle name="Total 25" xfId="1193"/>
    <cellStyle name="Total 25 2" xfId="3495"/>
    <cellStyle name="Total 26" xfId="1235"/>
    <cellStyle name="Total 26 2" xfId="3500"/>
    <cellStyle name="Total 27" xfId="1277"/>
    <cellStyle name="Total 27 2" xfId="3505"/>
    <cellStyle name="Total 28" xfId="1319"/>
    <cellStyle name="Total 28 2" xfId="3510"/>
    <cellStyle name="Total 29" xfId="1361"/>
    <cellStyle name="Total 29 2" xfId="3515"/>
    <cellStyle name="Total 3" xfId="269"/>
    <cellStyle name="Total 3 2" xfId="3385"/>
    <cellStyle name="Total 30" xfId="1403"/>
    <cellStyle name="Total 30 2" xfId="3520"/>
    <cellStyle name="Total 31" xfId="1445"/>
    <cellStyle name="Total 31 2" xfId="3525"/>
    <cellStyle name="Total 32" xfId="1487"/>
    <cellStyle name="Total 32 2" xfId="3530"/>
    <cellStyle name="Total 33" xfId="1529"/>
    <cellStyle name="Total 33 2" xfId="3535"/>
    <cellStyle name="Total 34" xfId="1825"/>
    <cellStyle name="Total 34 2" xfId="3585"/>
    <cellStyle name="Total 35" xfId="1587"/>
    <cellStyle name="Total 35 2" xfId="3544"/>
    <cellStyle name="Total 36" xfId="1666"/>
    <cellStyle name="Total 36 2" xfId="3558"/>
    <cellStyle name="Total 37" xfId="1874"/>
    <cellStyle name="Total 37 2" xfId="3590"/>
    <cellStyle name="Total 38" xfId="1778"/>
    <cellStyle name="Total 38 2" xfId="3576"/>
    <cellStyle name="Total 39" xfId="1761"/>
    <cellStyle name="Total 39 2" xfId="3574"/>
    <cellStyle name="Total 4" xfId="311"/>
    <cellStyle name="Total 4 2" xfId="3390"/>
    <cellStyle name="Total 40" xfId="1575"/>
    <cellStyle name="Total 40 2" xfId="3542"/>
    <cellStyle name="Total 41" xfId="1907"/>
    <cellStyle name="Total 41 2" xfId="3596"/>
    <cellStyle name="Total 42" xfId="1975"/>
    <cellStyle name="Total 42 2" xfId="3604"/>
    <cellStyle name="Total 43" xfId="2017"/>
    <cellStyle name="Total 43 2" xfId="3609"/>
    <cellStyle name="Total 44" xfId="2059"/>
    <cellStyle name="Total 44 2" xfId="3614"/>
    <cellStyle name="Total 45" xfId="2101"/>
    <cellStyle name="Total 45 2" xfId="3619"/>
    <cellStyle name="Total 46" xfId="2143"/>
    <cellStyle name="Total 46 2" xfId="3624"/>
    <cellStyle name="Total 47" xfId="2185"/>
    <cellStyle name="Total 47 2" xfId="3629"/>
    <cellStyle name="Total 48" xfId="2227"/>
    <cellStyle name="Total 48 2" xfId="3634"/>
    <cellStyle name="Total 49" xfId="2269"/>
    <cellStyle name="Total 49 2" xfId="3639"/>
    <cellStyle name="Total 5" xfId="353"/>
    <cellStyle name="Total 5 2" xfId="3395"/>
    <cellStyle name="Total 50" xfId="2311"/>
    <cellStyle name="Total 50 2" xfId="3644"/>
    <cellStyle name="Total 51" xfId="2353"/>
    <cellStyle name="Total 51 2" xfId="3649"/>
    <cellStyle name="Total 52" xfId="2395"/>
    <cellStyle name="Total 52 2" xfId="3654"/>
    <cellStyle name="Total 53" xfId="2437"/>
    <cellStyle name="Total 53 2" xfId="3659"/>
    <cellStyle name="Total 54" xfId="2479"/>
    <cellStyle name="Total 54 2" xfId="3664"/>
    <cellStyle name="Total 55" xfId="2521"/>
    <cellStyle name="Total 55 2" xfId="3669"/>
    <cellStyle name="Total 56" xfId="2563"/>
    <cellStyle name="Total 56 2" xfId="3674"/>
    <cellStyle name="Total 57" xfId="2605"/>
    <cellStyle name="Total 57 2" xfId="3679"/>
    <cellStyle name="Total 58" xfId="2647"/>
    <cellStyle name="Total 58 2" xfId="3684"/>
    <cellStyle name="Total 59" xfId="2689"/>
    <cellStyle name="Total 59 2" xfId="3689"/>
    <cellStyle name="Total 6" xfId="395"/>
    <cellStyle name="Total 6 2" xfId="3400"/>
    <cellStyle name="Total 60" xfId="2731"/>
    <cellStyle name="Total 60 2" xfId="3694"/>
    <cellStyle name="Total 61" xfId="2773"/>
    <cellStyle name="Total 61 2" xfId="3699"/>
    <cellStyle name="Total 62" xfId="2815"/>
    <cellStyle name="Total 62 2" xfId="3704"/>
    <cellStyle name="Total 63" xfId="2857"/>
    <cellStyle name="Total 63 2" xfId="3709"/>
    <cellStyle name="Total 64" xfId="2899"/>
    <cellStyle name="Total 64 2" xfId="3714"/>
    <cellStyle name="Total 65" xfId="2941"/>
    <cellStyle name="Total 65 2" xfId="3719"/>
    <cellStyle name="Total 66" xfId="2983"/>
    <cellStyle name="Total 66 2" xfId="3724"/>
    <cellStyle name="Total 67" xfId="3025"/>
    <cellStyle name="Total 67 2" xfId="3729"/>
    <cellStyle name="Total 68" xfId="3067"/>
    <cellStyle name="Total 68 2" xfId="3734"/>
    <cellStyle name="Total 69" xfId="3109"/>
    <cellStyle name="Total 69 2" xfId="3739"/>
    <cellStyle name="Total 7" xfId="437"/>
    <cellStyle name="Total 7 2" xfId="3405"/>
    <cellStyle name="Total 8" xfId="479"/>
    <cellStyle name="Total 8 2" xfId="3410"/>
    <cellStyle name="Total 9" xfId="521"/>
    <cellStyle name="Total 9 2" xfId="3415"/>
    <cellStyle name="Warning Text 10" xfId="564"/>
    <cellStyle name="Warning Text 11" xfId="606"/>
    <cellStyle name="Warning Text 12" xfId="649"/>
    <cellStyle name="Warning Text 13" xfId="690"/>
    <cellStyle name="Warning Text 14" xfId="732"/>
    <cellStyle name="Warning Text 15" xfId="774"/>
    <cellStyle name="Warning Text 16" xfId="816"/>
    <cellStyle name="Warning Text 17" xfId="858"/>
    <cellStyle name="Warning Text 18" xfId="900"/>
    <cellStyle name="Warning Text 19" xfId="942"/>
    <cellStyle name="Warning Text 2" xfId="228"/>
    <cellStyle name="Warning Text 20" xfId="984"/>
    <cellStyle name="Warning Text 21" xfId="1026"/>
    <cellStyle name="Warning Text 22" xfId="1068"/>
    <cellStyle name="Warning Text 23" xfId="1110"/>
    <cellStyle name="Warning Text 24" xfId="1152"/>
    <cellStyle name="Warning Text 25" xfId="1194"/>
    <cellStyle name="Warning Text 26" xfId="1236"/>
    <cellStyle name="Warning Text 27" xfId="1278"/>
    <cellStyle name="Warning Text 28" xfId="1320"/>
    <cellStyle name="Warning Text 29" xfId="1362"/>
    <cellStyle name="Warning Text 3" xfId="270"/>
    <cellStyle name="Warning Text 30" xfId="1404"/>
    <cellStyle name="Warning Text 31" xfId="1446"/>
    <cellStyle name="Warning Text 32" xfId="1488"/>
    <cellStyle name="Warning Text 33" xfId="1530"/>
    <cellStyle name="Warning Text 34" xfId="1581"/>
    <cellStyle name="Warning Text 35" xfId="1551"/>
    <cellStyle name="Warning Text 36" xfId="1767"/>
    <cellStyle name="Warning Text 37" xfId="1633"/>
    <cellStyle name="Warning Text 38" xfId="1883"/>
    <cellStyle name="Warning Text 39" xfId="1864"/>
    <cellStyle name="Warning Text 4" xfId="312"/>
    <cellStyle name="Warning Text 40" xfId="1715"/>
    <cellStyle name="Warning Text 41" xfId="1682"/>
    <cellStyle name="Warning Text 42" xfId="1976"/>
    <cellStyle name="Warning Text 43" xfId="2018"/>
    <cellStyle name="Warning Text 44" xfId="2060"/>
    <cellStyle name="Warning Text 45" xfId="2102"/>
    <cellStyle name="Warning Text 46" xfId="2144"/>
    <cellStyle name="Warning Text 47" xfId="2186"/>
    <cellStyle name="Warning Text 48" xfId="2228"/>
    <cellStyle name="Warning Text 49" xfId="2270"/>
    <cellStyle name="Warning Text 5" xfId="354"/>
    <cellStyle name="Warning Text 50" xfId="2312"/>
    <cellStyle name="Warning Text 51" xfId="2354"/>
    <cellStyle name="Warning Text 52" xfId="2396"/>
    <cellStyle name="Warning Text 53" xfId="2438"/>
    <cellStyle name="Warning Text 54" xfId="2480"/>
    <cellStyle name="Warning Text 55" xfId="2522"/>
    <cellStyle name="Warning Text 56" xfId="2564"/>
    <cellStyle name="Warning Text 57" xfId="2606"/>
    <cellStyle name="Warning Text 58" xfId="2648"/>
    <cellStyle name="Warning Text 59" xfId="2690"/>
    <cellStyle name="Warning Text 6" xfId="396"/>
    <cellStyle name="Warning Text 60" xfId="2732"/>
    <cellStyle name="Warning Text 61" xfId="2774"/>
    <cellStyle name="Warning Text 62" xfId="2816"/>
    <cellStyle name="Warning Text 63" xfId="2858"/>
    <cellStyle name="Warning Text 64" xfId="2900"/>
    <cellStyle name="Warning Text 65" xfId="2942"/>
    <cellStyle name="Warning Text 66" xfId="2984"/>
    <cellStyle name="Warning Text 67" xfId="3026"/>
    <cellStyle name="Warning Text 68" xfId="3068"/>
    <cellStyle name="Warning Text 69" xfId="3110"/>
    <cellStyle name="Warning Text 7" xfId="438"/>
    <cellStyle name="Warning Text 8" xfId="480"/>
    <cellStyle name="Warning Text 9" xfId="522"/>
    <cellStyle name="Гиперссылка" xfId="3371" builtinId="8"/>
    <cellStyle name="Обычный"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33"/>
      <rgbColor rgb="000000FF"/>
      <rgbColor rgb="00FFFF00"/>
      <rgbColor rgb="00FF9999"/>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FF"/>
      <rgbColor rgb="00FFFF00"/>
      <rgbColor rgb="0000FFFF"/>
      <rgbColor rgb="00800080"/>
      <rgbColor rgb="00800000"/>
      <rgbColor rgb="00008080"/>
      <rgbColor rgb="000000FF"/>
      <rgbColor rgb="0000CCFF"/>
      <rgbColor rgb="00CCFFFF"/>
      <rgbColor rgb="00CCFFCC"/>
      <rgbColor rgb="00FFFF99"/>
      <rgbColor rgb="0099CCFF"/>
      <rgbColor rgb="00FF99FF"/>
      <rgbColor rgb="00CC99FF"/>
      <rgbColor rgb="00FFCC99"/>
      <rgbColor rgb="003366FF"/>
      <rgbColor rgb="005FDAD7"/>
      <rgbColor rgb="0099CC00"/>
      <rgbColor rgb="00FFCC00"/>
      <rgbColor rgb="00FF9900"/>
      <rgbColor rgb="00FF6600"/>
      <rgbColor rgb="00666699"/>
      <rgbColor rgb="00969696"/>
      <rgbColor rgb="00003366"/>
      <rgbColor rgb="0066FF66"/>
      <rgbColor rgb="00003300"/>
      <rgbColor rgb="00333300"/>
      <rgbColor rgb="00993300"/>
      <rgbColor rgb="00993366"/>
      <rgbColor rgb="00333399"/>
      <rgbColor rgb="00333333"/>
    </indexed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lntSvcs\Shared\Teams\Operations%20Support\eApp%20Support\eApp%20Rules%20Workbook\EzApply%20Rules%20Workbook%20JIRA%20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s on Screen Rules"/>
      <sheetName val="Fields on Forms"/>
      <sheetName val="Form Rules"/>
      <sheetName val="Product Rules"/>
      <sheetName val="Coversheet Rules"/>
      <sheetName val="Approval List"/>
    </sheetNames>
    <sheetDataSet>
      <sheetData sheetId="0">
        <row r="166">
          <cell r="AE166" t="str">
            <v>People or Insured/Policyowner.PI First (16.3)</v>
          </cell>
        </row>
        <row r="167">
          <cell r="AE167" t="str">
            <v>People or Insured/Policyowner.PI MI (16.4)</v>
          </cell>
        </row>
        <row r="168">
          <cell r="AE168" t="str">
            <v>People or Insured/Policyowner.PI Last (16.5)</v>
          </cell>
        </row>
        <row r="169">
          <cell r="AE169" t="str">
            <v>People or Insured/Policyowner.PI Suffix (16.6)</v>
          </cell>
        </row>
        <row r="187">
          <cell r="AE187" t="str">
            <v>People or Insured/Policyowner.PI Street Address (17.2)</v>
          </cell>
        </row>
        <row r="188">
          <cell r="AE188" t="str">
            <v>People or Insured/Policyowner.PI City (17.3)</v>
          </cell>
        </row>
        <row r="189">
          <cell r="AE189" t="str">
            <v>People or Insured/Policyowner.PI State (17.4)</v>
          </cell>
        </row>
        <row r="190">
          <cell r="AE190" t="str">
            <v>People or Insured/Policyowner.PI Zip Code (17.5)</v>
          </cell>
        </row>
        <row r="491">
          <cell r="AE491" t="str">
            <v>Replacement Information or Existing/Pending Insurance Information.Company
(Column label- Company Name) (675)</v>
          </cell>
        </row>
        <row r="492">
          <cell r="AE492" t="str">
            <v>Replacement Information or Existing/Pending Insurance Information.Name
(also under Column Label- Company Name) (676)</v>
          </cell>
        </row>
        <row r="499">
          <cell r="AE499" t="str">
            <v>Replacement Information or Existing/Pending Insurance Information.Coverage Type (681.2)</v>
          </cell>
        </row>
        <row r="500">
          <cell r="AE500" t="str">
            <v>Replacement Information or Existing/Pending Insurance Information.Policy/ Contract #
(Column label- Policy/Contract #) (682)</v>
          </cell>
        </row>
        <row r="512">
          <cell r="AE512" t="str">
            <v>Replacement Information or Existing/Pending Insurance Information.Replacement (686)</v>
          </cell>
        </row>
      </sheetData>
      <sheetData sheetId="1"/>
      <sheetData sheetId="2"/>
      <sheetData sheetId="3"/>
      <sheetData sheetId="4"/>
      <sheetData sheetId="5"/>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ipepasstoigo-td3.ipipeline.com/default.aspx?GAID=3060" TargetMode="External"/><Relationship Id="rId1" Type="http://schemas.openxmlformats.org/officeDocument/2006/relationships/hyperlink" Target="mailto:/TXLife/TXLifeRequest/TransSubType/@tc%20(see%20custom%20codes)/TXLife/TXLifeRequest/TransSubType/text%20Example%20:%3CTransSubType%20tc=&#8221;1004700001&#8221;%3ELife%20Insurance%20Application%3C/TransSubType%3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5.bin"/><Relationship Id="rId13" Type="http://schemas.openxmlformats.org/officeDocument/2006/relationships/printerSettings" Target="../printerSettings/printerSettings20.bin"/><Relationship Id="rId18" Type="http://schemas.openxmlformats.org/officeDocument/2006/relationships/printerSettings" Target="../printerSettings/printerSettings25.bin"/><Relationship Id="rId3" Type="http://schemas.openxmlformats.org/officeDocument/2006/relationships/printerSettings" Target="../printerSettings/printerSettings10.bin"/><Relationship Id="rId21" Type="http://schemas.openxmlformats.org/officeDocument/2006/relationships/printerSettings" Target="../printerSettings/printerSettings28.bin"/><Relationship Id="rId7" Type="http://schemas.openxmlformats.org/officeDocument/2006/relationships/printerSettings" Target="../printerSettings/printerSettings14.bin"/><Relationship Id="rId12" Type="http://schemas.openxmlformats.org/officeDocument/2006/relationships/printerSettings" Target="../printerSettings/printerSettings19.bin"/><Relationship Id="rId17" Type="http://schemas.openxmlformats.org/officeDocument/2006/relationships/printerSettings" Target="../printerSettings/printerSettings24.bin"/><Relationship Id="rId2" Type="http://schemas.openxmlformats.org/officeDocument/2006/relationships/printerSettings" Target="../printerSettings/printerSettings9.bin"/><Relationship Id="rId16" Type="http://schemas.openxmlformats.org/officeDocument/2006/relationships/printerSettings" Target="../printerSettings/printerSettings23.bin"/><Relationship Id="rId20" Type="http://schemas.openxmlformats.org/officeDocument/2006/relationships/printerSettings" Target="../printerSettings/printerSettings27.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11" Type="http://schemas.openxmlformats.org/officeDocument/2006/relationships/printerSettings" Target="../printerSettings/printerSettings18.bin"/><Relationship Id="rId5" Type="http://schemas.openxmlformats.org/officeDocument/2006/relationships/printerSettings" Target="../printerSettings/printerSettings12.bin"/><Relationship Id="rId15" Type="http://schemas.openxmlformats.org/officeDocument/2006/relationships/printerSettings" Target="../printerSettings/printerSettings22.bin"/><Relationship Id="rId23" Type="http://schemas.openxmlformats.org/officeDocument/2006/relationships/printerSettings" Target="../printerSettings/printerSettings30.bin"/><Relationship Id="rId10" Type="http://schemas.openxmlformats.org/officeDocument/2006/relationships/printerSettings" Target="../printerSettings/printerSettings17.bin"/><Relationship Id="rId19" Type="http://schemas.openxmlformats.org/officeDocument/2006/relationships/printerSettings" Target="../printerSettings/printerSettings26.bin"/><Relationship Id="rId4" Type="http://schemas.openxmlformats.org/officeDocument/2006/relationships/printerSettings" Target="../printerSettings/printerSettings11.bin"/><Relationship Id="rId9" Type="http://schemas.openxmlformats.org/officeDocument/2006/relationships/printerSettings" Target="../printerSettings/printerSettings16.bin"/><Relationship Id="rId14" Type="http://schemas.openxmlformats.org/officeDocument/2006/relationships/printerSettings" Target="../printerSettings/printerSettings21.bin"/><Relationship Id="rId22" Type="http://schemas.openxmlformats.org/officeDocument/2006/relationships/printerSettings" Target="../printerSettings/printerSettings2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outlinePr summaryBelow="0"/>
    <pageSetUpPr fitToPage="1"/>
  </sheetPr>
  <dimension ref="A1:AJ1662"/>
  <sheetViews>
    <sheetView tabSelected="1" showRuler="0" zoomScale="90" zoomScaleNormal="90" workbookViewId="0">
      <pane xSplit="4" ySplit="2" topLeftCell="E351" activePane="bottomRight" state="frozenSplit"/>
      <selection activeCell="U19" sqref="U19"/>
      <selection pane="topRight" activeCell="U19" sqref="U19"/>
      <selection pane="bottomLeft" activeCell="U19" sqref="U19"/>
      <selection pane="bottomRight" activeCell="K353" sqref="K353"/>
    </sheetView>
  </sheetViews>
  <sheetFormatPr defaultColWidth="8.5546875" defaultRowHeight="13.2" outlineLevelRow="1" x14ac:dyDescent="0.25"/>
  <cols>
    <col min="1" max="1" width="10.44140625" style="364" customWidth="1"/>
    <col min="2" max="2" width="12.44140625" style="364" customWidth="1"/>
    <col min="3" max="3" width="3.5546875" style="364" customWidth="1"/>
    <col min="4" max="4" width="21.44140625" style="364" customWidth="1"/>
    <col min="5" max="5" width="11.44140625" style="364" customWidth="1"/>
    <col min="6" max="6" width="30.44140625" style="364" customWidth="1"/>
    <col min="7" max="7" width="9.44140625" style="364" customWidth="1"/>
    <col min="8" max="8" width="10.5546875" style="364" customWidth="1"/>
    <col min="9" max="9" width="23.44140625" style="364" customWidth="1"/>
    <col min="10" max="10" width="14.6640625" style="364" customWidth="1"/>
    <col min="11" max="11" width="30.5546875" style="364" customWidth="1"/>
    <col min="12" max="12" width="16.5546875" style="364" customWidth="1"/>
    <col min="13" max="13" width="25.44140625" style="364" customWidth="1"/>
    <col min="14" max="14" width="15.44140625" style="364" customWidth="1"/>
    <col min="15" max="15" width="7.44140625" style="364" customWidth="1"/>
    <col min="16" max="16" width="11.44140625" style="364" customWidth="1"/>
    <col min="17" max="17" width="25.5546875" style="364" customWidth="1"/>
    <col min="18" max="18" width="29.44140625" style="364" customWidth="1"/>
    <col min="19" max="19" width="18.44140625" style="364" customWidth="1"/>
    <col min="20" max="20" width="17.5546875" style="364" customWidth="1"/>
    <col min="21" max="21" width="18.44140625" style="364" customWidth="1"/>
    <col min="22" max="22" width="15.5546875" style="364" customWidth="1"/>
    <col min="23" max="23" width="38.5546875" style="364" customWidth="1"/>
    <col min="24" max="25" width="26.44140625" style="364" customWidth="1"/>
    <col min="26" max="26" width="33.5546875" style="364" customWidth="1"/>
    <col min="27" max="28" width="8.5546875" style="364" customWidth="1"/>
    <col min="29" max="29" width="9" style="364" customWidth="1"/>
    <col min="30" max="30" width="9.5546875" style="364" customWidth="1"/>
    <col min="31" max="31" width="18.44140625" style="364" customWidth="1"/>
    <col min="32" max="32" width="59.44140625" style="494" customWidth="1"/>
    <col min="33" max="33" width="37.44140625" style="494" customWidth="1"/>
    <col min="34" max="36" width="21.109375" style="725" customWidth="1"/>
    <col min="37" max="16384" width="8.5546875" style="364"/>
  </cols>
  <sheetData>
    <row r="1" spans="1:36" ht="30" customHeight="1" x14ac:dyDescent="0.25">
      <c r="A1" s="819" t="s">
        <v>331</v>
      </c>
      <c r="B1" s="821" t="s">
        <v>584</v>
      </c>
      <c r="C1" s="819" t="s">
        <v>659</v>
      </c>
      <c r="D1" s="824" t="s">
        <v>135</v>
      </c>
      <c r="E1" s="825" t="s">
        <v>136</v>
      </c>
      <c r="F1" s="825"/>
      <c r="G1" s="825"/>
      <c r="H1" s="825"/>
      <c r="I1" s="818" t="s">
        <v>594</v>
      </c>
      <c r="J1" s="828" t="s">
        <v>595</v>
      </c>
      <c r="K1" s="828"/>
      <c r="L1" s="829" t="s">
        <v>476</v>
      </c>
      <c r="M1" s="829"/>
      <c r="N1" s="830" t="s">
        <v>620</v>
      </c>
      <c r="O1" s="830"/>
      <c r="P1" s="830"/>
      <c r="Q1" s="830"/>
      <c r="R1" s="830"/>
      <c r="S1" s="830"/>
      <c r="T1" s="830"/>
      <c r="U1" s="830"/>
      <c r="V1" s="831" t="s">
        <v>206</v>
      </c>
      <c r="W1" s="832" t="s">
        <v>207</v>
      </c>
      <c r="X1" s="832"/>
      <c r="Y1" s="492" t="s">
        <v>44</v>
      </c>
      <c r="Z1" s="833" t="s">
        <v>260</v>
      </c>
      <c r="AA1" s="826" t="s">
        <v>388</v>
      </c>
      <c r="AB1" s="483" t="s">
        <v>397</v>
      </c>
      <c r="AC1" s="827" t="s">
        <v>222</v>
      </c>
      <c r="AD1" s="491" t="s">
        <v>99</v>
      </c>
      <c r="AE1" s="433" t="s">
        <v>251</v>
      </c>
      <c r="AF1" s="816" t="s">
        <v>2452</v>
      </c>
      <c r="AG1" s="816" t="s">
        <v>2453</v>
      </c>
      <c r="AH1" s="718" t="s">
        <v>289</v>
      </c>
      <c r="AI1" s="718" t="s">
        <v>4189</v>
      </c>
      <c r="AJ1" s="718" t="s">
        <v>177</v>
      </c>
    </row>
    <row r="2" spans="1:36" ht="34.200000000000003" x14ac:dyDescent="0.25">
      <c r="A2" s="820"/>
      <c r="B2" s="822"/>
      <c r="C2" s="823"/>
      <c r="D2" s="824"/>
      <c r="E2" s="490" t="s">
        <v>577</v>
      </c>
      <c r="F2" s="490" t="s">
        <v>134</v>
      </c>
      <c r="G2" s="490" t="s">
        <v>227</v>
      </c>
      <c r="H2" s="490" t="s">
        <v>228</v>
      </c>
      <c r="I2" s="818"/>
      <c r="J2" s="489" t="s">
        <v>137</v>
      </c>
      <c r="K2" s="489" t="s">
        <v>134</v>
      </c>
      <c r="L2" s="488" t="s">
        <v>477</v>
      </c>
      <c r="M2" s="488" t="s">
        <v>134</v>
      </c>
      <c r="N2" s="485" t="s">
        <v>621</v>
      </c>
      <c r="O2" s="487" t="s">
        <v>480</v>
      </c>
      <c r="P2" s="485" t="s">
        <v>622</v>
      </c>
      <c r="Q2" s="486" t="s">
        <v>288</v>
      </c>
      <c r="R2" s="485" t="s">
        <v>307</v>
      </c>
      <c r="S2" s="485" t="s">
        <v>308</v>
      </c>
      <c r="T2" s="485" t="s">
        <v>309</v>
      </c>
      <c r="U2" s="485" t="s">
        <v>205</v>
      </c>
      <c r="V2" s="831"/>
      <c r="W2" s="484" t="s">
        <v>547</v>
      </c>
      <c r="X2" s="484" t="s">
        <v>259</v>
      </c>
      <c r="Y2" s="484"/>
      <c r="Z2" s="834"/>
      <c r="AA2" s="826"/>
      <c r="AB2" s="483"/>
      <c r="AC2" s="827"/>
      <c r="AD2" s="482"/>
      <c r="AE2" s="433"/>
      <c r="AF2" s="817"/>
      <c r="AG2" s="817"/>
    </row>
    <row r="3" spans="1:36" ht="26.25" customHeight="1" x14ac:dyDescent="0.25">
      <c r="A3" s="383">
        <v>1</v>
      </c>
      <c r="B3" s="373"/>
      <c r="C3" s="382" t="s">
        <v>657</v>
      </c>
      <c r="D3" s="397" t="s">
        <v>925</v>
      </c>
      <c r="E3" s="395"/>
      <c r="F3" s="386"/>
      <c r="G3" s="395"/>
      <c r="H3" s="395">
        <v>1</v>
      </c>
      <c r="I3" s="386"/>
      <c r="J3" s="395"/>
      <c r="K3" s="392"/>
      <c r="L3" s="395"/>
      <c r="M3" s="386"/>
      <c r="N3" s="394" t="s">
        <v>415</v>
      </c>
      <c r="O3" s="393"/>
      <c r="P3" s="391"/>
      <c r="Q3" s="392"/>
      <c r="R3" s="391"/>
      <c r="S3" s="391"/>
      <c r="T3" s="391"/>
      <c r="U3" s="390"/>
      <c r="V3" s="389"/>
      <c r="W3" s="386"/>
      <c r="X3" s="386"/>
      <c r="Y3" s="386"/>
      <c r="Z3" s="386" t="s">
        <v>457</v>
      </c>
      <c r="AA3" s="388"/>
      <c r="AB3" s="388"/>
      <c r="AC3" s="388"/>
      <c r="AD3" s="387" t="s">
        <v>415</v>
      </c>
      <c r="AE3" s="386"/>
      <c r="AF3" s="575"/>
      <c r="AG3" s="575"/>
      <c r="AH3" s="723"/>
      <c r="AI3" s="723"/>
      <c r="AJ3" s="723"/>
    </row>
    <row r="4" spans="1:36" outlineLevel="1" x14ac:dyDescent="0.25">
      <c r="A4" s="383">
        <v>5.0999999999999996</v>
      </c>
      <c r="B4" s="373"/>
      <c r="C4" s="382" t="s">
        <v>657</v>
      </c>
      <c r="D4" s="480" t="s">
        <v>925</v>
      </c>
      <c r="E4" s="380"/>
      <c r="F4" s="371"/>
      <c r="G4" s="380"/>
      <c r="H4" s="380"/>
      <c r="I4" s="406" t="s">
        <v>398</v>
      </c>
      <c r="J4" s="376" t="s">
        <v>32</v>
      </c>
      <c r="K4" s="368" t="s">
        <v>967</v>
      </c>
      <c r="L4" s="376" t="s">
        <v>34</v>
      </c>
      <c r="M4" s="368"/>
      <c r="N4" s="375"/>
      <c r="O4" s="408"/>
      <c r="P4" s="367" t="s">
        <v>369</v>
      </c>
      <c r="Q4" s="214"/>
      <c r="R4" s="367"/>
      <c r="S4" s="367"/>
      <c r="T4" s="367"/>
      <c r="U4" s="366"/>
      <c r="V4" s="373"/>
      <c r="W4" s="368"/>
      <c r="X4" s="368"/>
      <c r="Y4" s="368"/>
      <c r="Z4" s="368"/>
      <c r="AA4" s="369"/>
      <c r="AB4" s="369"/>
      <c r="AC4" s="369"/>
      <c r="AD4" s="369"/>
      <c r="AE4" s="386" t="str">
        <f t="shared" ref="AE4:AE15" si="0">I4&amp;" ("&amp;A4&amp;")"</f>
        <v>Proposed Insured (5.1)</v>
      </c>
      <c r="AF4" s="575"/>
      <c r="AG4" s="575"/>
      <c r="AH4" s="723"/>
      <c r="AI4" s="723"/>
      <c r="AJ4" s="723"/>
    </row>
    <row r="5" spans="1:36" ht="24" customHeight="1" outlineLevel="1" x14ac:dyDescent="0.25">
      <c r="A5" s="383">
        <v>6</v>
      </c>
      <c r="B5" s="373"/>
      <c r="C5" s="382" t="s">
        <v>657</v>
      </c>
      <c r="D5" s="480" t="s">
        <v>925</v>
      </c>
      <c r="E5" s="380"/>
      <c r="F5" s="371"/>
      <c r="G5" s="380"/>
      <c r="H5" s="380"/>
      <c r="I5" s="406" t="s">
        <v>29</v>
      </c>
      <c r="J5" s="376" t="s">
        <v>32</v>
      </c>
      <c r="K5" s="368" t="s">
        <v>967</v>
      </c>
      <c r="L5" s="376" t="s">
        <v>33</v>
      </c>
      <c r="M5" s="368"/>
      <c r="N5" s="375"/>
      <c r="O5" s="408"/>
      <c r="P5" s="367" t="s">
        <v>578</v>
      </c>
      <c r="Q5" s="214"/>
      <c r="R5" s="367" t="s">
        <v>500</v>
      </c>
      <c r="S5" s="367"/>
      <c r="T5" s="367"/>
      <c r="U5" s="366"/>
      <c r="V5" s="373"/>
      <c r="W5" s="368"/>
      <c r="X5" s="368"/>
      <c r="Y5" s="368"/>
      <c r="Z5" s="368"/>
      <c r="AA5" s="369"/>
      <c r="AB5" s="369"/>
      <c r="AC5" s="369"/>
      <c r="AD5" s="369"/>
      <c r="AE5" s="386" t="str">
        <f t="shared" si="0"/>
        <v>First Name (6)</v>
      </c>
      <c r="AF5" s="575"/>
      <c r="AG5" s="575"/>
      <c r="AH5" s="723"/>
      <c r="AI5" s="723"/>
      <c r="AJ5" s="723"/>
    </row>
    <row r="6" spans="1:36" ht="24" customHeight="1" outlineLevel="1" x14ac:dyDescent="0.25">
      <c r="A6" s="383">
        <v>7</v>
      </c>
      <c r="B6" s="373"/>
      <c r="C6" s="382" t="s">
        <v>657</v>
      </c>
      <c r="D6" s="480" t="s">
        <v>925</v>
      </c>
      <c r="E6" s="380"/>
      <c r="F6" s="371"/>
      <c r="G6" s="380"/>
      <c r="H6" s="380"/>
      <c r="I6" s="406" t="s">
        <v>111</v>
      </c>
      <c r="J6" s="376" t="s">
        <v>32</v>
      </c>
      <c r="K6" s="368" t="s">
        <v>967</v>
      </c>
      <c r="L6" s="376" t="s">
        <v>33</v>
      </c>
      <c r="M6" s="368"/>
      <c r="N6" s="375"/>
      <c r="O6" s="408"/>
      <c r="P6" s="367" t="s">
        <v>578</v>
      </c>
      <c r="Q6" s="214"/>
      <c r="R6" s="367" t="s">
        <v>500</v>
      </c>
      <c r="S6" s="367"/>
      <c r="T6" s="367"/>
      <c r="U6" s="366"/>
      <c r="V6" s="373"/>
      <c r="W6" s="368"/>
      <c r="X6" s="368"/>
      <c r="Y6" s="368"/>
      <c r="Z6" s="368"/>
      <c r="AA6" s="369"/>
      <c r="AB6" s="369"/>
      <c r="AC6" s="369"/>
      <c r="AD6" s="369"/>
      <c r="AE6" s="386" t="str">
        <f t="shared" si="0"/>
        <v>Last Name (7)</v>
      </c>
      <c r="AF6" s="575"/>
      <c r="AG6" s="575"/>
      <c r="AH6" s="723"/>
      <c r="AI6" s="723"/>
      <c r="AJ6" s="723"/>
    </row>
    <row r="7" spans="1:36" ht="24" customHeight="1" outlineLevel="1" x14ac:dyDescent="0.25">
      <c r="A7" s="383">
        <v>7.1</v>
      </c>
      <c r="B7" s="373"/>
      <c r="C7" s="382" t="s">
        <v>657</v>
      </c>
      <c r="D7" s="480" t="s">
        <v>925</v>
      </c>
      <c r="E7" s="380"/>
      <c r="F7" s="371"/>
      <c r="G7" s="380"/>
      <c r="H7" s="380"/>
      <c r="I7" s="454" t="s">
        <v>150</v>
      </c>
      <c r="J7" s="376" t="s">
        <v>32</v>
      </c>
      <c r="K7" s="368" t="s">
        <v>967</v>
      </c>
      <c r="L7" s="376" t="s">
        <v>536</v>
      </c>
      <c r="M7" s="368"/>
      <c r="N7" s="375"/>
      <c r="O7" s="408"/>
      <c r="P7" s="367"/>
      <c r="Q7" s="214"/>
      <c r="R7" s="367"/>
      <c r="S7" s="367"/>
      <c r="T7" s="367"/>
      <c r="U7" s="366"/>
      <c r="V7" s="373"/>
      <c r="W7" s="368"/>
      <c r="X7" s="368"/>
      <c r="Y7" s="368"/>
      <c r="Z7" s="368"/>
      <c r="AA7" s="369"/>
      <c r="AB7" s="369"/>
      <c r="AC7" s="369"/>
      <c r="AD7" s="369"/>
      <c r="AE7" s="386" t="str">
        <f t="shared" si="0"/>
        <v>Date of Birth (7.1)</v>
      </c>
      <c r="AF7" s="575"/>
      <c r="AG7" s="575"/>
      <c r="AH7" s="723"/>
      <c r="AI7" s="723"/>
      <c r="AJ7" s="723"/>
    </row>
    <row r="8" spans="1:36" ht="24" customHeight="1" outlineLevel="1" x14ac:dyDescent="0.25">
      <c r="A8" s="383">
        <v>7.2</v>
      </c>
      <c r="B8" s="373"/>
      <c r="C8" s="382" t="s">
        <v>657</v>
      </c>
      <c r="D8" s="480" t="s">
        <v>925</v>
      </c>
      <c r="E8" s="380"/>
      <c r="F8" s="371"/>
      <c r="G8" s="380"/>
      <c r="H8" s="380"/>
      <c r="I8" s="406" t="s">
        <v>179</v>
      </c>
      <c r="J8" s="376" t="s">
        <v>32</v>
      </c>
      <c r="K8" s="368" t="s">
        <v>967</v>
      </c>
      <c r="L8" s="376" t="s">
        <v>536</v>
      </c>
      <c r="M8" s="368"/>
      <c r="N8" s="375"/>
      <c r="O8" s="408"/>
      <c r="P8" s="367"/>
      <c r="Q8" s="214"/>
      <c r="R8" s="367"/>
      <c r="S8" s="367"/>
      <c r="T8" s="367"/>
      <c r="U8" s="366"/>
      <c r="V8" s="373"/>
      <c r="W8" s="368"/>
      <c r="X8" s="368"/>
      <c r="Y8" s="368"/>
      <c r="Z8" s="368"/>
      <c r="AA8" s="369"/>
      <c r="AB8" s="369"/>
      <c r="AC8" s="369"/>
      <c r="AD8" s="369"/>
      <c r="AE8" s="386" t="str">
        <f t="shared" si="0"/>
        <v>Age (7.2)</v>
      </c>
      <c r="AF8" s="575"/>
      <c r="AG8" s="575"/>
      <c r="AH8" s="723"/>
      <c r="AI8" s="723"/>
      <c r="AJ8" s="723"/>
    </row>
    <row r="9" spans="1:36" ht="24" customHeight="1" outlineLevel="1" x14ac:dyDescent="0.25">
      <c r="A9" s="383">
        <v>7.3</v>
      </c>
      <c r="B9" s="373"/>
      <c r="C9" s="382" t="s">
        <v>657</v>
      </c>
      <c r="D9" s="480" t="s">
        <v>925</v>
      </c>
      <c r="E9" s="380"/>
      <c r="F9" s="371"/>
      <c r="G9" s="380"/>
      <c r="H9" s="380"/>
      <c r="I9" s="454" t="s">
        <v>151</v>
      </c>
      <c r="J9" s="376" t="s">
        <v>32</v>
      </c>
      <c r="K9" s="368" t="s">
        <v>967</v>
      </c>
      <c r="L9" s="376" t="s">
        <v>33</v>
      </c>
      <c r="M9" s="368"/>
      <c r="N9" s="375"/>
      <c r="O9" s="408"/>
      <c r="P9" s="367" t="s">
        <v>130</v>
      </c>
      <c r="Q9" s="214" t="s">
        <v>538</v>
      </c>
      <c r="R9" s="367"/>
      <c r="S9" s="367"/>
      <c r="T9" s="367"/>
      <c r="U9" s="366"/>
      <c r="V9" s="373"/>
      <c r="W9" s="368"/>
      <c r="X9" s="368"/>
      <c r="Y9" s="368"/>
      <c r="Z9" s="368"/>
      <c r="AA9" s="369"/>
      <c r="AB9" s="369"/>
      <c r="AC9" s="369"/>
      <c r="AD9" s="369"/>
      <c r="AE9" s="386" t="str">
        <f t="shared" si="0"/>
        <v>Gender (7.3)</v>
      </c>
      <c r="AF9" s="575"/>
      <c r="AG9" s="575"/>
      <c r="AH9" s="723"/>
      <c r="AI9" s="723"/>
      <c r="AJ9" s="723"/>
    </row>
    <row r="10" spans="1:36" ht="24" customHeight="1" outlineLevel="1" x14ac:dyDescent="0.25">
      <c r="A10" s="383">
        <v>7.4</v>
      </c>
      <c r="B10" s="373"/>
      <c r="C10" s="382" t="s">
        <v>657</v>
      </c>
      <c r="D10" s="480" t="s">
        <v>925</v>
      </c>
      <c r="E10" s="380"/>
      <c r="F10" s="371"/>
      <c r="G10" s="380"/>
      <c r="H10" s="380"/>
      <c r="I10" s="406" t="s">
        <v>926</v>
      </c>
      <c r="J10" s="376" t="s">
        <v>32</v>
      </c>
      <c r="K10" s="368" t="s">
        <v>967</v>
      </c>
      <c r="L10" s="376" t="s">
        <v>34</v>
      </c>
      <c r="M10" s="368"/>
      <c r="N10" s="375"/>
      <c r="O10" s="408"/>
      <c r="P10" s="367" t="s">
        <v>369</v>
      </c>
      <c r="Q10" s="214"/>
      <c r="R10" s="367"/>
      <c r="S10" s="367"/>
      <c r="T10" s="367"/>
      <c r="U10" s="366"/>
      <c r="V10" s="373"/>
      <c r="W10" s="368"/>
      <c r="X10" s="368"/>
      <c r="Y10" s="368"/>
      <c r="Z10" s="368"/>
      <c r="AA10" s="369"/>
      <c r="AB10" s="369"/>
      <c r="AC10" s="369"/>
      <c r="AD10" s="369"/>
      <c r="AE10" s="386" t="str">
        <f t="shared" si="0"/>
        <v>Case Description (7.4)</v>
      </c>
      <c r="AF10" s="575"/>
      <c r="AG10" s="575"/>
      <c r="AH10" s="723"/>
      <c r="AI10" s="723"/>
      <c r="AJ10" s="723"/>
    </row>
    <row r="11" spans="1:36" ht="152.25" customHeight="1" outlineLevel="1" x14ac:dyDescent="0.25">
      <c r="A11" s="383">
        <v>7.5</v>
      </c>
      <c r="B11" s="373"/>
      <c r="C11" s="382" t="s">
        <v>657</v>
      </c>
      <c r="D11" s="480" t="s">
        <v>925</v>
      </c>
      <c r="E11" s="380"/>
      <c r="F11" s="371"/>
      <c r="G11" s="380"/>
      <c r="H11" s="380"/>
      <c r="I11" s="406" t="s">
        <v>928</v>
      </c>
      <c r="J11" s="376" t="s">
        <v>32</v>
      </c>
      <c r="K11" s="368" t="s">
        <v>967</v>
      </c>
      <c r="L11" s="376" t="s">
        <v>34</v>
      </c>
      <c r="M11" s="368"/>
      <c r="N11" s="375"/>
      <c r="O11" s="408"/>
      <c r="P11" s="367" t="s">
        <v>578</v>
      </c>
      <c r="Q11" s="214"/>
      <c r="R11" s="367" t="s">
        <v>2170</v>
      </c>
      <c r="S11" s="367"/>
      <c r="T11" s="367"/>
      <c r="U11" s="366"/>
      <c r="V11" s="373"/>
      <c r="W11" s="368"/>
      <c r="X11" s="368"/>
      <c r="Y11" s="368"/>
      <c r="Z11" s="368"/>
      <c r="AA11" s="369"/>
      <c r="AB11" s="369"/>
      <c r="AC11" s="369"/>
      <c r="AD11" s="369"/>
      <c r="AE11" s="386" t="str">
        <f t="shared" si="0"/>
        <v>(No Label - Case Description) (7.5)</v>
      </c>
      <c r="AF11" s="575"/>
      <c r="AG11" s="575"/>
      <c r="AH11" s="723"/>
      <c r="AI11" s="723"/>
      <c r="AJ11" s="723"/>
    </row>
    <row r="12" spans="1:36" ht="84" customHeight="1" outlineLevel="1" x14ac:dyDescent="0.25">
      <c r="A12" s="383">
        <v>2</v>
      </c>
      <c r="B12" s="373"/>
      <c r="C12" s="382" t="s">
        <v>657</v>
      </c>
      <c r="D12" s="480" t="s">
        <v>925</v>
      </c>
      <c r="E12" s="380"/>
      <c r="F12" s="371"/>
      <c r="G12" s="380"/>
      <c r="H12" s="380"/>
      <c r="I12" s="406" t="s">
        <v>927</v>
      </c>
      <c r="J12" s="376" t="s">
        <v>32</v>
      </c>
      <c r="K12" s="368" t="s">
        <v>967</v>
      </c>
      <c r="L12" s="376" t="s">
        <v>34</v>
      </c>
      <c r="M12" s="368"/>
      <c r="N12" s="375"/>
      <c r="O12" s="374"/>
      <c r="P12" s="367" t="s">
        <v>369</v>
      </c>
      <c r="Q12" s="214"/>
      <c r="R12" s="367"/>
      <c r="S12" s="367"/>
      <c r="T12" s="367"/>
      <c r="U12" s="366"/>
      <c r="V12" s="373"/>
      <c r="W12" s="368"/>
      <c r="X12" s="368"/>
      <c r="Y12" s="368"/>
      <c r="Z12" s="368"/>
      <c r="AA12" s="369" t="s">
        <v>234</v>
      </c>
      <c r="AB12" s="369" t="s">
        <v>234</v>
      </c>
      <c r="AC12" s="369"/>
      <c r="AD12" s="369" t="s">
        <v>234</v>
      </c>
      <c r="AE12" s="386" t="str">
        <f t="shared" si="0"/>
        <v>Carrier and Product (2)</v>
      </c>
      <c r="AF12" s="575"/>
      <c r="AG12" s="575"/>
      <c r="AH12" s="723"/>
      <c r="AI12" s="723"/>
      <c r="AJ12" s="723"/>
    </row>
    <row r="13" spans="1:36" ht="72" customHeight="1" outlineLevel="1" x14ac:dyDescent="0.25">
      <c r="A13" s="383">
        <v>4</v>
      </c>
      <c r="B13" s="373"/>
      <c r="C13" s="382" t="s">
        <v>657</v>
      </c>
      <c r="D13" s="480" t="s">
        <v>925</v>
      </c>
      <c r="E13" s="380"/>
      <c r="F13" s="371"/>
      <c r="G13" s="380"/>
      <c r="H13" s="380"/>
      <c r="I13" s="454" t="s">
        <v>555</v>
      </c>
      <c r="J13" s="376" t="s">
        <v>32</v>
      </c>
      <c r="K13" s="368" t="s">
        <v>967</v>
      </c>
      <c r="L13" s="376" t="s">
        <v>33</v>
      </c>
      <c r="M13" s="368"/>
      <c r="N13" s="375"/>
      <c r="O13" s="408"/>
      <c r="P13" s="367" t="s">
        <v>130</v>
      </c>
      <c r="Q13" s="214" t="s">
        <v>548</v>
      </c>
      <c r="R13" s="367" t="s">
        <v>500</v>
      </c>
      <c r="S13" s="367"/>
      <c r="T13" s="367"/>
      <c r="U13" s="366" t="s">
        <v>34</v>
      </c>
      <c r="V13" s="373"/>
      <c r="W13" s="368"/>
      <c r="X13" s="368"/>
      <c r="Y13" s="368"/>
      <c r="Z13" s="368"/>
      <c r="AA13" s="369" t="s">
        <v>234</v>
      </c>
      <c r="AB13" s="369"/>
      <c r="AC13" s="369" t="s">
        <v>234</v>
      </c>
      <c r="AD13" s="369" t="s">
        <v>234</v>
      </c>
      <c r="AE13" s="386" t="str">
        <f t="shared" si="0"/>
        <v>State (Issue) (4)</v>
      </c>
      <c r="AF13" s="575"/>
      <c r="AG13" s="575"/>
      <c r="AH13" s="723"/>
      <c r="AI13" s="723"/>
      <c r="AJ13" s="723"/>
    </row>
    <row r="14" spans="1:36" ht="72" customHeight="1" outlineLevel="1" x14ac:dyDescent="0.25">
      <c r="A14" s="383">
        <v>3</v>
      </c>
      <c r="B14" s="481"/>
      <c r="C14" s="382" t="s">
        <v>657</v>
      </c>
      <c r="D14" s="480" t="s">
        <v>925</v>
      </c>
      <c r="E14" s="380"/>
      <c r="F14" s="371"/>
      <c r="G14" s="380"/>
      <c r="H14" s="380"/>
      <c r="I14" s="454" t="s">
        <v>580</v>
      </c>
      <c r="J14" s="376" t="s">
        <v>32</v>
      </c>
      <c r="K14" s="368" t="s">
        <v>967</v>
      </c>
      <c r="L14" s="376" t="s">
        <v>33</v>
      </c>
      <c r="M14" s="368"/>
      <c r="N14" s="375"/>
      <c r="O14" s="374"/>
      <c r="P14" s="367" t="s">
        <v>130</v>
      </c>
      <c r="Q14" s="214" t="s">
        <v>973</v>
      </c>
      <c r="R14" s="367" t="s">
        <v>500</v>
      </c>
      <c r="S14" s="367"/>
      <c r="T14" s="367"/>
      <c r="U14" s="366" t="s">
        <v>34</v>
      </c>
      <c r="V14" s="373"/>
      <c r="W14" s="368"/>
      <c r="X14" s="368"/>
      <c r="Y14" s="368"/>
      <c r="Z14" s="368"/>
      <c r="AA14" s="369" t="s">
        <v>234</v>
      </c>
      <c r="AB14" s="369" t="s">
        <v>234</v>
      </c>
      <c r="AC14" s="369"/>
      <c r="AD14" s="369" t="s">
        <v>234</v>
      </c>
      <c r="AE14" s="386" t="str">
        <f t="shared" si="0"/>
        <v>Product Type (3)</v>
      </c>
      <c r="AF14" s="575"/>
      <c r="AG14" s="575"/>
      <c r="AH14" s="723"/>
      <c r="AI14" s="723"/>
      <c r="AJ14" s="723"/>
    </row>
    <row r="15" spans="1:36" ht="65.25" customHeight="1" outlineLevel="1" x14ac:dyDescent="0.25">
      <c r="A15" s="383">
        <v>5</v>
      </c>
      <c r="B15" s="373"/>
      <c r="C15" s="382" t="s">
        <v>657</v>
      </c>
      <c r="D15" s="480" t="s">
        <v>925</v>
      </c>
      <c r="E15" s="380"/>
      <c r="F15" s="371"/>
      <c r="G15" s="380"/>
      <c r="H15" s="380"/>
      <c r="I15" s="454" t="s">
        <v>235</v>
      </c>
      <c r="J15" s="376" t="s">
        <v>32</v>
      </c>
      <c r="K15" s="368" t="s">
        <v>967</v>
      </c>
      <c r="L15" s="376" t="s">
        <v>33</v>
      </c>
      <c r="M15" s="368"/>
      <c r="N15" s="375"/>
      <c r="O15" s="408"/>
      <c r="P15" s="367"/>
      <c r="Q15" s="214" t="s">
        <v>292</v>
      </c>
      <c r="R15" s="367" t="s">
        <v>500</v>
      </c>
      <c r="S15" s="367"/>
      <c r="T15" s="367"/>
      <c r="U15" s="366" t="s">
        <v>34</v>
      </c>
      <c r="V15" s="373"/>
      <c r="W15" s="368"/>
      <c r="X15" s="368"/>
      <c r="Y15" s="368"/>
      <c r="Z15" s="368"/>
      <c r="AA15" s="369" t="s">
        <v>234</v>
      </c>
      <c r="AB15" s="369" t="s">
        <v>234</v>
      </c>
      <c r="AC15" s="369"/>
      <c r="AD15" s="369" t="s">
        <v>234</v>
      </c>
      <c r="AE15" s="386" t="str">
        <f t="shared" si="0"/>
        <v>Product (5)</v>
      </c>
      <c r="AF15" s="575"/>
      <c r="AG15" s="575"/>
      <c r="AH15" s="723"/>
      <c r="AI15" s="723"/>
      <c r="AJ15" s="723"/>
    </row>
    <row r="16" spans="1:36" ht="36" customHeight="1" x14ac:dyDescent="0.25">
      <c r="A16" s="383">
        <v>8</v>
      </c>
      <c r="B16" s="373"/>
      <c r="C16" s="382" t="s">
        <v>657</v>
      </c>
      <c r="D16" s="397" t="s">
        <v>176</v>
      </c>
      <c r="E16" s="395" t="s">
        <v>346</v>
      </c>
      <c r="F16" s="386"/>
      <c r="G16" s="395"/>
      <c r="H16" s="395"/>
      <c r="I16" s="396"/>
      <c r="J16" s="395"/>
      <c r="K16" s="392"/>
      <c r="L16" s="395"/>
      <c r="M16" s="386"/>
      <c r="N16" s="394" t="s">
        <v>415</v>
      </c>
      <c r="O16" s="393"/>
      <c r="P16" s="391"/>
      <c r="Q16" s="392"/>
      <c r="R16" s="391"/>
      <c r="S16" s="391"/>
      <c r="T16" s="391"/>
      <c r="U16" s="390"/>
      <c r="V16" s="389"/>
      <c r="W16" s="386"/>
      <c r="X16" s="386"/>
      <c r="Y16" s="386"/>
      <c r="Z16" s="386" t="s">
        <v>250</v>
      </c>
      <c r="AA16" s="388"/>
      <c r="AB16" s="388"/>
      <c r="AC16" s="388"/>
      <c r="AD16" s="387" t="s">
        <v>415</v>
      </c>
      <c r="AE16" s="386"/>
      <c r="AF16" s="575"/>
      <c r="AG16" s="575"/>
      <c r="AH16" s="723"/>
      <c r="AI16" s="723"/>
      <c r="AJ16" s="723"/>
    </row>
    <row r="17" spans="1:36" ht="96" customHeight="1" outlineLevel="1" x14ac:dyDescent="0.25">
      <c r="A17" s="383">
        <v>9</v>
      </c>
      <c r="B17" s="373"/>
      <c r="C17" s="382" t="s">
        <v>657</v>
      </c>
      <c r="D17" s="475" t="s">
        <v>176</v>
      </c>
      <c r="E17" s="376"/>
      <c r="F17" s="368"/>
      <c r="G17" s="376"/>
      <c r="H17" s="376"/>
      <c r="I17" s="406" t="s">
        <v>19</v>
      </c>
      <c r="J17" s="376" t="s">
        <v>346</v>
      </c>
      <c r="K17" s="214"/>
      <c r="L17" s="376"/>
      <c r="M17" s="368"/>
      <c r="N17" s="367"/>
      <c r="O17" s="374"/>
      <c r="P17" s="367"/>
      <c r="Q17" s="214" t="s">
        <v>699</v>
      </c>
      <c r="R17" s="367"/>
      <c r="S17" s="367"/>
      <c r="T17" s="367"/>
      <c r="U17" s="366" t="s">
        <v>34</v>
      </c>
      <c r="V17" s="373"/>
      <c r="W17" s="368" t="s">
        <v>2171</v>
      </c>
      <c r="X17" s="368"/>
      <c r="Y17" s="368"/>
      <c r="Z17" s="368"/>
      <c r="AA17" s="369" t="s">
        <v>234</v>
      </c>
      <c r="AB17" s="369"/>
      <c r="AC17" s="369"/>
      <c r="AD17" s="369" t="s">
        <v>415</v>
      </c>
      <c r="AE17" s="368" t="str">
        <f t="shared" ref="AE17:AE25" si="1">I17&amp;" ("&amp;A17&amp;")"</f>
        <v>Distribution Channel (9)</v>
      </c>
      <c r="AF17" s="575"/>
      <c r="AG17" s="575"/>
      <c r="AH17" s="723"/>
      <c r="AI17" s="723"/>
      <c r="AJ17" s="723"/>
    </row>
    <row r="18" spans="1:36" ht="36" customHeight="1" outlineLevel="1" x14ac:dyDescent="0.25">
      <c r="A18" s="383">
        <v>10</v>
      </c>
      <c r="B18" s="373"/>
      <c r="C18" s="382" t="s">
        <v>657</v>
      </c>
      <c r="D18" s="475" t="s">
        <v>176</v>
      </c>
      <c r="E18" s="380"/>
      <c r="F18" s="371"/>
      <c r="G18" s="380"/>
      <c r="H18" s="380"/>
      <c r="I18" s="406" t="s">
        <v>256</v>
      </c>
      <c r="J18" s="376" t="s">
        <v>346</v>
      </c>
      <c r="K18" s="214"/>
      <c r="L18" s="376"/>
      <c r="M18" s="368"/>
      <c r="N18" s="375"/>
      <c r="O18" s="374"/>
      <c r="P18" s="367"/>
      <c r="Q18" s="214" t="s">
        <v>381</v>
      </c>
      <c r="R18" s="367"/>
      <c r="S18" s="367"/>
      <c r="T18" s="367"/>
      <c r="U18" s="366" t="s">
        <v>34</v>
      </c>
      <c r="V18" s="373"/>
      <c r="W18" s="368" t="s">
        <v>2172</v>
      </c>
      <c r="X18" s="368"/>
      <c r="Y18" s="368"/>
      <c r="Z18" s="368"/>
      <c r="AA18" s="369" t="s">
        <v>234</v>
      </c>
      <c r="AB18" s="369" t="s">
        <v>234</v>
      </c>
      <c r="AC18" s="369"/>
      <c r="AD18" s="369" t="s">
        <v>234</v>
      </c>
      <c r="AE18" s="368" t="str">
        <f t="shared" si="1"/>
        <v>Product Group (10)</v>
      </c>
      <c r="AF18" s="575"/>
      <c r="AG18" s="575"/>
      <c r="AH18" s="723"/>
      <c r="AI18" s="723"/>
      <c r="AJ18" s="723"/>
    </row>
    <row r="19" spans="1:36" ht="36" customHeight="1" outlineLevel="1" x14ac:dyDescent="0.25">
      <c r="A19" s="479" t="s">
        <v>40</v>
      </c>
      <c r="B19" s="373"/>
      <c r="C19" s="382" t="s">
        <v>657</v>
      </c>
      <c r="D19" s="475" t="s">
        <v>176</v>
      </c>
      <c r="E19" s="380"/>
      <c r="F19" s="371"/>
      <c r="G19" s="380"/>
      <c r="H19" s="380"/>
      <c r="I19" s="406" t="s">
        <v>132</v>
      </c>
      <c r="J19" s="376" t="s">
        <v>346</v>
      </c>
      <c r="K19" s="214"/>
      <c r="L19" s="376"/>
      <c r="M19" s="368"/>
      <c r="N19" s="375"/>
      <c r="O19" s="374"/>
      <c r="P19" s="367"/>
      <c r="Q19" s="214" t="s">
        <v>133</v>
      </c>
      <c r="R19" s="367"/>
      <c r="S19" s="367"/>
      <c r="T19" s="367"/>
      <c r="U19" s="366" t="s">
        <v>34</v>
      </c>
      <c r="V19" s="373"/>
      <c r="W19" s="368" t="s">
        <v>619</v>
      </c>
      <c r="X19" s="368"/>
      <c r="Y19" s="368"/>
      <c r="Z19" s="368"/>
      <c r="AA19" s="369"/>
      <c r="AB19" s="369"/>
      <c r="AC19" s="369"/>
      <c r="AD19" s="369"/>
      <c r="AE19" s="368" t="str">
        <f t="shared" si="1"/>
        <v>LifeLine User ID (10-1)</v>
      </c>
      <c r="AF19" s="575"/>
      <c r="AG19" s="575"/>
      <c r="AH19" s="723"/>
      <c r="AI19" s="723"/>
      <c r="AJ19" s="723"/>
    </row>
    <row r="20" spans="1:36" ht="36" customHeight="1" outlineLevel="1" x14ac:dyDescent="0.25">
      <c r="A20" s="479" t="s">
        <v>38</v>
      </c>
      <c r="B20" s="373"/>
      <c r="C20" s="382" t="s">
        <v>657</v>
      </c>
      <c r="D20" s="475" t="s">
        <v>176</v>
      </c>
      <c r="E20" s="380"/>
      <c r="F20" s="371"/>
      <c r="G20" s="380"/>
      <c r="H20" s="380"/>
      <c r="I20" s="406" t="s">
        <v>618</v>
      </c>
      <c r="J20" s="376" t="s">
        <v>346</v>
      </c>
      <c r="K20" s="214"/>
      <c r="L20" s="376"/>
      <c r="M20" s="368"/>
      <c r="N20" s="375"/>
      <c r="O20" s="374"/>
      <c r="P20" s="367"/>
      <c r="Q20" s="214" t="s">
        <v>242</v>
      </c>
      <c r="R20" s="367"/>
      <c r="S20" s="367"/>
      <c r="T20" s="367"/>
      <c r="U20" s="366" t="s">
        <v>34</v>
      </c>
      <c r="V20" s="373"/>
      <c r="W20" s="368" t="s">
        <v>619</v>
      </c>
      <c r="X20" s="368"/>
      <c r="Y20" s="368"/>
      <c r="Z20" s="368"/>
      <c r="AA20" s="369"/>
      <c r="AB20" s="369"/>
      <c r="AC20" s="369"/>
      <c r="AD20" s="369"/>
      <c r="AE20" s="368" t="str">
        <f t="shared" si="1"/>
        <v>Lifeline Security Group (10-2)</v>
      </c>
      <c r="AF20" s="575"/>
      <c r="AG20" s="575"/>
      <c r="AH20" s="723"/>
      <c r="AI20" s="723"/>
      <c r="AJ20" s="723"/>
    </row>
    <row r="21" spans="1:36" ht="48" customHeight="1" outlineLevel="1" x14ac:dyDescent="0.25">
      <c r="A21" s="479" t="s">
        <v>39</v>
      </c>
      <c r="B21" s="373"/>
      <c r="C21" s="382" t="s">
        <v>657</v>
      </c>
      <c r="D21" s="475" t="s">
        <v>176</v>
      </c>
      <c r="E21" s="380"/>
      <c r="F21" s="371"/>
      <c r="G21" s="380"/>
      <c r="H21" s="380"/>
      <c r="I21" s="406" t="s">
        <v>491</v>
      </c>
      <c r="J21" s="376" t="s">
        <v>346</v>
      </c>
      <c r="K21" s="214"/>
      <c r="L21" s="376"/>
      <c r="M21" s="368"/>
      <c r="N21" s="375"/>
      <c r="O21" s="374"/>
      <c r="P21" s="367"/>
      <c r="Q21" s="214" t="s">
        <v>2173</v>
      </c>
      <c r="R21" s="367"/>
      <c r="S21" s="367"/>
      <c r="T21" s="367"/>
      <c r="U21" s="366" t="s">
        <v>34</v>
      </c>
      <c r="V21" s="373"/>
      <c r="W21" s="368"/>
      <c r="X21" s="368"/>
      <c r="Y21" s="368"/>
      <c r="Z21" s="368"/>
      <c r="AA21" s="369"/>
      <c r="AB21" s="369"/>
      <c r="AC21" s="369"/>
      <c r="AD21" s="369"/>
      <c r="AE21" s="368" t="str">
        <f t="shared" si="1"/>
        <v>Number of Replacements (10-3)</v>
      </c>
      <c r="AF21" s="575"/>
      <c r="AG21" s="575"/>
      <c r="AH21" s="723"/>
      <c r="AI21" s="723"/>
      <c r="AJ21" s="723"/>
    </row>
    <row r="22" spans="1:36" ht="36" customHeight="1" outlineLevel="1" x14ac:dyDescent="0.25">
      <c r="A22" s="479" t="s">
        <v>612</v>
      </c>
      <c r="B22" s="373"/>
      <c r="C22" s="382" t="s">
        <v>657</v>
      </c>
      <c r="D22" s="475" t="s">
        <v>176</v>
      </c>
      <c r="E22" s="380"/>
      <c r="F22" s="371"/>
      <c r="G22" s="380"/>
      <c r="H22" s="380"/>
      <c r="I22" s="406" t="s">
        <v>596</v>
      </c>
      <c r="J22" s="376" t="s">
        <v>346</v>
      </c>
      <c r="K22" s="214" t="s">
        <v>597</v>
      </c>
      <c r="L22" s="376"/>
      <c r="M22" s="368"/>
      <c r="N22" s="375"/>
      <c r="O22" s="374"/>
      <c r="P22" s="367"/>
      <c r="Q22" s="214"/>
      <c r="R22" s="367"/>
      <c r="S22" s="367"/>
      <c r="T22" s="367"/>
      <c r="U22" s="366"/>
      <c r="V22" s="373"/>
      <c r="W22" s="368" t="s">
        <v>615</v>
      </c>
      <c r="X22" s="368"/>
      <c r="Y22" s="368"/>
      <c r="Z22" s="368"/>
      <c r="AA22" s="369"/>
      <c r="AB22" s="369"/>
      <c r="AC22" s="369"/>
      <c r="AD22" s="369"/>
      <c r="AE22" s="368" t="str">
        <f t="shared" si="1"/>
        <v>Locked Indicator (10-4)</v>
      </c>
      <c r="AF22" s="575"/>
      <c r="AG22" s="575"/>
      <c r="AH22" s="723"/>
      <c r="AI22" s="723"/>
      <c r="AJ22" s="723"/>
    </row>
    <row r="23" spans="1:36" ht="24" customHeight="1" outlineLevel="1" x14ac:dyDescent="0.25">
      <c r="A23" s="479" t="s">
        <v>613</v>
      </c>
      <c r="B23" s="373"/>
      <c r="C23" s="382" t="s">
        <v>657</v>
      </c>
      <c r="D23" s="475" t="s">
        <v>176</v>
      </c>
      <c r="E23" s="380"/>
      <c r="F23" s="371"/>
      <c r="G23" s="380"/>
      <c r="H23" s="380"/>
      <c r="I23" s="406" t="s">
        <v>65</v>
      </c>
      <c r="J23" s="376" t="s">
        <v>346</v>
      </c>
      <c r="K23" s="214" t="s">
        <v>598</v>
      </c>
      <c r="L23" s="376"/>
      <c r="M23" s="368"/>
      <c r="N23" s="375"/>
      <c r="O23" s="374"/>
      <c r="P23" s="367"/>
      <c r="Q23" s="214"/>
      <c r="R23" s="367"/>
      <c r="S23" s="367"/>
      <c r="T23" s="367"/>
      <c r="U23" s="366"/>
      <c r="V23" s="373"/>
      <c r="W23" s="368"/>
      <c r="X23" s="368"/>
      <c r="Y23" s="368"/>
      <c r="Z23" s="368"/>
      <c r="AA23" s="369"/>
      <c r="AB23" s="369"/>
      <c r="AC23" s="369"/>
      <c r="AD23" s="369"/>
      <c r="AE23" s="368" t="str">
        <f t="shared" si="1"/>
        <v>Date Locked (10-5)</v>
      </c>
      <c r="AF23" s="575"/>
      <c r="AG23" s="575"/>
      <c r="AH23" s="723"/>
      <c r="AI23" s="723"/>
      <c r="AJ23" s="723"/>
    </row>
    <row r="24" spans="1:36" ht="36" customHeight="1" outlineLevel="1" x14ac:dyDescent="0.25">
      <c r="A24" s="479" t="s">
        <v>614</v>
      </c>
      <c r="B24" s="373"/>
      <c r="C24" s="382" t="s">
        <v>657</v>
      </c>
      <c r="D24" s="475" t="s">
        <v>176</v>
      </c>
      <c r="E24" s="380"/>
      <c r="F24" s="371"/>
      <c r="G24" s="380"/>
      <c r="H24" s="380"/>
      <c r="I24" s="406" t="s">
        <v>599</v>
      </c>
      <c r="J24" s="376" t="s">
        <v>346</v>
      </c>
      <c r="K24" s="214" t="s">
        <v>611</v>
      </c>
      <c r="L24" s="376"/>
      <c r="M24" s="368"/>
      <c r="N24" s="375"/>
      <c r="O24" s="374"/>
      <c r="P24" s="367"/>
      <c r="Q24" s="214"/>
      <c r="R24" s="367"/>
      <c r="S24" s="367"/>
      <c r="T24" s="367"/>
      <c r="U24" s="366"/>
      <c r="V24" s="373"/>
      <c r="W24" s="368"/>
      <c r="X24" s="368"/>
      <c r="Y24" s="368"/>
      <c r="Z24" s="368"/>
      <c r="AA24" s="369"/>
      <c r="AB24" s="369"/>
      <c r="AC24" s="369"/>
      <c r="AD24" s="369"/>
      <c r="AE24" s="368" t="str">
        <f t="shared" si="1"/>
        <v>Unique Application ID (10-6)</v>
      </c>
      <c r="AF24" s="575"/>
      <c r="AG24" s="575"/>
      <c r="AH24" s="723"/>
      <c r="AI24" s="723"/>
      <c r="AJ24" s="723"/>
    </row>
    <row r="25" spans="1:36" ht="36" customHeight="1" outlineLevel="1" x14ac:dyDescent="0.25">
      <c r="A25" s="479" t="s">
        <v>830</v>
      </c>
      <c r="B25" s="373"/>
      <c r="C25" s="478" t="s">
        <v>657</v>
      </c>
      <c r="D25" s="475" t="s">
        <v>176</v>
      </c>
      <c r="E25" s="380"/>
      <c r="F25" s="371"/>
      <c r="G25" s="380"/>
      <c r="H25" s="380"/>
      <c r="I25" s="406" t="s">
        <v>831</v>
      </c>
      <c r="J25" s="376" t="s">
        <v>346</v>
      </c>
      <c r="K25" s="214"/>
      <c r="L25" s="376"/>
      <c r="M25" s="368"/>
      <c r="N25" s="375"/>
      <c r="O25" s="374"/>
      <c r="P25" s="367"/>
      <c r="Q25" s="214" t="s">
        <v>832</v>
      </c>
      <c r="R25" s="367"/>
      <c r="S25" s="367"/>
      <c r="T25" s="367"/>
      <c r="U25" s="366"/>
      <c r="V25" s="373"/>
      <c r="W25" s="368"/>
      <c r="X25" s="368"/>
      <c r="Y25" s="368"/>
      <c r="Z25" s="368"/>
      <c r="AA25" s="369"/>
      <c r="AB25" s="369"/>
      <c r="AC25" s="369"/>
      <c r="AD25" s="369"/>
      <c r="AE25" s="368" t="str">
        <f t="shared" si="1"/>
        <v>Application Type (10-07)</v>
      </c>
      <c r="AF25" s="575"/>
      <c r="AG25" s="575"/>
      <c r="AH25" s="723"/>
      <c r="AI25" s="723"/>
      <c r="AJ25" s="723"/>
    </row>
    <row r="26" spans="1:36" ht="36" customHeight="1" x14ac:dyDescent="0.25">
      <c r="A26" s="383" t="s">
        <v>890</v>
      </c>
      <c r="B26" s="373"/>
      <c r="C26" s="382" t="s">
        <v>656</v>
      </c>
      <c r="D26" s="397" t="s">
        <v>794</v>
      </c>
      <c r="E26" s="395" t="s">
        <v>346</v>
      </c>
      <c r="F26" s="386"/>
      <c r="G26" s="395"/>
      <c r="H26" s="395"/>
      <c r="I26" s="396"/>
      <c r="J26" s="395"/>
      <c r="K26" s="392"/>
      <c r="L26" s="395"/>
      <c r="M26" s="386"/>
      <c r="N26" s="394" t="s">
        <v>415</v>
      </c>
      <c r="O26" s="393"/>
      <c r="P26" s="391"/>
      <c r="Q26" s="392"/>
      <c r="R26" s="391"/>
      <c r="S26" s="391"/>
      <c r="T26" s="391"/>
      <c r="U26" s="390"/>
      <c r="V26" s="389"/>
      <c r="W26" s="386"/>
      <c r="X26" s="386"/>
      <c r="Y26" s="386"/>
      <c r="Z26" s="386"/>
      <c r="AA26" s="388"/>
      <c r="AB26" s="388"/>
      <c r="AC26" s="388"/>
      <c r="AD26" s="387" t="s">
        <v>415</v>
      </c>
      <c r="AE26" s="386"/>
      <c r="AF26" s="575"/>
      <c r="AG26" s="575"/>
      <c r="AH26" s="723"/>
      <c r="AI26" s="723"/>
      <c r="AJ26" s="723"/>
    </row>
    <row r="27" spans="1:36" ht="30.75" customHeight="1" outlineLevel="1" x14ac:dyDescent="0.25">
      <c r="A27" s="383" t="s">
        <v>891</v>
      </c>
      <c r="B27" s="373"/>
      <c r="C27" s="382" t="s">
        <v>656</v>
      </c>
      <c r="D27" s="475" t="s">
        <v>794</v>
      </c>
      <c r="E27" s="376"/>
      <c r="F27" s="368"/>
      <c r="G27" s="376"/>
      <c r="H27" s="376"/>
      <c r="I27" s="406" t="s">
        <v>885</v>
      </c>
      <c r="J27" s="376" t="s">
        <v>346</v>
      </c>
      <c r="K27" s="214"/>
      <c r="L27" s="376"/>
      <c r="M27" s="368"/>
      <c r="N27" s="367"/>
      <c r="O27" s="374"/>
      <c r="P27" s="367"/>
      <c r="Q27" s="214"/>
      <c r="R27" s="367"/>
      <c r="S27" s="367"/>
      <c r="T27" s="367"/>
      <c r="U27" s="366"/>
      <c r="V27" s="373"/>
      <c r="W27" s="368"/>
      <c r="X27" s="368"/>
      <c r="Y27" s="368"/>
      <c r="Z27" s="368"/>
      <c r="AA27" s="369"/>
      <c r="AB27" s="369"/>
      <c r="AC27" s="369"/>
      <c r="AD27" s="477" t="s">
        <v>415</v>
      </c>
      <c r="AE27" s="368" t="str">
        <f t="shared" ref="AE27:AE71" si="2">I27&amp;" ("&amp;A27&amp;")"</f>
        <v>Navigator GUID (N-2)</v>
      </c>
      <c r="AF27" s="575"/>
      <c r="AG27" s="575"/>
      <c r="AH27" s="723"/>
      <c r="AI27" s="723"/>
      <c r="AJ27" s="723"/>
    </row>
    <row r="28" spans="1:36" ht="30.75" customHeight="1" outlineLevel="1" x14ac:dyDescent="0.25">
      <c r="A28" s="383" t="s">
        <v>892</v>
      </c>
      <c r="B28" s="373"/>
      <c r="C28" s="382" t="s">
        <v>656</v>
      </c>
      <c r="D28" s="475" t="s">
        <v>794</v>
      </c>
      <c r="E28" s="376"/>
      <c r="F28" s="368"/>
      <c r="G28" s="376"/>
      <c r="H28" s="376"/>
      <c r="I28" s="406" t="s">
        <v>183</v>
      </c>
      <c r="J28" s="376" t="s">
        <v>346</v>
      </c>
      <c r="K28" s="214"/>
      <c r="L28" s="376"/>
      <c r="M28" s="368"/>
      <c r="N28" s="367"/>
      <c r="O28" s="374"/>
      <c r="P28" s="367"/>
      <c r="Q28" s="214"/>
      <c r="R28" s="367"/>
      <c r="S28" s="367"/>
      <c r="T28" s="367"/>
      <c r="U28" s="366"/>
      <c r="V28" s="373"/>
      <c r="W28" s="368"/>
      <c r="X28" s="368"/>
      <c r="Y28" s="368"/>
      <c r="Z28" s="368"/>
      <c r="AA28" s="369"/>
      <c r="AB28" s="369"/>
      <c r="AC28" s="369"/>
      <c r="AD28" s="477" t="s">
        <v>415</v>
      </c>
      <c r="AE28" s="368" t="str">
        <f t="shared" si="2"/>
        <v>Product Name (N-3)</v>
      </c>
      <c r="AF28" s="575"/>
      <c r="AG28" s="575"/>
      <c r="AH28" s="723"/>
      <c r="AI28" s="723"/>
      <c r="AJ28" s="723"/>
    </row>
    <row r="29" spans="1:36" ht="30.75" customHeight="1" outlineLevel="1" x14ac:dyDescent="0.25">
      <c r="A29" s="383" t="s">
        <v>893</v>
      </c>
      <c r="B29" s="373"/>
      <c r="C29" s="382" t="s">
        <v>656</v>
      </c>
      <c r="D29" s="475" t="s">
        <v>794</v>
      </c>
      <c r="E29" s="376"/>
      <c r="F29" s="368"/>
      <c r="G29" s="376"/>
      <c r="H29" s="376"/>
      <c r="I29" s="406" t="s">
        <v>793</v>
      </c>
      <c r="J29" s="376" t="s">
        <v>346</v>
      </c>
      <c r="K29" s="214"/>
      <c r="L29" s="376"/>
      <c r="M29" s="368"/>
      <c r="N29" s="367"/>
      <c r="O29" s="374"/>
      <c r="P29" s="367"/>
      <c r="Q29" s="214"/>
      <c r="R29" s="367"/>
      <c r="S29" s="367"/>
      <c r="T29" s="367"/>
      <c r="U29" s="366"/>
      <c r="V29" s="373"/>
      <c r="W29" s="368"/>
      <c r="X29" s="368"/>
      <c r="Y29" s="368"/>
      <c r="Z29" s="368"/>
      <c r="AA29" s="369"/>
      <c r="AB29" s="369"/>
      <c r="AC29" s="369"/>
      <c r="AD29" s="477" t="s">
        <v>415</v>
      </c>
      <c r="AE29" s="368" t="str">
        <f t="shared" si="2"/>
        <v>Issue State (N-4)</v>
      </c>
      <c r="AF29" s="575"/>
      <c r="AG29" s="575"/>
      <c r="AH29" s="723"/>
      <c r="AI29" s="723"/>
      <c r="AJ29" s="723"/>
    </row>
    <row r="30" spans="1:36" ht="30.75" customHeight="1" outlineLevel="1" x14ac:dyDescent="0.25">
      <c r="A30" s="383" t="s">
        <v>894</v>
      </c>
      <c r="B30" s="373"/>
      <c r="C30" s="382" t="s">
        <v>656</v>
      </c>
      <c r="D30" s="475" t="s">
        <v>794</v>
      </c>
      <c r="E30" s="376"/>
      <c r="F30" s="368"/>
      <c r="G30" s="376"/>
      <c r="H30" s="376"/>
      <c r="I30" s="406" t="s">
        <v>29</v>
      </c>
      <c r="J30" s="376" t="s">
        <v>346</v>
      </c>
      <c r="K30" s="214"/>
      <c r="L30" s="376"/>
      <c r="M30" s="368"/>
      <c r="N30" s="367"/>
      <c r="O30" s="374"/>
      <c r="P30" s="367"/>
      <c r="Q30" s="214"/>
      <c r="R30" s="367"/>
      <c r="S30" s="367"/>
      <c r="T30" s="367"/>
      <c r="U30" s="366"/>
      <c r="V30" s="373"/>
      <c r="W30" s="368"/>
      <c r="X30" s="368"/>
      <c r="Y30" s="368"/>
      <c r="Z30" s="368"/>
      <c r="AA30" s="369"/>
      <c r="AB30" s="369"/>
      <c r="AC30" s="369"/>
      <c r="AD30" s="477" t="s">
        <v>415</v>
      </c>
      <c r="AE30" s="368" t="str">
        <f t="shared" si="2"/>
        <v>First Name (N-5)</v>
      </c>
      <c r="AF30" s="575"/>
      <c r="AG30" s="575"/>
      <c r="AH30" s="723"/>
      <c r="AI30" s="723"/>
      <c r="AJ30" s="723"/>
    </row>
    <row r="31" spans="1:36" ht="30.75" customHeight="1" outlineLevel="1" x14ac:dyDescent="0.25">
      <c r="A31" s="383" t="s">
        <v>895</v>
      </c>
      <c r="B31" s="373"/>
      <c r="C31" s="382" t="s">
        <v>656</v>
      </c>
      <c r="D31" s="475" t="s">
        <v>794</v>
      </c>
      <c r="E31" s="376"/>
      <c r="F31" s="368"/>
      <c r="G31" s="376"/>
      <c r="H31" s="376"/>
      <c r="I31" s="406" t="s">
        <v>111</v>
      </c>
      <c r="J31" s="376" t="s">
        <v>346</v>
      </c>
      <c r="K31" s="214"/>
      <c r="L31" s="376"/>
      <c r="M31" s="368"/>
      <c r="N31" s="367"/>
      <c r="O31" s="374"/>
      <c r="P31" s="367"/>
      <c r="Q31" s="214"/>
      <c r="R31" s="367"/>
      <c r="S31" s="367"/>
      <c r="T31" s="367"/>
      <c r="U31" s="366"/>
      <c r="V31" s="373"/>
      <c r="W31" s="368"/>
      <c r="X31" s="368"/>
      <c r="Y31" s="368"/>
      <c r="Z31" s="368"/>
      <c r="AA31" s="369"/>
      <c r="AB31" s="369"/>
      <c r="AC31" s="369"/>
      <c r="AD31" s="477" t="s">
        <v>415</v>
      </c>
      <c r="AE31" s="368" t="str">
        <f t="shared" si="2"/>
        <v>Last Name (N-6)</v>
      </c>
      <c r="AF31" s="575"/>
      <c r="AG31" s="575"/>
      <c r="AH31" s="723"/>
      <c r="AI31" s="723"/>
      <c r="AJ31" s="723"/>
    </row>
    <row r="32" spans="1:36" ht="30.75" customHeight="1" outlineLevel="1" x14ac:dyDescent="0.25">
      <c r="A32" s="383" t="s">
        <v>896</v>
      </c>
      <c r="B32" s="373"/>
      <c r="C32" s="382" t="s">
        <v>656</v>
      </c>
      <c r="D32" s="475" t="s">
        <v>794</v>
      </c>
      <c r="E32" s="376"/>
      <c r="F32" s="368"/>
      <c r="G32" s="376"/>
      <c r="H32" s="376"/>
      <c r="I32" s="406" t="s">
        <v>112</v>
      </c>
      <c r="J32" s="376" t="s">
        <v>346</v>
      </c>
      <c r="K32" s="214"/>
      <c r="L32" s="376"/>
      <c r="M32" s="368"/>
      <c r="N32" s="367"/>
      <c r="O32" s="374"/>
      <c r="P32" s="367"/>
      <c r="Q32" s="214"/>
      <c r="R32" s="367"/>
      <c r="S32" s="367"/>
      <c r="T32" s="367"/>
      <c r="U32" s="366"/>
      <c r="V32" s="373"/>
      <c r="W32" s="368"/>
      <c r="X32" s="368"/>
      <c r="Y32" s="368"/>
      <c r="Z32" s="368"/>
      <c r="AA32" s="369"/>
      <c r="AB32" s="369"/>
      <c r="AC32" s="369"/>
      <c r="AD32" s="477" t="s">
        <v>415</v>
      </c>
      <c r="AE32" s="368" t="str">
        <f t="shared" si="2"/>
        <v>DOB (N-7)</v>
      </c>
      <c r="AF32" s="575"/>
      <c r="AG32" s="575"/>
      <c r="AH32" s="723"/>
      <c r="AI32" s="723"/>
      <c r="AJ32" s="723"/>
    </row>
    <row r="33" spans="1:36" ht="45" customHeight="1" outlineLevel="1" x14ac:dyDescent="0.25">
      <c r="A33" s="383" t="s">
        <v>897</v>
      </c>
      <c r="B33" s="373"/>
      <c r="C33" s="382" t="s">
        <v>656</v>
      </c>
      <c r="D33" s="475" t="s">
        <v>794</v>
      </c>
      <c r="E33" s="376"/>
      <c r="F33" s="368"/>
      <c r="G33" s="376"/>
      <c r="H33" s="376"/>
      <c r="I33" s="406" t="s">
        <v>952</v>
      </c>
      <c r="J33" s="376" t="s">
        <v>346</v>
      </c>
      <c r="K33" s="214"/>
      <c r="L33" s="376"/>
      <c r="M33" s="368"/>
      <c r="N33" s="367"/>
      <c r="O33" s="374"/>
      <c r="P33" s="367"/>
      <c r="Q33" s="214"/>
      <c r="R33" s="367"/>
      <c r="S33" s="367"/>
      <c r="T33" s="367"/>
      <c r="U33" s="366"/>
      <c r="V33" s="373"/>
      <c r="W33" s="368"/>
      <c r="X33" s="368"/>
      <c r="Y33" s="368"/>
      <c r="Z33" s="368" t="s">
        <v>803</v>
      </c>
      <c r="AA33" s="369"/>
      <c r="AB33" s="369"/>
      <c r="AC33" s="369"/>
      <c r="AD33" s="477" t="s">
        <v>415</v>
      </c>
      <c r="AE33" s="368" t="str">
        <f t="shared" si="2"/>
        <v>Issue Age - Age Nearest (N-8)</v>
      </c>
      <c r="AF33" s="575"/>
      <c r="AG33" s="575"/>
      <c r="AH33" s="723"/>
      <c r="AI33" s="723"/>
      <c r="AJ33" s="723"/>
    </row>
    <row r="34" spans="1:36" ht="45" customHeight="1" outlineLevel="1" x14ac:dyDescent="0.25">
      <c r="A34" s="383" t="s">
        <v>951</v>
      </c>
      <c r="B34" s="373"/>
      <c r="C34" s="382" t="s">
        <v>656</v>
      </c>
      <c r="D34" s="475" t="s">
        <v>794</v>
      </c>
      <c r="E34" s="376"/>
      <c r="F34" s="368"/>
      <c r="G34" s="376"/>
      <c r="H34" s="376"/>
      <c r="I34" s="406" t="s">
        <v>953</v>
      </c>
      <c r="J34" s="376" t="s">
        <v>346</v>
      </c>
      <c r="K34" s="214"/>
      <c r="L34" s="376"/>
      <c r="M34" s="368"/>
      <c r="N34" s="367"/>
      <c r="O34" s="374"/>
      <c r="P34" s="367"/>
      <c r="Q34" s="214"/>
      <c r="R34" s="367"/>
      <c r="S34" s="367"/>
      <c r="T34" s="367"/>
      <c r="U34" s="366"/>
      <c r="V34" s="373"/>
      <c r="W34" s="368"/>
      <c r="X34" s="368"/>
      <c r="Y34" s="368"/>
      <c r="Z34" s="368" t="s">
        <v>803</v>
      </c>
      <c r="AA34" s="369"/>
      <c r="AB34" s="369"/>
      <c r="AC34" s="369"/>
      <c r="AD34" s="477" t="s">
        <v>415</v>
      </c>
      <c r="AE34" s="368" t="str">
        <f t="shared" si="2"/>
        <v>Issue Age - Age Last (N-8.1)</v>
      </c>
      <c r="AF34" s="575"/>
      <c r="AG34" s="575"/>
      <c r="AH34" s="723"/>
      <c r="AI34" s="723"/>
      <c r="AJ34" s="723"/>
    </row>
    <row r="35" spans="1:36" ht="30.75" customHeight="1" outlineLevel="1" x14ac:dyDescent="0.25">
      <c r="A35" s="383" t="s">
        <v>898</v>
      </c>
      <c r="B35" s="373"/>
      <c r="C35" s="382" t="s">
        <v>656</v>
      </c>
      <c r="D35" s="475" t="s">
        <v>794</v>
      </c>
      <c r="E35" s="376"/>
      <c r="F35" s="368"/>
      <c r="G35" s="376"/>
      <c r="H35" s="376"/>
      <c r="I35" s="406" t="s">
        <v>151</v>
      </c>
      <c r="J35" s="376" t="s">
        <v>346</v>
      </c>
      <c r="K35" s="214"/>
      <c r="L35" s="376"/>
      <c r="M35" s="368"/>
      <c r="N35" s="367"/>
      <c r="O35" s="374"/>
      <c r="P35" s="367"/>
      <c r="Q35" s="214"/>
      <c r="R35" s="367"/>
      <c r="S35" s="367"/>
      <c r="T35" s="367"/>
      <c r="U35" s="366"/>
      <c r="V35" s="373"/>
      <c r="W35" s="368"/>
      <c r="X35" s="368"/>
      <c r="Y35" s="368"/>
      <c r="Z35" s="368"/>
      <c r="AA35" s="369"/>
      <c r="AB35" s="369"/>
      <c r="AC35" s="369"/>
      <c r="AD35" s="477" t="s">
        <v>415</v>
      </c>
      <c r="AE35" s="368" t="str">
        <f t="shared" si="2"/>
        <v>Gender (N-9)</v>
      </c>
      <c r="AF35" s="575"/>
      <c r="AG35" s="575"/>
      <c r="AH35" s="723"/>
      <c r="AI35" s="723"/>
      <c r="AJ35" s="723"/>
    </row>
    <row r="36" spans="1:36" ht="30.75" customHeight="1" outlineLevel="1" x14ac:dyDescent="0.25">
      <c r="A36" s="383" t="s">
        <v>796</v>
      </c>
      <c r="B36" s="373"/>
      <c r="C36" s="382" t="s">
        <v>656</v>
      </c>
      <c r="D36" s="475" t="s">
        <v>794</v>
      </c>
      <c r="E36" s="376"/>
      <c r="F36" s="368"/>
      <c r="G36" s="376"/>
      <c r="H36" s="376"/>
      <c r="I36" s="406" t="s">
        <v>671</v>
      </c>
      <c r="J36" s="376" t="s">
        <v>346</v>
      </c>
      <c r="K36" s="214"/>
      <c r="L36" s="376"/>
      <c r="M36" s="368"/>
      <c r="N36" s="367"/>
      <c r="O36" s="374"/>
      <c r="P36" s="367"/>
      <c r="Q36" s="214"/>
      <c r="R36" s="367"/>
      <c r="S36" s="367"/>
      <c r="T36" s="367"/>
      <c r="U36" s="366"/>
      <c r="V36" s="373"/>
      <c r="W36" s="368"/>
      <c r="X36" s="368"/>
      <c r="Y36" s="368"/>
      <c r="Z36" s="368"/>
      <c r="AA36" s="369"/>
      <c r="AB36" s="369"/>
      <c r="AC36" s="369"/>
      <c r="AD36" s="477" t="s">
        <v>415</v>
      </c>
      <c r="AE36" s="368" t="str">
        <f t="shared" si="2"/>
        <v>Risk Class (N-10)</v>
      </c>
      <c r="AF36" s="575"/>
      <c r="AG36" s="575"/>
      <c r="AH36" s="723"/>
      <c r="AI36" s="723"/>
      <c r="AJ36" s="723"/>
    </row>
    <row r="37" spans="1:36" ht="30.75" customHeight="1" outlineLevel="1" x14ac:dyDescent="0.25">
      <c r="A37" s="383" t="s">
        <v>797</v>
      </c>
      <c r="B37" s="373"/>
      <c r="C37" s="382" t="s">
        <v>656</v>
      </c>
      <c r="D37" s="475" t="s">
        <v>794</v>
      </c>
      <c r="E37" s="380"/>
      <c r="F37" s="371"/>
      <c r="G37" s="380"/>
      <c r="H37" s="380"/>
      <c r="I37" s="406" t="s">
        <v>795</v>
      </c>
      <c r="J37" s="376" t="s">
        <v>346</v>
      </c>
      <c r="K37" s="214"/>
      <c r="L37" s="376"/>
      <c r="M37" s="368"/>
      <c r="N37" s="375"/>
      <c r="O37" s="374"/>
      <c r="P37" s="367"/>
      <c r="Q37" s="214" t="s">
        <v>1100</v>
      </c>
      <c r="R37" s="367"/>
      <c r="S37" s="367"/>
      <c r="T37" s="367"/>
      <c r="U37" s="366"/>
      <c r="V37" s="373"/>
      <c r="W37" s="368"/>
      <c r="X37" s="368"/>
      <c r="Y37" s="368"/>
      <c r="Z37" s="368" t="s">
        <v>807</v>
      </c>
      <c r="AA37" s="369"/>
      <c r="AB37" s="369"/>
      <c r="AC37" s="369"/>
      <c r="AD37" s="369"/>
      <c r="AE37" s="368" t="str">
        <f t="shared" si="2"/>
        <v>Billing Mode/Premium Mode (N-11)</v>
      </c>
      <c r="AF37" s="575"/>
      <c r="AG37" s="575"/>
      <c r="AH37" s="723"/>
      <c r="AI37" s="723"/>
      <c r="AJ37" s="723"/>
    </row>
    <row r="38" spans="1:36" ht="44.1" customHeight="1" outlineLevel="1" x14ac:dyDescent="0.25">
      <c r="A38" s="383" t="s">
        <v>798</v>
      </c>
      <c r="B38" s="373"/>
      <c r="C38" s="382" t="s">
        <v>656</v>
      </c>
      <c r="D38" s="475" t="s">
        <v>794</v>
      </c>
      <c r="E38" s="380"/>
      <c r="F38" s="371"/>
      <c r="G38" s="380"/>
      <c r="H38" s="380"/>
      <c r="I38" s="406" t="s">
        <v>923</v>
      </c>
      <c r="J38" s="376" t="s">
        <v>346</v>
      </c>
      <c r="K38" s="214"/>
      <c r="L38" s="376"/>
      <c r="M38" s="368"/>
      <c r="N38" s="375"/>
      <c r="O38" s="476" t="s">
        <v>1138</v>
      </c>
      <c r="P38" s="367"/>
      <c r="Q38" s="214"/>
      <c r="R38" s="367"/>
      <c r="S38" s="367"/>
      <c r="T38" s="367"/>
      <c r="U38" s="366"/>
      <c r="V38" s="373"/>
      <c r="W38" s="368"/>
      <c r="X38" s="368"/>
      <c r="Y38" s="368"/>
      <c r="Z38" s="368"/>
      <c r="AA38" s="369"/>
      <c r="AB38" s="369"/>
      <c r="AC38" s="369"/>
      <c r="AD38" s="369"/>
      <c r="AE38" s="368" t="str">
        <f t="shared" si="2"/>
        <v>Initial Modal Premium (N-12)</v>
      </c>
      <c r="AF38" s="575"/>
      <c r="AG38" s="575"/>
      <c r="AH38" s="723"/>
      <c r="AI38" s="723"/>
      <c r="AJ38" s="723"/>
    </row>
    <row r="39" spans="1:36" ht="30.75" customHeight="1" outlineLevel="1" x14ac:dyDescent="0.25">
      <c r="A39" s="383" t="s">
        <v>799</v>
      </c>
      <c r="B39" s="373"/>
      <c r="C39" s="382" t="s">
        <v>656</v>
      </c>
      <c r="D39" s="475" t="s">
        <v>794</v>
      </c>
      <c r="E39" s="380"/>
      <c r="F39" s="371"/>
      <c r="G39" s="380"/>
      <c r="H39" s="380"/>
      <c r="I39" s="406" t="s">
        <v>804</v>
      </c>
      <c r="J39" s="376" t="s">
        <v>346</v>
      </c>
      <c r="K39" s="214"/>
      <c r="L39" s="376"/>
      <c r="M39" s="368"/>
      <c r="N39" s="375"/>
      <c r="O39" s="476" t="s">
        <v>1138</v>
      </c>
      <c r="P39" s="367"/>
      <c r="Q39" s="214"/>
      <c r="R39" s="367"/>
      <c r="S39" s="367"/>
      <c r="T39" s="367"/>
      <c r="U39" s="366"/>
      <c r="V39" s="373"/>
      <c r="W39" s="368"/>
      <c r="X39" s="368"/>
      <c r="Y39" s="368"/>
      <c r="Z39" s="368" t="s">
        <v>809</v>
      </c>
      <c r="AA39" s="369"/>
      <c r="AB39" s="369"/>
      <c r="AC39" s="369"/>
      <c r="AD39" s="369"/>
      <c r="AE39" s="368" t="str">
        <f t="shared" si="2"/>
        <v>Expected Annual Premium (N-13)</v>
      </c>
      <c r="AF39" s="575"/>
      <c r="AG39" s="575"/>
      <c r="AH39" s="723"/>
      <c r="AI39" s="723"/>
      <c r="AJ39" s="723"/>
    </row>
    <row r="40" spans="1:36" ht="30.75" customHeight="1" outlineLevel="1" x14ac:dyDescent="0.25">
      <c r="A40" s="383" t="s">
        <v>800</v>
      </c>
      <c r="B40" s="373"/>
      <c r="C40" s="382" t="s">
        <v>656</v>
      </c>
      <c r="D40" s="475" t="s">
        <v>794</v>
      </c>
      <c r="E40" s="380"/>
      <c r="F40" s="371"/>
      <c r="G40" s="380"/>
      <c r="H40" s="380"/>
      <c r="I40" s="406" t="s">
        <v>805</v>
      </c>
      <c r="J40" s="376" t="s">
        <v>346</v>
      </c>
      <c r="K40" s="214"/>
      <c r="L40" s="376"/>
      <c r="M40" s="368"/>
      <c r="N40" s="375"/>
      <c r="O40" s="476" t="s">
        <v>1139</v>
      </c>
      <c r="P40" s="367"/>
      <c r="Q40" s="214"/>
      <c r="R40" s="367"/>
      <c r="S40" s="367"/>
      <c r="T40" s="367"/>
      <c r="U40" s="366"/>
      <c r="V40" s="373"/>
      <c r="W40" s="368"/>
      <c r="X40" s="368"/>
      <c r="Y40" s="368"/>
      <c r="Z40" s="368" t="s">
        <v>806</v>
      </c>
      <c r="AA40" s="369"/>
      <c r="AB40" s="369"/>
      <c r="AC40" s="369"/>
      <c r="AD40" s="369"/>
      <c r="AE40" s="368" t="str">
        <f t="shared" si="2"/>
        <v>Death Benefit/Total Face Amount (N-14)</v>
      </c>
      <c r="AF40" s="575"/>
      <c r="AG40" s="575"/>
      <c r="AH40" s="723"/>
      <c r="AI40" s="723"/>
      <c r="AJ40" s="723"/>
    </row>
    <row r="41" spans="1:36" ht="30.75" customHeight="1" outlineLevel="1" x14ac:dyDescent="0.25">
      <c r="A41" s="383" t="s">
        <v>801</v>
      </c>
      <c r="B41" s="373"/>
      <c r="C41" s="382" t="s">
        <v>656</v>
      </c>
      <c r="D41" s="475" t="s">
        <v>794</v>
      </c>
      <c r="E41" s="380"/>
      <c r="F41" s="371"/>
      <c r="G41" s="380"/>
      <c r="H41" s="380"/>
      <c r="I41" s="406" t="s">
        <v>808</v>
      </c>
      <c r="J41" s="376" t="s">
        <v>346</v>
      </c>
      <c r="K41" s="214"/>
      <c r="L41" s="376"/>
      <c r="M41" s="368"/>
      <c r="N41" s="375"/>
      <c r="O41" s="374"/>
      <c r="P41" s="367"/>
      <c r="Q41" s="214"/>
      <c r="R41" s="367"/>
      <c r="S41" s="367"/>
      <c r="T41" s="367"/>
      <c r="U41" s="366"/>
      <c r="V41" s="373"/>
      <c r="W41" s="368"/>
      <c r="X41" s="368"/>
      <c r="Y41" s="368"/>
      <c r="Z41" s="368" t="s">
        <v>809</v>
      </c>
      <c r="AA41" s="369"/>
      <c r="AB41" s="369"/>
      <c r="AC41" s="369"/>
      <c r="AD41" s="369"/>
      <c r="AE41" s="368" t="str">
        <f t="shared" si="2"/>
        <v>Basic Coverage (N-15)</v>
      </c>
      <c r="AF41" s="575"/>
      <c r="AG41" s="575"/>
      <c r="AH41" s="723"/>
      <c r="AI41" s="723"/>
      <c r="AJ41" s="723"/>
    </row>
    <row r="42" spans="1:36" ht="30.75" customHeight="1" outlineLevel="1" x14ac:dyDescent="0.25">
      <c r="A42" s="383" t="s">
        <v>813</v>
      </c>
      <c r="B42" s="373"/>
      <c r="C42" s="382" t="s">
        <v>656</v>
      </c>
      <c r="D42" s="475" t="s">
        <v>794</v>
      </c>
      <c r="E42" s="380"/>
      <c r="F42" s="371"/>
      <c r="G42" s="380"/>
      <c r="H42" s="380"/>
      <c r="I42" s="406" t="s">
        <v>810</v>
      </c>
      <c r="J42" s="376" t="s">
        <v>346</v>
      </c>
      <c r="K42" s="214"/>
      <c r="L42" s="376"/>
      <c r="M42" s="368"/>
      <c r="N42" s="375"/>
      <c r="O42" s="374"/>
      <c r="P42" s="367"/>
      <c r="Q42" s="214"/>
      <c r="R42" s="367"/>
      <c r="S42" s="367"/>
      <c r="T42" s="367"/>
      <c r="U42" s="366"/>
      <c r="V42" s="373"/>
      <c r="W42" s="368"/>
      <c r="X42" s="368"/>
      <c r="Y42" s="368"/>
      <c r="Z42" s="368" t="s">
        <v>809</v>
      </c>
      <c r="AA42" s="369"/>
      <c r="AB42" s="369"/>
      <c r="AC42" s="369"/>
      <c r="AD42" s="369"/>
      <c r="AE42" s="368" t="str">
        <f t="shared" si="2"/>
        <v>Initial Death Benefit Option (N-16)</v>
      </c>
      <c r="AF42" s="575"/>
      <c r="AG42" s="575"/>
      <c r="AH42" s="723"/>
      <c r="AI42" s="723"/>
      <c r="AJ42" s="723"/>
    </row>
    <row r="43" spans="1:36" ht="30.75" customHeight="1" outlineLevel="1" x14ac:dyDescent="0.25">
      <c r="A43" s="383" t="s">
        <v>814</v>
      </c>
      <c r="B43" s="373"/>
      <c r="C43" s="382" t="s">
        <v>656</v>
      </c>
      <c r="D43" s="475" t="s">
        <v>794</v>
      </c>
      <c r="E43" s="380"/>
      <c r="F43" s="371"/>
      <c r="G43" s="380"/>
      <c r="H43" s="380"/>
      <c r="I43" s="406" t="s">
        <v>828</v>
      </c>
      <c r="J43" s="376" t="s">
        <v>346</v>
      </c>
      <c r="K43" s="214"/>
      <c r="L43" s="376"/>
      <c r="M43" s="368"/>
      <c r="N43" s="375"/>
      <c r="O43" s="374"/>
      <c r="P43" s="367"/>
      <c r="Q43" s="214"/>
      <c r="R43" s="367"/>
      <c r="S43" s="367"/>
      <c r="T43" s="367"/>
      <c r="U43" s="366"/>
      <c r="V43" s="373"/>
      <c r="W43" s="368"/>
      <c r="X43" s="368"/>
      <c r="Y43" s="368"/>
      <c r="Z43" s="368"/>
      <c r="AA43" s="369"/>
      <c r="AB43" s="369"/>
      <c r="AC43" s="369"/>
      <c r="AD43" s="369"/>
      <c r="AE43" s="368" t="str">
        <f t="shared" si="2"/>
        <v>Years to Pay Premium (N-17)</v>
      </c>
      <c r="AF43" s="575"/>
      <c r="AG43" s="575"/>
      <c r="AH43" s="723"/>
      <c r="AI43" s="723"/>
      <c r="AJ43" s="723"/>
    </row>
    <row r="44" spans="1:36" ht="30.75" customHeight="1" outlineLevel="1" x14ac:dyDescent="0.25">
      <c r="A44" s="383" t="s">
        <v>815</v>
      </c>
      <c r="B44" s="373"/>
      <c r="C44" s="382" t="s">
        <v>656</v>
      </c>
      <c r="D44" s="475" t="s">
        <v>794</v>
      </c>
      <c r="E44" s="380"/>
      <c r="F44" s="371"/>
      <c r="G44" s="380"/>
      <c r="H44" s="380"/>
      <c r="I44" s="406" t="s">
        <v>145</v>
      </c>
      <c r="J44" s="376" t="s">
        <v>346</v>
      </c>
      <c r="K44" s="214"/>
      <c r="L44" s="376"/>
      <c r="M44" s="368"/>
      <c r="N44" s="375"/>
      <c r="O44" s="374"/>
      <c r="P44" s="367"/>
      <c r="Q44" s="214"/>
      <c r="R44" s="367"/>
      <c r="S44" s="367"/>
      <c r="T44" s="367"/>
      <c r="U44" s="366"/>
      <c r="V44" s="373"/>
      <c r="W44" s="368"/>
      <c r="X44" s="368"/>
      <c r="Y44" s="368"/>
      <c r="Z44" s="368"/>
      <c r="AA44" s="369"/>
      <c r="AB44" s="369"/>
      <c r="AC44" s="369"/>
      <c r="AD44" s="369"/>
      <c r="AE44" s="368" t="str">
        <f t="shared" si="2"/>
        <v>Premium Waiver Rider (N-18)</v>
      </c>
      <c r="AF44" s="575"/>
      <c r="AG44" s="575"/>
      <c r="AH44" s="723"/>
      <c r="AI44" s="723"/>
      <c r="AJ44" s="723"/>
    </row>
    <row r="45" spans="1:36" ht="30.75" customHeight="1" outlineLevel="1" x14ac:dyDescent="0.25">
      <c r="A45" s="383" t="s">
        <v>816</v>
      </c>
      <c r="B45" s="373"/>
      <c r="C45" s="382" t="s">
        <v>656</v>
      </c>
      <c r="D45" s="475" t="s">
        <v>794</v>
      </c>
      <c r="E45" s="380"/>
      <c r="F45" s="371"/>
      <c r="G45" s="380"/>
      <c r="H45" s="380"/>
      <c r="I45" s="406" t="s">
        <v>811</v>
      </c>
      <c r="J45" s="376" t="s">
        <v>346</v>
      </c>
      <c r="K45" s="214"/>
      <c r="L45" s="376"/>
      <c r="M45" s="368"/>
      <c r="N45" s="375"/>
      <c r="O45" s="374"/>
      <c r="P45" s="367"/>
      <c r="Q45" s="214" t="s">
        <v>812</v>
      </c>
      <c r="R45" s="367"/>
      <c r="S45" s="367"/>
      <c r="T45" s="367"/>
      <c r="U45" s="366"/>
      <c r="V45" s="373"/>
      <c r="W45" s="368"/>
      <c r="X45" s="368"/>
      <c r="Y45" s="368"/>
      <c r="Z45" s="368"/>
      <c r="AA45" s="369"/>
      <c r="AB45" s="369"/>
      <c r="AC45" s="369"/>
      <c r="AD45" s="369"/>
      <c r="AE45" s="368" t="str">
        <f t="shared" si="2"/>
        <v>Definition of Life Insurance /Life Insurance Qualification Test (N-19)</v>
      </c>
      <c r="AF45" s="575"/>
      <c r="AG45" s="575"/>
      <c r="AH45" s="723"/>
      <c r="AI45" s="723"/>
      <c r="AJ45" s="723"/>
    </row>
    <row r="46" spans="1:36" ht="30.75" customHeight="1" outlineLevel="1" x14ac:dyDescent="0.25">
      <c r="A46" s="383" t="s">
        <v>817</v>
      </c>
      <c r="B46" s="373"/>
      <c r="C46" s="382" t="s">
        <v>656</v>
      </c>
      <c r="D46" s="475" t="s">
        <v>794</v>
      </c>
      <c r="E46" s="380"/>
      <c r="F46" s="371"/>
      <c r="G46" s="380"/>
      <c r="H46" s="380"/>
      <c r="I46" s="406" t="s">
        <v>708</v>
      </c>
      <c r="J46" s="376" t="s">
        <v>346</v>
      </c>
      <c r="K46" s="214"/>
      <c r="L46" s="376"/>
      <c r="M46" s="368"/>
      <c r="N46" s="375"/>
      <c r="O46" s="374"/>
      <c r="P46" s="367"/>
      <c r="Q46" s="214"/>
      <c r="R46" s="367"/>
      <c r="S46" s="367"/>
      <c r="T46" s="367"/>
      <c r="U46" s="366"/>
      <c r="V46" s="373"/>
      <c r="W46" s="368"/>
      <c r="X46" s="368"/>
      <c r="Y46" s="368"/>
      <c r="Z46" s="368"/>
      <c r="AA46" s="369"/>
      <c r="AB46" s="369"/>
      <c r="AC46" s="369"/>
      <c r="AD46" s="369"/>
      <c r="AE46" s="368" t="str">
        <f t="shared" si="2"/>
        <v>MEC (N-20)</v>
      </c>
      <c r="AF46" s="575"/>
      <c r="AG46" s="575"/>
      <c r="AH46" s="723"/>
      <c r="AI46" s="723"/>
      <c r="AJ46" s="723"/>
    </row>
    <row r="47" spans="1:36" ht="30.75" customHeight="1" outlineLevel="1" x14ac:dyDescent="0.25">
      <c r="A47" s="383" t="s">
        <v>818</v>
      </c>
      <c r="B47" s="373"/>
      <c r="C47" s="382" t="s">
        <v>656</v>
      </c>
      <c r="D47" s="475" t="s">
        <v>794</v>
      </c>
      <c r="E47" s="380"/>
      <c r="F47" s="371"/>
      <c r="G47" s="380"/>
      <c r="H47" s="379"/>
      <c r="I47" s="378" t="s">
        <v>836</v>
      </c>
      <c r="J47" s="377" t="s">
        <v>346</v>
      </c>
      <c r="K47" s="214"/>
      <c r="L47" s="376"/>
      <c r="M47" s="368"/>
      <c r="N47" s="375"/>
      <c r="O47" s="374"/>
      <c r="P47" s="367"/>
      <c r="Q47" s="214"/>
      <c r="R47" s="367"/>
      <c r="S47" s="367"/>
      <c r="T47" s="367"/>
      <c r="U47" s="366"/>
      <c r="V47" s="373"/>
      <c r="W47" s="368"/>
      <c r="X47" s="368"/>
      <c r="Y47" s="368"/>
      <c r="Z47" s="368"/>
      <c r="AA47" s="369"/>
      <c r="AB47" s="369"/>
      <c r="AC47" s="369"/>
      <c r="AD47" s="369"/>
      <c r="AE47" s="368" t="str">
        <f t="shared" si="2"/>
        <v>SVER Coverage Amount (N-21)</v>
      </c>
      <c r="AF47" s="575"/>
      <c r="AG47" s="575"/>
      <c r="AH47" s="723"/>
      <c r="AI47" s="723"/>
      <c r="AJ47" s="723"/>
    </row>
    <row r="48" spans="1:36" ht="30.75" customHeight="1" outlineLevel="1" x14ac:dyDescent="0.25">
      <c r="A48" s="383" t="s">
        <v>819</v>
      </c>
      <c r="B48" s="373"/>
      <c r="C48" s="382" t="s">
        <v>656</v>
      </c>
      <c r="D48" s="475" t="s">
        <v>794</v>
      </c>
      <c r="E48" s="380"/>
      <c r="F48" s="371"/>
      <c r="G48" s="380"/>
      <c r="H48" s="379"/>
      <c r="I48" s="378" t="s">
        <v>837</v>
      </c>
      <c r="J48" s="377" t="s">
        <v>346</v>
      </c>
      <c r="K48" s="214"/>
      <c r="L48" s="376"/>
      <c r="M48" s="368"/>
      <c r="N48" s="375"/>
      <c r="O48" s="374"/>
      <c r="P48" s="367"/>
      <c r="Q48" s="214"/>
      <c r="R48" s="367"/>
      <c r="S48" s="367"/>
      <c r="T48" s="367"/>
      <c r="U48" s="366"/>
      <c r="V48" s="373"/>
      <c r="W48" s="368"/>
      <c r="X48" s="368"/>
      <c r="Y48" s="368"/>
      <c r="Z48" s="368"/>
      <c r="AA48" s="369"/>
      <c r="AB48" s="369"/>
      <c r="AC48" s="369"/>
      <c r="AD48" s="369"/>
      <c r="AE48" s="368" t="str">
        <f t="shared" si="2"/>
        <v>ARTR Coverage Amount (N-22)</v>
      </c>
      <c r="AF48" s="575"/>
      <c r="AG48" s="575"/>
      <c r="AH48" s="723"/>
      <c r="AI48" s="723"/>
      <c r="AJ48" s="723"/>
    </row>
    <row r="49" spans="1:36" ht="30.75" customHeight="1" outlineLevel="1" x14ac:dyDescent="0.25">
      <c r="A49" s="383" t="s">
        <v>820</v>
      </c>
      <c r="B49" s="373"/>
      <c r="C49" s="382" t="s">
        <v>656</v>
      </c>
      <c r="D49" s="475" t="s">
        <v>794</v>
      </c>
      <c r="E49" s="380"/>
      <c r="F49" s="371"/>
      <c r="G49" s="380"/>
      <c r="H49" s="379"/>
      <c r="I49" s="378" t="s">
        <v>924</v>
      </c>
      <c r="J49" s="377" t="s">
        <v>346</v>
      </c>
      <c r="K49" s="214"/>
      <c r="L49" s="376"/>
      <c r="M49" s="368"/>
      <c r="N49" s="375"/>
      <c r="O49" s="374"/>
      <c r="P49" s="367"/>
      <c r="Q49" s="214"/>
      <c r="R49" s="367"/>
      <c r="S49" s="367"/>
      <c r="T49" s="367"/>
      <c r="U49" s="366"/>
      <c r="V49" s="373"/>
      <c r="W49" s="368"/>
      <c r="X49" s="368"/>
      <c r="Y49" s="368"/>
      <c r="Z49" s="368"/>
      <c r="AA49" s="369"/>
      <c r="AB49" s="369"/>
      <c r="AC49" s="369"/>
      <c r="AD49" s="369"/>
      <c r="AE49" s="368" t="str">
        <f t="shared" si="2"/>
        <v>Producer's Title (N-23)</v>
      </c>
      <c r="AF49" s="575"/>
      <c r="AG49" s="575"/>
      <c r="AH49" s="723"/>
      <c r="AI49" s="723"/>
      <c r="AJ49" s="723"/>
    </row>
    <row r="50" spans="1:36" ht="30.75" customHeight="1" outlineLevel="1" x14ac:dyDescent="0.25">
      <c r="A50" s="383" t="s">
        <v>821</v>
      </c>
      <c r="B50" s="373"/>
      <c r="C50" s="382" t="s">
        <v>656</v>
      </c>
      <c r="D50" s="475" t="s">
        <v>794</v>
      </c>
      <c r="E50" s="380"/>
      <c r="F50" s="371"/>
      <c r="G50" s="380"/>
      <c r="H50" s="379"/>
      <c r="I50" s="378" t="s">
        <v>899</v>
      </c>
      <c r="J50" s="377" t="s">
        <v>346</v>
      </c>
      <c r="K50" s="214"/>
      <c r="L50" s="376"/>
      <c r="M50" s="368"/>
      <c r="N50" s="375"/>
      <c r="O50" s="374"/>
      <c r="P50" s="367"/>
      <c r="Q50" s="214"/>
      <c r="R50" s="367"/>
      <c r="S50" s="367"/>
      <c r="T50" s="367"/>
      <c r="U50" s="366"/>
      <c r="V50" s="373"/>
      <c r="W50" s="368"/>
      <c r="X50" s="368"/>
      <c r="Y50" s="368"/>
      <c r="Z50" s="368"/>
      <c r="AA50" s="369"/>
      <c r="AB50" s="369"/>
      <c r="AC50" s="369"/>
      <c r="AD50" s="369"/>
      <c r="AE50" s="368" t="str">
        <f t="shared" si="2"/>
        <v>Producer's First Name (N-24)</v>
      </c>
      <c r="AF50" s="575"/>
      <c r="AG50" s="575"/>
      <c r="AH50" s="723"/>
      <c r="AI50" s="723"/>
      <c r="AJ50" s="723"/>
    </row>
    <row r="51" spans="1:36" ht="30.75" customHeight="1" outlineLevel="1" x14ac:dyDescent="0.25">
      <c r="A51" s="383" t="s">
        <v>822</v>
      </c>
      <c r="B51" s="373"/>
      <c r="C51" s="382" t="s">
        <v>656</v>
      </c>
      <c r="D51" s="475" t="s">
        <v>794</v>
      </c>
      <c r="E51" s="380"/>
      <c r="F51" s="371"/>
      <c r="G51" s="380"/>
      <c r="H51" s="379"/>
      <c r="I51" s="378" t="s">
        <v>900</v>
      </c>
      <c r="J51" s="377" t="s">
        <v>346</v>
      </c>
      <c r="K51" s="214"/>
      <c r="L51" s="376"/>
      <c r="M51" s="368"/>
      <c r="N51" s="375"/>
      <c r="O51" s="374"/>
      <c r="P51" s="367"/>
      <c r="Q51" s="214"/>
      <c r="R51" s="367"/>
      <c r="S51" s="367"/>
      <c r="T51" s="367"/>
      <c r="U51" s="366"/>
      <c r="V51" s="373"/>
      <c r="W51" s="368"/>
      <c r="X51" s="368"/>
      <c r="Y51" s="368"/>
      <c r="Z51" s="368"/>
      <c r="AA51" s="369"/>
      <c r="AB51" s="369"/>
      <c r="AC51" s="369"/>
      <c r="AD51" s="369"/>
      <c r="AE51" s="368" t="str">
        <f t="shared" si="2"/>
        <v>Producer's Last Name (N-25)</v>
      </c>
      <c r="AF51" s="575"/>
      <c r="AG51" s="575"/>
      <c r="AH51" s="723"/>
      <c r="AI51" s="723"/>
      <c r="AJ51" s="723"/>
    </row>
    <row r="52" spans="1:36" ht="30.75" customHeight="1" outlineLevel="1" x14ac:dyDescent="0.25">
      <c r="A52" s="383" t="s">
        <v>823</v>
      </c>
      <c r="B52" s="373"/>
      <c r="C52" s="382" t="s">
        <v>656</v>
      </c>
      <c r="D52" s="475" t="s">
        <v>794</v>
      </c>
      <c r="E52" s="380"/>
      <c r="F52" s="371"/>
      <c r="G52" s="380"/>
      <c r="H52" s="379"/>
      <c r="I52" s="378" t="s">
        <v>901</v>
      </c>
      <c r="J52" s="377" t="s">
        <v>346</v>
      </c>
      <c r="K52" s="214"/>
      <c r="L52" s="376"/>
      <c r="M52" s="368"/>
      <c r="N52" s="375"/>
      <c r="O52" s="374"/>
      <c r="P52" s="367"/>
      <c r="Q52" s="214"/>
      <c r="R52" s="367"/>
      <c r="S52" s="367"/>
      <c r="T52" s="367"/>
      <c r="U52" s="366"/>
      <c r="V52" s="373"/>
      <c r="W52" s="368"/>
      <c r="X52" s="368"/>
      <c r="Y52" s="368"/>
      <c r="Z52" s="368"/>
      <c r="AA52" s="369"/>
      <c r="AB52" s="369"/>
      <c r="AC52" s="369"/>
      <c r="AD52" s="369"/>
      <c r="AE52" s="368" t="str">
        <f t="shared" si="2"/>
        <v>Producer's Middle Name (N-26)</v>
      </c>
      <c r="AF52" s="575"/>
      <c r="AG52" s="575"/>
      <c r="AH52" s="723"/>
      <c r="AI52" s="723"/>
      <c r="AJ52" s="723"/>
    </row>
    <row r="53" spans="1:36" ht="30.75" customHeight="1" outlineLevel="1" x14ac:dyDescent="0.25">
      <c r="A53" s="383" t="s">
        <v>824</v>
      </c>
      <c r="B53" s="373"/>
      <c r="C53" s="382" t="s">
        <v>656</v>
      </c>
      <c r="D53" s="475" t="s">
        <v>794</v>
      </c>
      <c r="E53" s="380"/>
      <c r="F53" s="371"/>
      <c r="G53" s="380"/>
      <c r="H53" s="379"/>
      <c r="I53" s="378" t="s">
        <v>902</v>
      </c>
      <c r="J53" s="377" t="s">
        <v>346</v>
      </c>
      <c r="K53" s="214"/>
      <c r="L53" s="376"/>
      <c r="M53" s="368"/>
      <c r="N53" s="375"/>
      <c r="O53" s="374"/>
      <c r="P53" s="367"/>
      <c r="Q53" s="214"/>
      <c r="R53" s="367"/>
      <c r="S53" s="367"/>
      <c r="T53" s="367"/>
      <c r="U53" s="366"/>
      <c r="V53" s="373"/>
      <c r="W53" s="368"/>
      <c r="X53" s="368"/>
      <c r="Y53" s="368"/>
      <c r="Z53" s="368"/>
      <c r="AA53" s="369"/>
      <c r="AB53" s="369"/>
      <c r="AC53" s="369"/>
      <c r="AD53" s="369"/>
      <c r="AE53" s="368" t="str">
        <f t="shared" si="2"/>
        <v>Producer's Suffix (N-27)</v>
      </c>
      <c r="AF53" s="575"/>
      <c r="AG53" s="575"/>
      <c r="AH53" s="723"/>
      <c r="AI53" s="723"/>
      <c r="AJ53" s="723"/>
    </row>
    <row r="54" spans="1:36" ht="30.75" customHeight="1" outlineLevel="1" x14ac:dyDescent="0.25">
      <c r="A54" s="383" t="s">
        <v>825</v>
      </c>
      <c r="B54" s="373"/>
      <c r="C54" s="382" t="s">
        <v>656</v>
      </c>
      <c r="D54" s="475" t="s">
        <v>794</v>
      </c>
      <c r="E54" s="380"/>
      <c r="F54" s="371"/>
      <c r="G54" s="380"/>
      <c r="H54" s="379"/>
      <c r="I54" s="378" t="s">
        <v>903</v>
      </c>
      <c r="J54" s="377" t="s">
        <v>346</v>
      </c>
      <c r="K54" s="214"/>
      <c r="L54" s="376"/>
      <c r="M54" s="368"/>
      <c r="N54" s="375"/>
      <c r="O54" s="374"/>
      <c r="P54" s="367"/>
      <c r="Q54" s="214"/>
      <c r="R54" s="367"/>
      <c r="S54" s="367"/>
      <c r="T54" s="367"/>
      <c r="U54" s="366"/>
      <c r="V54" s="373"/>
      <c r="W54" s="368"/>
      <c r="X54" s="368"/>
      <c r="Y54" s="368"/>
      <c r="Z54" s="368"/>
      <c r="AA54" s="369"/>
      <c r="AB54" s="369"/>
      <c r="AC54" s="369"/>
      <c r="AD54" s="369"/>
      <c r="AE54" s="368" t="str">
        <f t="shared" si="2"/>
        <v>Producer's Street (N-28)</v>
      </c>
      <c r="AF54" s="575"/>
      <c r="AG54" s="575"/>
      <c r="AH54" s="723"/>
      <c r="AI54" s="723"/>
      <c r="AJ54" s="723"/>
    </row>
    <row r="55" spans="1:36" ht="30.75" customHeight="1" outlineLevel="1" x14ac:dyDescent="0.25">
      <c r="A55" s="383" t="s">
        <v>826</v>
      </c>
      <c r="B55" s="373"/>
      <c r="C55" s="382" t="s">
        <v>656</v>
      </c>
      <c r="D55" s="475" t="s">
        <v>794</v>
      </c>
      <c r="E55" s="380"/>
      <c r="F55" s="371"/>
      <c r="G55" s="380"/>
      <c r="H55" s="379"/>
      <c r="I55" s="378" t="s">
        <v>904</v>
      </c>
      <c r="J55" s="377" t="s">
        <v>346</v>
      </c>
      <c r="K55" s="214"/>
      <c r="L55" s="376"/>
      <c r="M55" s="368"/>
      <c r="N55" s="375"/>
      <c r="O55" s="374"/>
      <c r="P55" s="367"/>
      <c r="Q55" s="214"/>
      <c r="R55" s="367"/>
      <c r="S55" s="367"/>
      <c r="T55" s="367"/>
      <c r="U55" s="366"/>
      <c r="V55" s="373"/>
      <c r="W55" s="368"/>
      <c r="X55" s="368"/>
      <c r="Y55" s="368"/>
      <c r="Z55" s="368"/>
      <c r="AA55" s="369"/>
      <c r="AB55" s="369"/>
      <c r="AC55" s="369"/>
      <c r="AD55" s="369"/>
      <c r="AE55" s="368" t="str">
        <f t="shared" si="2"/>
        <v>Producer's City (N-29)</v>
      </c>
      <c r="AF55" s="575"/>
      <c r="AG55" s="575"/>
      <c r="AH55" s="723"/>
      <c r="AI55" s="723"/>
      <c r="AJ55" s="723"/>
    </row>
    <row r="56" spans="1:36" ht="30.75" customHeight="1" outlineLevel="1" x14ac:dyDescent="0.25">
      <c r="A56" s="383" t="s">
        <v>827</v>
      </c>
      <c r="B56" s="373"/>
      <c r="C56" s="382" t="s">
        <v>656</v>
      </c>
      <c r="D56" s="475" t="s">
        <v>794</v>
      </c>
      <c r="E56" s="380"/>
      <c r="F56" s="371"/>
      <c r="G56" s="380"/>
      <c r="H56" s="379"/>
      <c r="I56" s="378" t="s">
        <v>905</v>
      </c>
      <c r="J56" s="377" t="s">
        <v>346</v>
      </c>
      <c r="K56" s="214"/>
      <c r="L56" s="376"/>
      <c r="M56" s="368"/>
      <c r="N56" s="375"/>
      <c r="O56" s="374"/>
      <c r="P56" s="367"/>
      <c r="Q56" s="214"/>
      <c r="R56" s="367"/>
      <c r="S56" s="367"/>
      <c r="T56" s="367"/>
      <c r="U56" s="366"/>
      <c r="V56" s="373"/>
      <c r="W56" s="368"/>
      <c r="X56" s="368"/>
      <c r="Y56" s="368"/>
      <c r="Z56" s="368"/>
      <c r="AA56" s="369"/>
      <c r="AB56" s="369"/>
      <c r="AC56" s="369"/>
      <c r="AD56" s="369"/>
      <c r="AE56" s="368" t="str">
        <f t="shared" si="2"/>
        <v>Producer's State (N-30)</v>
      </c>
      <c r="AF56" s="575"/>
      <c r="AG56" s="575"/>
      <c r="AH56" s="723"/>
      <c r="AI56" s="723"/>
      <c r="AJ56" s="723"/>
    </row>
    <row r="57" spans="1:36" ht="30.75" customHeight="1" outlineLevel="1" x14ac:dyDescent="0.25">
      <c r="A57" s="383" t="s">
        <v>829</v>
      </c>
      <c r="B57" s="373"/>
      <c r="C57" s="382" t="s">
        <v>656</v>
      </c>
      <c r="D57" s="475" t="s">
        <v>794</v>
      </c>
      <c r="E57" s="380"/>
      <c r="F57" s="371"/>
      <c r="G57" s="380"/>
      <c r="H57" s="379"/>
      <c r="I57" s="378" t="s">
        <v>906</v>
      </c>
      <c r="J57" s="377" t="s">
        <v>346</v>
      </c>
      <c r="K57" s="214"/>
      <c r="L57" s="376"/>
      <c r="M57" s="368"/>
      <c r="N57" s="375"/>
      <c r="O57" s="374"/>
      <c r="P57" s="367"/>
      <c r="Q57" s="214"/>
      <c r="R57" s="367"/>
      <c r="S57" s="367"/>
      <c r="T57" s="367"/>
      <c r="U57" s="366"/>
      <c r="V57" s="373"/>
      <c r="W57" s="368"/>
      <c r="X57" s="368"/>
      <c r="Y57" s="368"/>
      <c r="Z57" s="368"/>
      <c r="AA57" s="369"/>
      <c r="AB57" s="369"/>
      <c r="AC57" s="369"/>
      <c r="AD57" s="369"/>
      <c r="AE57" s="368" t="str">
        <f t="shared" si="2"/>
        <v>Producer's Zip (N-31)</v>
      </c>
      <c r="AF57" s="575"/>
      <c r="AG57" s="575"/>
      <c r="AH57" s="723"/>
      <c r="AI57" s="723"/>
      <c r="AJ57" s="723"/>
    </row>
    <row r="58" spans="1:36" ht="30.75" customHeight="1" outlineLevel="1" x14ac:dyDescent="0.25">
      <c r="A58" s="383" t="s">
        <v>919</v>
      </c>
      <c r="B58" s="373"/>
      <c r="C58" s="382" t="s">
        <v>656</v>
      </c>
      <c r="D58" s="475" t="s">
        <v>794</v>
      </c>
      <c r="E58" s="380"/>
      <c r="F58" s="371"/>
      <c r="G58" s="380"/>
      <c r="H58" s="379"/>
      <c r="I58" s="378" t="s">
        <v>198</v>
      </c>
      <c r="J58" s="377" t="s">
        <v>346</v>
      </c>
      <c r="K58" s="214"/>
      <c r="L58" s="376"/>
      <c r="M58" s="368"/>
      <c r="N58" s="375"/>
      <c r="O58" s="374"/>
      <c r="P58" s="367"/>
      <c r="Q58" s="214"/>
      <c r="R58" s="367"/>
      <c r="S58" s="367"/>
      <c r="T58" s="367"/>
      <c r="U58" s="366"/>
      <c r="V58" s="373"/>
      <c r="W58" s="368"/>
      <c r="X58" s="368"/>
      <c r="Y58" s="368"/>
      <c r="Z58" s="368"/>
      <c r="AA58" s="369"/>
      <c r="AB58" s="369"/>
      <c r="AC58" s="369"/>
      <c r="AD58" s="369"/>
      <c r="AE58" s="368" t="str">
        <f t="shared" si="2"/>
        <v>SAID Code (N-32)</v>
      </c>
      <c r="AF58" s="575"/>
      <c r="AG58" s="575"/>
      <c r="AH58" s="723"/>
      <c r="AI58" s="723"/>
      <c r="AJ58" s="723"/>
    </row>
    <row r="59" spans="1:36" ht="30.75" customHeight="1" outlineLevel="1" x14ac:dyDescent="0.25">
      <c r="A59" s="383" t="s">
        <v>957</v>
      </c>
      <c r="B59" s="373"/>
      <c r="C59" s="382" t="s">
        <v>656</v>
      </c>
      <c r="D59" s="475" t="s">
        <v>794</v>
      </c>
      <c r="E59" s="380"/>
      <c r="F59" s="371"/>
      <c r="G59" s="380"/>
      <c r="H59" s="379"/>
      <c r="I59" s="378" t="s">
        <v>1028</v>
      </c>
      <c r="J59" s="377" t="s">
        <v>346</v>
      </c>
      <c r="K59" s="214"/>
      <c r="L59" s="376"/>
      <c r="M59" s="368"/>
      <c r="N59" s="375"/>
      <c r="O59" s="374"/>
      <c r="P59" s="367"/>
      <c r="Q59" s="214"/>
      <c r="R59" s="367"/>
      <c r="S59" s="367"/>
      <c r="T59" s="367"/>
      <c r="U59" s="366"/>
      <c r="V59" s="373"/>
      <c r="W59" s="368"/>
      <c r="X59" s="368"/>
      <c r="Y59" s="368"/>
      <c r="Z59" s="368"/>
      <c r="AA59" s="369"/>
      <c r="AB59" s="369"/>
      <c r="AC59" s="369"/>
      <c r="AD59" s="369"/>
      <c r="AE59" s="368" t="str">
        <f t="shared" si="2"/>
        <v>Smoker Status (N-33)</v>
      </c>
      <c r="AF59" s="575"/>
      <c r="AG59" s="575"/>
      <c r="AH59" s="723"/>
      <c r="AI59" s="723"/>
      <c r="AJ59" s="723"/>
    </row>
    <row r="60" spans="1:36" ht="30.75" customHeight="1" outlineLevel="1" x14ac:dyDescent="0.25">
      <c r="A60" s="383" t="s">
        <v>958</v>
      </c>
      <c r="B60" s="373"/>
      <c r="C60" s="382" t="s">
        <v>656</v>
      </c>
      <c r="D60" s="475" t="s">
        <v>794</v>
      </c>
      <c r="E60" s="380"/>
      <c r="F60" s="371"/>
      <c r="G60" s="380"/>
      <c r="H60" s="379"/>
      <c r="I60" s="378" t="s">
        <v>1027</v>
      </c>
      <c r="J60" s="377" t="s">
        <v>346</v>
      </c>
      <c r="K60" s="214"/>
      <c r="L60" s="376"/>
      <c r="M60" s="368"/>
      <c r="N60" s="375"/>
      <c r="O60" s="374"/>
      <c r="P60" s="367"/>
      <c r="Q60" s="214"/>
      <c r="R60" s="367"/>
      <c r="S60" s="367"/>
      <c r="T60" s="367"/>
      <c r="U60" s="366"/>
      <c r="V60" s="373"/>
      <c r="W60" s="368"/>
      <c r="X60" s="368"/>
      <c r="Y60" s="368"/>
      <c r="Z60" s="368"/>
      <c r="AA60" s="369"/>
      <c r="AB60" s="369"/>
      <c r="AC60" s="369"/>
      <c r="AD60" s="369"/>
      <c r="AE60" s="368" t="str">
        <f t="shared" si="2"/>
        <v>Marital Status (N-34)</v>
      </c>
      <c r="AF60" s="575"/>
      <c r="AG60" s="575"/>
      <c r="AH60" s="723"/>
      <c r="AI60" s="723"/>
      <c r="AJ60" s="723"/>
    </row>
    <row r="61" spans="1:36" ht="30.75" customHeight="1" outlineLevel="1" x14ac:dyDescent="0.25">
      <c r="A61" s="383" t="s">
        <v>961</v>
      </c>
      <c r="B61" s="373"/>
      <c r="C61" s="382" t="s">
        <v>656</v>
      </c>
      <c r="D61" s="475" t="s">
        <v>794</v>
      </c>
      <c r="E61" s="380"/>
      <c r="F61" s="371"/>
      <c r="G61" s="380"/>
      <c r="H61" s="379"/>
      <c r="I61" s="412" t="s">
        <v>1029</v>
      </c>
      <c r="J61" s="377" t="s">
        <v>346</v>
      </c>
      <c r="K61" s="214"/>
      <c r="L61" s="376"/>
      <c r="M61" s="368"/>
      <c r="N61" s="375"/>
      <c r="O61" s="476" t="s">
        <v>1138</v>
      </c>
      <c r="P61" s="367"/>
      <c r="Q61" s="214"/>
      <c r="R61" s="367"/>
      <c r="S61" s="367"/>
      <c r="T61" s="367"/>
      <c r="U61" s="366"/>
      <c r="V61" s="373"/>
      <c r="W61" s="368"/>
      <c r="X61" s="368"/>
      <c r="Y61" s="368"/>
      <c r="Z61" s="368"/>
      <c r="AA61" s="369"/>
      <c r="AB61" s="369"/>
      <c r="AC61" s="369"/>
      <c r="AD61" s="369"/>
      <c r="AE61" s="368" t="str">
        <f t="shared" si="2"/>
        <v>Initial Total Long-Term Care Benefit (N-35)</v>
      </c>
      <c r="AF61" s="575"/>
      <c r="AG61" s="575"/>
      <c r="AH61" s="723"/>
      <c r="AI61" s="723"/>
      <c r="AJ61" s="723"/>
    </row>
    <row r="62" spans="1:36" ht="30.75" customHeight="1" outlineLevel="1" x14ac:dyDescent="0.25">
      <c r="A62" s="383" t="s">
        <v>962</v>
      </c>
      <c r="B62" s="373"/>
      <c r="C62" s="382" t="s">
        <v>656</v>
      </c>
      <c r="D62" s="475" t="s">
        <v>794</v>
      </c>
      <c r="E62" s="380"/>
      <c r="F62" s="371"/>
      <c r="G62" s="380"/>
      <c r="H62" s="379"/>
      <c r="I62" s="412" t="s">
        <v>1092</v>
      </c>
      <c r="J62" s="377" t="s">
        <v>346</v>
      </c>
      <c r="K62" s="214"/>
      <c r="L62" s="376"/>
      <c r="M62" s="368"/>
      <c r="N62" s="375"/>
      <c r="O62" s="476"/>
      <c r="P62" s="367"/>
      <c r="Q62" s="214"/>
      <c r="R62" s="367"/>
      <c r="S62" s="367"/>
      <c r="T62" s="367"/>
      <c r="U62" s="366"/>
      <c r="V62" s="373"/>
      <c r="W62" s="368"/>
      <c r="X62" s="368"/>
      <c r="Y62" s="368"/>
      <c r="Z62" s="368"/>
      <c r="AA62" s="369"/>
      <c r="AB62" s="369"/>
      <c r="AC62" s="369"/>
      <c r="AD62" s="369"/>
      <c r="AE62" s="368" t="str">
        <f t="shared" si="2"/>
        <v>Inflation Benefit Option (N-36)</v>
      </c>
      <c r="AF62" s="575"/>
      <c r="AG62" s="575"/>
      <c r="AH62" s="723"/>
      <c r="AI62" s="723"/>
      <c r="AJ62" s="723"/>
    </row>
    <row r="63" spans="1:36" ht="30.75" customHeight="1" outlineLevel="1" x14ac:dyDescent="0.25">
      <c r="A63" s="383" t="s">
        <v>963</v>
      </c>
      <c r="B63" s="373"/>
      <c r="C63" s="382" t="s">
        <v>656</v>
      </c>
      <c r="D63" s="475" t="s">
        <v>794</v>
      </c>
      <c r="E63" s="380"/>
      <c r="F63" s="371"/>
      <c r="G63" s="380"/>
      <c r="H63" s="379"/>
      <c r="I63" s="412" t="s">
        <v>965</v>
      </c>
      <c r="J63" s="377" t="s">
        <v>346</v>
      </c>
      <c r="K63" s="214"/>
      <c r="L63" s="376"/>
      <c r="M63" s="368"/>
      <c r="N63" s="375"/>
      <c r="O63" s="476"/>
      <c r="P63" s="367"/>
      <c r="Q63" s="214"/>
      <c r="R63" s="367"/>
      <c r="S63" s="367"/>
      <c r="T63" s="367"/>
      <c r="U63" s="366"/>
      <c r="V63" s="373"/>
      <c r="W63" s="368"/>
      <c r="X63" s="368"/>
      <c r="Y63" s="368"/>
      <c r="Z63" s="368"/>
      <c r="AA63" s="369"/>
      <c r="AB63" s="369"/>
      <c r="AC63" s="369"/>
      <c r="AD63" s="369"/>
      <c r="AE63" s="368" t="str">
        <f t="shared" si="2"/>
        <v>Benefit Duration (N-37)</v>
      </c>
      <c r="AF63" s="575"/>
      <c r="AG63" s="575"/>
      <c r="AH63" s="723"/>
      <c r="AI63" s="723"/>
      <c r="AJ63" s="723"/>
    </row>
    <row r="64" spans="1:36" ht="30.75" customHeight="1" outlineLevel="1" x14ac:dyDescent="0.25">
      <c r="A64" s="383" t="s">
        <v>964</v>
      </c>
      <c r="B64" s="373"/>
      <c r="C64" s="382" t="s">
        <v>656</v>
      </c>
      <c r="D64" s="475" t="s">
        <v>794</v>
      </c>
      <c r="E64" s="380"/>
      <c r="F64" s="371"/>
      <c r="G64" s="380"/>
      <c r="H64" s="379"/>
      <c r="I64" s="412" t="s">
        <v>966</v>
      </c>
      <c r="J64" s="377" t="s">
        <v>346</v>
      </c>
      <c r="K64" s="214"/>
      <c r="L64" s="376"/>
      <c r="M64" s="368"/>
      <c r="N64" s="375"/>
      <c r="O64" s="476" t="s">
        <v>1138</v>
      </c>
      <c r="P64" s="367"/>
      <c r="Q64" s="214"/>
      <c r="R64" s="367"/>
      <c r="S64" s="367"/>
      <c r="T64" s="367"/>
      <c r="U64" s="366"/>
      <c r="V64" s="373"/>
      <c r="W64" s="368"/>
      <c r="X64" s="368"/>
      <c r="Y64" s="368"/>
      <c r="Z64" s="368"/>
      <c r="AA64" s="369"/>
      <c r="AB64" s="369"/>
      <c r="AC64" s="369"/>
      <c r="AD64" s="369"/>
      <c r="AE64" s="368" t="str">
        <f t="shared" si="2"/>
        <v>Initial Death Proceeds (N-38)</v>
      </c>
      <c r="AF64" s="575"/>
      <c r="AG64" s="575"/>
      <c r="AH64" s="723"/>
      <c r="AI64" s="723"/>
      <c r="AJ64" s="723"/>
    </row>
    <row r="65" spans="1:36" ht="30.75" customHeight="1" outlineLevel="1" x14ac:dyDescent="0.25">
      <c r="A65" s="383" t="s">
        <v>1192</v>
      </c>
      <c r="B65" s="373"/>
      <c r="C65" s="382" t="s">
        <v>656</v>
      </c>
      <c r="D65" s="475" t="s">
        <v>794</v>
      </c>
      <c r="E65" s="380"/>
      <c r="F65" s="371"/>
      <c r="G65" s="380"/>
      <c r="H65" s="379"/>
      <c r="I65" s="412" t="s">
        <v>1193</v>
      </c>
      <c r="J65" s="377" t="s">
        <v>346</v>
      </c>
      <c r="K65" s="214"/>
      <c r="L65" s="376"/>
      <c r="M65" s="368"/>
      <c r="N65" s="375"/>
      <c r="O65" s="374"/>
      <c r="P65" s="367"/>
      <c r="Q65" s="214"/>
      <c r="R65" s="367"/>
      <c r="S65" s="367"/>
      <c r="T65" s="367"/>
      <c r="U65" s="366"/>
      <c r="V65" s="373"/>
      <c r="W65" s="368"/>
      <c r="X65" s="368"/>
      <c r="Y65" s="368"/>
      <c r="Z65" s="368"/>
      <c r="AA65" s="369"/>
      <c r="AB65" s="369"/>
      <c r="AC65" s="369"/>
      <c r="AD65" s="369"/>
      <c r="AE65" s="368" t="str">
        <f t="shared" si="2"/>
        <v>Opt Out TIR (N-39)</v>
      </c>
      <c r="AF65" s="575"/>
      <c r="AG65" s="575"/>
      <c r="AH65" s="723"/>
      <c r="AI65" s="723"/>
      <c r="AJ65" s="723"/>
    </row>
    <row r="66" spans="1:36" ht="30.75" customHeight="1" outlineLevel="1" x14ac:dyDescent="0.25">
      <c r="A66" s="383" t="s">
        <v>1653</v>
      </c>
      <c r="B66" s="373"/>
      <c r="C66" s="382" t="s">
        <v>656</v>
      </c>
      <c r="D66" s="475" t="s">
        <v>794</v>
      </c>
      <c r="E66" s="380"/>
      <c r="F66" s="371"/>
      <c r="G66" s="380"/>
      <c r="H66" s="379"/>
      <c r="I66" s="412" t="s">
        <v>1656</v>
      </c>
      <c r="J66" s="377" t="s">
        <v>346</v>
      </c>
      <c r="K66" s="214"/>
      <c r="L66" s="376"/>
      <c r="M66" s="368"/>
      <c r="N66" s="375"/>
      <c r="O66" s="374"/>
      <c r="P66" s="367"/>
      <c r="Q66" s="214"/>
      <c r="R66" s="367"/>
      <c r="S66" s="367"/>
      <c r="T66" s="367"/>
      <c r="U66" s="366"/>
      <c r="V66" s="373"/>
      <c r="W66" s="368"/>
      <c r="X66" s="368"/>
      <c r="Y66" s="368"/>
      <c r="Z66" s="368"/>
      <c r="AA66" s="369"/>
      <c r="AB66" s="369"/>
      <c r="AC66" s="369"/>
      <c r="AD66" s="369"/>
      <c r="AE66" s="368" t="str">
        <f t="shared" si="2"/>
        <v>Premier LTC Rider (N-40)</v>
      </c>
      <c r="AF66" s="575"/>
      <c r="AG66" s="575"/>
      <c r="AH66" s="723"/>
      <c r="AI66" s="723"/>
      <c r="AJ66" s="723"/>
    </row>
    <row r="67" spans="1:36" ht="30.75" customHeight="1" outlineLevel="1" x14ac:dyDescent="0.25">
      <c r="A67" s="383" t="s">
        <v>1654</v>
      </c>
      <c r="B67" s="373"/>
      <c r="C67" s="382" t="s">
        <v>656</v>
      </c>
      <c r="D67" s="475" t="s">
        <v>794</v>
      </c>
      <c r="E67" s="380"/>
      <c r="F67" s="371"/>
      <c r="G67" s="380"/>
      <c r="H67" s="379"/>
      <c r="I67" s="412" t="s">
        <v>1657</v>
      </c>
      <c r="J67" s="377" t="s">
        <v>346</v>
      </c>
      <c r="K67" s="214"/>
      <c r="L67" s="376"/>
      <c r="M67" s="368"/>
      <c r="N67" s="375"/>
      <c r="O67" s="374"/>
      <c r="P67" s="367"/>
      <c r="Q67" s="214"/>
      <c r="R67" s="367"/>
      <c r="S67" s="367"/>
      <c r="T67" s="367"/>
      <c r="U67" s="366"/>
      <c r="V67" s="373"/>
      <c r="W67" s="368"/>
      <c r="X67" s="368"/>
      <c r="Y67" s="368"/>
      <c r="Z67" s="368"/>
      <c r="AA67" s="369"/>
      <c r="AB67" s="369"/>
      <c r="AC67" s="369"/>
      <c r="AD67" s="369"/>
      <c r="AE67" s="368" t="str">
        <f t="shared" si="2"/>
        <v>Premier Living Benefits Rider (N-41)</v>
      </c>
      <c r="AF67" s="575"/>
      <c r="AG67" s="575"/>
      <c r="AH67" s="723"/>
      <c r="AI67" s="723"/>
      <c r="AJ67" s="723"/>
    </row>
    <row r="68" spans="1:36" ht="30.75" customHeight="1" outlineLevel="1" x14ac:dyDescent="0.25">
      <c r="A68" s="383" t="s">
        <v>1655</v>
      </c>
      <c r="B68" s="373"/>
      <c r="C68" s="382" t="s">
        <v>656</v>
      </c>
      <c r="D68" s="475" t="s">
        <v>794</v>
      </c>
      <c r="E68" s="380"/>
      <c r="F68" s="371"/>
      <c r="G68" s="380"/>
      <c r="H68" s="379"/>
      <c r="I68" s="412" t="s">
        <v>1658</v>
      </c>
      <c r="J68" s="377" t="s">
        <v>346</v>
      </c>
      <c r="K68" s="214"/>
      <c r="L68" s="376"/>
      <c r="M68" s="368"/>
      <c r="N68" s="375"/>
      <c r="O68" s="374"/>
      <c r="P68" s="367"/>
      <c r="Q68" s="214"/>
      <c r="R68" s="367"/>
      <c r="S68" s="367"/>
      <c r="T68" s="367"/>
      <c r="U68" s="366"/>
      <c r="V68" s="373"/>
      <c r="W68" s="368"/>
      <c r="X68" s="368"/>
      <c r="Y68" s="368"/>
      <c r="Z68" s="368"/>
      <c r="AA68" s="369"/>
      <c r="AB68" s="369"/>
      <c r="AC68" s="369"/>
      <c r="AD68" s="369"/>
      <c r="AE68" s="368" t="str">
        <f t="shared" si="2"/>
        <v>Benefit Distribution Rider (N-42)</v>
      </c>
      <c r="AF68" s="575"/>
      <c r="AG68" s="575"/>
      <c r="AH68" s="723"/>
      <c r="AI68" s="723"/>
      <c r="AJ68" s="723"/>
    </row>
    <row r="69" spans="1:36" ht="45.6" outlineLevel="1" x14ac:dyDescent="0.25">
      <c r="A69" s="383" t="s">
        <v>1700</v>
      </c>
      <c r="B69" s="373"/>
      <c r="C69" s="382" t="s">
        <v>656</v>
      </c>
      <c r="D69" s="475" t="s">
        <v>794</v>
      </c>
      <c r="E69" s="380"/>
      <c r="F69" s="371"/>
      <c r="G69" s="380"/>
      <c r="H69" s="379"/>
      <c r="I69" s="412" t="s">
        <v>1701</v>
      </c>
      <c r="J69" s="377" t="s">
        <v>346</v>
      </c>
      <c r="K69" s="214"/>
      <c r="L69" s="376"/>
      <c r="M69" s="368"/>
      <c r="N69" s="375"/>
      <c r="O69" s="374"/>
      <c r="P69" s="367"/>
      <c r="Q69" s="214" t="s">
        <v>1711</v>
      </c>
      <c r="R69" s="367"/>
      <c r="S69" s="367"/>
      <c r="T69" s="367"/>
      <c r="U69" s="366"/>
      <c r="V69" s="373"/>
      <c r="W69" s="368"/>
      <c r="X69" s="368"/>
      <c r="Y69" s="368"/>
      <c r="Z69" s="368"/>
      <c r="AA69" s="369"/>
      <c r="AB69" s="369"/>
      <c r="AC69" s="369"/>
      <c r="AD69" s="369"/>
      <c r="AE69" s="368" t="str">
        <f t="shared" si="2"/>
        <v>Product Version (N-43)</v>
      </c>
      <c r="AF69" s="575"/>
      <c r="AG69" s="575"/>
      <c r="AH69" s="723"/>
      <c r="AI69" s="723"/>
      <c r="AJ69" s="723"/>
    </row>
    <row r="70" spans="1:36" ht="22.8" outlineLevel="1" x14ac:dyDescent="0.25">
      <c r="A70" s="383" t="s">
        <v>1717</v>
      </c>
      <c r="B70" s="373"/>
      <c r="C70" s="382" t="s">
        <v>656</v>
      </c>
      <c r="D70" s="475" t="s">
        <v>794</v>
      </c>
      <c r="E70" s="380"/>
      <c r="F70" s="371"/>
      <c r="G70" s="380"/>
      <c r="H70" s="379"/>
      <c r="I70" s="412" t="s">
        <v>1715</v>
      </c>
      <c r="J70" s="377" t="s">
        <v>346</v>
      </c>
      <c r="K70" s="214"/>
      <c r="L70" s="376"/>
      <c r="M70" s="368"/>
      <c r="N70" s="375"/>
      <c r="O70" s="374"/>
      <c r="P70" s="367"/>
      <c r="Q70" s="214"/>
      <c r="R70" s="367"/>
      <c r="S70" s="367"/>
      <c r="T70" s="367"/>
      <c r="U70" s="366"/>
      <c r="V70" s="373"/>
      <c r="W70" s="368"/>
      <c r="X70" s="368"/>
      <c r="Y70" s="368"/>
      <c r="Z70" s="368"/>
      <c r="AA70" s="369"/>
      <c r="AB70" s="369"/>
      <c r="AC70" s="369"/>
      <c r="AD70" s="369"/>
      <c r="AE70" s="368" t="str">
        <f t="shared" si="2"/>
        <v>Base Coverage Premium (N-45)</v>
      </c>
      <c r="AF70" s="575"/>
      <c r="AG70" s="575"/>
      <c r="AH70" s="723"/>
      <c r="AI70" s="723"/>
      <c r="AJ70" s="723"/>
    </row>
    <row r="71" spans="1:36" ht="30.75" customHeight="1" outlineLevel="1" x14ac:dyDescent="0.25">
      <c r="A71" s="383" t="s">
        <v>1718</v>
      </c>
      <c r="B71" s="373"/>
      <c r="C71" s="382" t="s">
        <v>656</v>
      </c>
      <c r="D71" s="475" t="s">
        <v>794</v>
      </c>
      <c r="E71" s="380"/>
      <c r="F71" s="371"/>
      <c r="G71" s="380"/>
      <c r="H71" s="379"/>
      <c r="I71" s="412" t="s">
        <v>1716</v>
      </c>
      <c r="J71" s="377" t="s">
        <v>346</v>
      </c>
      <c r="K71" s="214"/>
      <c r="L71" s="376"/>
      <c r="M71" s="368"/>
      <c r="N71" s="375"/>
      <c r="O71" s="374"/>
      <c r="P71" s="367"/>
      <c r="Q71" s="214"/>
      <c r="R71" s="367"/>
      <c r="S71" s="367"/>
      <c r="T71" s="367"/>
      <c r="U71" s="366"/>
      <c r="V71" s="373"/>
      <c r="W71" s="368"/>
      <c r="X71" s="368"/>
      <c r="Y71" s="368"/>
      <c r="Z71" s="368"/>
      <c r="AA71" s="369"/>
      <c r="AB71" s="369"/>
      <c r="AC71" s="369"/>
      <c r="AD71" s="369"/>
      <c r="AE71" s="368" t="str">
        <f t="shared" si="2"/>
        <v>Premium Waiver Rider Premium (N-46)</v>
      </c>
      <c r="AF71" s="575"/>
      <c r="AG71" s="575"/>
      <c r="AH71" s="723"/>
      <c r="AI71" s="723"/>
      <c r="AJ71" s="723"/>
    </row>
    <row r="72" spans="1:36" s="551" customFormat="1" ht="68.400000000000006" outlineLevel="1" x14ac:dyDescent="0.25">
      <c r="A72" s="583"/>
      <c r="B72" s="589"/>
      <c r="C72" s="590"/>
      <c r="D72" s="589" t="s">
        <v>3968</v>
      </c>
      <c r="E72" s="591"/>
      <c r="F72" s="592"/>
      <c r="G72" s="591"/>
      <c r="H72" s="593"/>
      <c r="I72" s="594"/>
      <c r="J72" s="595"/>
      <c r="K72" s="596"/>
      <c r="L72" s="597"/>
      <c r="M72" s="573"/>
      <c r="N72" s="598"/>
      <c r="O72" s="599"/>
      <c r="P72" s="600"/>
      <c r="Q72" s="596"/>
      <c r="R72" s="600"/>
      <c r="S72" s="600"/>
      <c r="T72" s="600"/>
      <c r="U72" s="601"/>
      <c r="V72" s="589"/>
      <c r="W72" s="573"/>
      <c r="X72" s="573"/>
      <c r="Y72" s="573"/>
      <c r="Z72" s="573"/>
      <c r="AA72" s="602"/>
      <c r="AB72" s="602"/>
      <c r="AC72" s="602"/>
      <c r="AD72" s="602"/>
      <c r="AE72" s="573"/>
      <c r="AF72" s="573" t="s">
        <v>3958</v>
      </c>
      <c r="AG72" s="573" t="s">
        <v>3959</v>
      </c>
      <c r="AH72" s="723"/>
      <c r="AI72" s="723" t="s">
        <v>4191</v>
      </c>
      <c r="AJ72" s="723"/>
    </row>
    <row r="73" spans="1:36" s="551" customFormat="1" ht="45.6" outlineLevel="1" x14ac:dyDescent="0.25">
      <c r="A73" s="583"/>
      <c r="B73" s="589"/>
      <c r="C73" s="590"/>
      <c r="D73" s="589" t="s">
        <v>3969</v>
      </c>
      <c r="E73" s="591"/>
      <c r="F73" s="592"/>
      <c r="G73" s="591"/>
      <c r="H73" s="608"/>
      <c r="I73" s="594"/>
      <c r="J73" s="609"/>
      <c r="K73" s="596"/>
      <c r="L73" s="597"/>
      <c r="M73" s="573"/>
      <c r="N73" s="598"/>
      <c r="O73" s="599"/>
      <c r="P73" s="600"/>
      <c r="Q73" s="596"/>
      <c r="R73" s="600"/>
      <c r="S73" s="600"/>
      <c r="T73" s="600"/>
      <c r="U73" s="601"/>
      <c r="V73" s="589"/>
      <c r="W73" s="573"/>
      <c r="X73" s="573"/>
      <c r="Y73" s="573"/>
      <c r="Z73" s="573"/>
      <c r="AA73" s="602"/>
      <c r="AB73" s="602"/>
      <c r="AC73" s="602"/>
      <c r="AD73" s="602"/>
      <c r="AE73" s="573"/>
      <c r="AF73" s="573" t="s">
        <v>3970</v>
      </c>
      <c r="AG73" s="573" t="s">
        <v>3971</v>
      </c>
      <c r="AH73" s="723"/>
      <c r="AI73" s="723"/>
      <c r="AJ73" s="723"/>
    </row>
    <row r="74" spans="1:36" ht="63" customHeight="1" x14ac:dyDescent="0.25">
      <c r="A74" s="383">
        <v>700</v>
      </c>
      <c r="B74" s="373" t="s">
        <v>1081</v>
      </c>
      <c r="C74" s="382" t="s">
        <v>48</v>
      </c>
      <c r="D74" s="397" t="s">
        <v>2541</v>
      </c>
      <c r="E74" s="395"/>
      <c r="F74" s="386"/>
      <c r="G74" s="395"/>
      <c r="H74" s="395"/>
      <c r="I74" s="435"/>
      <c r="J74" s="473"/>
      <c r="K74" s="472"/>
      <c r="L74" s="395"/>
      <c r="M74" s="386"/>
      <c r="N74" s="394" t="s">
        <v>415</v>
      </c>
      <c r="O74" s="393" t="s">
        <v>415</v>
      </c>
      <c r="P74" s="471"/>
      <c r="Q74" s="472"/>
      <c r="R74" s="471"/>
      <c r="S74" s="391"/>
      <c r="T74" s="391"/>
      <c r="U74" s="390"/>
      <c r="V74" s="389"/>
      <c r="W74" s="470"/>
      <c r="X74" s="386"/>
      <c r="Y74" s="386"/>
      <c r="Z74" s="470"/>
      <c r="AA74" s="388"/>
      <c r="AB74" s="388"/>
      <c r="AC74" s="388"/>
      <c r="AD74" s="387" t="s">
        <v>415</v>
      </c>
      <c r="AE74" s="386"/>
      <c r="AF74" s="571"/>
      <c r="AG74" s="572"/>
      <c r="AH74" s="723"/>
      <c r="AI74" s="723"/>
      <c r="AJ74" s="723"/>
    </row>
    <row r="75" spans="1:36" ht="30.75" customHeight="1" outlineLevel="1" x14ac:dyDescent="0.25">
      <c r="A75" s="383">
        <v>701</v>
      </c>
      <c r="B75" s="373" t="s">
        <v>1081</v>
      </c>
      <c r="C75" s="382" t="s">
        <v>48</v>
      </c>
      <c r="D75" s="367" t="s">
        <v>2541</v>
      </c>
      <c r="E75" s="380"/>
      <c r="F75" s="371"/>
      <c r="G75" s="380"/>
      <c r="H75" s="379"/>
      <c r="I75" s="412" t="s">
        <v>793</v>
      </c>
      <c r="J75" s="377" t="s">
        <v>32</v>
      </c>
      <c r="K75" s="214"/>
      <c r="L75" s="376" t="s">
        <v>33</v>
      </c>
      <c r="M75" s="368"/>
      <c r="N75" s="375"/>
      <c r="O75" s="374"/>
      <c r="P75" s="367" t="s">
        <v>130</v>
      </c>
      <c r="Q75" s="214"/>
      <c r="R75" s="214" t="s">
        <v>2589</v>
      </c>
      <c r="S75" s="367"/>
      <c r="T75" s="367"/>
      <c r="U75" s="366"/>
      <c r="V75" s="373"/>
      <c r="W75" s="368"/>
      <c r="X75" s="368"/>
      <c r="Y75" s="368"/>
      <c r="Z75" s="368"/>
      <c r="AA75" s="369"/>
      <c r="AB75" s="369"/>
      <c r="AC75" s="369"/>
      <c r="AD75" s="369"/>
      <c r="AE75" s="368" t="str">
        <f t="shared" ref="AE75:AE121" si="3">I75&amp;" ("&amp;A75&amp;")"</f>
        <v>Issue State (701)</v>
      </c>
      <c r="AF75" s="573" t="s">
        <v>2597</v>
      </c>
      <c r="AG75" s="573"/>
      <c r="AH75" s="726" t="s">
        <v>667</v>
      </c>
      <c r="AI75" s="726" t="s">
        <v>4190</v>
      </c>
      <c r="AJ75" s="723"/>
    </row>
    <row r="76" spans="1:36" ht="30.75" customHeight="1" outlineLevel="1" x14ac:dyDescent="0.25">
      <c r="A76" s="383">
        <v>702</v>
      </c>
      <c r="B76" s="373" t="s">
        <v>1081</v>
      </c>
      <c r="C76" s="382" t="s">
        <v>48</v>
      </c>
      <c r="D76" s="367" t="s">
        <v>2541</v>
      </c>
      <c r="E76" s="380"/>
      <c r="F76" s="371"/>
      <c r="G76" s="380"/>
      <c r="H76" s="379"/>
      <c r="I76" s="412" t="s">
        <v>2542</v>
      </c>
      <c r="J76" s="377" t="s">
        <v>32</v>
      </c>
      <c r="K76" s="214"/>
      <c r="L76" s="376" t="s">
        <v>33</v>
      </c>
      <c r="M76" s="368"/>
      <c r="N76" s="375"/>
      <c r="O76" s="374"/>
      <c r="P76" s="367" t="s">
        <v>130</v>
      </c>
      <c r="Q76" s="214" t="s">
        <v>538</v>
      </c>
      <c r="R76" s="367"/>
      <c r="S76" s="367"/>
      <c r="T76" s="367"/>
      <c r="U76" s="366"/>
      <c r="V76" s="373"/>
      <c r="W76" s="368"/>
      <c r="X76" s="368"/>
      <c r="Y76" s="368"/>
      <c r="Z76" s="368"/>
      <c r="AA76" s="369"/>
      <c r="AB76" s="369"/>
      <c r="AC76" s="369"/>
      <c r="AD76" s="369"/>
      <c r="AE76" s="368" t="str">
        <f t="shared" si="3"/>
        <v>Proposed Insured Gender (702)</v>
      </c>
      <c r="AF76" s="573" t="s">
        <v>2597</v>
      </c>
      <c r="AG76" s="573"/>
      <c r="AH76" s="726" t="s">
        <v>4247</v>
      </c>
      <c r="AI76" s="726" t="s">
        <v>4193</v>
      </c>
      <c r="AJ76" s="723"/>
    </row>
    <row r="77" spans="1:36" ht="30.75" customHeight="1" outlineLevel="1" x14ac:dyDescent="0.25">
      <c r="A77" s="383">
        <v>703</v>
      </c>
      <c r="B77" s="373" t="s">
        <v>1081</v>
      </c>
      <c r="C77" s="382" t="s">
        <v>48</v>
      </c>
      <c r="D77" s="367" t="s">
        <v>2541</v>
      </c>
      <c r="E77" s="380"/>
      <c r="F77" s="371"/>
      <c r="G77" s="380"/>
      <c r="H77" s="379"/>
      <c r="I77" s="412" t="s">
        <v>580</v>
      </c>
      <c r="J77" s="377" t="s">
        <v>32</v>
      </c>
      <c r="K77" s="214"/>
      <c r="L77" s="376" t="s">
        <v>33</v>
      </c>
      <c r="M77" s="368"/>
      <c r="N77" s="375"/>
      <c r="O77" s="374"/>
      <c r="P77" s="367" t="s">
        <v>130</v>
      </c>
      <c r="Q77" s="214"/>
      <c r="R77" s="214" t="s">
        <v>2589</v>
      </c>
      <c r="S77" s="367"/>
      <c r="T77" s="367"/>
      <c r="U77" s="366"/>
      <c r="V77" s="373"/>
      <c r="W77" s="368"/>
      <c r="X77" s="368"/>
      <c r="Y77" s="368"/>
      <c r="Z77" s="368"/>
      <c r="AA77" s="369"/>
      <c r="AB77" s="369"/>
      <c r="AC77" s="369"/>
      <c r="AD77" s="369"/>
      <c r="AE77" s="368" t="str">
        <f t="shared" si="3"/>
        <v>Product Type (703)</v>
      </c>
      <c r="AF77" s="573" t="s">
        <v>2597</v>
      </c>
      <c r="AG77" s="573"/>
      <c r="AH77" s="726"/>
      <c r="AI77" s="726"/>
      <c r="AJ77" s="723"/>
    </row>
    <row r="78" spans="1:36" ht="30.75" customHeight="1" outlineLevel="1" x14ac:dyDescent="0.25">
      <c r="A78" s="383">
        <v>704</v>
      </c>
      <c r="B78" s="373" t="s">
        <v>1081</v>
      </c>
      <c r="C78" s="382" t="s">
        <v>48</v>
      </c>
      <c r="D78" s="367" t="s">
        <v>2541</v>
      </c>
      <c r="E78" s="380"/>
      <c r="F78" s="371"/>
      <c r="G78" s="380"/>
      <c r="H78" s="379"/>
      <c r="I78" s="412" t="s">
        <v>183</v>
      </c>
      <c r="J78" s="377" t="s">
        <v>32</v>
      </c>
      <c r="K78" s="214"/>
      <c r="L78" s="376" t="s">
        <v>33</v>
      </c>
      <c r="M78" s="368"/>
      <c r="N78" s="375"/>
      <c r="O78" s="374"/>
      <c r="P78" s="367" t="s">
        <v>130</v>
      </c>
      <c r="Q78" s="214"/>
      <c r="R78" s="214" t="s">
        <v>2589</v>
      </c>
      <c r="S78" s="367"/>
      <c r="T78" s="367"/>
      <c r="U78" s="366"/>
      <c r="V78" s="373"/>
      <c r="W78" s="368"/>
      <c r="X78" s="368"/>
      <c r="Y78" s="368"/>
      <c r="Z78" s="368"/>
      <c r="AA78" s="369"/>
      <c r="AB78" s="369"/>
      <c r="AC78" s="369"/>
      <c r="AD78" s="369"/>
      <c r="AE78" s="368" t="str">
        <f t="shared" si="3"/>
        <v>Product Name (704)</v>
      </c>
      <c r="AF78" s="573" t="s">
        <v>2597</v>
      </c>
      <c r="AG78" s="573"/>
      <c r="AH78" s="726" t="s">
        <v>667</v>
      </c>
      <c r="AI78" s="726" t="s">
        <v>235</v>
      </c>
      <c r="AJ78" s="723"/>
    </row>
    <row r="79" spans="1:36" s="420" customFormat="1" ht="171" outlineLevel="1" x14ac:dyDescent="0.25">
      <c r="A79" s="558">
        <v>704.5</v>
      </c>
      <c r="B79" s="555" t="s">
        <v>2813</v>
      </c>
      <c r="C79" s="557" t="s">
        <v>48</v>
      </c>
      <c r="D79" s="552" t="s">
        <v>2541</v>
      </c>
      <c r="E79" s="556"/>
      <c r="F79" s="553"/>
      <c r="G79" s="556"/>
      <c r="H79" s="808"/>
      <c r="I79" s="412" t="s">
        <v>671</v>
      </c>
      <c r="J79" s="377" t="s">
        <v>32</v>
      </c>
      <c r="K79" s="550"/>
      <c r="L79" s="556" t="s">
        <v>33</v>
      </c>
      <c r="M79" s="553"/>
      <c r="N79" s="552"/>
      <c r="O79" s="543"/>
      <c r="P79" s="552" t="s">
        <v>130</v>
      </c>
      <c r="Q79" s="550" t="s">
        <v>2814</v>
      </c>
      <c r="R79" s="550"/>
      <c r="S79" s="552"/>
      <c r="T79" s="552"/>
      <c r="U79" s="538"/>
      <c r="V79" s="555"/>
      <c r="W79" s="553"/>
      <c r="X79" s="553"/>
      <c r="Y79" s="553"/>
      <c r="Z79" s="553"/>
      <c r="AA79" s="554"/>
      <c r="AB79" s="554"/>
      <c r="AC79" s="554"/>
      <c r="AD79" s="554"/>
      <c r="AE79" s="553" t="str">
        <f t="shared" si="3"/>
        <v>Risk Class (704.5)</v>
      </c>
      <c r="AF79" s="573" t="s">
        <v>3178</v>
      </c>
      <c r="AG79" s="573" t="s">
        <v>3179</v>
      </c>
      <c r="AH79" s="727" t="s">
        <v>4246</v>
      </c>
      <c r="AI79" s="727" t="s">
        <v>4192</v>
      </c>
      <c r="AJ79" s="727"/>
    </row>
    <row r="80" spans="1:36" s="420" customFormat="1" ht="79.650000000000006" customHeight="1" outlineLevel="1" x14ac:dyDescent="0.25">
      <c r="A80" s="558">
        <v>705</v>
      </c>
      <c r="B80" s="555" t="s">
        <v>2813</v>
      </c>
      <c r="C80" s="557" t="s">
        <v>48</v>
      </c>
      <c r="D80" s="552" t="s">
        <v>2541</v>
      </c>
      <c r="E80" s="556"/>
      <c r="F80" s="553"/>
      <c r="G80" s="556"/>
      <c r="H80" s="808"/>
      <c r="I80" s="412" t="s">
        <v>2543</v>
      </c>
      <c r="J80" s="377" t="s">
        <v>32</v>
      </c>
      <c r="K80" s="550"/>
      <c r="L80" s="556" t="s">
        <v>33</v>
      </c>
      <c r="M80" s="553"/>
      <c r="N80" s="552" t="s">
        <v>263</v>
      </c>
      <c r="O80" s="543">
        <v>9.1999999999999993</v>
      </c>
      <c r="P80" s="552"/>
      <c r="Q80" s="550"/>
      <c r="R80" s="552"/>
      <c r="S80" s="809">
        <v>100</v>
      </c>
      <c r="T80" s="552"/>
      <c r="U80" s="538"/>
      <c r="V80" s="555"/>
      <c r="W80" s="553"/>
      <c r="X80" s="553"/>
      <c r="Y80" s="553"/>
      <c r="Z80" s="553"/>
      <c r="AA80" s="554"/>
      <c r="AB80" s="554"/>
      <c r="AC80" s="554"/>
      <c r="AD80" s="554"/>
      <c r="AE80" s="553" t="str">
        <f t="shared" si="3"/>
        <v>Planned Annual Premium (705)</v>
      </c>
      <c r="AF80" s="573" t="s">
        <v>4046</v>
      </c>
      <c r="AG80" s="573"/>
      <c r="AH80" s="727"/>
      <c r="AI80" s="727"/>
      <c r="AJ80" s="766" t="s">
        <v>4195</v>
      </c>
    </row>
    <row r="81" spans="1:36" ht="30.75" customHeight="1" outlineLevel="1" x14ac:dyDescent="0.25">
      <c r="A81" s="383">
        <v>706</v>
      </c>
      <c r="B81" s="373" t="s">
        <v>1081</v>
      </c>
      <c r="C81" s="382" t="s">
        <v>48</v>
      </c>
      <c r="D81" s="367" t="s">
        <v>2541</v>
      </c>
      <c r="E81" s="380"/>
      <c r="F81" s="371"/>
      <c r="G81" s="380"/>
      <c r="H81" s="379"/>
      <c r="I81" s="412" t="s">
        <v>2544</v>
      </c>
      <c r="J81" s="377" t="s">
        <v>32</v>
      </c>
      <c r="K81" s="214"/>
      <c r="L81" s="376" t="s">
        <v>33</v>
      </c>
      <c r="M81" s="368"/>
      <c r="N81" s="375" t="s">
        <v>263</v>
      </c>
      <c r="O81" s="374">
        <v>9.1999999999999993</v>
      </c>
      <c r="P81" s="367"/>
      <c r="Q81" s="214"/>
      <c r="R81" s="367"/>
      <c r="S81" s="367"/>
      <c r="T81" s="367"/>
      <c r="U81" s="366"/>
      <c r="V81" s="373"/>
      <c r="W81" s="368"/>
      <c r="X81" s="368"/>
      <c r="Y81" s="368"/>
      <c r="Z81" s="368"/>
      <c r="AA81" s="369"/>
      <c r="AB81" s="369"/>
      <c r="AC81" s="369"/>
      <c r="AD81" s="369"/>
      <c r="AE81" s="368" t="str">
        <f t="shared" si="3"/>
        <v>Modal Premium (706)</v>
      </c>
      <c r="AF81" s="573" t="s">
        <v>2597</v>
      </c>
      <c r="AG81" s="573"/>
      <c r="AH81" s="723" t="s">
        <v>4194</v>
      </c>
      <c r="AI81" s="723" t="s">
        <v>2544</v>
      </c>
      <c r="AJ81" s="723"/>
    </row>
    <row r="82" spans="1:36" ht="30.75" customHeight="1" outlineLevel="1" x14ac:dyDescent="0.25">
      <c r="A82" s="383">
        <v>707</v>
      </c>
      <c r="B82" s="373" t="s">
        <v>1081</v>
      </c>
      <c r="C82" s="382" t="s">
        <v>48</v>
      </c>
      <c r="D82" s="367" t="s">
        <v>2541</v>
      </c>
      <c r="E82" s="380"/>
      <c r="F82" s="371"/>
      <c r="G82" s="380"/>
      <c r="H82" s="379"/>
      <c r="I82" s="412" t="s">
        <v>2545</v>
      </c>
      <c r="J82" s="377" t="s">
        <v>32</v>
      </c>
      <c r="K82" s="214"/>
      <c r="L82" s="376" t="s">
        <v>33</v>
      </c>
      <c r="M82" s="368"/>
      <c r="N82" s="375"/>
      <c r="O82" s="374"/>
      <c r="P82" s="367" t="s">
        <v>130</v>
      </c>
      <c r="Q82" s="214" t="s">
        <v>2590</v>
      </c>
      <c r="R82" s="367"/>
      <c r="S82" s="367"/>
      <c r="T82" s="367"/>
      <c r="U82" s="366"/>
      <c r="V82" s="373"/>
      <c r="W82" s="368"/>
      <c r="X82" s="368"/>
      <c r="Y82" s="368"/>
      <c r="Z82" s="368"/>
      <c r="AA82" s="369"/>
      <c r="AB82" s="369"/>
      <c r="AC82" s="369"/>
      <c r="AD82" s="369"/>
      <c r="AE82" s="368" t="str">
        <f t="shared" si="3"/>
        <v>Billing Method (707)</v>
      </c>
      <c r="AF82" s="573" t="s">
        <v>2597</v>
      </c>
      <c r="AG82" s="573"/>
      <c r="AH82" s="723"/>
      <c r="AI82" s="723"/>
      <c r="AJ82" s="723"/>
    </row>
    <row r="83" spans="1:36" ht="111.6" customHeight="1" outlineLevel="1" x14ac:dyDescent="0.25">
      <c r="A83" s="383">
        <v>708</v>
      </c>
      <c r="B83" s="373" t="s">
        <v>1081</v>
      </c>
      <c r="C83" s="382" t="s">
        <v>48</v>
      </c>
      <c r="D83" s="367" t="s">
        <v>2541</v>
      </c>
      <c r="E83" s="380"/>
      <c r="F83" s="371"/>
      <c r="G83" s="380"/>
      <c r="H83" s="379"/>
      <c r="I83" s="412" t="s">
        <v>2546</v>
      </c>
      <c r="J83" s="377" t="s">
        <v>577</v>
      </c>
      <c r="K83" s="214" t="s">
        <v>2579</v>
      </c>
      <c r="L83" s="376" t="s">
        <v>33</v>
      </c>
      <c r="M83" s="368"/>
      <c r="N83" s="375"/>
      <c r="O83" s="374"/>
      <c r="P83" s="367" t="s">
        <v>130</v>
      </c>
      <c r="Q83" s="214" t="s">
        <v>2591</v>
      </c>
      <c r="R83" s="367"/>
      <c r="S83" s="367"/>
      <c r="T83" s="367"/>
      <c r="U83" s="366"/>
      <c r="V83" s="373"/>
      <c r="W83" s="368"/>
      <c r="X83" s="368"/>
      <c r="Y83" s="368"/>
      <c r="Z83" s="368"/>
      <c r="AA83" s="369"/>
      <c r="AB83" s="369"/>
      <c r="AC83" s="369"/>
      <c r="AD83" s="369"/>
      <c r="AE83" s="368" t="str">
        <f t="shared" si="3"/>
        <v>Frequency of Payment or Mode (708)</v>
      </c>
      <c r="AF83" s="585" t="s">
        <v>4047</v>
      </c>
      <c r="AG83" s="585" t="s">
        <v>4048</v>
      </c>
      <c r="AH83" s="723" t="s">
        <v>4194</v>
      </c>
      <c r="AI83" s="723" t="s">
        <v>4196</v>
      </c>
      <c r="AJ83" s="723"/>
    </row>
    <row r="84" spans="1:36" ht="30.75" customHeight="1" outlineLevel="1" x14ac:dyDescent="0.25">
      <c r="A84" s="383">
        <v>709</v>
      </c>
      <c r="B84" s="373" t="s">
        <v>1081</v>
      </c>
      <c r="C84" s="382" t="s">
        <v>48</v>
      </c>
      <c r="D84" s="367" t="s">
        <v>2541</v>
      </c>
      <c r="E84" s="380"/>
      <c r="F84" s="371"/>
      <c r="G84" s="380"/>
      <c r="H84" s="379"/>
      <c r="I84" s="412" t="s">
        <v>2547</v>
      </c>
      <c r="J84" s="377" t="s">
        <v>577</v>
      </c>
      <c r="K84" s="214" t="s">
        <v>2580</v>
      </c>
      <c r="L84" s="376" t="s">
        <v>33</v>
      </c>
      <c r="M84" s="368"/>
      <c r="N84" s="375"/>
      <c r="O84" s="374"/>
      <c r="P84" s="367" t="s">
        <v>130</v>
      </c>
      <c r="Q84" s="214" t="s">
        <v>2592</v>
      </c>
      <c r="R84" s="367"/>
      <c r="S84" s="367"/>
      <c r="T84" s="367"/>
      <c r="U84" s="366"/>
      <c r="V84" s="373"/>
      <c r="W84" s="368"/>
      <c r="X84" s="368"/>
      <c r="Y84" s="368"/>
      <c r="Z84" s="368"/>
      <c r="AA84" s="369"/>
      <c r="AB84" s="369"/>
      <c r="AC84" s="369"/>
      <c r="AD84" s="369"/>
      <c r="AE84" s="368" t="str">
        <f t="shared" si="3"/>
        <v>New List Bill or Existing? (709)</v>
      </c>
      <c r="AF84" s="573" t="s">
        <v>34</v>
      </c>
      <c r="AG84" s="573"/>
      <c r="AH84" s="723"/>
      <c r="AI84" s="723"/>
      <c r="AJ84" s="723"/>
    </row>
    <row r="85" spans="1:36" ht="30.75" customHeight="1" outlineLevel="1" x14ac:dyDescent="0.25">
      <c r="A85" s="383">
        <v>710</v>
      </c>
      <c r="B85" s="373" t="s">
        <v>1081</v>
      </c>
      <c r="C85" s="382" t="s">
        <v>48</v>
      </c>
      <c r="D85" s="367" t="s">
        <v>2541</v>
      </c>
      <c r="E85" s="380"/>
      <c r="F85" s="371"/>
      <c r="G85" s="380"/>
      <c r="H85" s="379"/>
      <c r="I85" s="412" t="s">
        <v>2548</v>
      </c>
      <c r="J85" s="377" t="s">
        <v>577</v>
      </c>
      <c r="K85" s="214" t="s">
        <v>2581</v>
      </c>
      <c r="L85" s="376" t="s">
        <v>33</v>
      </c>
      <c r="M85" s="368"/>
      <c r="N85" s="375" t="s">
        <v>239</v>
      </c>
      <c r="O85" s="374">
        <v>15</v>
      </c>
      <c r="P85" s="367" t="s">
        <v>578</v>
      </c>
      <c r="Q85" s="214"/>
      <c r="R85" s="367"/>
      <c r="S85" s="367"/>
      <c r="T85" s="367"/>
      <c r="U85" s="366"/>
      <c r="V85" s="373"/>
      <c r="W85" s="368"/>
      <c r="X85" s="368"/>
      <c r="Y85" s="368"/>
      <c r="Z85" s="368"/>
      <c r="AA85" s="369"/>
      <c r="AB85" s="369"/>
      <c r="AC85" s="369"/>
      <c r="AD85" s="369"/>
      <c r="AE85" s="368" t="str">
        <f t="shared" si="3"/>
        <v>Existing List Bill Number (710)</v>
      </c>
      <c r="AF85" s="573" t="s">
        <v>34</v>
      </c>
      <c r="AG85" s="573"/>
      <c r="AH85" s="723"/>
      <c r="AI85" s="723"/>
      <c r="AJ85" s="723"/>
    </row>
    <row r="86" spans="1:36" ht="30.75" customHeight="1" outlineLevel="1" x14ac:dyDescent="0.25">
      <c r="A86" s="383">
        <v>711</v>
      </c>
      <c r="B86" s="373" t="s">
        <v>1081</v>
      </c>
      <c r="C86" s="382" t="s">
        <v>48</v>
      </c>
      <c r="D86" s="367" t="s">
        <v>2541</v>
      </c>
      <c r="E86" s="380"/>
      <c r="F86" s="371"/>
      <c r="G86" s="380"/>
      <c r="H86" s="379"/>
      <c r="I86" s="412" t="s">
        <v>2549</v>
      </c>
      <c r="J86" s="377" t="s">
        <v>577</v>
      </c>
      <c r="K86" s="214" t="s">
        <v>2582</v>
      </c>
      <c r="L86" s="376" t="s">
        <v>33</v>
      </c>
      <c r="M86" s="368"/>
      <c r="N86" s="375"/>
      <c r="O86" s="374"/>
      <c r="P86" s="367" t="s">
        <v>1774</v>
      </c>
      <c r="Q86" s="214" t="s">
        <v>2506</v>
      </c>
      <c r="R86" s="367"/>
      <c r="S86" s="367"/>
      <c r="T86" s="367"/>
      <c r="U86" s="366"/>
      <c r="V86" s="373"/>
      <c r="W86" s="368"/>
      <c r="X86" s="368"/>
      <c r="Y86" s="368"/>
      <c r="Z86" s="368"/>
      <c r="AA86" s="369"/>
      <c r="AB86" s="369"/>
      <c r="AC86" s="369"/>
      <c r="AD86" s="369"/>
      <c r="AE86" s="368" t="str">
        <f t="shared" si="3"/>
        <v>Is a Pacific Life or Pacific Life and Annuity policy being replaced?  (711)</v>
      </c>
      <c r="AF86" s="573" t="s">
        <v>34</v>
      </c>
      <c r="AG86" s="573"/>
      <c r="AH86" s="723"/>
      <c r="AI86" s="723"/>
      <c r="AJ86" s="723"/>
    </row>
    <row r="87" spans="1:36" ht="30.75" customHeight="1" outlineLevel="1" x14ac:dyDescent="0.25">
      <c r="A87" s="383">
        <v>712</v>
      </c>
      <c r="B87" s="373" t="s">
        <v>1081</v>
      </c>
      <c r="C87" s="382" t="s">
        <v>48</v>
      </c>
      <c r="D87" s="367" t="s">
        <v>2541</v>
      </c>
      <c r="E87" s="380"/>
      <c r="F87" s="371"/>
      <c r="G87" s="380"/>
      <c r="H87" s="379"/>
      <c r="I87" s="412" t="s">
        <v>2550</v>
      </c>
      <c r="J87" s="377" t="s">
        <v>577</v>
      </c>
      <c r="K87" s="214" t="s">
        <v>2583</v>
      </c>
      <c r="L87" s="376" t="s">
        <v>33</v>
      </c>
      <c r="M87" s="368"/>
      <c r="N87" s="375" t="s">
        <v>407</v>
      </c>
      <c r="O87" s="374"/>
      <c r="P87" s="367" t="s">
        <v>578</v>
      </c>
      <c r="Q87" s="214"/>
      <c r="R87" s="367"/>
      <c r="S87" s="367"/>
      <c r="T87" s="367"/>
      <c r="U87" s="366"/>
      <c r="V87" s="373"/>
      <c r="W87" s="368"/>
      <c r="X87" s="368"/>
      <c r="Y87" s="368"/>
      <c r="Z87" s="368"/>
      <c r="AA87" s="369"/>
      <c r="AB87" s="369"/>
      <c r="AC87" s="369"/>
      <c r="AD87" s="369"/>
      <c r="AE87" s="368" t="str">
        <f t="shared" si="3"/>
        <v>Premium Duration/Premium Payable to (in years) (712)</v>
      </c>
      <c r="AF87" s="573" t="s">
        <v>34</v>
      </c>
      <c r="AG87" s="573"/>
      <c r="AH87" s="723"/>
      <c r="AI87" s="723"/>
      <c r="AJ87" s="723"/>
    </row>
    <row r="88" spans="1:36" ht="30.75" customHeight="1" outlineLevel="1" x14ac:dyDescent="0.25">
      <c r="A88" s="383">
        <v>713</v>
      </c>
      <c r="B88" s="373" t="s">
        <v>1081</v>
      </c>
      <c r="C88" s="382" t="s">
        <v>48</v>
      </c>
      <c r="D88" s="367" t="s">
        <v>2541</v>
      </c>
      <c r="E88" s="380"/>
      <c r="F88" s="371"/>
      <c r="G88" s="380"/>
      <c r="H88" s="379"/>
      <c r="I88" s="401" t="s">
        <v>2551</v>
      </c>
      <c r="J88" s="377" t="s">
        <v>32</v>
      </c>
      <c r="K88" s="214"/>
      <c r="L88" s="376" t="s">
        <v>34</v>
      </c>
      <c r="M88" s="368"/>
      <c r="N88" s="375"/>
      <c r="O88" s="374"/>
      <c r="P88" s="367" t="s">
        <v>369</v>
      </c>
      <c r="Q88" s="214"/>
      <c r="R88" s="367"/>
      <c r="S88" s="367"/>
      <c r="T88" s="367"/>
      <c r="U88" s="366"/>
      <c r="V88" s="373"/>
      <c r="W88" s="368"/>
      <c r="X88" s="368"/>
      <c r="Y88" s="368"/>
      <c r="Z88" s="368"/>
      <c r="AA88" s="369"/>
      <c r="AB88" s="369"/>
      <c r="AC88" s="369"/>
      <c r="AD88" s="369"/>
      <c r="AE88" s="368" t="str">
        <f t="shared" si="3"/>
        <v>Face Amount/Death Benefit (713)</v>
      </c>
      <c r="AF88" s="573" t="s">
        <v>34</v>
      </c>
      <c r="AG88" s="573"/>
      <c r="AH88" s="723"/>
      <c r="AI88" s="723"/>
      <c r="AJ88" s="723"/>
    </row>
    <row r="89" spans="1:36" ht="30.75" customHeight="1" outlineLevel="1" x14ac:dyDescent="0.25">
      <c r="A89" s="383">
        <v>714</v>
      </c>
      <c r="B89" s="373" t="s">
        <v>1081</v>
      </c>
      <c r="C89" s="382" t="s">
        <v>48</v>
      </c>
      <c r="D89" s="367" t="s">
        <v>2541</v>
      </c>
      <c r="E89" s="380"/>
      <c r="F89" s="371"/>
      <c r="G89" s="380"/>
      <c r="H89" s="379"/>
      <c r="I89" s="412" t="s">
        <v>2552</v>
      </c>
      <c r="J89" s="377" t="s">
        <v>32</v>
      </c>
      <c r="K89" s="214"/>
      <c r="L89" s="376" t="s">
        <v>33</v>
      </c>
      <c r="M89" s="368"/>
      <c r="N89" s="375" t="s">
        <v>263</v>
      </c>
      <c r="O89" s="374">
        <v>12.2</v>
      </c>
      <c r="P89" s="367" t="s">
        <v>578</v>
      </c>
      <c r="Q89" s="214"/>
      <c r="R89" s="367"/>
      <c r="S89" s="367"/>
      <c r="T89" s="367"/>
      <c r="U89" s="366"/>
      <c r="V89" s="373"/>
      <c r="W89" s="368"/>
      <c r="X89" s="368"/>
      <c r="Y89" s="368"/>
      <c r="Z89" s="368"/>
      <c r="AA89" s="369"/>
      <c r="AB89" s="369"/>
      <c r="AC89" s="369"/>
      <c r="AD89" s="369"/>
      <c r="AE89" s="368" t="str">
        <f t="shared" si="3"/>
        <v>Basic Coverage Amount (714)</v>
      </c>
      <c r="AF89" s="573" t="s">
        <v>34</v>
      </c>
      <c r="AG89" s="573"/>
      <c r="AH89" s="723"/>
      <c r="AI89" s="723"/>
      <c r="AJ89" s="723"/>
    </row>
    <row r="90" spans="1:36" ht="30.75" customHeight="1" outlineLevel="1" x14ac:dyDescent="0.25">
      <c r="A90" s="383">
        <v>715</v>
      </c>
      <c r="B90" s="373" t="s">
        <v>1081</v>
      </c>
      <c r="C90" s="382" t="s">
        <v>48</v>
      </c>
      <c r="D90" s="367" t="s">
        <v>2541</v>
      </c>
      <c r="E90" s="380"/>
      <c r="F90" s="371"/>
      <c r="G90" s="380"/>
      <c r="H90" s="379"/>
      <c r="I90" s="412" t="s">
        <v>2553</v>
      </c>
      <c r="J90" s="377" t="s">
        <v>32</v>
      </c>
      <c r="K90" s="214" t="s">
        <v>2525</v>
      </c>
      <c r="L90" s="376"/>
      <c r="M90" s="368"/>
      <c r="N90" s="375"/>
      <c r="O90" s="374"/>
      <c r="P90" s="367" t="s">
        <v>627</v>
      </c>
      <c r="Q90" s="214" t="s">
        <v>2525</v>
      </c>
      <c r="R90" s="367"/>
      <c r="S90" s="367"/>
      <c r="T90" s="367"/>
      <c r="U90" s="366"/>
      <c r="V90" s="373"/>
      <c r="W90" s="368"/>
      <c r="X90" s="368"/>
      <c r="Y90" s="368"/>
      <c r="Z90" s="368"/>
      <c r="AA90" s="369"/>
      <c r="AB90" s="369"/>
      <c r="AC90" s="369"/>
      <c r="AD90" s="369"/>
      <c r="AE90" s="368" t="str">
        <f t="shared" si="3"/>
        <v>Annual Renewable Term (715)</v>
      </c>
      <c r="AF90" s="573" t="s">
        <v>34</v>
      </c>
      <c r="AG90" s="573"/>
      <c r="AH90" s="723"/>
      <c r="AI90" s="723"/>
      <c r="AJ90" s="723"/>
    </row>
    <row r="91" spans="1:36" ht="30.75" customHeight="1" outlineLevel="1" x14ac:dyDescent="0.25">
      <c r="A91" s="383">
        <v>716</v>
      </c>
      <c r="B91" s="373" t="s">
        <v>1081</v>
      </c>
      <c r="C91" s="382" t="s">
        <v>48</v>
      </c>
      <c r="D91" s="367" t="s">
        <v>2541</v>
      </c>
      <c r="E91" s="380"/>
      <c r="F91" s="371"/>
      <c r="G91" s="380"/>
      <c r="H91" s="379"/>
      <c r="I91" s="412" t="s">
        <v>2554</v>
      </c>
      <c r="J91" s="377" t="s">
        <v>577</v>
      </c>
      <c r="K91" s="214" t="s">
        <v>2584</v>
      </c>
      <c r="L91" s="376" t="s">
        <v>33</v>
      </c>
      <c r="M91" s="368"/>
      <c r="N91" s="375" t="s">
        <v>263</v>
      </c>
      <c r="O91" s="374">
        <v>12.2</v>
      </c>
      <c r="P91" s="367" t="s">
        <v>578</v>
      </c>
      <c r="Q91" s="214"/>
      <c r="R91" s="367"/>
      <c r="S91" s="367"/>
      <c r="T91" s="367"/>
      <c r="U91" s="366"/>
      <c r="V91" s="373"/>
      <c r="W91" s="368"/>
      <c r="X91" s="368"/>
      <c r="Y91" s="368"/>
      <c r="Z91" s="368"/>
      <c r="AA91" s="369"/>
      <c r="AB91" s="369"/>
      <c r="AC91" s="369"/>
      <c r="AD91" s="369"/>
      <c r="AE91" s="368" t="str">
        <f t="shared" si="3"/>
        <v>Annual Renewable Term Amount (716)</v>
      </c>
      <c r="AF91" s="573" t="s">
        <v>34</v>
      </c>
      <c r="AG91" s="573"/>
      <c r="AH91" s="723"/>
      <c r="AI91" s="723"/>
      <c r="AJ91" s="723"/>
    </row>
    <row r="92" spans="1:36" ht="30.75" customHeight="1" outlineLevel="1" x14ac:dyDescent="0.25">
      <c r="A92" s="383">
        <v>717</v>
      </c>
      <c r="B92" s="373" t="s">
        <v>1081</v>
      </c>
      <c r="C92" s="382" t="s">
        <v>48</v>
      </c>
      <c r="D92" s="367" t="s">
        <v>2541</v>
      </c>
      <c r="E92" s="380"/>
      <c r="F92" s="371"/>
      <c r="G92" s="380"/>
      <c r="H92" s="379"/>
      <c r="I92" s="412" t="s">
        <v>2555</v>
      </c>
      <c r="J92" s="377" t="s">
        <v>32</v>
      </c>
      <c r="K92" s="214" t="s">
        <v>2525</v>
      </c>
      <c r="L92" s="376" t="s">
        <v>2525</v>
      </c>
      <c r="M92" s="368"/>
      <c r="N92" s="375"/>
      <c r="O92" s="374"/>
      <c r="P92" s="367" t="s">
        <v>627</v>
      </c>
      <c r="Q92" s="214" t="s">
        <v>2525</v>
      </c>
      <c r="R92" s="367"/>
      <c r="S92" s="367"/>
      <c r="T92" s="367"/>
      <c r="U92" s="366"/>
      <c r="V92" s="373"/>
      <c r="W92" s="368"/>
      <c r="X92" s="368"/>
      <c r="Y92" s="368"/>
      <c r="Z92" s="368"/>
      <c r="AA92" s="369"/>
      <c r="AB92" s="369"/>
      <c r="AC92" s="369"/>
      <c r="AD92" s="369"/>
      <c r="AE92" s="368" t="str">
        <f t="shared" si="3"/>
        <v>Scheduled Annual Renewable Term (717)</v>
      </c>
      <c r="AF92" s="573" t="s">
        <v>34</v>
      </c>
      <c r="AG92" s="573"/>
      <c r="AH92" s="723"/>
      <c r="AI92" s="723"/>
      <c r="AJ92" s="723"/>
    </row>
    <row r="93" spans="1:36" ht="30.75" customHeight="1" outlineLevel="1" x14ac:dyDescent="0.25">
      <c r="A93" s="383">
        <v>718</v>
      </c>
      <c r="B93" s="373" t="s">
        <v>1081</v>
      </c>
      <c r="C93" s="382" t="s">
        <v>48</v>
      </c>
      <c r="D93" s="367" t="s">
        <v>2541</v>
      </c>
      <c r="E93" s="380"/>
      <c r="F93" s="371"/>
      <c r="G93" s="380"/>
      <c r="H93" s="379"/>
      <c r="I93" s="412" t="s">
        <v>2556</v>
      </c>
      <c r="J93" s="377" t="s">
        <v>32</v>
      </c>
      <c r="K93" s="214"/>
      <c r="L93" s="376"/>
      <c r="M93" s="368"/>
      <c r="N93" s="375"/>
      <c r="O93" s="374"/>
      <c r="P93" s="367" t="s">
        <v>627</v>
      </c>
      <c r="Q93" s="214"/>
      <c r="R93" s="367"/>
      <c r="S93" s="367"/>
      <c r="T93" s="367"/>
      <c r="U93" s="366"/>
      <c r="V93" s="373"/>
      <c r="W93" s="368"/>
      <c r="X93" s="368"/>
      <c r="Y93" s="368"/>
      <c r="Z93" s="368"/>
      <c r="AA93" s="369"/>
      <c r="AB93" s="369"/>
      <c r="AC93" s="369"/>
      <c r="AD93" s="369"/>
      <c r="AE93" s="368" t="str">
        <f t="shared" si="3"/>
        <v>SVER Term Insurance Rider (718)</v>
      </c>
      <c r="AF93" s="573" t="s">
        <v>34</v>
      </c>
      <c r="AG93" s="573"/>
      <c r="AH93" s="723"/>
      <c r="AI93" s="723"/>
      <c r="AJ93" s="723"/>
    </row>
    <row r="94" spans="1:36" ht="30.75" customHeight="1" outlineLevel="1" x14ac:dyDescent="0.25">
      <c r="A94" s="383">
        <v>719</v>
      </c>
      <c r="B94" s="373" t="s">
        <v>1081</v>
      </c>
      <c r="C94" s="382" t="s">
        <v>48</v>
      </c>
      <c r="D94" s="367" t="s">
        <v>2541</v>
      </c>
      <c r="E94" s="380"/>
      <c r="F94" s="371"/>
      <c r="G94" s="380"/>
      <c r="H94" s="379"/>
      <c r="I94" s="412" t="s">
        <v>836</v>
      </c>
      <c r="J94" s="377" t="s">
        <v>577</v>
      </c>
      <c r="K94" s="214" t="s">
        <v>2585</v>
      </c>
      <c r="L94" s="376" t="s">
        <v>33</v>
      </c>
      <c r="M94" s="368"/>
      <c r="N94" s="375" t="s">
        <v>263</v>
      </c>
      <c r="O94" s="374">
        <v>12.2</v>
      </c>
      <c r="P94" s="367" t="s">
        <v>578</v>
      </c>
      <c r="Q94" s="214"/>
      <c r="R94" s="367"/>
      <c r="S94" s="367"/>
      <c r="T94" s="367"/>
      <c r="U94" s="366"/>
      <c r="V94" s="373"/>
      <c r="W94" s="368"/>
      <c r="X94" s="368"/>
      <c r="Y94" s="368"/>
      <c r="Z94" s="368"/>
      <c r="AA94" s="369"/>
      <c r="AB94" s="369"/>
      <c r="AC94" s="369"/>
      <c r="AD94" s="369"/>
      <c r="AE94" s="368" t="str">
        <f t="shared" si="3"/>
        <v>SVER Coverage Amount (719)</v>
      </c>
      <c r="AF94" s="573" t="s">
        <v>34</v>
      </c>
      <c r="AG94" s="573"/>
      <c r="AH94" s="723"/>
      <c r="AI94" s="723"/>
      <c r="AJ94" s="723"/>
    </row>
    <row r="95" spans="1:36" ht="30.75" customHeight="1" outlineLevel="1" x14ac:dyDescent="0.25">
      <c r="A95" s="383">
        <v>720</v>
      </c>
      <c r="B95" s="373" t="s">
        <v>1081</v>
      </c>
      <c r="C95" s="382" t="s">
        <v>48</v>
      </c>
      <c r="D95" s="367" t="s">
        <v>2541</v>
      </c>
      <c r="E95" s="380"/>
      <c r="F95" s="371"/>
      <c r="G95" s="380"/>
      <c r="H95" s="379"/>
      <c r="I95" s="412" t="s">
        <v>2557</v>
      </c>
      <c r="J95" s="377" t="s">
        <v>32</v>
      </c>
      <c r="K95" s="214"/>
      <c r="L95" s="376"/>
      <c r="M95" s="368"/>
      <c r="N95" s="375"/>
      <c r="O95" s="374"/>
      <c r="P95" s="367" t="s">
        <v>627</v>
      </c>
      <c r="Q95" s="214"/>
      <c r="R95" s="367"/>
      <c r="S95" s="367"/>
      <c r="T95" s="367"/>
      <c r="U95" s="366"/>
      <c r="V95" s="373"/>
      <c r="W95" s="368"/>
      <c r="X95" s="368"/>
      <c r="Y95" s="368"/>
      <c r="Z95" s="368"/>
      <c r="AA95" s="369"/>
      <c r="AB95" s="369"/>
      <c r="AC95" s="369"/>
      <c r="AD95" s="369"/>
      <c r="AE95" s="368" t="str">
        <f t="shared" si="3"/>
        <v>Other Coverage? (720)</v>
      </c>
      <c r="AF95" s="573" t="s">
        <v>34</v>
      </c>
      <c r="AG95" s="573"/>
      <c r="AH95" s="723"/>
      <c r="AI95" s="723"/>
      <c r="AJ95" s="723"/>
    </row>
    <row r="96" spans="1:36" ht="30.75" customHeight="1" outlineLevel="1" x14ac:dyDescent="0.25">
      <c r="A96" s="383">
        <v>721</v>
      </c>
      <c r="B96" s="373" t="s">
        <v>1081</v>
      </c>
      <c r="C96" s="382" t="s">
        <v>48</v>
      </c>
      <c r="D96" s="367" t="s">
        <v>2541</v>
      </c>
      <c r="E96" s="380"/>
      <c r="F96" s="371"/>
      <c r="G96" s="380"/>
      <c r="H96" s="379"/>
      <c r="I96" s="412" t="s">
        <v>2558</v>
      </c>
      <c r="J96" s="377" t="s">
        <v>577</v>
      </c>
      <c r="K96" s="214" t="s">
        <v>2586</v>
      </c>
      <c r="L96" s="376" t="s">
        <v>33</v>
      </c>
      <c r="M96" s="368"/>
      <c r="N96" s="375" t="s">
        <v>2417</v>
      </c>
      <c r="O96" s="374">
        <v>30</v>
      </c>
      <c r="P96" s="367" t="s">
        <v>578</v>
      </c>
      <c r="Q96" s="214"/>
      <c r="R96" s="367"/>
      <c r="S96" s="367"/>
      <c r="T96" s="367"/>
      <c r="U96" s="366"/>
      <c r="V96" s="373"/>
      <c r="W96" s="368"/>
      <c r="X96" s="368"/>
      <c r="Y96" s="368"/>
      <c r="Z96" s="368"/>
      <c r="AA96" s="369"/>
      <c r="AB96" s="369"/>
      <c r="AC96" s="369"/>
      <c r="AD96" s="369"/>
      <c r="AE96" s="368" t="str">
        <f t="shared" si="3"/>
        <v>Other Coverage Name (721)</v>
      </c>
      <c r="AF96" s="573" t="s">
        <v>34</v>
      </c>
      <c r="AG96" s="573"/>
      <c r="AH96" s="723"/>
      <c r="AI96" s="723"/>
      <c r="AJ96" s="723"/>
    </row>
    <row r="97" spans="1:36" ht="30.75" customHeight="1" outlineLevel="1" x14ac:dyDescent="0.25">
      <c r="A97" s="383">
        <v>722</v>
      </c>
      <c r="B97" s="373" t="s">
        <v>1081</v>
      </c>
      <c r="C97" s="382" t="s">
        <v>48</v>
      </c>
      <c r="D97" s="367" t="s">
        <v>2541</v>
      </c>
      <c r="E97" s="380"/>
      <c r="F97" s="371"/>
      <c r="G97" s="380"/>
      <c r="H97" s="379"/>
      <c r="I97" s="412" t="s">
        <v>2559</v>
      </c>
      <c r="J97" s="377" t="s">
        <v>577</v>
      </c>
      <c r="K97" s="214" t="s">
        <v>2586</v>
      </c>
      <c r="L97" s="376" t="s">
        <v>536</v>
      </c>
      <c r="M97" s="368"/>
      <c r="N97" s="375" t="s">
        <v>263</v>
      </c>
      <c r="O97" s="374">
        <v>12.2</v>
      </c>
      <c r="P97" s="367" t="s">
        <v>578</v>
      </c>
      <c r="Q97" s="214"/>
      <c r="R97" s="367"/>
      <c r="S97" s="367"/>
      <c r="T97" s="367"/>
      <c r="U97" s="366"/>
      <c r="V97" s="373"/>
      <c r="W97" s="368"/>
      <c r="X97" s="368"/>
      <c r="Y97" s="368"/>
      <c r="Z97" s="368"/>
      <c r="AA97" s="369"/>
      <c r="AB97" s="369"/>
      <c r="AC97" s="369"/>
      <c r="AD97" s="369"/>
      <c r="AE97" s="368" t="str">
        <f t="shared" si="3"/>
        <v>Other Coverage Amount (722)</v>
      </c>
      <c r="AF97" s="573" t="s">
        <v>34</v>
      </c>
      <c r="AG97" s="573"/>
      <c r="AH97" s="723"/>
      <c r="AI97" s="723"/>
      <c r="AJ97" s="723"/>
    </row>
    <row r="98" spans="1:36" ht="134.4" customHeight="1" outlineLevel="1" x14ac:dyDescent="0.25">
      <c r="A98" s="383">
        <v>723</v>
      </c>
      <c r="B98" s="373" t="s">
        <v>1081</v>
      </c>
      <c r="C98" s="382" t="s">
        <v>48</v>
      </c>
      <c r="D98" s="367" t="s">
        <v>2541</v>
      </c>
      <c r="E98" s="380"/>
      <c r="F98" s="371"/>
      <c r="G98" s="380"/>
      <c r="H98" s="379"/>
      <c r="I98" s="412" t="s">
        <v>2560</v>
      </c>
      <c r="J98" s="377" t="s">
        <v>32</v>
      </c>
      <c r="K98" s="214"/>
      <c r="L98" s="376" t="s">
        <v>33</v>
      </c>
      <c r="M98" s="368"/>
      <c r="N98" s="375" t="s">
        <v>263</v>
      </c>
      <c r="O98" s="374">
        <v>12.2</v>
      </c>
      <c r="P98" s="367" t="s">
        <v>578</v>
      </c>
      <c r="Q98" s="214"/>
      <c r="R98" s="367"/>
      <c r="S98" s="367"/>
      <c r="T98" s="367"/>
      <c r="U98" s="366"/>
      <c r="V98" s="373"/>
      <c r="W98" s="368"/>
      <c r="X98" s="368"/>
      <c r="Y98" s="368"/>
      <c r="Z98" s="368"/>
      <c r="AA98" s="369"/>
      <c r="AB98" s="369"/>
      <c r="AC98" s="369"/>
      <c r="AD98" s="369"/>
      <c r="AE98" s="368" t="str">
        <f t="shared" si="3"/>
        <v>Total Initial Coverage (723)</v>
      </c>
      <c r="AF98" s="585" t="s">
        <v>4045</v>
      </c>
      <c r="AG98" s="573"/>
      <c r="AH98" s="579" t="s">
        <v>4201</v>
      </c>
      <c r="AI98" s="579" t="s">
        <v>4200</v>
      </c>
      <c r="AJ98" s="723"/>
    </row>
    <row r="99" spans="1:36" ht="30.75" customHeight="1" outlineLevel="1" x14ac:dyDescent="0.25">
      <c r="A99" s="383">
        <v>724</v>
      </c>
      <c r="B99" s="373" t="s">
        <v>1081</v>
      </c>
      <c r="C99" s="382" t="s">
        <v>48</v>
      </c>
      <c r="D99" s="367" t="s">
        <v>2541</v>
      </c>
      <c r="E99" s="380"/>
      <c r="F99" s="371"/>
      <c r="G99" s="380"/>
      <c r="H99" s="379"/>
      <c r="I99" s="412" t="s">
        <v>2561</v>
      </c>
      <c r="J99" s="377" t="s">
        <v>32</v>
      </c>
      <c r="K99" s="214" t="s">
        <v>2525</v>
      </c>
      <c r="L99" s="376" t="s">
        <v>33</v>
      </c>
      <c r="M99" s="368"/>
      <c r="N99" s="375"/>
      <c r="O99" s="374"/>
      <c r="P99" s="367" t="s">
        <v>2593</v>
      </c>
      <c r="Q99" s="214" t="s">
        <v>2594</v>
      </c>
      <c r="R99" s="367"/>
      <c r="S99" s="367"/>
      <c r="T99" s="367"/>
      <c r="U99" s="366"/>
      <c r="V99" s="373"/>
      <c r="W99" s="368"/>
      <c r="X99" s="368"/>
      <c r="Y99" s="368"/>
      <c r="Z99" s="368"/>
      <c r="AA99" s="369"/>
      <c r="AB99" s="369"/>
      <c r="AC99" s="369"/>
      <c r="AD99" s="369"/>
      <c r="AE99" s="368" t="str">
        <f t="shared" si="3"/>
        <v>Death Benefit Option (724)</v>
      </c>
      <c r="AF99" s="573" t="s">
        <v>2597</v>
      </c>
      <c r="AG99" s="573"/>
      <c r="AH99" s="723"/>
      <c r="AI99" s="723"/>
      <c r="AJ99" s="723"/>
    </row>
    <row r="100" spans="1:36" ht="30.75" customHeight="1" outlineLevel="1" x14ac:dyDescent="0.25">
      <c r="A100" s="383">
        <v>725</v>
      </c>
      <c r="B100" s="373" t="s">
        <v>1081</v>
      </c>
      <c r="C100" s="382" t="s">
        <v>48</v>
      </c>
      <c r="D100" s="367" t="s">
        <v>2541</v>
      </c>
      <c r="E100" s="380"/>
      <c r="F100" s="371"/>
      <c r="G100" s="380"/>
      <c r="H100" s="379"/>
      <c r="I100" s="412" t="s">
        <v>2562</v>
      </c>
      <c r="J100" s="377" t="s">
        <v>32</v>
      </c>
      <c r="K100" s="214"/>
      <c r="L100" s="376" t="s">
        <v>33</v>
      </c>
      <c r="M100" s="368"/>
      <c r="N100" s="375"/>
      <c r="O100" s="374"/>
      <c r="P100" s="367" t="s">
        <v>130</v>
      </c>
      <c r="Q100" s="214" t="s">
        <v>2631</v>
      </c>
      <c r="R100" s="367"/>
      <c r="S100" s="367"/>
      <c r="T100" s="367"/>
      <c r="U100" s="366"/>
      <c r="V100" s="373"/>
      <c r="W100" s="368"/>
      <c r="X100" s="368"/>
      <c r="Y100" s="368"/>
      <c r="Z100" s="368"/>
      <c r="AA100" s="369"/>
      <c r="AB100" s="369"/>
      <c r="AC100" s="369"/>
      <c r="AD100" s="369"/>
      <c r="AE100" s="368" t="str">
        <f t="shared" si="3"/>
        <v>Life Insurance Qualification Test (725)</v>
      </c>
      <c r="AF100" s="573" t="s">
        <v>2598</v>
      </c>
      <c r="AG100" s="573" t="s">
        <v>2599</v>
      </c>
      <c r="AH100" s="723"/>
      <c r="AI100" s="723"/>
      <c r="AJ100" s="723"/>
    </row>
    <row r="101" spans="1:36" ht="30.75" customHeight="1" outlineLevel="1" x14ac:dyDescent="0.25">
      <c r="A101" s="383">
        <v>726</v>
      </c>
      <c r="B101" s="373" t="s">
        <v>1081</v>
      </c>
      <c r="C101" s="382" t="s">
        <v>48</v>
      </c>
      <c r="D101" s="367" t="s">
        <v>2541</v>
      </c>
      <c r="E101" s="380"/>
      <c r="F101" s="371"/>
      <c r="G101" s="380"/>
      <c r="H101" s="379"/>
      <c r="I101" s="412" t="s">
        <v>2563</v>
      </c>
      <c r="J101" s="377"/>
      <c r="K101" s="214"/>
      <c r="L101" s="376"/>
      <c r="M101" s="368"/>
      <c r="N101" s="375"/>
      <c r="O101" s="374"/>
      <c r="P101" s="367"/>
      <c r="Q101" s="214"/>
      <c r="R101" s="367"/>
      <c r="S101" s="367"/>
      <c r="T101" s="367"/>
      <c r="U101" s="366"/>
      <c r="V101" s="373"/>
      <c r="W101" s="368"/>
      <c r="X101" s="368"/>
      <c r="Y101" s="368"/>
      <c r="Z101" s="368"/>
      <c r="AA101" s="369"/>
      <c r="AB101" s="369"/>
      <c r="AC101" s="369"/>
      <c r="AD101" s="369"/>
      <c r="AE101" s="368" t="str">
        <f t="shared" si="3"/>
        <v>Optional Benefits (726)</v>
      </c>
      <c r="AF101" s="573" t="s">
        <v>34</v>
      </c>
      <c r="AG101" s="573"/>
      <c r="AH101" s="723"/>
      <c r="AI101" s="723"/>
      <c r="AJ101" s="723"/>
    </row>
    <row r="102" spans="1:36" ht="136.80000000000001" outlineLevel="1" x14ac:dyDescent="0.25">
      <c r="A102" s="383">
        <v>727</v>
      </c>
      <c r="B102" s="373" t="s">
        <v>1081</v>
      </c>
      <c r="C102" s="382" t="s">
        <v>48</v>
      </c>
      <c r="D102" s="367" t="s">
        <v>2541</v>
      </c>
      <c r="E102" s="380"/>
      <c r="F102" s="371"/>
      <c r="G102" s="380"/>
      <c r="H102" s="379"/>
      <c r="I102" s="412" t="s">
        <v>2564</v>
      </c>
      <c r="J102" s="377" t="s">
        <v>32</v>
      </c>
      <c r="K102" s="214"/>
      <c r="L102" s="376"/>
      <c r="M102" s="368"/>
      <c r="N102" s="375"/>
      <c r="O102" s="374"/>
      <c r="P102" s="367" t="s">
        <v>627</v>
      </c>
      <c r="Q102" s="214"/>
      <c r="R102" s="367"/>
      <c r="S102" s="367"/>
      <c r="T102" s="367"/>
      <c r="U102" s="366"/>
      <c r="V102" s="373"/>
      <c r="W102" s="368"/>
      <c r="X102" s="368"/>
      <c r="Y102" s="368"/>
      <c r="Z102" s="368"/>
      <c r="AA102" s="369"/>
      <c r="AB102" s="369"/>
      <c r="AC102" s="369"/>
      <c r="AD102" s="369"/>
      <c r="AE102" s="368" t="str">
        <f t="shared" si="3"/>
        <v>Accelerated Death Benefit Rider for Long-Term Care (727)</v>
      </c>
      <c r="AF102" s="573" t="s">
        <v>3911</v>
      </c>
      <c r="AG102" s="573" t="s">
        <v>2600</v>
      </c>
      <c r="AH102" s="723" t="s">
        <v>4197</v>
      </c>
      <c r="AI102" s="723"/>
      <c r="AJ102" s="723"/>
    </row>
    <row r="103" spans="1:36" ht="30.75" customHeight="1" outlineLevel="1" x14ac:dyDescent="0.25">
      <c r="A103" s="383">
        <v>728</v>
      </c>
      <c r="B103" s="373" t="s">
        <v>1081</v>
      </c>
      <c r="C103" s="382" t="s">
        <v>48</v>
      </c>
      <c r="D103" s="367" t="s">
        <v>2541</v>
      </c>
      <c r="E103" s="380"/>
      <c r="F103" s="371"/>
      <c r="G103" s="380"/>
      <c r="H103" s="379"/>
      <c r="I103" s="412" t="s">
        <v>2565</v>
      </c>
      <c r="J103" s="377" t="s">
        <v>577</v>
      </c>
      <c r="K103" s="214" t="s">
        <v>2587</v>
      </c>
      <c r="L103" s="376" t="s">
        <v>33</v>
      </c>
      <c r="M103" s="368"/>
      <c r="N103" s="375" t="s">
        <v>263</v>
      </c>
      <c r="O103" s="374">
        <v>12.2</v>
      </c>
      <c r="P103" s="367" t="s">
        <v>578</v>
      </c>
      <c r="Q103" s="214"/>
      <c r="R103" s="367"/>
      <c r="S103" s="367"/>
      <c r="T103" s="367"/>
      <c r="U103" s="366"/>
      <c r="V103" s="373"/>
      <c r="W103" s="368"/>
      <c r="X103" s="368"/>
      <c r="Y103" s="368"/>
      <c r="Z103" s="368"/>
      <c r="AA103" s="369"/>
      <c r="AB103" s="369"/>
      <c r="AC103" s="369"/>
      <c r="AD103" s="369"/>
      <c r="AE103" s="368" t="str">
        <f t="shared" si="3"/>
        <v>Initial LTC Coverage Amount (728)</v>
      </c>
      <c r="AF103" s="573" t="s">
        <v>34</v>
      </c>
      <c r="AG103" s="573"/>
      <c r="AH103" s="723"/>
      <c r="AI103" s="723"/>
      <c r="AJ103" s="723"/>
    </row>
    <row r="104" spans="1:36" ht="30.75" customHeight="1" outlineLevel="1" x14ac:dyDescent="0.25">
      <c r="A104" s="383">
        <v>729</v>
      </c>
      <c r="B104" s="373" t="s">
        <v>1081</v>
      </c>
      <c r="C104" s="382" t="s">
        <v>48</v>
      </c>
      <c r="D104" s="367" t="s">
        <v>2541</v>
      </c>
      <c r="E104" s="380"/>
      <c r="F104" s="371"/>
      <c r="G104" s="380"/>
      <c r="H104" s="379"/>
      <c r="I104" s="412" t="s">
        <v>2566</v>
      </c>
      <c r="J104" s="377"/>
      <c r="K104" s="214" t="s">
        <v>2587</v>
      </c>
      <c r="L104" s="376" t="s">
        <v>33</v>
      </c>
      <c r="M104" s="368"/>
      <c r="N104" s="375"/>
      <c r="O104" s="374"/>
      <c r="P104" s="367" t="s">
        <v>130</v>
      </c>
      <c r="Q104" s="214" t="s">
        <v>2595</v>
      </c>
      <c r="R104" s="367"/>
      <c r="S104" s="367"/>
      <c r="T104" s="367"/>
      <c r="U104" s="366"/>
      <c r="V104" s="373"/>
      <c r="W104" s="368"/>
      <c r="X104" s="368"/>
      <c r="Y104" s="368"/>
      <c r="Z104" s="368"/>
      <c r="AA104" s="369"/>
      <c r="AB104" s="369"/>
      <c r="AC104" s="369"/>
      <c r="AD104" s="369"/>
      <c r="AE104" s="368" t="str">
        <f t="shared" si="3"/>
        <v>Maximum Monthly Benefit Percentage  (729)</v>
      </c>
      <c r="AF104" s="573" t="s">
        <v>34</v>
      </c>
      <c r="AG104" s="573"/>
      <c r="AH104" s="723"/>
      <c r="AI104" s="723"/>
      <c r="AJ104" s="723"/>
    </row>
    <row r="105" spans="1:36" ht="87" customHeight="1" outlineLevel="1" x14ac:dyDescent="0.25">
      <c r="A105" s="383">
        <v>730</v>
      </c>
      <c r="B105" s="373" t="s">
        <v>1081</v>
      </c>
      <c r="C105" s="382" t="s">
        <v>48</v>
      </c>
      <c r="D105" s="367" t="s">
        <v>2541</v>
      </c>
      <c r="E105" s="380"/>
      <c r="F105" s="371"/>
      <c r="G105" s="380"/>
      <c r="H105" s="379"/>
      <c r="I105" s="412" t="s">
        <v>1658</v>
      </c>
      <c r="J105" s="377" t="s">
        <v>32</v>
      </c>
      <c r="K105" s="214"/>
      <c r="L105" s="376"/>
      <c r="M105" s="368"/>
      <c r="N105" s="375"/>
      <c r="O105" s="374"/>
      <c r="P105" s="367" t="s">
        <v>627</v>
      </c>
      <c r="Q105" s="214"/>
      <c r="R105" s="367"/>
      <c r="S105" s="367"/>
      <c r="T105" s="367"/>
      <c r="U105" s="366"/>
      <c r="V105" s="373"/>
      <c r="W105" s="368"/>
      <c r="X105" s="368"/>
      <c r="Y105" s="368"/>
      <c r="Z105" s="368"/>
      <c r="AA105" s="369"/>
      <c r="AB105" s="369"/>
      <c r="AC105" s="369"/>
      <c r="AD105" s="369"/>
      <c r="AE105" s="368" t="str">
        <f t="shared" si="3"/>
        <v>Benefit Distribution Rider (730)</v>
      </c>
      <c r="AF105" s="573" t="s">
        <v>3912</v>
      </c>
      <c r="AG105" s="573" t="s">
        <v>2601</v>
      </c>
      <c r="AH105" s="723" t="s">
        <v>4197</v>
      </c>
      <c r="AI105" s="723"/>
      <c r="AJ105" s="723"/>
    </row>
    <row r="106" spans="1:36" ht="193.8" outlineLevel="1" x14ac:dyDescent="0.25">
      <c r="A106" s="383">
        <v>731</v>
      </c>
      <c r="B106" s="373" t="s">
        <v>1081</v>
      </c>
      <c r="C106" s="382" t="s">
        <v>48</v>
      </c>
      <c r="D106" s="367" t="s">
        <v>2541</v>
      </c>
      <c r="E106" s="380"/>
      <c r="F106" s="371"/>
      <c r="G106" s="380"/>
      <c r="H106" s="379"/>
      <c r="I106" s="412" t="s">
        <v>2567</v>
      </c>
      <c r="J106" s="377" t="s">
        <v>32</v>
      </c>
      <c r="K106" s="214"/>
      <c r="L106" s="376"/>
      <c r="M106" s="368"/>
      <c r="N106" s="375"/>
      <c r="O106" s="374"/>
      <c r="P106" s="367" t="s">
        <v>627</v>
      </c>
      <c r="Q106" s="214"/>
      <c r="R106" s="367"/>
      <c r="S106" s="367"/>
      <c r="T106" s="367"/>
      <c r="U106" s="366"/>
      <c r="V106" s="373"/>
      <c r="W106" s="368"/>
      <c r="X106" s="368"/>
      <c r="Y106" s="368"/>
      <c r="Z106" s="368"/>
      <c r="AA106" s="369"/>
      <c r="AB106" s="369"/>
      <c r="AC106" s="369"/>
      <c r="AD106" s="369"/>
      <c r="AE106" s="368" t="str">
        <f t="shared" si="3"/>
        <v>Enhanced Performance Factor Rider (731)</v>
      </c>
      <c r="AF106" s="573" t="s">
        <v>2602</v>
      </c>
      <c r="AG106" s="573" t="s">
        <v>2603</v>
      </c>
      <c r="AH106" s="723" t="s">
        <v>4198</v>
      </c>
      <c r="AI106" s="723"/>
      <c r="AJ106" s="723"/>
    </row>
    <row r="107" spans="1:36" ht="193.8" outlineLevel="1" x14ac:dyDescent="0.25">
      <c r="A107" s="383">
        <v>732</v>
      </c>
      <c r="B107" s="373" t="s">
        <v>1081</v>
      </c>
      <c r="C107" s="382" t="s">
        <v>48</v>
      </c>
      <c r="D107" s="367" t="s">
        <v>2541</v>
      </c>
      <c r="E107" s="380"/>
      <c r="F107" s="371"/>
      <c r="G107" s="380"/>
      <c r="H107" s="379"/>
      <c r="I107" s="412" t="s">
        <v>2568</v>
      </c>
      <c r="J107" s="377" t="s">
        <v>577</v>
      </c>
      <c r="K107" s="214" t="s">
        <v>2588</v>
      </c>
      <c r="L107" s="376" t="s">
        <v>33</v>
      </c>
      <c r="M107" s="368"/>
      <c r="N107" s="375"/>
      <c r="O107" s="374"/>
      <c r="P107" s="367" t="s">
        <v>130</v>
      </c>
      <c r="Q107" s="214" t="s">
        <v>2596</v>
      </c>
      <c r="R107" s="367"/>
      <c r="S107" s="367"/>
      <c r="T107" s="367"/>
      <c r="U107" s="366"/>
      <c r="V107" s="373"/>
      <c r="W107" s="368"/>
      <c r="X107" s="368"/>
      <c r="Y107" s="368"/>
      <c r="Z107" s="368"/>
      <c r="AA107" s="369"/>
      <c r="AB107" s="369"/>
      <c r="AC107" s="369"/>
      <c r="AD107" s="369"/>
      <c r="AE107" s="368" t="str">
        <f t="shared" si="3"/>
        <v>Enhanced Performance Factor Rider Design Option (732)</v>
      </c>
      <c r="AF107" s="573" t="s">
        <v>3913</v>
      </c>
      <c r="AG107" s="573" t="s">
        <v>2603</v>
      </c>
      <c r="AH107" s="723" t="s">
        <v>4197</v>
      </c>
      <c r="AI107" s="723"/>
      <c r="AJ107" s="723"/>
    </row>
    <row r="108" spans="1:36" ht="102.6" outlineLevel="1" x14ac:dyDescent="0.25">
      <c r="A108" s="383">
        <v>733</v>
      </c>
      <c r="B108" s="373" t="s">
        <v>1081</v>
      </c>
      <c r="C108" s="382" t="s">
        <v>48</v>
      </c>
      <c r="D108" s="367" t="s">
        <v>2541</v>
      </c>
      <c r="E108" s="380"/>
      <c r="F108" s="371"/>
      <c r="G108" s="380"/>
      <c r="H108" s="379"/>
      <c r="I108" s="412" t="s">
        <v>2569</v>
      </c>
      <c r="J108" s="377" t="s">
        <v>32</v>
      </c>
      <c r="K108" s="214"/>
      <c r="L108" s="376"/>
      <c r="M108" s="368"/>
      <c r="N108" s="375"/>
      <c r="O108" s="374"/>
      <c r="P108" s="367" t="s">
        <v>627</v>
      </c>
      <c r="Q108" s="214"/>
      <c r="R108" s="367"/>
      <c r="S108" s="367"/>
      <c r="T108" s="367"/>
      <c r="U108" s="366"/>
      <c r="V108" s="373"/>
      <c r="W108" s="368"/>
      <c r="X108" s="368"/>
      <c r="Y108" s="368"/>
      <c r="Z108" s="368"/>
      <c r="AA108" s="369"/>
      <c r="AB108" s="369"/>
      <c r="AC108" s="369"/>
      <c r="AD108" s="369"/>
      <c r="AE108" s="368" t="str">
        <f t="shared" si="3"/>
        <v>Flexible No Lapse Guarantee Rider  (733)</v>
      </c>
      <c r="AF108" s="573" t="s">
        <v>3914</v>
      </c>
      <c r="AG108" s="573" t="s">
        <v>2604</v>
      </c>
      <c r="AH108" s="723" t="s">
        <v>4197</v>
      </c>
      <c r="AI108" s="723"/>
      <c r="AJ108" s="723"/>
    </row>
    <row r="109" spans="1:36" ht="102.6" outlineLevel="1" x14ac:dyDescent="0.25">
      <c r="A109" s="383">
        <v>734</v>
      </c>
      <c r="B109" s="373" t="s">
        <v>1081</v>
      </c>
      <c r="C109" s="382" t="s">
        <v>48</v>
      </c>
      <c r="D109" s="367" t="s">
        <v>2541</v>
      </c>
      <c r="E109" s="380"/>
      <c r="F109" s="371"/>
      <c r="G109" s="380"/>
      <c r="H109" s="379"/>
      <c r="I109" s="412" t="s">
        <v>2570</v>
      </c>
      <c r="J109" s="377" t="s">
        <v>32</v>
      </c>
      <c r="K109" s="214" t="s">
        <v>2525</v>
      </c>
      <c r="L109" s="376" t="s">
        <v>2525</v>
      </c>
      <c r="M109" s="368"/>
      <c r="N109" s="375" t="s">
        <v>2525</v>
      </c>
      <c r="O109" s="374"/>
      <c r="P109" s="367" t="s">
        <v>627</v>
      </c>
      <c r="Q109" s="214"/>
      <c r="R109" s="367"/>
      <c r="S109" s="367"/>
      <c r="T109" s="367"/>
      <c r="U109" s="366"/>
      <c r="V109" s="373"/>
      <c r="W109" s="368"/>
      <c r="X109" s="368"/>
      <c r="Y109" s="368"/>
      <c r="Z109" s="368"/>
      <c r="AA109" s="369"/>
      <c r="AB109" s="369"/>
      <c r="AC109" s="369"/>
      <c r="AD109" s="369"/>
      <c r="AE109" s="368" t="str">
        <f t="shared" si="3"/>
        <v>Surrender Enhancement Rider (734)</v>
      </c>
      <c r="AF109" s="573" t="s">
        <v>3914</v>
      </c>
      <c r="AG109" s="573" t="s">
        <v>2605</v>
      </c>
      <c r="AH109" s="723" t="s">
        <v>4197</v>
      </c>
      <c r="AI109" s="723"/>
      <c r="AJ109" s="723"/>
    </row>
    <row r="110" spans="1:36" ht="30.75" customHeight="1" outlineLevel="1" x14ac:dyDescent="0.25">
      <c r="A110" s="383">
        <v>735</v>
      </c>
      <c r="B110" s="373" t="s">
        <v>1081</v>
      </c>
      <c r="C110" s="382" t="s">
        <v>48</v>
      </c>
      <c r="D110" s="367" t="s">
        <v>2541</v>
      </c>
      <c r="E110" s="380"/>
      <c r="F110" s="371"/>
      <c r="G110" s="380"/>
      <c r="H110" s="379"/>
      <c r="I110" s="412" t="s">
        <v>2571</v>
      </c>
      <c r="J110" s="377" t="s">
        <v>32</v>
      </c>
      <c r="K110" s="214"/>
      <c r="L110" s="376"/>
      <c r="M110" s="368"/>
      <c r="N110" s="375"/>
      <c r="O110" s="374"/>
      <c r="P110" s="367" t="s">
        <v>627</v>
      </c>
      <c r="Q110" s="214"/>
      <c r="R110" s="367"/>
      <c r="S110" s="367"/>
      <c r="T110" s="367"/>
      <c r="U110" s="366"/>
      <c r="V110" s="373"/>
      <c r="W110" s="368"/>
      <c r="X110" s="368"/>
      <c r="Y110" s="368"/>
      <c r="Z110" s="368"/>
      <c r="AA110" s="369"/>
      <c r="AB110" s="369"/>
      <c r="AC110" s="369"/>
      <c r="AD110" s="369"/>
      <c r="AE110" s="368" t="str">
        <f t="shared" si="3"/>
        <v>Other Optional Benefit? (735)</v>
      </c>
      <c r="AF110" s="573" t="s">
        <v>34</v>
      </c>
      <c r="AG110" s="573"/>
      <c r="AH110" s="723"/>
      <c r="AI110" s="723"/>
      <c r="AJ110" s="723"/>
    </row>
    <row r="111" spans="1:36" ht="30.75" customHeight="1" outlineLevel="1" x14ac:dyDescent="0.25">
      <c r="A111" s="383">
        <v>736</v>
      </c>
      <c r="B111" s="373" t="s">
        <v>1081</v>
      </c>
      <c r="C111" s="382" t="s">
        <v>48</v>
      </c>
      <c r="D111" s="367" t="s">
        <v>2541</v>
      </c>
      <c r="E111" s="380"/>
      <c r="F111" s="371"/>
      <c r="G111" s="380"/>
      <c r="H111" s="379"/>
      <c r="I111" s="412" t="s">
        <v>2572</v>
      </c>
      <c r="J111" s="377" t="s">
        <v>577</v>
      </c>
      <c r="K111" s="214" t="s">
        <v>2586</v>
      </c>
      <c r="L111" s="376" t="s">
        <v>33</v>
      </c>
      <c r="M111" s="368"/>
      <c r="N111" s="375" t="s">
        <v>2417</v>
      </c>
      <c r="O111" s="374">
        <v>30</v>
      </c>
      <c r="P111" s="367" t="s">
        <v>578</v>
      </c>
      <c r="Q111" s="214"/>
      <c r="R111" s="367"/>
      <c r="S111" s="367"/>
      <c r="T111" s="367"/>
      <c r="U111" s="366"/>
      <c r="V111" s="373"/>
      <c r="W111" s="368"/>
      <c r="X111" s="368"/>
      <c r="Y111" s="368"/>
      <c r="Z111" s="368"/>
      <c r="AA111" s="369"/>
      <c r="AB111" s="369"/>
      <c r="AC111" s="369"/>
      <c r="AD111" s="369"/>
      <c r="AE111" s="368" t="str">
        <f t="shared" si="3"/>
        <v>Other Optional Benefit Name (736)</v>
      </c>
      <c r="AF111" s="573" t="s">
        <v>34</v>
      </c>
      <c r="AG111" s="573"/>
      <c r="AH111" s="723"/>
      <c r="AI111" s="723"/>
      <c r="AJ111" s="723"/>
    </row>
    <row r="112" spans="1:36" ht="30.75" customHeight="1" outlineLevel="1" x14ac:dyDescent="0.25">
      <c r="A112" s="383">
        <v>737</v>
      </c>
      <c r="B112" s="373" t="s">
        <v>1081</v>
      </c>
      <c r="C112" s="382" t="s">
        <v>48</v>
      </c>
      <c r="D112" s="367" t="s">
        <v>2541</v>
      </c>
      <c r="E112" s="380"/>
      <c r="F112" s="371"/>
      <c r="G112" s="380"/>
      <c r="H112" s="379"/>
      <c r="I112" s="412" t="s">
        <v>2573</v>
      </c>
      <c r="J112" s="377" t="s">
        <v>577</v>
      </c>
      <c r="K112" s="214" t="s">
        <v>2586</v>
      </c>
      <c r="L112" s="376" t="s">
        <v>536</v>
      </c>
      <c r="M112" s="368"/>
      <c r="N112" s="375" t="s">
        <v>263</v>
      </c>
      <c r="O112" s="374">
        <v>12</v>
      </c>
      <c r="P112" s="367" t="s">
        <v>578</v>
      </c>
      <c r="Q112" s="214"/>
      <c r="R112" s="367"/>
      <c r="S112" s="367"/>
      <c r="T112" s="367"/>
      <c r="U112" s="366"/>
      <c r="V112" s="373"/>
      <c r="W112" s="368"/>
      <c r="X112" s="368"/>
      <c r="Y112" s="368"/>
      <c r="Z112" s="368"/>
      <c r="AA112" s="369"/>
      <c r="AB112" s="369"/>
      <c r="AC112" s="369"/>
      <c r="AD112" s="369"/>
      <c r="AE112" s="368" t="str">
        <f t="shared" si="3"/>
        <v>Other Optional Benefit Coverage (737)</v>
      </c>
      <c r="AF112" s="573" t="s">
        <v>34</v>
      </c>
      <c r="AG112" s="573"/>
      <c r="AH112" s="723"/>
      <c r="AI112" s="723"/>
      <c r="AJ112" s="723"/>
    </row>
    <row r="113" spans="1:36" ht="30.75" customHeight="1" outlineLevel="1" x14ac:dyDescent="0.25">
      <c r="A113" s="383">
        <v>738</v>
      </c>
      <c r="B113" s="373" t="s">
        <v>1081</v>
      </c>
      <c r="C113" s="382" t="s">
        <v>48</v>
      </c>
      <c r="D113" s="367" t="s">
        <v>2541</v>
      </c>
      <c r="E113" s="380"/>
      <c r="F113" s="371"/>
      <c r="G113" s="380"/>
      <c r="H113" s="379"/>
      <c r="I113" s="412" t="s">
        <v>2571</v>
      </c>
      <c r="J113" s="377" t="s">
        <v>32</v>
      </c>
      <c r="K113" s="214"/>
      <c r="L113" s="376"/>
      <c r="M113" s="368"/>
      <c r="N113" s="375"/>
      <c r="O113" s="374"/>
      <c r="P113" s="367" t="s">
        <v>627</v>
      </c>
      <c r="Q113" s="214"/>
      <c r="R113" s="367"/>
      <c r="S113" s="367"/>
      <c r="T113" s="367"/>
      <c r="U113" s="366"/>
      <c r="V113" s="373"/>
      <c r="W113" s="368"/>
      <c r="X113" s="368"/>
      <c r="Y113" s="368"/>
      <c r="Z113" s="368"/>
      <c r="AA113" s="369"/>
      <c r="AB113" s="369"/>
      <c r="AC113" s="369"/>
      <c r="AD113" s="369"/>
      <c r="AE113" s="368" t="str">
        <f t="shared" si="3"/>
        <v>Other Optional Benefit? (738)</v>
      </c>
      <c r="AF113" s="573" t="s">
        <v>34</v>
      </c>
      <c r="AG113" s="573"/>
      <c r="AH113" s="723"/>
      <c r="AI113" s="723"/>
      <c r="AJ113" s="723"/>
    </row>
    <row r="114" spans="1:36" ht="30.75" customHeight="1" outlineLevel="1" x14ac:dyDescent="0.25">
      <c r="A114" s="383">
        <v>739</v>
      </c>
      <c r="B114" s="373" t="s">
        <v>1081</v>
      </c>
      <c r="C114" s="382" t="s">
        <v>48</v>
      </c>
      <c r="D114" s="367" t="s">
        <v>2541</v>
      </c>
      <c r="E114" s="380"/>
      <c r="F114" s="371"/>
      <c r="G114" s="380"/>
      <c r="H114" s="379"/>
      <c r="I114" s="412" t="s">
        <v>2572</v>
      </c>
      <c r="J114" s="377" t="s">
        <v>577</v>
      </c>
      <c r="K114" s="214" t="s">
        <v>2586</v>
      </c>
      <c r="L114" s="376" t="s">
        <v>33</v>
      </c>
      <c r="M114" s="368"/>
      <c r="N114" s="375" t="s">
        <v>2417</v>
      </c>
      <c r="O114" s="374">
        <v>30</v>
      </c>
      <c r="P114" s="367" t="s">
        <v>578</v>
      </c>
      <c r="Q114" s="214"/>
      <c r="R114" s="367"/>
      <c r="S114" s="367"/>
      <c r="T114" s="367"/>
      <c r="U114" s="366"/>
      <c r="V114" s="373"/>
      <c r="W114" s="368"/>
      <c r="X114" s="368"/>
      <c r="Y114" s="368"/>
      <c r="Z114" s="368"/>
      <c r="AA114" s="369"/>
      <c r="AB114" s="369"/>
      <c r="AC114" s="369"/>
      <c r="AD114" s="369"/>
      <c r="AE114" s="368" t="str">
        <f t="shared" si="3"/>
        <v>Other Optional Benefit Name (739)</v>
      </c>
      <c r="AF114" s="573" t="s">
        <v>34</v>
      </c>
      <c r="AG114" s="573"/>
      <c r="AH114" s="723"/>
      <c r="AI114" s="723"/>
      <c r="AJ114" s="723"/>
    </row>
    <row r="115" spans="1:36" ht="30.75" customHeight="1" outlineLevel="1" x14ac:dyDescent="0.25">
      <c r="A115" s="383">
        <v>740</v>
      </c>
      <c r="B115" s="373" t="s">
        <v>1081</v>
      </c>
      <c r="C115" s="382" t="s">
        <v>48</v>
      </c>
      <c r="D115" s="367" t="s">
        <v>2541</v>
      </c>
      <c r="E115" s="380"/>
      <c r="F115" s="371"/>
      <c r="G115" s="380"/>
      <c r="H115" s="379"/>
      <c r="I115" s="412" t="s">
        <v>2573</v>
      </c>
      <c r="J115" s="377" t="s">
        <v>577</v>
      </c>
      <c r="K115" s="214" t="s">
        <v>2586</v>
      </c>
      <c r="L115" s="376" t="s">
        <v>536</v>
      </c>
      <c r="M115" s="368"/>
      <c r="N115" s="375" t="s">
        <v>263</v>
      </c>
      <c r="O115" s="374">
        <v>12</v>
      </c>
      <c r="P115" s="367" t="s">
        <v>578</v>
      </c>
      <c r="Q115" s="214"/>
      <c r="R115" s="367"/>
      <c r="S115" s="367"/>
      <c r="T115" s="367"/>
      <c r="U115" s="366"/>
      <c r="V115" s="373"/>
      <c r="W115" s="368"/>
      <c r="X115" s="368"/>
      <c r="Y115" s="368"/>
      <c r="Z115" s="368"/>
      <c r="AA115" s="369"/>
      <c r="AB115" s="369"/>
      <c r="AC115" s="369"/>
      <c r="AD115" s="369"/>
      <c r="AE115" s="368" t="str">
        <f t="shared" si="3"/>
        <v>Other Optional Benefit Coverage (740)</v>
      </c>
      <c r="AF115" s="573" t="s">
        <v>34</v>
      </c>
      <c r="AG115" s="573"/>
      <c r="AH115" s="723"/>
      <c r="AI115" s="723"/>
      <c r="AJ115" s="723"/>
    </row>
    <row r="116" spans="1:36" ht="30.75" customHeight="1" outlineLevel="1" x14ac:dyDescent="0.25">
      <c r="A116" s="383">
        <v>741</v>
      </c>
      <c r="B116" s="373" t="s">
        <v>1081</v>
      </c>
      <c r="C116" s="382" t="s">
        <v>48</v>
      </c>
      <c r="D116" s="367" t="s">
        <v>2541</v>
      </c>
      <c r="E116" s="380"/>
      <c r="F116" s="371"/>
      <c r="G116" s="380"/>
      <c r="H116" s="379"/>
      <c r="I116" s="412" t="s">
        <v>2574</v>
      </c>
      <c r="J116" s="377" t="s">
        <v>32</v>
      </c>
      <c r="K116" s="214"/>
      <c r="L116" s="376"/>
      <c r="M116" s="368"/>
      <c r="N116" s="375" t="s">
        <v>369</v>
      </c>
      <c r="O116" s="374"/>
      <c r="P116" s="367"/>
      <c r="Q116" s="214"/>
      <c r="R116" s="367"/>
      <c r="S116" s="367"/>
      <c r="T116" s="367"/>
      <c r="U116" s="366"/>
      <c r="V116" s="373"/>
      <c r="W116" s="368"/>
      <c r="X116" s="368"/>
      <c r="Y116" s="368"/>
      <c r="Z116" s="368"/>
      <c r="AA116" s="369"/>
      <c r="AB116" s="369"/>
      <c r="AC116" s="369"/>
      <c r="AD116" s="369"/>
      <c r="AE116" s="368" t="str">
        <f t="shared" si="3"/>
        <v>Check if opting out of any of the following: (741)</v>
      </c>
      <c r="AF116" s="573" t="s">
        <v>34</v>
      </c>
      <c r="AG116" s="573"/>
      <c r="AH116" s="723"/>
      <c r="AI116" s="723"/>
      <c r="AJ116" s="723"/>
    </row>
    <row r="117" spans="1:36" ht="102.6" outlineLevel="1" x14ac:dyDescent="0.25">
      <c r="A117" s="383">
        <v>742</v>
      </c>
      <c r="B117" s="373" t="s">
        <v>1081</v>
      </c>
      <c r="C117" s="382" t="s">
        <v>48</v>
      </c>
      <c r="D117" s="367" t="s">
        <v>2541</v>
      </c>
      <c r="E117" s="380"/>
      <c r="F117" s="371"/>
      <c r="G117" s="380"/>
      <c r="H117" s="379"/>
      <c r="I117" s="412" t="s">
        <v>2575</v>
      </c>
      <c r="J117" s="377" t="s">
        <v>32</v>
      </c>
      <c r="K117" s="214"/>
      <c r="L117" s="376"/>
      <c r="M117" s="368"/>
      <c r="N117" s="375"/>
      <c r="O117" s="374"/>
      <c r="P117" s="367" t="s">
        <v>627</v>
      </c>
      <c r="Q117" s="214"/>
      <c r="R117" s="367"/>
      <c r="S117" s="367"/>
      <c r="T117" s="367"/>
      <c r="U117" s="366"/>
      <c r="V117" s="373"/>
      <c r="W117" s="368"/>
      <c r="X117" s="368"/>
      <c r="Y117" s="368"/>
      <c r="Z117" s="368"/>
      <c r="AA117" s="369"/>
      <c r="AB117" s="369"/>
      <c r="AC117" s="369"/>
      <c r="AD117" s="369"/>
      <c r="AE117" s="368" t="str">
        <f t="shared" si="3"/>
        <v>Accelerated Death Benefit Rider for Chronic Illness (742)</v>
      </c>
      <c r="AF117" s="573" t="s">
        <v>3905</v>
      </c>
      <c r="AG117" s="573" t="s">
        <v>3904</v>
      </c>
      <c r="AH117" s="723" t="s">
        <v>4197</v>
      </c>
      <c r="AI117" s="723"/>
      <c r="AJ117" s="723"/>
    </row>
    <row r="118" spans="1:36" ht="216.6" outlineLevel="1" x14ac:dyDescent="0.25">
      <c r="A118" s="383">
        <v>743</v>
      </c>
      <c r="B118" s="373" t="s">
        <v>1081</v>
      </c>
      <c r="C118" s="382" t="s">
        <v>48</v>
      </c>
      <c r="D118" s="367" t="s">
        <v>2541</v>
      </c>
      <c r="E118" s="380"/>
      <c r="F118" s="371"/>
      <c r="G118" s="380"/>
      <c r="H118" s="379"/>
      <c r="I118" s="412" t="s">
        <v>2576</v>
      </c>
      <c r="J118" s="377" t="s">
        <v>32</v>
      </c>
      <c r="K118" s="214"/>
      <c r="L118" s="376"/>
      <c r="M118" s="368"/>
      <c r="N118" s="375"/>
      <c r="O118" s="374"/>
      <c r="P118" s="367" t="s">
        <v>627</v>
      </c>
      <c r="Q118" s="214"/>
      <c r="R118" s="367"/>
      <c r="S118" s="367"/>
      <c r="T118" s="367"/>
      <c r="U118" s="366"/>
      <c r="V118" s="373"/>
      <c r="W118" s="368"/>
      <c r="X118" s="368"/>
      <c r="Y118" s="368"/>
      <c r="Z118" s="368"/>
      <c r="AA118" s="369"/>
      <c r="AB118" s="369"/>
      <c r="AC118" s="369"/>
      <c r="AD118" s="369"/>
      <c r="AE118" s="368" t="str">
        <f t="shared" si="3"/>
        <v>Accelerated Death Benefit Rider for Terminal Illness (743)</v>
      </c>
      <c r="AF118" s="573" t="s">
        <v>3906</v>
      </c>
      <c r="AG118" s="573" t="s">
        <v>3907</v>
      </c>
      <c r="AH118" s="723" t="s">
        <v>4197</v>
      </c>
      <c r="AI118" s="723"/>
      <c r="AJ118" s="723"/>
    </row>
    <row r="119" spans="1:36" ht="30.75" customHeight="1" outlineLevel="1" x14ac:dyDescent="0.25">
      <c r="A119" s="383">
        <v>744</v>
      </c>
      <c r="B119" s="373" t="s">
        <v>1081</v>
      </c>
      <c r="C119" s="382" t="s">
        <v>48</v>
      </c>
      <c r="D119" s="367" t="s">
        <v>2541</v>
      </c>
      <c r="E119" s="380"/>
      <c r="F119" s="371"/>
      <c r="G119" s="380"/>
      <c r="H119" s="379"/>
      <c r="I119" s="412" t="s">
        <v>2577</v>
      </c>
      <c r="J119" s="377" t="s">
        <v>32</v>
      </c>
      <c r="K119" s="214"/>
      <c r="L119" s="376"/>
      <c r="M119" s="368"/>
      <c r="N119" s="375"/>
      <c r="O119" s="374"/>
      <c r="P119" s="367" t="s">
        <v>627</v>
      </c>
      <c r="Q119" s="214"/>
      <c r="R119" s="367"/>
      <c r="S119" s="367"/>
      <c r="T119" s="367"/>
      <c r="U119" s="366"/>
      <c r="V119" s="373"/>
      <c r="W119" s="368"/>
      <c r="X119" s="368"/>
      <c r="Y119" s="368"/>
      <c r="Z119" s="368"/>
      <c r="AA119" s="369"/>
      <c r="AB119" s="369"/>
      <c r="AC119" s="369"/>
      <c r="AD119" s="369"/>
      <c r="AE119" s="368" t="str">
        <f t="shared" si="3"/>
        <v>Overloan Protection Rider (744)</v>
      </c>
      <c r="AF119" s="573" t="s">
        <v>34</v>
      </c>
      <c r="AG119" s="573"/>
      <c r="AH119" s="723"/>
      <c r="AI119" s="723"/>
      <c r="AJ119" s="723"/>
    </row>
    <row r="120" spans="1:36" ht="30.75" customHeight="1" outlineLevel="1" x14ac:dyDescent="0.25">
      <c r="A120" s="383">
        <v>745</v>
      </c>
      <c r="B120" s="373" t="s">
        <v>1081</v>
      </c>
      <c r="C120" s="382" t="s">
        <v>48</v>
      </c>
      <c r="D120" s="367" t="s">
        <v>2541</v>
      </c>
      <c r="E120" s="380"/>
      <c r="F120" s="371"/>
      <c r="G120" s="380"/>
      <c r="H120" s="379"/>
      <c r="I120" s="412" t="s">
        <v>378</v>
      </c>
      <c r="J120" s="377" t="s">
        <v>32</v>
      </c>
      <c r="K120" s="214"/>
      <c r="L120" s="376"/>
      <c r="M120" s="368"/>
      <c r="N120" s="375"/>
      <c r="O120" s="374"/>
      <c r="P120" s="367" t="s">
        <v>627</v>
      </c>
      <c r="Q120" s="214" t="s">
        <v>627</v>
      </c>
      <c r="R120" s="367"/>
      <c r="S120" s="367"/>
      <c r="T120" s="367"/>
      <c r="U120" s="366"/>
      <c r="V120" s="373"/>
      <c r="W120" s="368"/>
      <c r="X120" s="368"/>
      <c r="Y120" s="368"/>
      <c r="Z120" s="368"/>
      <c r="AA120" s="369"/>
      <c r="AB120" s="369"/>
      <c r="AC120" s="369"/>
      <c r="AD120" s="369"/>
      <c r="AE120" s="368" t="str">
        <f t="shared" si="3"/>
        <v>Other (745)</v>
      </c>
      <c r="AF120" s="573" t="s">
        <v>34</v>
      </c>
      <c r="AG120" s="573"/>
      <c r="AH120" s="723"/>
      <c r="AI120" s="723"/>
      <c r="AJ120" s="723"/>
    </row>
    <row r="121" spans="1:36" ht="30.75" customHeight="1" outlineLevel="1" x14ac:dyDescent="0.25">
      <c r="A121" s="383">
        <v>746</v>
      </c>
      <c r="B121" s="373" t="s">
        <v>1081</v>
      </c>
      <c r="C121" s="382" t="s">
        <v>48</v>
      </c>
      <c r="D121" s="367" t="s">
        <v>2541</v>
      </c>
      <c r="E121" s="380"/>
      <c r="F121" s="371"/>
      <c r="G121" s="380"/>
      <c r="H121" s="379"/>
      <c r="I121" s="412" t="s">
        <v>2578</v>
      </c>
      <c r="J121" s="377" t="s">
        <v>577</v>
      </c>
      <c r="K121" s="214" t="s">
        <v>2586</v>
      </c>
      <c r="L121" s="376" t="s">
        <v>33</v>
      </c>
      <c r="M121" s="368"/>
      <c r="N121" s="375" t="s">
        <v>2417</v>
      </c>
      <c r="O121" s="374">
        <v>30</v>
      </c>
      <c r="P121" s="367" t="s">
        <v>578</v>
      </c>
      <c r="Q121" s="214" t="s">
        <v>578</v>
      </c>
      <c r="R121" s="367"/>
      <c r="S121" s="367"/>
      <c r="T121" s="367"/>
      <c r="U121" s="366"/>
      <c r="V121" s="373"/>
      <c r="W121" s="368"/>
      <c r="X121" s="368"/>
      <c r="Y121" s="368"/>
      <c r="Z121" s="368"/>
      <c r="AA121" s="369"/>
      <c r="AB121" s="369"/>
      <c r="AC121" s="369"/>
      <c r="AD121" s="369"/>
      <c r="AE121" s="368" t="str">
        <f t="shared" si="3"/>
        <v>Other name (746)</v>
      </c>
      <c r="AF121" s="573" t="s">
        <v>34</v>
      </c>
      <c r="AG121" s="573"/>
      <c r="AH121" s="723"/>
      <c r="AI121" s="723"/>
      <c r="AJ121" s="723"/>
    </row>
    <row r="122" spans="1:36" ht="63" customHeight="1" x14ac:dyDescent="0.25">
      <c r="A122" s="383">
        <v>1</v>
      </c>
      <c r="B122" s="373"/>
      <c r="C122" s="382" t="s">
        <v>657</v>
      </c>
      <c r="D122" s="397" t="s">
        <v>455</v>
      </c>
      <c r="E122" s="395" t="s">
        <v>577</v>
      </c>
      <c r="F122" s="386"/>
      <c r="G122" s="395"/>
      <c r="H122" s="395">
        <v>1</v>
      </c>
      <c r="I122" s="435"/>
      <c r="J122" s="473"/>
      <c r="K122" s="472"/>
      <c r="L122" s="395"/>
      <c r="M122" s="386"/>
      <c r="N122" s="394" t="s">
        <v>415</v>
      </c>
      <c r="O122" s="393" t="s">
        <v>415</v>
      </c>
      <c r="P122" s="471"/>
      <c r="Q122" s="472"/>
      <c r="R122" s="471"/>
      <c r="S122" s="391"/>
      <c r="T122" s="391"/>
      <c r="U122" s="390"/>
      <c r="V122" s="389"/>
      <c r="W122" s="470"/>
      <c r="X122" s="386"/>
      <c r="Y122" s="386"/>
      <c r="Z122" s="470"/>
      <c r="AA122" s="388"/>
      <c r="AB122" s="388"/>
      <c r="AC122" s="388"/>
      <c r="AD122" s="387" t="s">
        <v>415</v>
      </c>
      <c r="AE122" s="386"/>
      <c r="AF122" s="575"/>
      <c r="AG122" s="575"/>
      <c r="AH122" s="723"/>
      <c r="AI122" s="723"/>
      <c r="AJ122" s="723"/>
    </row>
    <row r="123" spans="1:36" ht="36" customHeight="1" outlineLevel="1" x14ac:dyDescent="0.25">
      <c r="A123" s="383">
        <v>2</v>
      </c>
      <c r="B123" s="373"/>
      <c r="C123" s="382" t="s">
        <v>657</v>
      </c>
      <c r="D123" s="402" t="s">
        <v>455</v>
      </c>
      <c r="E123" s="376"/>
      <c r="F123" s="368"/>
      <c r="G123" s="376"/>
      <c r="H123" s="376"/>
      <c r="I123" s="412" t="s">
        <v>702</v>
      </c>
      <c r="J123" s="376" t="s">
        <v>32</v>
      </c>
      <c r="K123" s="214"/>
      <c r="L123" s="376"/>
      <c r="M123" s="368"/>
      <c r="N123" s="385"/>
      <c r="O123" s="384"/>
      <c r="P123" s="214" t="s">
        <v>687</v>
      </c>
      <c r="Q123" s="466"/>
      <c r="R123" s="367"/>
      <c r="S123" s="367"/>
      <c r="T123" s="367"/>
      <c r="U123" s="366"/>
      <c r="V123" s="373"/>
      <c r="W123" s="368"/>
      <c r="X123" s="368"/>
      <c r="Y123" s="368"/>
      <c r="Z123" s="368"/>
      <c r="AA123" s="369"/>
      <c r="AB123" s="369"/>
      <c r="AC123" s="369"/>
      <c r="AD123" s="369"/>
      <c r="AE123" s="474" t="str">
        <f t="shared" ref="AE123:AE141" si="4">I123&amp;" ("&amp;A123&amp;")"</f>
        <v>Producer  (2)</v>
      </c>
      <c r="AF123" s="575"/>
      <c r="AG123" s="575"/>
      <c r="AH123" s="723"/>
      <c r="AI123" s="723"/>
      <c r="AJ123" s="723"/>
    </row>
    <row r="124" spans="1:36" ht="44.25" customHeight="1" outlineLevel="1" x14ac:dyDescent="0.25">
      <c r="A124" s="383">
        <v>3</v>
      </c>
      <c r="B124" s="373"/>
      <c r="C124" s="382" t="s">
        <v>657</v>
      </c>
      <c r="D124" s="402" t="s">
        <v>455</v>
      </c>
      <c r="E124" s="380"/>
      <c r="F124" s="371"/>
      <c r="G124" s="380"/>
      <c r="H124" s="380"/>
      <c r="I124" s="412" t="s">
        <v>213</v>
      </c>
      <c r="J124" s="376" t="s">
        <v>32</v>
      </c>
      <c r="K124" s="214"/>
      <c r="L124" s="376" t="s">
        <v>33</v>
      </c>
      <c r="M124" s="368"/>
      <c r="N124" s="375" t="s">
        <v>239</v>
      </c>
      <c r="O124" s="408">
        <v>15</v>
      </c>
      <c r="P124" s="367" t="s">
        <v>578</v>
      </c>
      <c r="Q124" s="214"/>
      <c r="R124" s="367"/>
      <c r="S124" s="367"/>
      <c r="T124" s="367"/>
      <c r="U124" s="411" t="s">
        <v>34</v>
      </c>
      <c r="V124" s="373"/>
      <c r="W124" s="368"/>
      <c r="X124" s="368"/>
      <c r="Y124" s="368"/>
      <c r="Z124" s="368"/>
      <c r="AA124" s="369"/>
      <c r="AB124" s="369"/>
      <c r="AC124" s="369"/>
      <c r="AD124" s="369" t="s">
        <v>234</v>
      </c>
      <c r="AE124" s="474" t="str">
        <f t="shared" si="4"/>
        <v>First (3)</v>
      </c>
      <c r="AF124" s="575"/>
      <c r="AG124" s="575"/>
      <c r="AH124" s="723" t="s">
        <v>4248</v>
      </c>
      <c r="AI124" s="723" t="s">
        <v>29</v>
      </c>
      <c r="AJ124" s="723"/>
    </row>
    <row r="125" spans="1:36" ht="44.25" customHeight="1" outlineLevel="1" x14ac:dyDescent="0.25">
      <c r="A125" s="383">
        <v>4</v>
      </c>
      <c r="B125" s="373"/>
      <c r="C125" s="382" t="s">
        <v>657</v>
      </c>
      <c r="D125" s="402" t="s">
        <v>455</v>
      </c>
      <c r="E125" s="380"/>
      <c r="F125" s="371"/>
      <c r="G125" s="380"/>
      <c r="H125" s="380"/>
      <c r="I125" s="412" t="s">
        <v>215</v>
      </c>
      <c r="J125" s="376" t="s">
        <v>32</v>
      </c>
      <c r="K125" s="214"/>
      <c r="L125" s="376" t="s">
        <v>536</v>
      </c>
      <c r="M125" s="368"/>
      <c r="N125" s="375" t="s">
        <v>239</v>
      </c>
      <c r="O125" s="408">
        <v>1</v>
      </c>
      <c r="P125" s="367" t="s">
        <v>578</v>
      </c>
      <c r="Q125" s="214"/>
      <c r="R125" s="367"/>
      <c r="S125" s="367"/>
      <c r="T125" s="367"/>
      <c r="U125" s="411" t="s">
        <v>34</v>
      </c>
      <c r="V125" s="373"/>
      <c r="W125" s="368"/>
      <c r="X125" s="368"/>
      <c r="Y125" s="368"/>
      <c r="Z125" s="368"/>
      <c r="AA125" s="369"/>
      <c r="AB125" s="369"/>
      <c r="AC125" s="369"/>
      <c r="AD125" s="369" t="s">
        <v>234</v>
      </c>
      <c r="AE125" s="474" t="str">
        <f t="shared" si="4"/>
        <v>MI (4)</v>
      </c>
      <c r="AF125" s="575"/>
      <c r="AG125" s="575"/>
      <c r="AH125" s="723" t="s">
        <v>4248</v>
      </c>
      <c r="AI125" s="723" t="s">
        <v>215</v>
      </c>
      <c r="AJ125" s="723"/>
    </row>
    <row r="126" spans="1:36" ht="45.75" customHeight="1" outlineLevel="1" x14ac:dyDescent="0.25">
      <c r="A126" s="383">
        <v>5</v>
      </c>
      <c r="B126" s="373"/>
      <c r="C126" s="382" t="s">
        <v>657</v>
      </c>
      <c r="D126" s="402" t="s">
        <v>455</v>
      </c>
      <c r="E126" s="380"/>
      <c r="F126" s="371"/>
      <c r="G126" s="380"/>
      <c r="H126" s="380"/>
      <c r="I126" s="412" t="s">
        <v>214</v>
      </c>
      <c r="J126" s="376" t="s">
        <v>32</v>
      </c>
      <c r="K126" s="214"/>
      <c r="L126" s="376" t="s">
        <v>33</v>
      </c>
      <c r="M126" s="368"/>
      <c r="N126" s="375" t="s">
        <v>239</v>
      </c>
      <c r="O126" s="408">
        <v>19</v>
      </c>
      <c r="P126" s="367" t="s">
        <v>578</v>
      </c>
      <c r="Q126" s="214"/>
      <c r="R126" s="367"/>
      <c r="S126" s="367"/>
      <c r="T126" s="367"/>
      <c r="U126" s="411" t="s">
        <v>34</v>
      </c>
      <c r="V126" s="373"/>
      <c r="W126" s="368"/>
      <c r="X126" s="368"/>
      <c r="Y126" s="368"/>
      <c r="Z126" s="368"/>
      <c r="AA126" s="369"/>
      <c r="AB126" s="369"/>
      <c r="AC126" s="369"/>
      <c r="AD126" s="369" t="s">
        <v>234</v>
      </c>
      <c r="AE126" s="474" t="str">
        <f t="shared" si="4"/>
        <v>Last (5)</v>
      </c>
      <c r="AF126" s="575"/>
      <c r="AG126" s="575"/>
      <c r="AH126" s="723" t="s">
        <v>4248</v>
      </c>
      <c r="AI126" s="723" t="s">
        <v>111</v>
      </c>
      <c r="AJ126" s="723"/>
    </row>
    <row r="127" spans="1:36" ht="48" customHeight="1" outlineLevel="1" x14ac:dyDescent="0.25">
      <c r="A127" s="383">
        <v>6</v>
      </c>
      <c r="B127" s="373"/>
      <c r="C127" s="382" t="s">
        <v>657</v>
      </c>
      <c r="D127" s="402" t="s">
        <v>455</v>
      </c>
      <c r="E127" s="380"/>
      <c r="F127" s="371"/>
      <c r="G127" s="380"/>
      <c r="H127" s="380"/>
      <c r="I127" s="412" t="s">
        <v>689</v>
      </c>
      <c r="J127" s="376" t="s">
        <v>32</v>
      </c>
      <c r="K127" s="214"/>
      <c r="L127" s="376" t="s">
        <v>33</v>
      </c>
      <c r="M127" s="368"/>
      <c r="N127" s="375" t="s">
        <v>420</v>
      </c>
      <c r="O127" s="408">
        <v>30</v>
      </c>
      <c r="P127" s="367" t="s">
        <v>406</v>
      </c>
      <c r="Q127" s="214"/>
      <c r="R127" s="367"/>
      <c r="S127" s="367"/>
      <c r="T127" s="367"/>
      <c r="U127" s="366" t="s">
        <v>34</v>
      </c>
      <c r="V127" s="373"/>
      <c r="W127" s="368"/>
      <c r="X127" s="368"/>
      <c r="Y127" s="368"/>
      <c r="Z127" s="368"/>
      <c r="AA127" s="369"/>
      <c r="AB127" s="369"/>
      <c r="AC127" s="369"/>
      <c r="AD127" s="369" t="s">
        <v>234</v>
      </c>
      <c r="AE127" s="474" t="str">
        <f t="shared" si="4"/>
        <v>Street Address (6)</v>
      </c>
      <c r="AF127" s="575"/>
      <c r="AG127" s="575"/>
      <c r="AH127" s="723"/>
      <c r="AI127" s="723"/>
      <c r="AJ127" s="723"/>
    </row>
    <row r="128" spans="1:36" ht="65.25" customHeight="1" outlineLevel="1" x14ac:dyDescent="0.25">
      <c r="A128" s="383">
        <v>7</v>
      </c>
      <c r="B128" s="373"/>
      <c r="C128" s="382" t="s">
        <v>657</v>
      </c>
      <c r="D128" s="402" t="s">
        <v>455</v>
      </c>
      <c r="E128" s="380"/>
      <c r="F128" s="371"/>
      <c r="G128" s="380"/>
      <c r="H128" s="380"/>
      <c r="I128" s="412" t="s">
        <v>395</v>
      </c>
      <c r="J128" s="376" t="s">
        <v>32</v>
      </c>
      <c r="K128" s="214"/>
      <c r="L128" s="376" t="s">
        <v>33</v>
      </c>
      <c r="M128" s="368"/>
      <c r="N128" s="375" t="s">
        <v>420</v>
      </c>
      <c r="O128" s="374">
        <v>20</v>
      </c>
      <c r="P128" s="367" t="s">
        <v>406</v>
      </c>
      <c r="Q128" s="214"/>
      <c r="R128" s="367"/>
      <c r="S128" s="367"/>
      <c r="T128" s="367"/>
      <c r="U128" s="366" t="s">
        <v>34</v>
      </c>
      <c r="V128" s="373"/>
      <c r="W128" s="368"/>
      <c r="X128" s="368"/>
      <c r="Y128" s="368"/>
      <c r="Z128" s="368"/>
      <c r="AA128" s="369"/>
      <c r="AB128" s="369"/>
      <c r="AC128" s="369"/>
      <c r="AD128" s="369" t="s">
        <v>234</v>
      </c>
      <c r="AE128" s="474" t="str">
        <f t="shared" si="4"/>
        <v>City (7)</v>
      </c>
      <c r="AF128" s="575"/>
      <c r="AG128" s="575"/>
      <c r="AH128" s="723"/>
      <c r="AI128" s="723"/>
      <c r="AJ128" s="723"/>
    </row>
    <row r="129" spans="1:36" ht="36.75" customHeight="1" outlineLevel="1" x14ac:dyDescent="0.25">
      <c r="A129" s="383">
        <v>8</v>
      </c>
      <c r="B129" s="373"/>
      <c r="C129" s="382" t="s">
        <v>657</v>
      </c>
      <c r="D129" s="402" t="s">
        <v>455</v>
      </c>
      <c r="E129" s="380"/>
      <c r="F129" s="371"/>
      <c r="G129" s="380"/>
      <c r="H129" s="380"/>
      <c r="I129" s="412" t="s">
        <v>284</v>
      </c>
      <c r="J129" s="376" t="s">
        <v>32</v>
      </c>
      <c r="K129" s="414"/>
      <c r="L129" s="376" t="s">
        <v>33</v>
      </c>
      <c r="M129" s="368"/>
      <c r="N129" s="375"/>
      <c r="O129" s="408"/>
      <c r="P129" s="367" t="s">
        <v>130</v>
      </c>
      <c r="Q129" s="214" t="s">
        <v>299</v>
      </c>
      <c r="R129" s="367"/>
      <c r="S129" s="367"/>
      <c r="T129" s="367"/>
      <c r="U129" s="366" t="s">
        <v>34</v>
      </c>
      <c r="V129" s="373"/>
      <c r="W129" s="368"/>
      <c r="X129" s="368"/>
      <c r="Y129" s="368"/>
      <c r="Z129" s="368"/>
      <c r="AA129" s="369" t="s">
        <v>234</v>
      </c>
      <c r="AB129" s="369"/>
      <c r="AC129" s="369"/>
      <c r="AD129" s="369" t="s">
        <v>234</v>
      </c>
      <c r="AE129" s="474" t="str">
        <f t="shared" si="4"/>
        <v>State (8)</v>
      </c>
      <c r="AF129" s="575"/>
      <c r="AG129" s="575"/>
      <c r="AH129" s="723"/>
      <c r="AI129" s="723"/>
      <c r="AJ129" s="723"/>
    </row>
    <row r="130" spans="1:36" ht="42.75" customHeight="1" outlineLevel="1" x14ac:dyDescent="0.25">
      <c r="A130" s="383">
        <v>9</v>
      </c>
      <c r="B130" s="373"/>
      <c r="C130" s="382" t="s">
        <v>657</v>
      </c>
      <c r="D130" s="402" t="s">
        <v>455</v>
      </c>
      <c r="E130" s="380"/>
      <c r="F130" s="371"/>
      <c r="G130" s="380"/>
      <c r="H130" s="380"/>
      <c r="I130" s="412" t="s">
        <v>285</v>
      </c>
      <c r="J130" s="376" t="s">
        <v>32</v>
      </c>
      <c r="K130" s="414"/>
      <c r="L130" s="376" t="s">
        <v>33</v>
      </c>
      <c r="M130" s="368"/>
      <c r="N130" s="375" t="s">
        <v>428</v>
      </c>
      <c r="O130" s="374">
        <v>5</v>
      </c>
      <c r="P130" s="367" t="s">
        <v>578</v>
      </c>
      <c r="Q130" s="214"/>
      <c r="R130" s="367"/>
      <c r="S130" s="367">
        <v>5</v>
      </c>
      <c r="T130" s="367">
        <v>5</v>
      </c>
      <c r="U130" s="366">
        <v>99999</v>
      </c>
      <c r="V130" s="373"/>
      <c r="W130" s="368"/>
      <c r="X130" s="368"/>
      <c r="Y130" s="368"/>
      <c r="Z130" s="368"/>
      <c r="AA130" s="369"/>
      <c r="AB130" s="369"/>
      <c r="AC130" s="369"/>
      <c r="AD130" s="369" t="s">
        <v>234</v>
      </c>
      <c r="AE130" s="474" t="str">
        <f t="shared" si="4"/>
        <v>Zip Code (9)</v>
      </c>
      <c r="AF130" s="575"/>
      <c r="AG130" s="575"/>
      <c r="AH130" s="723"/>
      <c r="AI130" s="723"/>
      <c r="AJ130" s="723"/>
    </row>
    <row r="131" spans="1:36" ht="48" customHeight="1" outlineLevel="1" x14ac:dyDescent="0.25">
      <c r="A131" s="383">
        <v>10</v>
      </c>
      <c r="B131" s="373"/>
      <c r="C131" s="382" t="s">
        <v>657</v>
      </c>
      <c r="D131" s="402" t="s">
        <v>455</v>
      </c>
      <c r="E131" s="380"/>
      <c r="F131" s="371"/>
      <c r="G131" s="380"/>
      <c r="H131" s="380"/>
      <c r="I131" s="412" t="s">
        <v>959</v>
      </c>
      <c r="J131" s="376" t="s">
        <v>32</v>
      </c>
      <c r="K131" s="214"/>
      <c r="L131" s="376" t="s">
        <v>579</v>
      </c>
      <c r="M131" s="368" t="s">
        <v>2175</v>
      </c>
      <c r="N131" s="375" t="s">
        <v>429</v>
      </c>
      <c r="O131" s="408"/>
      <c r="P131" s="367" t="s">
        <v>701</v>
      </c>
      <c r="Q131" s="214"/>
      <c r="R131" s="468"/>
      <c r="S131" s="367"/>
      <c r="T131" s="367"/>
      <c r="U131" s="367" t="s">
        <v>425</v>
      </c>
      <c r="V131" s="373"/>
      <c r="W131" s="368"/>
      <c r="X131" s="368"/>
      <c r="Y131" s="368"/>
      <c r="Z131" s="368"/>
      <c r="AA131" s="369"/>
      <c r="AB131" s="369"/>
      <c r="AC131" s="369"/>
      <c r="AD131" s="369" t="s">
        <v>234</v>
      </c>
      <c r="AE131" s="474" t="str">
        <f t="shared" si="4"/>
        <v>E-Mail  (10)</v>
      </c>
      <c r="AF131" s="575"/>
      <c r="AG131" s="575"/>
      <c r="AH131" s="723" t="s">
        <v>4248</v>
      </c>
      <c r="AI131" s="723" t="s">
        <v>429</v>
      </c>
      <c r="AJ131" s="723"/>
    </row>
    <row r="132" spans="1:36" ht="48" customHeight="1" outlineLevel="1" x14ac:dyDescent="0.25">
      <c r="A132" s="383">
        <v>11</v>
      </c>
      <c r="B132" s="373"/>
      <c r="C132" s="382" t="s">
        <v>657</v>
      </c>
      <c r="D132" s="402" t="s">
        <v>455</v>
      </c>
      <c r="E132" s="380"/>
      <c r="F132" s="371"/>
      <c r="G132" s="380"/>
      <c r="H132" s="380"/>
      <c r="I132" s="412" t="s">
        <v>190</v>
      </c>
      <c r="J132" s="376" t="s">
        <v>32</v>
      </c>
      <c r="K132" s="214"/>
      <c r="L132" s="376" t="s">
        <v>579</v>
      </c>
      <c r="M132" s="368" t="s">
        <v>2176</v>
      </c>
      <c r="N132" s="375" t="s">
        <v>427</v>
      </c>
      <c r="O132" s="408">
        <v>10</v>
      </c>
      <c r="P132" s="367" t="s">
        <v>578</v>
      </c>
      <c r="Q132" s="214"/>
      <c r="R132" s="468"/>
      <c r="S132" s="367" t="s">
        <v>34</v>
      </c>
      <c r="T132" s="464" t="s">
        <v>34</v>
      </c>
      <c r="U132" s="366" t="s">
        <v>590</v>
      </c>
      <c r="V132" s="373"/>
      <c r="W132" s="368"/>
      <c r="X132" s="368"/>
      <c r="Y132" s="368"/>
      <c r="Z132" s="368"/>
      <c r="AA132" s="369"/>
      <c r="AB132" s="369"/>
      <c r="AC132" s="369"/>
      <c r="AD132" s="369" t="s">
        <v>234</v>
      </c>
      <c r="AE132" s="474" t="str">
        <f t="shared" si="4"/>
        <v>Telephone # (11)</v>
      </c>
      <c r="AF132" s="575"/>
      <c r="AG132" s="575"/>
      <c r="AH132" s="723" t="s">
        <v>4248</v>
      </c>
      <c r="AI132" s="723" t="s">
        <v>4199</v>
      </c>
      <c r="AJ132" s="723"/>
    </row>
    <row r="133" spans="1:36" ht="48" customHeight="1" outlineLevel="1" x14ac:dyDescent="0.25">
      <c r="A133" s="383">
        <v>12</v>
      </c>
      <c r="B133" s="373"/>
      <c r="C133" s="382" t="s">
        <v>657</v>
      </c>
      <c r="D133" s="402" t="s">
        <v>455</v>
      </c>
      <c r="E133" s="380"/>
      <c r="F133" s="371"/>
      <c r="G133" s="380"/>
      <c r="H133" s="380"/>
      <c r="I133" s="412" t="s">
        <v>785</v>
      </c>
      <c r="J133" s="376" t="s">
        <v>32</v>
      </c>
      <c r="K133" s="424"/>
      <c r="L133" s="376" t="s">
        <v>536</v>
      </c>
      <c r="M133" s="368"/>
      <c r="N133" s="375" t="s">
        <v>239</v>
      </c>
      <c r="O133" s="408">
        <v>35</v>
      </c>
      <c r="P133" s="367"/>
      <c r="Q133" s="214"/>
      <c r="R133" s="468"/>
      <c r="S133" s="367"/>
      <c r="T133" s="464"/>
      <c r="U133" s="366"/>
      <c r="V133" s="373"/>
      <c r="W133" s="368"/>
      <c r="X133" s="368"/>
      <c r="Y133" s="368"/>
      <c r="Z133" s="368"/>
      <c r="AA133" s="369"/>
      <c r="AB133" s="369"/>
      <c r="AC133" s="369"/>
      <c r="AD133" s="369"/>
      <c r="AE133" s="474" t="str">
        <f t="shared" si="4"/>
        <v>State License # (12)</v>
      </c>
      <c r="AF133" s="575"/>
      <c r="AG133" s="575"/>
      <c r="AH133" s="723"/>
      <c r="AI133" s="723"/>
      <c r="AJ133" s="723"/>
    </row>
    <row r="134" spans="1:36" ht="48" customHeight="1" outlineLevel="1" x14ac:dyDescent="0.25">
      <c r="A134" s="383">
        <v>13</v>
      </c>
      <c r="B134" s="373"/>
      <c r="C134" s="382" t="s">
        <v>657</v>
      </c>
      <c r="D134" s="402" t="s">
        <v>455</v>
      </c>
      <c r="E134" s="380"/>
      <c r="F134" s="371"/>
      <c r="G134" s="380"/>
      <c r="H134" s="380"/>
      <c r="I134" s="412" t="s">
        <v>377</v>
      </c>
      <c r="J134" s="376" t="s">
        <v>577</v>
      </c>
      <c r="K134" s="214" t="s">
        <v>2177</v>
      </c>
      <c r="L134" s="376" t="s">
        <v>536</v>
      </c>
      <c r="M134" s="368"/>
      <c r="N134" s="375" t="s">
        <v>239</v>
      </c>
      <c r="O134" s="408">
        <v>40</v>
      </c>
      <c r="P134" s="367" t="s">
        <v>578</v>
      </c>
      <c r="Q134" s="214"/>
      <c r="R134" s="468"/>
      <c r="S134" s="367"/>
      <c r="T134" s="464"/>
      <c r="U134" s="366"/>
      <c r="V134" s="373"/>
      <c r="W134" s="368"/>
      <c r="X134" s="368"/>
      <c r="Y134" s="368"/>
      <c r="Z134" s="368"/>
      <c r="AA134" s="369"/>
      <c r="AB134" s="369"/>
      <c r="AC134" s="369"/>
      <c r="AD134" s="369"/>
      <c r="AE134" s="474" t="str">
        <f t="shared" si="4"/>
        <v>Company Name (13)</v>
      </c>
      <c r="AF134" s="575"/>
      <c r="AG134" s="575"/>
      <c r="AH134" s="723"/>
      <c r="AI134" s="723"/>
      <c r="AJ134" s="723"/>
    </row>
    <row r="135" spans="1:36" ht="57" customHeight="1" outlineLevel="1" x14ac:dyDescent="0.25">
      <c r="A135" s="383">
        <v>14</v>
      </c>
      <c r="B135" s="373"/>
      <c r="C135" s="382" t="s">
        <v>656</v>
      </c>
      <c r="D135" s="402" t="s">
        <v>455</v>
      </c>
      <c r="E135" s="376" t="s">
        <v>32</v>
      </c>
      <c r="F135" s="368"/>
      <c r="G135" s="376"/>
      <c r="H135" s="376"/>
      <c r="I135" s="412" t="s">
        <v>1684</v>
      </c>
      <c r="J135" s="376" t="s">
        <v>577</v>
      </c>
      <c r="K135" s="214"/>
      <c r="L135" s="376" t="s">
        <v>34</v>
      </c>
      <c r="M135" s="368"/>
      <c r="N135" s="385"/>
      <c r="O135" s="384"/>
      <c r="P135" s="214" t="s">
        <v>687</v>
      </c>
      <c r="Q135" s="214"/>
      <c r="R135" s="367"/>
      <c r="S135" s="367"/>
      <c r="T135" s="367"/>
      <c r="U135" s="366"/>
      <c r="V135" s="373"/>
      <c r="W135" s="373"/>
      <c r="X135" s="373"/>
      <c r="Y135" s="368"/>
      <c r="Z135" s="368"/>
      <c r="AA135" s="369"/>
      <c r="AB135" s="369"/>
      <c r="AC135" s="369"/>
      <c r="AD135" s="369"/>
      <c r="AE135" s="474" t="str">
        <f t="shared" si="4"/>
        <v>Additional Case Contact  (14)</v>
      </c>
      <c r="AF135" s="575"/>
      <c r="AG135" s="575"/>
      <c r="AH135" s="723"/>
      <c r="AI135" s="723"/>
      <c r="AJ135" s="723"/>
    </row>
    <row r="136" spans="1:36" ht="42" customHeight="1" outlineLevel="1" x14ac:dyDescent="0.25">
      <c r="A136" s="383">
        <v>15</v>
      </c>
      <c r="B136" s="373"/>
      <c r="C136" s="382" t="s">
        <v>656</v>
      </c>
      <c r="D136" s="402" t="s">
        <v>455</v>
      </c>
      <c r="E136" s="380"/>
      <c r="F136" s="371"/>
      <c r="G136" s="380"/>
      <c r="H136" s="380"/>
      <c r="I136" s="412" t="s">
        <v>213</v>
      </c>
      <c r="J136" s="376" t="s">
        <v>32</v>
      </c>
      <c r="K136" s="214"/>
      <c r="L136" s="376" t="s">
        <v>536</v>
      </c>
      <c r="M136" s="368"/>
      <c r="N136" s="375" t="s">
        <v>239</v>
      </c>
      <c r="O136" s="408">
        <v>15</v>
      </c>
      <c r="P136" s="367" t="s">
        <v>578</v>
      </c>
      <c r="Q136" s="214"/>
      <c r="R136" s="468"/>
      <c r="S136" s="367"/>
      <c r="T136" s="367"/>
      <c r="U136" s="411" t="s">
        <v>34</v>
      </c>
      <c r="V136" s="373"/>
      <c r="W136" s="368"/>
      <c r="X136" s="368"/>
      <c r="Y136" s="368"/>
      <c r="Z136" s="368"/>
      <c r="AA136" s="369"/>
      <c r="AB136" s="369"/>
      <c r="AC136" s="369"/>
      <c r="AD136" s="369" t="s">
        <v>234</v>
      </c>
      <c r="AE136" s="474" t="str">
        <f t="shared" si="4"/>
        <v>First (15)</v>
      </c>
      <c r="AF136" s="575"/>
      <c r="AG136" s="575"/>
      <c r="AH136" s="723"/>
      <c r="AI136" s="723"/>
      <c r="AJ136" s="723"/>
    </row>
    <row r="137" spans="1:36" ht="30.75" customHeight="1" outlineLevel="1" x14ac:dyDescent="0.25">
      <c r="A137" s="383">
        <v>16</v>
      </c>
      <c r="B137" s="373"/>
      <c r="C137" s="382" t="s">
        <v>656</v>
      </c>
      <c r="D137" s="402" t="s">
        <v>455</v>
      </c>
      <c r="E137" s="380"/>
      <c r="F137" s="371"/>
      <c r="G137" s="380"/>
      <c r="H137" s="380"/>
      <c r="I137" s="412" t="s">
        <v>215</v>
      </c>
      <c r="J137" s="376" t="s">
        <v>32</v>
      </c>
      <c r="K137" s="214"/>
      <c r="L137" s="376" t="s">
        <v>536</v>
      </c>
      <c r="M137" s="368"/>
      <c r="N137" s="375" t="s">
        <v>239</v>
      </c>
      <c r="O137" s="408">
        <v>1</v>
      </c>
      <c r="P137" s="367" t="s">
        <v>578</v>
      </c>
      <c r="Q137" s="214"/>
      <c r="R137" s="468"/>
      <c r="S137" s="367"/>
      <c r="T137" s="367"/>
      <c r="U137" s="411" t="s">
        <v>34</v>
      </c>
      <c r="V137" s="373"/>
      <c r="W137" s="368"/>
      <c r="X137" s="368"/>
      <c r="Y137" s="368"/>
      <c r="Z137" s="368"/>
      <c r="AA137" s="369"/>
      <c r="AB137" s="369"/>
      <c r="AC137" s="369"/>
      <c r="AD137" s="369" t="s">
        <v>234</v>
      </c>
      <c r="AE137" s="474" t="str">
        <f t="shared" si="4"/>
        <v>MI (16)</v>
      </c>
      <c r="AF137" s="575"/>
      <c r="AG137" s="575"/>
      <c r="AH137" s="723"/>
      <c r="AI137" s="723"/>
      <c r="AJ137" s="723"/>
    </row>
    <row r="138" spans="1:36" ht="30.75" customHeight="1" outlineLevel="1" x14ac:dyDescent="0.25">
      <c r="A138" s="383">
        <v>17</v>
      </c>
      <c r="B138" s="373"/>
      <c r="C138" s="382" t="s">
        <v>656</v>
      </c>
      <c r="D138" s="402" t="s">
        <v>455</v>
      </c>
      <c r="E138" s="380"/>
      <c r="F138" s="371"/>
      <c r="G138" s="380"/>
      <c r="H138" s="380"/>
      <c r="I138" s="412" t="s">
        <v>214</v>
      </c>
      <c r="J138" s="376" t="s">
        <v>32</v>
      </c>
      <c r="K138" s="214"/>
      <c r="L138" s="376" t="s">
        <v>536</v>
      </c>
      <c r="M138" s="368"/>
      <c r="N138" s="375" t="s">
        <v>239</v>
      </c>
      <c r="O138" s="408">
        <v>19</v>
      </c>
      <c r="P138" s="367" t="s">
        <v>578</v>
      </c>
      <c r="Q138" s="214"/>
      <c r="R138" s="468"/>
      <c r="S138" s="367"/>
      <c r="T138" s="367"/>
      <c r="U138" s="411" t="s">
        <v>34</v>
      </c>
      <c r="V138" s="373"/>
      <c r="W138" s="368"/>
      <c r="X138" s="368"/>
      <c r="Y138" s="368"/>
      <c r="Z138" s="368"/>
      <c r="AA138" s="369"/>
      <c r="AB138" s="369"/>
      <c r="AC138" s="369"/>
      <c r="AD138" s="369" t="s">
        <v>234</v>
      </c>
      <c r="AE138" s="474" t="str">
        <f t="shared" si="4"/>
        <v>Last (17)</v>
      </c>
      <c r="AF138" s="575"/>
      <c r="AG138" s="575"/>
      <c r="AH138" s="723"/>
      <c r="AI138" s="723"/>
      <c r="AJ138" s="723"/>
    </row>
    <row r="139" spans="1:36" ht="34.200000000000003" outlineLevel="1" x14ac:dyDescent="0.25">
      <c r="A139" s="383">
        <v>18</v>
      </c>
      <c r="B139" s="373"/>
      <c r="C139" s="382" t="s">
        <v>656</v>
      </c>
      <c r="D139" s="402" t="s">
        <v>455</v>
      </c>
      <c r="E139" s="380"/>
      <c r="F139" s="371"/>
      <c r="G139" s="380"/>
      <c r="H139" s="380"/>
      <c r="I139" s="412" t="s">
        <v>960</v>
      </c>
      <c r="J139" s="376" t="s">
        <v>32</v>
      </c>
      <c r="K139" s="214"/>
      <c r="L139" s="376" t="s">
        <v>536</v>
      </c>
      <c r="M139" s="368"/>
      <c r="N139" s="375" t="s">
        <v>429</v>
      </c>
      <c r="O139" s="408"/>
      <c r="P139" s="367" t="s">
        <v>701</v>
      </c>
      <c r="Q139" s="214"/>
      <c r="R139" s="468"/>
      <c r="S139" s="367"/>
      <c r="T139" s="367"/>
      <c r="U139" s="367" t="s">
        <v>425</v>
      </c>
      <c r="V139" s="373"/>
      <c r="W139" s="368"/>
      <c r="X139" s="368"/>
      <c r="Y139" s="368"/>
      <c r="Z139" s="368"/>
      <c r="AA139" s="369"/>
      <c r="AB139" s="369"/>
      <c r="AC139" s="369"/>
      <c r="AD139" s="369" t="s">
        <v>234</v>
      </c>
      <c r="AE139" s="474" t="str">
        <f t="shared" si="4"/>
        <v>E-Mail (18)</v>
      </c>
      <c r="AF139" s="575"/>
      <c r="AG139" s="575"/>
      <c r="AH139" s="579" t="s">
        <v>4241</v>
      </c>
      <c r="AI139" s="723" t="s">
        <v>429</v>
      </c>
      <c r="AJ139" s="723"/>
    </row>
    <row r="140" spans="1:36" ht="22.8" outlineLevel="1" x14ac:dyDescent="0.25">
      <c r="A140" s="383">
        <v>19</v>
      </c>
      <c r="B140" s="373"/>
      <c r="C140" s="382" t="s">
        <v>656</v>
      </c>
      <c r="D140" s="402" t="s">
        <v>455</v>
      </c>
      <c r="E140" s="380"/>
      <c r="F140" s="371"/>
      <c r="G140" s="380"/>
      <c r="H140" s="380"/>
      <c r="I140" s="412" t="s">
        <v>190</v>
      </c>
      <c r="J140" s="376" t="s">
        <v>32</v>
      </c>
      <c r="K140" s="424"/>
      <c r="L140" s="376" t="s">
        <v>536</v>
      </c>
      <c r="M140" s="368"/>
      <c r="N140" s="367" t="s">
        <v>427</v>
      </c>
      <c r="O140" s="374">
        <v>10</v>
      </c>
      <c r="P140" s="367" t="s">
        <v>578</v>
      </c>
      <c r="Q140" s="214"/>
      <c r="R140" s="367"/>
      <c r="S140" s="367" t="s">
        <v>34</v>
      </c>
      <c r="T140" s="366" t="s">
        <v>34</v>
      </c>
      <c r="U140" s="366" t="s">
        <v>590</v>
      </c>
      <c r="V140" s="373"/>
      <c r="W140" s="368"/>
      <c r="X140" s="368"/>
      <c r="Y140" s="368"/>
      <c r="Z140" s="368"/>
      <c r="AA140" s="369"/>
      <c r="AB140" s="369"/>
      <c r="AC140" s="369"/>
      <c r="AD140" s="369"/>
      <c r="AE140" s="368" t="str">
        <f t="shared" si="4"/>
        <v>Telephone # (19)</v>
      </c>
      <c r="AF140" s="575"/>
      <c r="AG140" s="575"/>
      <c r="AH140" s="723"/>
      <c r="AI140" s="723"/>
      <c r="AJ140" s="723"/>
    </row>
    <row r="141" spans="1:36" ht="41.25" customHeight="1" outlineLevel="1" x14ac:dyDescent="0.25">
      <c r="A141" s="383">
        <v>20</v>
      </c>
      <c r="B141" s="373"/>
      <c r="C141" s="382" t="s">
        <v>657</v>
      </c>
      <c r="D141" s="402" t="s">
        <v>455</v>
      </c>
      <c r="E141" s="376"/>
      <c r="F141" s="368"/>
      <c r="G141" s="376"/>
      <c r="H141" s="376"/>
      <c r="I141" s="401" t="s">
        <v>2428</v>
      </c>
      <c r="J141" s="376" t="s">
        <v>32</v>
      </c>
      <c r="K141" s="214"/>
      <c r="L141" s="376" t="s">
        <v>34</v>
      </c>
      <c r="M141" s="368"/>
      <c r="N141" s="385"/>
      <c r="O141" s="384"/>
      <c r="P141" s="367" t="s">
        <v>408</v>
      </c>
      <c r="Q141" s="214"/>
      <c r="R141" s="367"/>
      <c r="S141" s="367"/>
      <c r="T141" s="367"/>
      <c r="U141" s="366"/>
      <c r="V141" s="373"/>
      <c r="W141" s="368"/>
      <c r="X141" s="368"/>
      <c r="Y141" s="368"/>
      <c r="Z141" s="368"/>
      <c r="AA141" s="369"/>
      <c r="AB141" s="369"/>
      <c r="AC141" s="369"/>
      <c r="AD141" s="369"/>
      <c r="AE141" s="474" t="str">
        <f t="shared" si="4"/>
        <v>For Broker Dealer and Life Insurance Producer Use Only.  Not for Use with the Public.
(Note to Dev: Text should be in bold) (20)</v>
      </c>
      <c r="AF141" s="575"/>
      <c r="AG141" s="575"/>
      <c r="AH141" s="723"/>
      <c r="AI141" s="723"/>
      <c r="AJ141" s="723"/>
    </row>
    <row r="142" spans="1:36" ht="48" customHeight="1" x14ac:dyDescent="0.25">
      <c r="A142" s="383">
        <v>21</v>
      </c>
      <c r="B142" s="373"/>
      <c r="C142" s="382" t="s">
        <v>657</v>
      </c>
      <c r="D142" s="451" t="s">
        <v>1756</v>
      </c>
      <c r="E142" s="395" t="s">
        <v>577</v>
      </c>
      <c r="F142" s="386"/>
      <c r="G142" s="395"/>
      <c r="H142" s="395">
        <v>1</v>
      </c>
      <c r="I142" s="435"/>
      <c r="J142" s="473"/>
      <c r="K142" s="472"/>
      <c r="L142" s="395"/>
      <c r="M142" s="386"/>
      <c r="N142" s="394" t="s">
        <v>415</v>
      </c>
      <c r="O142" s="393" t="s">
        <v>415</v>
      </c>
      <c r="P142" s="471"/>
      <c r="Q142" s="472"/>
      <c r="R142" s="471"/>
      <c r="S142" s="391"/>
      <c r="T142" s="391"/>
      <c r="U142" s="390"/>
      <c r="V142" s="389"/>
      <c r="W142" s="470"/>
      <c r="X142" s="386"/>
      <c r="Y142" s="386"/>
      <c r="Z142" s="470"/>
      <c r="AA142" s="388"/>
      <c r="AB142" s="388"/>
      <c r="AC142" s="388"/>
      <c r="AD142" s="387" t="s">
        <v>415</v>
      </c>
      <c r="AE142" s="386"/>
      <c r="AF142" s="575"/>
      <c r="AG142" s="575"/>
      <c r="AH142" s="723"/>
      <c r="AI142" s="723"/>
      <c r="AJ142" s="723"/>
    </row>
    <row r="143" spans="1:36" ht="24" customHeight="1" outlineLevel="1" x14ac:dyDescent="0.25">
      <c r="A143" s="383">
        <v>22</v>
      </c>
      <c r="B143" s="373"/>
      <c r="C143" s="382" t="s">
        <v>657</v>
      </c>
      <c r="D143" s="402" t="s">
        <v>1756</v>
      </c>
      <c r="E143" s="376"/>
      <c r="F143" s="368"/>
      <c r="G143" s="376"/>
      <c r="H143" s="376"/>
      <c r="I143" s="401" t="s">
        <v>398</v>
      </c>
      <c r="J143" s="376" t="s">
        <v>32</v>
      </c>
      <c r="K143" s="214"/>
      <c r="L143" s="376"/>
      <c r="M143" s="368"/>
      <c r="N143" s="385"/>
      <c r="O143" s="384"/>
      <c r="P143" s="214" t="s">
        <v>687</v>
      </c>
      <c r="Q143" s="428"/>
      <c r="R143" s="367"/>
      <c r="S143" s="367"/>
      <c r="T143" s="367"/>
      <c r="U143" s="366"/>
      <c r="V143" s="373"/>
      <c r="W143" s="368"/>
      <c r="X143" s="368"/>
      <c r="Y143" s="368"/>
      <c r="Z143" s="368"/>
      <c r="AA143" s="369"/>
      <c r="AB143" s="369"/>
      <c r="AC143" s="369"/>
      <c r="AD143" s="369"/>
      <c r="AE143" s="368" t="str">
        <f t="shared" ref="AE143:AE174" si="5">I143&amp;" ("&amp;A143&amp;")"</f>
        <v>Proposed Insured (22)</v>
      </c>
      <c r="AF143" s="575"/>
      <c r="AG143" s="575"/>
      <c r="AH143" s="723"/>
      <c r="AI143" s="723"/>
      <c r="AJ143" s="723"/>
    </row>
    <row r="144" spans="1:36" ht="74.25" customHeight="1" outlineLevel="1" x14ac:dyDescent="0.25">
      <c r="A144" s="383">
        <v>23</v>
      </c>
      <c r="B144" s="373"/>
      <c r="C144" s="382" t="s">
        <v>657</v>
      </c>
      <c r="D144" s="402" t="s">
        <v>1756</v>
      </c>
      <c r="E144" s="380"/>
      <c r="F144" s="371"/>
      <c r="G144" s="380"/>
      <c r="H144" s="380"/>
      <c r="I144" s="412" t="s">
        <v>213</v>
      </c>
      <c r="J144" s="376" t="s">
        <v>32</v>
      </c>
      <c r="K144" s="214"/>
      <c r="L144" s="376" t="s">
        <v>261</v>
      </c>
      <c r="M144" s="368"/>
      <c r="N144" s="367" t="s">
        <v>239</v>
      </c>
      <c r="O144" s="374">
        <v>15</v>
      </c>
      <c r="P144" s="367" t="s">
        <v>578</v>
      </c>
      <c r="Q144" s="214"/>
      <c r="R144" s="423" t="s">
        <v>2493</v>
      </c>
      <c r="S144" s="367"/>
      <c r="T144" s="367"/>
      <c r="U144" s="366" t="s">
        <v>34</v>
      </c>
      <c r="V144" s="373"/>
      <c r="W144" s="368"/>
      <c r="X144" s="368"/>
      <c r="Y144" s="368"/>
      <c r="Z144" s="368" t="s">
        <v>1406</v>
      </c>
      <c r="AA144" s="369"/>
      <c r="AB144" s="369"/>
      <c r="AC144" s="369"/>
      <c r="AD144" s="369" t="s">
        <v>234</v>
      </c>
      <c r="AE144" s="368" t="str">
        <f t="shared" si="5"/>
        <v>First (23)</v>
      </c>
      <c r="AF144" s="575"/>
      <c r="AG144" s="575"/>
      <c r="AH144" s="723" t="s">
        <v>4246</v>
      </c>
      <c r="AI144" s="723" t="s">
        <v>29</v>
      </c>
      <c r="AJ144" s="723"/>
    </row>
    <row r="145" spans="1:36" ht="39" customHeight="1" outlineLevel="1" x14ac:dyDescent="0.25">
      <c r="A145" s="383">
        <v>24</v>
      </c>
      <c r="B145" s="373"/>
      <c r="C145" s="382" t="s">
        <v>657</v>
      </c>
      <c r="D145" s="402" t="s">
        <v>1756</v>
      </c>
      <c r="E145" s="380"/>
      <c r="F145" s="371"/>
      <c r="G145" s="380"/>
      <c r="H145" s="380"/>
      <c r="I145" s="412" t="s">
        <v>215</v>
      </c>
      <c r="J145" s="376" t="s">
        <v>32</v>
      </c>
      <c r="K145" s="214"/>
      <c r="L145" s="376" t="s">
        <v>536</v>
      </c>
      <c r="M145" s="368"/>
      <c r="N145" s="367" t="s">
        <v>239</v>
      </c>
      <c r="O145" s="374">
        <v>1</v>
      </c>
      <c r="P145" s="367" t="s">
        <v>578</v>
      </c>
      <c r="Q145" s="214"/>
      <c r="R145" s="367" t="s">
        <v>500</v>
      </c>
      <c r="S145" s="367"/>
      <c r="T145" s="367"/>
      <c r="U145" s="366" t="s">
        <v>34</v>
      </c>
      <c r="V145" s="373"/>
      <c r="W145" s="368"/>
      <c r="X145" s="368"/>
      <c r="Y145" s="368"/>
      <c r="Z145" s="368" t="s">
        <v>1407</v>
      </c>
      <c r="AA145" s="369"/>
      <c r="AB145" s="369"/>
      <c r="AC145" s="369"/>
      <c r="AD145" s="369" t="s">
        <v>234</v>
      </c>
      <c r="AE145" s="368" t="str">
        <f t="shared" si="5"/>
        <v>MI (24)</v>
      </c>
      <c r="AF145" s="575"/>
      <c r="AG145" s="575"/>
      <c r="AH145" s="723" t="s">
        <v>4246</v>
      </c>
      <c r="AI145" s="723" t="s">
        <v>215</v>
      </c>
      <c r="AJ145" s="723"/>
    </row>
    <row r="146" spans="1:36" ht="66.75" customHeight="1" outlineLevel="1" x14ac:dyDescent="0.25">
      <c r="A146" s="383">
        <v>25</v>
      </c>
      <c r="B146" s="373"/>
      <c r="C146" s="382" t="s">
        <v>657</v>
      </c>
      <c r="D146" s="402" t="s">
        <v>1756</v>
      </c>
      <c r="E146" s="380"/>
      <c r="F146" s="371"/>
      <c r="G146" s="380"/>
      <c r="H146" s="380"/>
      <c r="I146" s="412" t="s">
        <v>214</v>
      </c>
      <c r="J146" s="376" t="s">
        <v>32</v>
      </c>
      <c r="K146" s="214"/>
      <c r="L146" s="376" t="s">
        <v>261</v>
      </c>
      <c r="M146" s="368"/>
      <c r="N146" s="367" t="s">
        <v>239</v>
      </c>
      <c r="O146" s="374">
        <v>19</v>
      </c>
      <c r="P146" s="367" t="s">
        <v>578</v>
      </c>
      <c r="Q146" s="214"/>
      <c r="R146" s="423" t="s">
        <v>2493</v>
      </c>
      <c r="S146" s="367"/>
      <c r="T146" s="367"/>
      <c r="U146" s="366" t="s">
        <v>34</v>
      </c>
      <c r="V146" s="373"/>
      <c r="W146" s="368"/>
      <c r="X146" s="368"/>
      <c r="Y146" s="368"/>
      <c r="Z146" s="368" t="s">
        <v>1408</v>
      </c>
      <c r="AA146" s="369"/>
      <c r="AB146" s="369"/>
      <c r="AC146" s="369"/>
      <c r="AD146" s="369" t="s">
        <v>234</v>
      </c>
      <c r="AE146" s="368" t="str">
        <f t="shared" si="5"/>
        <v>Last (25)</v>
      </c>
      <c r="AF146" s="575"/>
      <c r="AG146" s="575"/>
      <c r="AH146" s="723" t="s">
        <v>4246</v>
      </c>
      <c r="AI146" s="723" t="s">
        <v>111</v>
      </c>
      <c r="AJ146" s="723"/>
    </row>
    <row r="147" spans="1:36" ht="39.75" customHeight="1" outlineLevel="1" x14ac:dyDescent="0.25">
      <c r="A147" s="383">
        <v>26</v>
      </c>
      <c r="B147" s="373"/>
      <c r="C147" s="382" t="s">
        <v>657</v>
      </c>
      <c r="D147" s="402" t="s">
        <v>1756</v>
      </c>
      <c r="E147" s="380"/>
      <c r="F147" s="371"/>
      <c r="G147" s="380"/>
      <c r="H147" s="380"/>
      <c r="I147" s="412" t="s">
        <v>537</v>
      </c>
      <c r="J147" s="376" t="s">
        <v>32</v>
      </c>
      <c r="K147" s="214"/>
      <c r="L147" s="376" t="s">
        <v>536</v>
      </c>
      <c r="M147" s="368"/>
      <c r="N147" s="375"/>
      <c r="O147" s="408"/>
      <c r="P147" s="367" t="s">
        <v>130</v>
      </c>
      <c r="Q147" s="214" t="s">
        <v>583</v>
      </c>
      <c r="R147" s="367" t="s">
        <v>500</v>
      </c>
      <c r="S147" s="367"/>
      <c r="T147" s="367"/>
      <c r="U147" s="366" t="s">
        <v>34</v>
      </c>
      <c r="V147" s="373"/>
      <c r="W147" s="368"/>
      <c r="X147" s="368"/>
      <c r="Y147" s="368"/>
      <c r="Z147" s="368" t="s">
        <v>1409</v>
      </c>
      <c r="AA147" s="369"/>
      <c r="AB147" s="369"/>
      <c r="AC147" s="369"/>
      <c r="AD147" s="369" t="s">
        <v>234</v>
      </c>
      <c r="AE147" s="368" t="str">
        <f t="shared" si="5"/>
        <v>Suffix (26)</v>
      </c>
      <c r="AF147" s="575"/>
      <c r="AG147" s="575"/>
      <c r="AH147" s="723" t="s">
        <v>4246</v>
      </c>
      <c r="AI147" s="723" t="s">
        <v>537</v>
      </c>
      <c r="AJ147" s="723"/>
    </row>
    <row r="148" spans="1:36" s="420" customFormat="1" ht="39.75" customHeight="1" outlineLevel="1" x14ac:dyDescent="0.25">
      <c r="A148" s="558">
        <v>26.5</v>
      </c>
      <c r="B148" s="555"/>
      <c r="C148" s="557" t="s">
        <v>657</v>
      </c>
      <c r="D148" s="559" t="s">
        <v>1756</v>
      </c>
      <c r="E148" s="556"/>
      <c r="F148" s="553"/>
      <c r="G148" s="556"/>
      <c r="H148" s="556"/>
      <c r="I148" s="412" t="s">
        <v>2491</v>
      </c>
      <c r="J148" s="556" t="s">
        <v>32</v>
      </c>
      <c r="K148" s="550"/>
      <c r="L148" s="556" t="s">
        <v>33</v>
      </c>
      <c r="M148" s="553"/>
      <c r="N148" s="552"/>
      <c r="O148" s="543"/>
      <c r="P148" s="552" t="s">
        <v>1774</v>
      </c>
      <c r="Q148" s="552" t="s">
        <v>2492</v>
      </c>
      <c r="R148" s="552" t="s">
        <v>2493</v>
      </c>
      <c r="S148" s="552"/>
      <c r="T148" s="552"/>
      <c r="U148" s="538"/>
      <c r="V148" s="555"/>
      <c r="W148" s="553"/>
      <c r="X148" s="553"/>
      <c r="Y148" s="553"/>
      <c r="Z148" s="553"/>
      <c r="AA148" s="554"/>
      <c r="AB148" s="554"/>
      <c r="AC148" s="554"/>
      <c r="AD148" s="554"/>
      <c r="AE148" s="553" t="str">
        <f t="shared" si="5"/>
        <v>Sex (26.5)</v>
      </c>
      <c r="AF148" s="573"/>
      <c r="AG148" s="573"/>
      <c r="AH148" s="727" t="s">
        <v>4246</v>
      </c>
      <c r="AI148" s="727" t="s">
        <v>4193</v>
      </c>
      <c r="AJ148" s="727"/>
    </row>
    <row r="149" spans="1:36" ht="48" customHeight="1" outlineLevel="1" x14ac:dyDescent="0.25">
      <c r="A149" s="383">
        <v>27</v>
      </c>
      <c r="B149" s="373"/>
      <c r="C149" s="382" t="s">
        <v>657</v>
      </c>
      <c r="D149" s="402" t="s">
        <v>1756</v>
      </c>
      <c r="E149" s="380"/>
      <c r="F149" s="371"/>
      <c r="G149" s="380"/>
      <c r="H149" s="380"/>
      <c r="I149" s="406" t="s">
        <v>3225</v>
      </c>
      <c r="J149" s="376" t="s">
        <v>32</v>
      </c>
      <c r="K149" s="214"/>
      <c r="L149" s="376" t="s">
        <v>33</v>
      </c>
      <c r="M149" s="368"/>
      <c r="N149" s="385" t="s">
        <v>415</v>
      </c>
      <c r="O149" s="384" t="s">
        <v>415</v>
      </c>
      <c r="P149" s="367" t="s">
        <v>604</v>
      </c>
      <c r="Q149" s="214" t="s">
        <v>575</v>
      </c>
      <c r="R149" s="367" t="s">
        <v>500</v>
      </c>
      <c r="S149" s="367"/>
      <c r="T149" s="367"/>
      <c r="U149" s="366" t="s">
        <v>34</v>
      </c>
      <c r="V149" s="373"/>
      <c r="W149" s="368"/>
      <c r="X149" s="368"/>
      <c r="Y149" s="368"/>
      <c r="Z149" s="368"/>
      <c r="AA149" s="369"/>
      <c r="AB149" s="369"/>
      <c r="AC149" s="369"/>
      <c r="AD149" s="369" t="s">
        <v>234</v>
      </c>
      <c r="AE149" s="368" t="str">
        <f t="shared" si="5"/>
        <v>Proposed Insured(s) changed his/her name during the past 5 years (27)</v>
      </c>
      <c r="AF149" s="575"/>
      <c r="AG149" s="575"/>
      <c r="AH149" s="723"/>
      <c r="AI149" s="723"/>
      <c r="AJ149" s="723"/>
    </row>
    <row r="150" spans="1:36" ht="60" customHeight="1" outlineLevel="1" x14ac:dyDescent="0.25">
      <c r="A150" s="383">
        <v>28</v>
      </c>
      <c r="B150" s="373"/>
      <c r="C150" s="382" t="s">
        <v>657</v>
      </c>
      <c r="D150" s="402" t="s">
        <v>1756</v>
      </c>
      <c r="E150" s="380"/>
      <c r="F150" s="371"/>
      <c r="G150" s="380"/>
      <c r="H150" s="380"/>
      <c r="I150" s="412" t="s">
        <v>1168</v>
      </c>
      <c r="J150" s="376" t="s">
        <v>577</v>
      </c>
      <c r="K150" s="214" t="s">
        <v>2178</v>
      </c>
      <c r="L150" s="455"/>
      <c r="M150" s="368"/>
      <c r="N150" s="468"/>
      <c r="O150" s="469"/>
      <c r="P150" s="367" t="s">
        <v>369</v>
      </c>
      <c r="Q150" s="214"/>
      <c r="R150" s="367" t="s">
        <v>500</v>
      </c>
      <c r="S150" s="367"/>
      <c r="T150" s="367"/>
      <c r="U150" s="366"/>
      <c r="V150" s="373"/>
      <c r="W150" s="368"/>
      <c r="X150" s="368"/>
      <c r="Y150" s="368"/>
      <c r="Z150" s="368"/>
      <c r="AA150" s="369"/>
      <c r="AB150" s="369"/>
      <c r="AC150" s="369"/>
      <c r="AD150" s="369"/>
      <c r="AE150" s="368" t="str">
        <f t="shared" si="5"/>
        <v>Former Name (28)</v>
      </c>
      <c r="AF150" s="575"/>
      <c r="AG150" s="575"/>
      <c r="AH150" s="723"/>
      <c r="AI150" s="723"/>
      <c r="AJ150" s="723"/>
    </row>
    <row r="151" spans="1:36" ht="74.25" customHeight="1" outlineLevel="1" x14ac:dyDescent="0.25">
      <c r="A151" s="383">
        <v>29</v>
      </c>
      <c r="B151" s="373"/>
      <c r="C151" s="382" t="s">
        <v>657</v>
      </c>
      <c r="D151" s="402" t="s">
        <v>1756</v>
      </c>
      <c r="E151" s="380"/>
      <c r="F151" s="371"/>
      <c r="G151" s="380"/>
      <c r="H151" s="380"/>
      <c r="I151" s="412" t="s">
        <v>213</v>
      </c>
      <c r="J151" s="376" t="s">
        <v>577</v>
      </c>
      <c r="K151" s="214" t="s">
        <v>2178</v>
      </c>
      <c r="L151" s="376" t="s">
        <v>261</v>
      </c>
      <c r="M151" s="368"/>
      <c r="N151" s="367" t="s">
        <v>239</v>
      </c>
      <c r="O151" s="374">
        <v>15</v>
      </c>
      <c r="P151" s="367" t="s">
        <v>578</v>
      </c>
      <c r="Q151" s="214"/>
      <c r="R151" s="367" t="s">
        <v>500</v>
      </c>
      <c r="S151" s="367"/>
      <c r="T151" s="367"/>
      <c r="U151" s="366" t="s">
        <v>34</v>
      </c>
      <c r="V151" s="373"/>
      <c r="W151" s="368"/>
      <c r="X151" s="368"/>
      <c r="Y151" s="368"/>
      <c r="Z151" s="368"/>
      <c r="AA151" s="369"/>
      <c r="AB151" s="369"/>
      <c r="AC151" s="369"/>
      <c r="AD151" s="369" t="s">
        <v>234</v>
      </c>
      <c r="AE151" s="368" t="str">
        <f t="shared" si="5"/>
        <v>First (29)</v>
      </c>
      <c r="AF151" s="575"/>
      <c r="AG151" s="575"/>
      <c r="AH151" s="723" t="s">
        <v>4246</v>
      </c>
      <c r="AI151" s="723" t="s">
        <v>4202</v>
      </c>
      <c r="AJ151" s="723"/>
    </row>
    <row r="152" spans="1:36" ht="39" customHeight="1" outlineLevel="1" x14ac:dyDescent="0.25">
      <c r="A152" s="383">
        <v>30</v>
      </c>
      <c r="B152" s="373"/>
      <c r="C152" s="382" t="s">
        <v>657</v>
      </c>
      <c r="D152" s="402" t="s">
        <v>1756</v>
      </c>
      <c r="E152" s="380"/>
      <c r="F152" s="371"/>
      <c r="G152" s="380"/>
      <c r="H152" s="380"/>
      <c r="I152" s="412" t="s">
        <v>215</v>
      </c>
      <c r="J152" s="376" t="s">
        <v>577</v>
      </c>
      <c r="K152" s="214" t="s">
        <v>2178</v>
      </c>
      <c r="L152" s="376" t="s">
        <v>536</v>
      </c>
      <c r="M152" s="368"/>
      <c r="N152" s="367" t="s">
        <v>239</v>
      </c>
      <c r="O152" s="374">
        <v>1</v>
      </c>
      <c r="P152" s="367" t="s">
        <v>578</v>
      </c>
      <c r="Q152" s="214"/>
      <c r="R152" s="367" t="s">
        <v>500</v>
      </c>
      <c r="S152" s="367"/>
      <c r="T152" s="367"/>
      <c r="U152" s="366" t="s">
        <v>34</v>
      </c>
      <c r="V152" s="373"/>
      <c r="W152" s="368"/>
      <c r="X152" s="368"/>
      <c r="Y152" s="368"/>
      <c r="Z152" s="368"/>
      <c r="AA152" s="369"/>
      <c r="AB152" s="369"/>
      <c r="AC152" s="369"/>
      <c r="AD152" s="369" t="s">
        <v>234</v>
      </c>
      <c r="AE152" s="368" t="str">
        <f t="shared" si="5"/>
        <v>MI (30)</v>
      </c>
      <c r="AF152" s="575"/>
      <c r="AG152" s="575"/>
      <c r="AH152" s="723" t="s">
        <v>4246</v>
      </c>
      <c r="AI152" s="723" t="s">
        <v>215</v>
      </c>
      <c r="AJ152" s="723"/>
    </row>
    <row r="153" spans="1:36" ht="66.75" customHeight="1" outlineLevel="1" x14ac:dyDescent="0.25">
      <c r="A153" s="383">
        <v>31</v>
      </c>
      <c r="B153" s="373"/>
      <c r="C153" s="382" t="s">
        <v>657</v>
      </c>
      <c r="D153" s="402" t="s">
        <v>1756</v>
      </c>
      <c r="E153" s="380"/>
      <c r="F153" s="371"/>
      <c r="G153" s="380"/>
      <c r="H153" s="380"/>
      <c r="I153" s="412" t="s">
        <v>214</v>
      </c>
      <c r="J153" s="376" t="s">
        <v>577</v>
      </c>
      <c r="K153" s="214" t="s">
        <v>2178</v>
      </c>
      <c r="L153" s="376" t="s">
        <v>261</v>
      </c>
      <c r="M153" s="368"/>
      <c r="N153" s="367" t="s">
        <v>239</v>
      </c>
      <c r="O153" s="374">
        <v>19</v>
      </c>
      <c r="P153" s="367" t="s">
        <v>578</v>
      </c>
      <c r="Q153" s="214"/>
      <c r="R153" s="367" t="s">
        <v>500</v>
      </c>
      <c r="S153" s="367"/>
      <c r="T153" s="367"/>
      <c r="U153" s="366" t="s">
        <v>34</v>
      </c>
      <c r="V153" s="373"/>
      <c r="W153" s="368"/>
      <c r="X153" s="368"/>
      <c r="Y153" s="368"/>
      <c r="Z153" s="368"/>
      <c r="AA153" s="369"/>
      <c r="AB153" s="369"/>
      <c r="AC153" s="369"/>
      <c r="AD153" s="369" t="s">
        <v>234</v>
      </c>
      <c r="AE153" s="368" t="str">
        <f t="shared" si="5"/>
        <v>Last (31)</v>
      </c>
      <c r="AF153" s="575"/>
      <c r="AG153" s="575"/>
      <c r="AH153" s="723" t="s">
        <v>4246</v>
      </c>
      <c r="AI153" s="723" t="s">
        <v>111</v>
      </c>
      <c r="AJ153" s="723"/>
    </row>
    <row r="154" spans="1:36" ht="69" customHeight="1" outlineLevel="1" x14ac:dyDescent="0.25">
      <c r="A154" s="383">
        <v>32</v>
      </c>
      <c r="B154" s="373"/>
      <c r="C154" s="382" t="s">
        <v>657</v>
      </c>
      <c r="D154" s="402" t="s">
        <v>1756</v>
      </c>
      <c r="E154" s="380"/>
      <c r="F154" s="371"/>
      <c r="G154" s="380"/>
      <c r="H154" s="380"/>
      <c r="I154" s="412" t="s">
        <v>537</v>
      </c>
      <c r="J154" s="376" t="s">
        <v>577</v>
      </c>
      <c r="K154" s="214" t="s">
        <v>2178</v>
      </c>
      <c r="L154" s="376" t="s">
        <v>536</v>
      </c>
      <c r="M154" s="368"/>
      <c r="N154" s="367"/>
      <c r="O154" s="374"/>
      <c r="P154" s="367" t="s">
        <v>130</v>
      </c>
      <c r="Q154" s="214" t="s">
        <v>583</v>
      </c>
      <c r="R154" s="367" t="s">
        <v>500</v>
      </c>
      <c r="S154" s="367"/>
      <c r="T154" s="367"/>
      <c r="U154" s="366" t="s">
        <v>34</v>
      </c>
      <c r="V154" s="373"/>
      <c r="W154" s="368"/>
      <c r="X154" s="368"/>
      <c r="Y154" s="368"/>
      <c r="Z154" s="368"/>
      <c r="AA154" s="369"/>
      <c r="AB154" s="369"/>
      <c r="AC154" s="369"/>
      <c r="AD154" s="369" t="s">
        <v>234</v>
      </c>
      <c r="AE154" s="368" t="str">
        <f t="shared" si="5"/>
        <v>Suffix (32)</v>
      </c>
      <c r="AF154" s="575"/>
      <c r="AG154" s="575"/>
      <c r="AH154" s="723" t="s">
        <v>4246</v>
      </c>
      <c r="AI154" s="723" t="s">
        <v>537</v>
      </c>
      <c r="AJ154" s="723"/>
    </row>
    <row r="155" spans="1:36" s="420" customFormat="1" ht="69" customHeight="1" outlineLevel="1" x14ac:dyDescent="0.25">
      <c r="A155" s="558">
        <v>33</v>
      </c>
      <c r="B155" s="555" t="s">
        <v>1081</v>
      </c>
      <c r="C155" s="557" t="s">
        <v>48</v>
      </c>
      <c r="D155" s="559" t="s">
        <v>1756</v>
      </c>
      <c r="E155" s="556"/>
      <c r="F155" s="553"/>
      <c r="G155" s="556"/>
      <c r="H155" s="556"/>
      <c r="I155" s="412" t="s">
        <v>1799</v>
      </c>
      <c r="J155" s="556" t="s">
        <v>577</v>
      </c>
      <c r="K155" s="550" t="s">
        <v>2178</v>
      </c>
      <c r="L155" s="556" t="s">
        <v>33</v>
      </c>
      <c r="M155" s="553"/>
      <c r="N155" s="552" t="s">
        <v>239</v>
      </c>
      <c r="O155" s="543">
        <v>100</v>
      </c>
      <c r="P155" s="552" t="s">
        <v>578</v>
      </c>
      <c r="Q155" s="550"/>
      <c r="R155" s="552"/>
      <c r="S155" s="552"/>
      <c r="T155" s="552"/>
      <c r="U155" s="538"/>
      <c r="V155" s="555"/>
      <c r="W155" s="553"/>
      <c r="X155" s="553"/>
      <c r="Y155" s="553"/>
      <c r="Z155" s="553"/>
      <c r="AA155" s="554"/>
      <c r="AB155" s="554"/>
      <c r="AC155" s="554"/>
      <c r="AD155" s="554"/>
      <c r="AE155" s="553" t="str">
        <f t="shared" si="5"/>
        <v>Reason for Change (33)</v>
      </c>
      <c r="AF155" s="764" t="s">
        <v>34</v>
      </c>
      <c r="AG155" s="764"/>
      <c r="AH155" s="727"/>
      <c r="AI155" s="727"/>
      <c r="AJ155" s="727"/>
    </row>
    <row r="156" spans="1:36" s="420" customFormat="1" ht="69" customHeight="1" outlineLevel="1" x14ac:dyDescent="0.25">
      <c r="A156" s="558">
        <v>34</v>
      </c>
      <c r="B156" s="555" t="s">
        <v>1081</v>
      </c>
      <c r="C156" s="557" t="s">
        <v>48</v>
      </c>
      <c r="D156" s="559" t="s">
        <v>1756</v>
      </c>
      <c r="E156" s="556"/>
      <c r="F156" s="553"/>
      <c r="G156" s="556"/>
      <c r="H156" s="556"/>
      <c r="I156" s="412" t="s">
        <v>2429</v>
      </c>
      <c r="J156" s="556" t="s">
        <v>577</v>
      </c>
      <c r="K156" s="550" t="s">
        <v>2178</v>
      </c>
      <c r="L156" s="556" t="s">
        <v>536</v>
      </c>
      <c r="M156" s="553"/>
      <c r="N156" s="552"/>
      <c r="O156" s="543"/>
      <c r="P156" s="552" t="s">
        <v>258</v>
      </c>
      <c r="Q156" s="550"/>
      <c r="R156" s="552"/>
      <c r="S156" s="552"/>
      <c r="T156" s="552"/>
      <c r="U156" s="538"/>
      <c r="V156" s="555"/>
      <c r="W156" s="553"/>
      <c r="X156" s="553"/>
      <c r="Y156" s="553"/>
      <c r="Z156" s="553"/>
      <c r="AA156" s="554"/>
      <c r="AB156" s="554"/>
      <c r="AC156" s="554"/>
      <c r="AD156" s="554"/>
      <c r="AE156" s="553" t="str">
        <f t="shared" si="5"/>
        <v>Add Another
Button to trigger another instance Former Name fields (34)</v>
      </c>
      <c r="AF156" s="764" t="s">
        <v>34</v>
      </c>
      <c r="AG156" s="764"/>
      <c r="AH156" s="727"/>
      <c r="AI156" s="727"/>
      <c r="AJ156" s="727"/>
    </row>
    <row r="157" spans="1:36" ht="44.25" customHeight="1" outlineLevel="1" x14ac:dyDescent="0.25">
      <c r="A157" s="383">
        <v>35</v>
      </c>
      <c r="B157" s="373"/>
      <c r="C157" s="382" t="s">
        <v>657</v>
      </c>
      <c r="D157" s="402" t="s">
        <v>1756</v>
      </c>
      <c r="E157" s="380"/>
      <c r="F157" s="371"/>
      <c r="G157" s="380"/>
      <c r="H157" s="380"/>
      <c r="I157" s="412" t="s">
        <v>688</v>
      </c>
      <c r="J157" s="376" t="s">
        <v>32</v>
      </c>
      <c r="K157" s="214"/>
      <c r="L157" s="376" t="s">
        <v>33</v>
      </c>
      <c r="M157" s="368"/>
      <c r="N157" s="375" t="s">
        <v>426</v>
      </c>
      <c r="O157" s="374">
        <v>9</v>
      </c>
      <c r="P157" s="367" t="s">
        <v>578</v>
      </c>
      <c r="Q157" s="214"/>
      <c r="R157" s="367" t="s">
        <v>500</v>
      </c>
      <c r="S157" s="367">
        <v>9</v>
      </c>
      <c r="T157" s="367">
        <v>9</v>
      </c>
      <c r="U157" s="366" t="s">
        <v>499</v>
      </c>
      <c r="V157" s="373"/>
      <c r="W157" s="368"/>
      <c r="X157" s="368"/>
      <c r="Y157" s="368"/>
      <c r="Z157" s="368" t="s">
        <v>1410</v>
      </c>
      <c r="AA157" s="369"/>
      <c r="AB157" s="369"/>
      <c r="AC157" s="369"/>
      <c r="AD157" s="369" t="s">
        <v>234</v>
      </c>
      <c r="AE157" s="368" t="str">
        <f t="shared" si="5"/>
        <v>Soc. Sec. # (35)</v>
      </c>
      <c r="AF157" s="575"/>
      <c r="AG157" s="575"/>
      <c r="AH157" s="723" t="s">
        <v>4246</v>
      </c>
      <c r="AI157" s="723" t="s">
        <v>3180</v>
      </c>
      <c r="AJ157" s="723"/>
    </row>
    <row r="158" spans="1:36" ht="167.25" customHeight="1" outlineLevel="1" x14ac:dyDescent="0.25">
      <c r="A158" s="383">
        <v>36</v>
      </c>
      <c r="B158" s="373"/>
      <c r="C158" s="382" t="s">
        <v>657</v>
      </c>
      <c r="D158" s="402" t="s">
        <v>1756</v>
      </c>
      <c r="E158" s="380"/>
      <c r="F158" s="371"/>
      <c r="G158" s="380"/>
      <c r="H158" s="380"/>
      <c r="I158" s="412" t="s">
        <v>150</v>
      </c>
      <c r="J158" s="376" t="s">
        <v>577</v>
      </c>
      <c r="K158" s="214" t="s">
        <v>972</v>
      </c>
      <c r="L158" s="376" t="s">
        <v>33</v>
      </c>
      <c r="M158" s="368"/>
      <c r="N158" s="375" t="s">
        <v>95</v>
      </c>
      <c r="O158" s="374"/>
      <c r="P158" s="367" t="s">
        <v>578</v>
      </c>
      <c r="Q158" s="214"/>
      <c r="R158" s="552" t="s">
        <v>2493</v>
      </c>
      <c r="S158" s="367"/>
      <c r="T158" s="367"/>
      <c r="U158" s="366" t="s">
        <v>18</v>
      </c>
      <c r="V158" s="373"/>
      <c r="W158" s="368"/>
      <c r="X158" s="459"/>
      <c r="Y158" s="368"/>
      <c r="Z158" s="368"/>
      <c r="AA158" s="369"/>
      <c r="AB158" s="369"/>
      <c r="AC158" s="369"/>
      <c r="AD158" s="369"/>
      <c r="AE158" s="368" t="str">
        <f t="shared" si="5"/>
        <v>Date of Birth (36)</v>
      </c>
      <c r="AF158" s="575"/>
      <c r="AG158" s="575"/>
      <c r="AH158" s="723" t="s">
        <v>4246</v>
      </c>
      <c r="AI158" s="723" t="s">
        <v>112</v>
      </c>
      <c r="AJ158" s="723"/>
    </row>
    <row r="159" spans="1:36" ht="51" customHeight="1" outlineLevel="1" x14ac:dyDescent="0.25">
      <c r="A159" s="383">
        <v>43</v>
      </c>
      <c r="B159" s="373"/>
      <c r="C159" s="382" t="s">
        <v>657</v>
      </c>
      <c r="D159" s="402" t="s">
        <v>1756</v>
      </c>
      <c r="E159" s="380"/>
      <c r="F159" s="371"/>
      <c r="G159" s="380"/>
      <c r="H159" s="380"/>
      <c r="I159" s="412" t="s">
        <v>960</v>
      </c>
      <c r="J159" s="376" t="s">
        <v>32</v>
      </c>
      <c r="K159" s="214"/>
      <c r="L159" s="376" t="s">
        <v>536</v>
      </c>
      <c r="M159" s="368"/>
      <c r="N159" s="375" t="s">
        <v>429</v>
      </c>
      <c r="O159" s="374"/>
      <c r="P159" s="367" t="s">
        <v>701</v>
      </c>
      <c r="Q159" s="214"/>
      <c r="R159" s="214"/>
      <c r="S159" s="367"/>
      <c r="T159" s="367"/>
      <c r="U159" s="366" t="s">
        <v>425</v>
      </c>
      <c r="V159" s="373"/>
      <c r="W159" s="368"/>
      <c r="X159" s="459"/>
      <c r="Y159" s="368"/>
      <c r="Z159" s="368"/>
      <c r="AA159" s="369"/>
      <c r="AB159" s="369"/>
      <c r="AC159" s="369"/>
      <c r="AD159" s="369" t="s">
        <v>234</v>
      </c>
      <c r="AE159" s="368" t="str">
        <f t="shared" si="5"/>
        <v>E-Mail (43)</v>
      </c>
      <c r="AF159" s="575"/>
      <c r="AG159" s="575"/>
      <c r="AH159" s="723"/>
      <c r="AI159" s="723"/>
      <c r="AJ159" s="723"/>
    </row>
    <row r="160" spans="1:36" ht="34.200000000000003" outlineLevel="1" x14ac:dyDescent="0.25">
      <c r="A160" s="383">
        <v>37</v>
      </c>
      <c r="B160" s="373"/>
      <c r="C160" s="382" t="s">
        <v>657</v>
      </c>
      <c r="D160" s="402" t="s">
        <v>1756</v>
      </c>
      <c r="E160" s="380"/>
      <c r="F160" s="371"/>
      <c r="G160" s="380"/>
      <c r="H160" s="380"/>
      <c r="I160" s="412" t="s">
        <v>1628</v>
      </c>
      <c r="J160" s="376" t="s">
        <v>32</v>
      </c>
      <c r="K160" s="214"/>
      <c r="L160" s="376" t="s">
        <v>33</v>
      </c>
      <c r="M160" s="368"/>
      <c r="N160" s="367"/>
      <c r="O160" s="374"/>
      <c r="P160" s="367" t="s">
        <v>604</v>
      </c>
      <c r="Q160" s="214" t="s">
        <v>575</v>
      </c>
      <c r="R160" s="367"/>
      <c r="S160" s="367"/>
      <c r="T160" s="367"/>
      <c r="U160" s="366"/>
      <c r="V160" s="373"/>
      <c r="W160" s="368"/>
      <c r="X160" s="368"/>
      <c r="Y160" s="368"/>
      <c r="Z160" s="368"/>
      <c r="AA160" s="369"/>
      <c r="AB160" s="369"/>
      <c r="AC160" s="369"/>
      <c r="AD160" s="369"/>
      <c r="AE160" s="368" t="str">
        <f t="shared" si="5"/>
        <v>Married (or in a civil union or domestic partnership) (37)</v>
      </c>
      <c r="AF160" s="574" t="s">
        <v>34</v>
      </c>
      <c r="AG160" s="574"/>
      <c r="AH160" s="723"/>
      <c r="AI160" s="723"/>
      <c r="AJ160" s="723"/>
    </row>
    <row r="161" spans="1:36" s="420" customFormat="1" ht="34.200000000000003" outlineLevel="1" x14ac:dyDescent="0.25">
      <c r="A161" s="558">
        <v>38</v>
      </c>
      <c r="B161" s="555" t="s">
        <v>1081</v>
      </c>
      <c r="C161" s="557" t="s">
        <v>48</v>
      </c>
      <c r="D161" s="559" t="s">
        <v>1756</v>
      </c>
      <c r="E161" s="556"/>
      <c r="F161" s="553"/>
      <c r="G161" s="556"/>
      <c r="H161" s="556"/>
      <c r="I161" s="412" t="s">
        <v>1757</v>
      </c>
      <c r="J161" s="556" t="s">
        <v>577</v>
      </c>
      <c r="K161" s="550" t="s">
        <v>2394</v>
      </c>
      <c r="L161" s="556" t="s">
        <v>536</v>
      </c>
      <c r="M161" s="553"/>
      <c r="N161" s="552" t="s">
        <v>263</v>
      </c>
      <c r="O161" s="543">
        <v>10</v>
      </c>
      <c r="P161" s="552" t="s">
        <v>578</v>
      </c>
      <c r="Q161" s="550"/>
      <c r="R161" s="552"/>
      <c r="S161" s="552"/>
      <c r="T161" s="552"/>
      <c r="U161" s="538"/>
      <c r="V161" s="555"/>
      <c r="W161" s="553"/>
      <c r="X161" s="553"/>
      <c r="Y161" s="553"/>
      <c r="Z161" s="553"/>
      <c r="AA161" s="554"/>
      <c r="AB161" s="554"/>
      <c r="AC161" s="554"/>
      <c r="AD161" s="554"/>
      <c r="AE161" s="553" t="str">
        <f t="shared" si="5"/>
        <v>Amount of life insurance in force on spouse/partner (38)</v>
      </c>
      <c r="AF161" s="720" t="s">
        <v>34</v>
      </c>
      <c r="AG161" s="720"/>
      <c r="AH161" s="727"/>
      <c r="AI161" s="727"/>
      <c r="AJ161" s="727"/>
    </row>
    <row r="162" spans="1:36" ht="34.200000000000003" outlineLevel="1" x14ac:dyDescent="0.25">
      <c r="A162" s="383">
        <v>39</v>
      </c>
      <c r="B162" s="373"/>
      <c r="C162" s="382" t="s">
        <v>657</v>
      </c>
      <c r="D162" s="402" t="s">
        <v>1756</v>
      </c>
      <c r="E162" s="380"/>
      <c r="F162" s="371"/>
      <c r="G162" s="380"/>
      <c r="H162" s="380"/>
      <c r="I162" s="412" t="s">
        <v>1297</v>
      </c>
      <c r="J162" s="376" t="s">
        <v>577</v>
      </c>
      <c r="K162" s="214" t="s">
        <v>2395</v>
      </c>
      <c r="L162" s="376" t="s">
        <v>33</v>
      </c>
      <c r="M162" s="368"/>
      <c r="N162" s="367"/>
      <c r="O162" s="374"/>
      <c r="P162" s="367" t="s">
        <v>604</v>
      </c>
      <c r="Q162" s="214" t="s">
        <v>575</v>
      </c>
      <c r="R162" s="367"/>
      <c r="S162" s="367"/>
      <c r="T162" s="367"/>
      <c r="U162" s="366"/>
      <c r="V162" s="373"/>
      <c r="W162" s="368"/>
      <c r="X162" s="368"/>
      <c r="Y162" s="368"/>
      <c r="Z162" s="368"/>
      <c r="AA162" s="369"/>
      <c r="AB162" s="369"/>
      <c r="AC162" s="369"/>
      <c r="AD162" s="369"/>
      <c r="AE162" s="368" t="str">
        <f t="shared" si="5"/>
        <v>Does the Proposed Insured have a Driver's License (39)</v>
      </c>
      <c r="AF162" s="575"/>
      <c r="AG162" s="575"/>
      <c r="AH162" s="723"/>
      <c r="AI162" s="723"/>
      <c r="AJ162" s="723"/>
    </row>
    <row r="163" spans="1:36" ht="34.200000000000003" outlineLevel="1" x14ac:dyDescent="0.25">
      <c r="A163" s="383">
        <v>40</v>
      </c>
      <c r="B163" s="373"/>
      <c r="C163" s="382" t="s">
        <v>657</v>
      </c>
      <c r="D163" s="402" t="s">
        <v>1756</v>
      </c>
      <c r="E163" s="380"/>
      <c r="F163" s="371"/>
      <c r="G163" s="380"/>
      <c r="H163" s="380"/>
      <c r="I163" s="412" t="s">
        <v>1682</v>
      </c>
      <c r="J163" s="376" t="s">
        <v>577</v>
      </c>
      <c r="K163" s="214" t="s">
        <v>2179</v>
      </c>
      <c r="L163" s="376" t="s">
        <v>33</v>
      </c>
      <c r="M163" s="368"/>
      <c r="N163" s="367" t="s">
        <v>239</v>
      </c>
      <c r="O163" s="374">
        <v>50</v>
      </c>
      <c r="P163" s="367" t="s">
        <v>578</v>
      </c>
      <c r="Q163" s="214"/>
      <c r="R163" s="367"/>
      <c r="S163" s="367"/>
      <c r="T163" s="367"/>
      <c r="U163" s="366"/>
      <c r="V163" s="373"/>
      <c r="W163" s="368"/>
      <c r="X163" s="368"/>
      <c r="Y163" s="368"/>
      <c r="Z163" s="368"/>
      <c r="AA163" s="369"/>
      <c r="AB163" s="369"/>
      <c r="AC163" s="369"/>
      <c r="AD163" s="369"/>
      <c r="AE163" s="368" t="str">
        <f t="shared" si="5"/>
        <v>Reason for No License (40)</v>
      </c>
      <c r="AF163" s="575"/>
      <c r="AG163" s="575"/>
      <c r="AH163" s="723"/>
      <c r="AI163" s="723"/>
      <c r="AJ163" s="723"/>
    </row>
    <row r="164" spans="1:36" ht="45.6" outlineLevel="1" x14ac:dyDescent="0.25">
      <c r="A164" s="383">
        <v>41</v>
      </c>
      <c r="B164" s="373"/>
      <c r="C164" s="382" t="s">
        <v>657</v>
      </c>
      <c r="D164" s="402" t="s">
        <v>1756</v>
      </c>
      <c r="E164" s="380"/>
      <c r="F164" s="371"/>
      <c r="G164" s="380"/>
      <c r="H164" s="380"/>
      <c r="I164" s="412" t="s">
        <v>1307</v>
      </c>
      <c r="J164" s="376" t="s">
        <v>577</v>
      </c>
      <c r="K164" s="214" t="s">
        <v>2396</v>
      </c>
      <c r="L164" s="376" t="s">
        <v>33</v>
      </c>
      <c r="M164" s="368"/>
      <c r="N164" s="367" t="s">
        <v>239</v>
      </c>
      <c r="O164" s="374">
        <v>25</v>
      </c>
      <c r="P164" s="367" t="s">
        <v>578</v>
      </c>
      <c r="Q164" s="214"/>
      <c r="R164" s="367" t="s">
        <v>500</v>
      </c>
      <c r="S164" s="367"/>
      <c r="T164" s="367"/>
      <c r="U164" s="366" t="s">
        <v>34</v>
      </c>
      <c r="V164" s="373"/>
      <c r="W164" s="368"/>
      <c r="X164" s="368"/>
      <c r="Y164" s="368"/>
      <c r="Z164" s="368" t="s">
        <v>1411</v>
      </c>
      <c r="AA164" s="369"/>
      <c r="AB164" s="369"/>
      <c r="AC164" s="369"/>
      <c r="AD164" s="369" t="s">
        <v>234</v>
      </c>
      <c r="AE164" s="368" t="str">
        <f t="shared" si="5"/>
        <v>License # (41)</v>
      </c>
      <c r="AF164" s="575"/>
      <c r="AG164" s="575"/>
      <c r="AH164" s="723" t="s">
        <v>4246</v>
      </c>
      <c r="AI164" s="723" t="s">
        <v>4203</v>
      </c>
      <c r="AJ164" s="723"/>
    </row>
    <row r="165" spans="1:36" ht="60.6" customHeight="1" outlineLevel="1" x14ac:dyDescent="0.25">
      <c r="A165" s="383">
        <v>42</v>
      </c>
      <c r="B165" s="373"/>
      <c r="C165" s="382" t="s">
        <v>657</v>
      </c>
      <c r="D165" s="402" t="s">
        <v>1756</v>
      </c>
      <c r="E165" s="380"/>
      <c r="F165" s="371"/>
      <c r="G165" s="380"/>
      <c r="H165" s="380"/>
      <c r="I165" s="412" t="s">
        <v>284</v>
      </c>
      <c r="J165" s="376" t="s">
        <v>577</v>
      </c>
      <c r="K165" s="214" t="s">
        <v>2396</v>
      </c>
      <c r="L165" s="376" t="s">
        <v>33</v>
      </c>
      <c r="M165" s="368"/>
      <c r="N165" s="385"/>
      <c r="O165" s="384"/>
      <c r="P165" s="367" t="s">
        <v>130</v>
      </c>
      <c r="Q165" s="214" t="s">
        <v>660</v>
      </c>
      <c r="R165" s="367" t="s">
        <v>2180</v>
      </c>
      <c r="S165" s="367"/>
      <c r="T165" s="367"/>
      <c r="U165" s="366" t="s">
        <v>34</v>
      </c>
      <c r="V165" s="373"/>
      <c r="W165" s="368"/>
      <c r="X165" s="368"/>
      <c r="Y165" s="368"/>
      <c r="Z165" s="368" t="s">
        <v>1412</v>
      </c>
      <c r="AA165" s="369"/>
      <c r="AB165" s="369"/>
      <c r="AC165" s="369"/>
      <c r="AD165" s="369" t="s">
        <v>234</v>
      </c>
      <c r="AE165" s="368" t="str">
        <f t="shared" si="5"/>
        <v>State (42)</v>
      </c>
      <c r="AF165" s="575"/>
      <c r="AG165" s="575"/>
      <c r="AH165" s="723" t="s">
        <v>4246</v>
      </c>
      <c r="AI165" s="723" t="s">
        <v>4204</v>
      </c>
      <c r="AJ165" s="723"/>
    </row>
    <row r="166" spans="1:36" ht="39.75" customHeight="1" outlineLevel="1" x14ac:dyDescent="0.25">
      <c r="A166" s="383">
        <v>44</v>
      </c>
      <c r="B166" s="373"/>
      <c r="C166" s="382" t="s">
        <v>657</v>
      </c>
      <c r="D166" s="402" t="s">
        <v>1756</v>
      </c>
      <c r="E166" s="380"/>
      <c r="F166" s="371"/>
      <c r="G166" s="380"/>
      <c r="H166" s="380"/>
      <c r="I166" s="406" t="s">
        <v>661</v>
      </c>
      <c r="J166" s="376" t="s">
        <v>32</v>
      </c>
      <c r="K166" s="214"/>
      <c r="L166" s="376" t="s">
        <v>261</v>
      </c>
      <c r="M166" s="368"/>
      <c r="N166" s="375"/>
      <c r="O166" s="408"/>
      <c r="P166" s="367" t="s">
        <v>130</v>
      </c>
      <c r="Q166" s="214" t="s">
        <v>447</v>
      </c>
      <c r="R166" s="367" t="s">
        <v>539</v>
      </c>
      <c r="S166" s="367"/>
      <c r="T166" s="367"/>
      <c r="U166" s="366" t="s">
        <v>34</v>
      </c>
      <c r="V166" s="373"/>
      <c r="W166" s="368"/>
      <c r="X166" s="368"/>
      <c r="Y166" s="368"/>
      <c r="Z166" s="368" t="s">
        <v>1413</v>
      </c>
      <c r="AA166" s="369"/>
      <c r="AB166" s="369"/>
      <c r="AC166" s="369"/>
      <c r="AD166" s="369" t="s">
        <v>234</v>
      </c>
      <c r="AE166" s="368" t="str">
        <f t="shared" si="5"/>
        <v>Country of Birth (44)</v>
      </c>
      <c r="AF166" s="575"/>
      <c r="AG166" s="575"/>
      <c r="AH166" s="723" t="s">
        <v>4246</v>
      </c>
      <c r="AI166" s="723" t="s">
        <v>4205</v>
      </c>
      <c r="AJ166" s="723"/>
    </row>
    <row r="167" spans="1:36" ht="30" customHeight="1" outlineLevel="1" x14ac:dyDescent="0.25">
      <c r="A167" s="383">
        <v>45</v>
      </c>
      <c r="B167" s="373"/>
      <c r="C167" s="382" t="s">
        <v>657</v>
      </c>
      <c r="D167" s="402" t="s">
        <v>1756</v>
      </c>
      <c r="E167" s="380"/>
      <c r="F167" s="371"/>
      <c r="G167" s="380"/>
      <c r="H167" s="380"/>
      <c r="I167" s="412" t="s">
        <v>570</v>
      </c>
      <c r="J167" s="376" t="s">
        <v>577</v>
      </c>
      <c r="K167" s="214" t="s">
        <v>2181</v>
      </c>
      <c r="L167" s="376" t="s">
        <v>33</v>
      </c>
      <c r="M167" s="368"/>
      <c r="N167" s="375"/>
      <c r="O167" s="374"/>
      <c r="P167" s="367" t="s">
        <v>130</v>
      </c>
      <c r="Q167" s="214" t="s">
        <v>50</v>
      </c>
      <c r="R167" s="367"/>
      <c r="S167" s="367"/>
      <c r="T167" s="367"/>
      <c r="U167" s="366" t="s">
        <v>34</v>
      </c>
      <c r="V167" s="373"/>
      <c r="W167" s="368"/>
      <c r="X167" s="368"/>
      <c r="Y167" s="368"/>
      <c r="Z167" s="368" t="s">
        <v>1414</v>
      </c>
      <c r="AA167" s="369"/>
      <c r="AB167" s="369"/>
      <c r="AC167" s="369"/>
      <c r="AD167" s="369" t="s">
        <v>234</v>
      </c>
      <c r="AE167" s="368" t="str">
        <f t="shared" si="5"/>
        <v>State of Birth (45)</v>
      </c>
      <c r="AF167" s="575"/>
      <c r="AG167" s="575"/>
      <c r="AH167" s="723" t="s">
        <v>4246</v>
      </c>
      <c r="AI167" s="723" t="s">
        <v>4206</v>
      </c>
      <c r="AJ167" s="723"/>
    </row>
    <row r="168" spans="1:36" ht="30" customHeight="1" outlineLevel="1" x14ac:dyDescent="0.25">
      <c r="A168" s="383">
        <v>46</v>
      </c>
      <c r="B168" s="373"/>
      <c r="C168" s="382" t="s">
        <v>657</v>
      </c>
      <c r="D168" s="402" t="s">
        <v>1756</v>
      </c>
      <c r="E168" s="380"/>
      <c r="F168" s="371"/>
      <c r="G168" s="380"/>
      <c r="H168" s="380"/>
      <c r="I168" s="406" t="s">
        <v>147</v>
      </c>
      <c r="J168" s="376" t="s">
        <v>32</v>
      </c>
      <c r="K168" s="214"/>
      <c r="L168" s="376" t="s">
        <v>34</v>
      </c>
      <c r="M168" s="445"/>
      <c r="N168" s="385" t="s">
        <v>415</v>
      </c>
      <c r="O168" s="384" t="s">
        <v>415</v>
      </c>
      <c r="P168" s="367" t="s">
        <v>369</v>
      </c>
      <c r="Q168" s="461"/>
      <c r="R168" s="369"/>
      <c r="S168" s="367"/>
      <c r="T168" s="367"/>
      <c r="U168" s="366"/>
      <c r="V168" s="373"/>
      <c r="W168" s="368"/>
      <c r="X168" s="368"/>
      <c r="Y168" s="368"/>
      <c r="Z168" s="368"/>
      <c r="AA168" s="369"/>
      <c r="AB168" s="369"/>
      <c r="AC168" s="369"/>
      <c r="AD168" s="427" t="s">
        <v>415</v>
      </c>
      <c r="AE168" s="368" t="str">
        <f t="shared" si="5"/>
        <v>Residence Address (46)</v>
      </c>
      <c r="AF168" s="575"/>
      <c r="AG168" s="575"/>
      <c r="AH168" s="723"/>
      <c r="AI168" s="723"/>
      <c r="AJ168" s="723"/>
    </row>
    <row r="169" spans="1:36" ht="30" customHeight="1" outlineLevel="1" x14ac:dyDescent="0.25">
      <c r="A169" s="383">
        <v>47</v>
      </c>
      <c r="B169" s="373"/>
      <c r="C169" s="382" t="s">
        <v>657</v>
      </c>
      <c r="D169" s="402" t="s">
        <v>1756</v>
      </c>
      <c r="E169" s="380"/>
      <c r="F169" s="371"/>
      <c r="G169" s="380"/>
      <c r="H169" s="380"/>
      <c r="I169" s="412" t="s">
        <v>689</v>
      </c>
      <c r="J169" s="376" t="s">
        <v>32</v>
      </c>
      <c r="K169" s="214"/>
      <c r="L169" s="376" t="s">
        <v>33</v>
      </c>
      <c r="M169" s="368"/>
      <c r="N169" s="375" t="s">
        <v>420</v>
      </c>
      <c r="O169" s="408">
        <v>30</v>
      </c>
      <c r="P169" s="367" t="s">
        <v>406</v>
      </c>
      <c r="Q169" s="214"/>
      <c r="R169" s="367" t="s">
        <v>500</v>
      </c>
      <c r="S169" s="367"/>
      <c r="T169" s="367"/>
      <c r="U169" s="366" t="s">
        <v>34</v>
      </c>
      <c r="V169" s="373"/>
      <c r="W169" s="368"/>
      <c r="X169" s="368"/>
      <c r="Y169" s="368"/>
      <c r="Z169" s="368" t="s">
        <v>1415</v>
      </c>
      <c r="AA169" s="369"/>
      <c r="AB169" s="369"/>
      <c r="AC169" s="369"/>
      <c r="AD169" s="369" t="s">
        <v>234</v>
      </c>
      <c r="AE169" s="368" t="str">
        <f t="shared" si="5"/>
        <v>Street Address (47)</v>
      </c>
      <c r="AF169" s="575"/>
      <c r="AG169" s="575"/>
      <c r="AH169" s="723" t="s">
        <v>4246</v>
      </c>
      <c r="AI169" s="723" t="s">
        <v>4207</v>
      </c>
      <c r="AJ169" s="723"/>
    </row>
    <row r="170" spans="1:36" ht="30" customHeight="1" outlineLevel="1" x14ac:dyDescent="0.25">
      <c r="A170" s="383">
        <v>48</v>
      </c>
      <c r="B170" s="373"/>
      <c r="C170" s="382" t="s">
        <v>657</v>
      </c>
      <c r="D170" s="402" t="s">
        <v>1756</v>
      </c>
      <c r="E170" s="380"/>
      <c r="F170" s="371"/>
      <c r="G170" s="380"/>
      <c r="H170" s="380"/>
      <c r="I170" s="412" t="s">
        <v>395</v>
      </c>
      <c r="J170" s="376" t="s">
        <v>32</v>
      </c>
      <c r="K170" s="214"/>
      <c r="L170" s="376" t="s">
        <v>33</v>
      </c>
      <c r="M170" s="368"/>
      <c r="N170" s="375" t="s">
        <v>420</v>
      </c>
      <c r="O170" s="374">
        <v>20</v>
      </c>
      <c r="P170" s="367" t="s">
        <v>406</v>
      </c>
      <c r="Q170" s="214"/>
      <c r="R170" s="367" t="s">
        <v>500</v>
      </c>
      <c r="S170" s="367"/>
      <c r="T170" s="367"/>
      <c r="U170" s="366" t="s">
        <v>34</v>
      </c>
      <c r="V170" s="373"/>
      <c r="W170" s="368"/>
      <c r="X170" s="368"/>
      <c r="Y170" s="368"/>
      <c r="Z170" s="368" t="s">
        <v>1416</v>
      </c>
      <c r="AA170" s="369"/>
      <c r="AB170" s="369"/>
      <c r="AC170" s="369"/>
      <c r="AD170" s="369" t="s">
        <v>234</v>
      </c>
      <c r="AE170" s="368" t="str">
        <f t="shared" si="5"/>
        <v>City (48)</v>
      </c>
      <c r="AF170" s="575"/>
      <c r="AG170" s="575"/>
      <c r="AH170" s="723" t="s">
        <v>4246</v>
      </c>
      <c r="AI170" s="723" t="s">
        <v>395</v>
      </c>
      <c r="AJ170" s="723"/>
    </row>
    <row r="171" spans="1:36" ht="30" customHeight="1" outlineLevel="1" x14ac:dyDescent="0.25">
      <c r="A171" s="383">
        <v>49</v>
      </c>
      <c r="B171" s="373"/>
      <c r="C171" s="382" t="s">
        <v>657</v>
      </c>
      <c r="D171" s="402" t="s">
        <v>1756</v>
      </c>
      <c r="E171" s="380"/>
      <c r="F171" s="371"/>
      <c r="G171" s="380"/>
      <c r="H171" s="380"/>
      <c r="I171" s="412" t="s">
        <v>284</v>
      </c>
      <c r="J171" s="376" t="s">
        <v>32</v>
      </c>
      <c r="K171" s="414"/>
      <c r="L171" s="376" t="s">
        <v>33</v>
      </c>
      <c r="M171" s="368"/>
      <c r="N171" s="375"/>
      <c r="O171" s="408"/>
      <c r="P171" s="367" t="s">
        <v>130</v>
      </c>
      <c r="Q171" s="214" t="s">
        <v>299</v>
      </c>
      <c r="R171" s="367" t="s">
        <v>2180</v>
      </c>
      <c r="S171" s="367"/>
      <c r="T171" s="367"/>
      <c r="U171" s="366" t="s">
        <v>34</v>
      </c>
      <c r="V171" s="373"/>
      <c r="W171" s="368"/>
      <c r="X171" s="368"/>
      <c r="Y171" s="368"/>
      <c r="Z171" s="368" t="s">
        <v>1417</v>
      </c>
      <c r="AA171" s="369" t="s">
        <v>234</v>
      </c>
      <c r="AB171" s="369"/>
      <c r="AC171" s="369"/>
      <c r="AD171" s="369" t="s">
        <v>234</v>
      </c>
      <c r="AE171" s="368" t="str">
        <f t="shared" si="5"/>
        <v>State (49)</v>
      </c>
      <c r="AF171" s="575"/>
      <c r="AG171" s="575"/>
      <c r="AH171" s="723" t="s">
        <v>4246</v>
      </c>
      <c r="AI171" s="723" t="s">
        <v>284</v>
      </c>
      <c r="AJ171" s="723"/>
    </row>
    <row r="172" spans="1:36" ht="30" customHeight="1" outlineLevel="1" x14ac:dyDescent="0.25">
      <c r="A172" s="383">
        <v>50</v>
      </c>
      <c r="B172" s="373"/>
      <c r="C172" s="382" t="s">
        <v>657</v>
      </c>
      <c r="D172" s="402" t="s">
        <v>1756</v>
      </c>
      <c r="E172" s="380"/>
      <c r="F172" s="371"/>
      <c r="G172" s="380"/>
      <c r="H172" s="380"/>
      <c r="I172" s="412" t="s">
        <v>285</v>
      </c>
      <c r="J172" s="376" t="s">
        <v>32</v>
      </c>
      <c r="K172" s="414"/>
      <c r="L172" s="376" t="s">
        <v>33</v>
      </c>
      <c r="M172" s="368"/>
      <c r="N172" s="375" t="s">
        <v>428</v>
      </c>
      <c r="O172" s="374">
        <v>5</v>
      </c>
      <c r="P172" s="367" t="s">
        <v>578</v>
      </c>
      <c r="Q172" s="214"/>
      <c r="R172" s="367" t="s">
        <v>500</v>
      </c>
      <c r="S172" s="367">
        <v>5</v>
      </c>
      <c r="T172" s="367">
        <v>5</v>
      </c>
      <c r="U172" s="366">
        <v>99999</v>
      </c>
      <c r="V172" s="373"/>
      <c r="W172" s="368"/>
      <c r="X172" s="368"/>
      <c r="Y172" s="368"/>
      <c r="Z172" s="368" t="s">
        <v>1418</v>
      </c>
      <c r="AA172" s="369"/>
      <c r="AB172" s="369"/>
      <c r="AC172" s="369"/>
      <c r="AD172" s="369" t="s">
        <v>234</v>
      </c>
      <c r="AE172" s="368" t="str">
        <f t="shared" si="5"/>
        <v>Zip Code (50)</v>
      </c>
      <c r="AF172" s="575"/>
      <c r="AG172" s="575"/>
      <c r="AH172" s="723" t="s">
        <v>4246</v>
      </c>
      <c r="AI172" s="723" t="s">
        <v>285</v>
      </c>
      <c r="AJ172" s="723"/>
    </row>
    <row r="173" spans="1:36" s="420" customFormat="1" ht="45.6" outlineLevel="1" x14ac:dyDescent="0.25">
      <c r="A173" s="558">
        <v>51</v>
      </c>
      <c r="B173" s="555" t="s">
        <v>1081</v>
      </c>
      <c r="C173" s="557" t="s">
        <v>48</v>
      </c>
      <c r="D173" s="559" t="s">
        <v>1756</v>
      </c>
      <c r="E173" s="556"/>
      <c r="F173" s="553"/>
      <c r="G173" s="556"/>
      <c r="H173" s="556"/>
      <c r="I173" s="412" t="s">
        <v>1765</v>
      </c>
      <c r="J173" s="556" t="s">
        <v>32</v>
      </c>
      <c r="K173" s="550"/>
      <c r="L173" s="556" t="s">
        <v>536</v>
      </c>
      <c r="M173" s="553"/>
      <c r="N173" s="552" t="s">
        <v>407</v>
      </c>
      <c r="O173" s="543">
        <v>2</v>
      </c>
      <c r="P173" s="552" t="s">
        <v>578</v>
      </c>
      <c r="Q173" s="550"/>
      <c r="R173" s="552"/>
      <c r="S173" s="552"/>
      <c r="T173" s="552"/>
      <c r="U173" s="538"/>
      <c r="V173" s="555"/>
      <c r="W173" s="553"/>
      <c r="X173" s="553"/>
      <c r="Y173" s="553"/>
      <c r="Z173" s="553"/>
      <c r="AA173" s="554"/>
      <c r="AB173" s="554"/>
      <c r="AC173" s="554"/>
      <c r="AD173" s="554"/>
      <c r="AE173" s="553" t="str">
        <f t="shared" si="5"/>
        <v>How long at this address
     Years
     Months (51)</v>
      </c>
      <c r="AF173" s="764" t="s">
        <v>34</v>
      </c>
      <c r="AG173" s="764"/>
      <c r="AH173" s="727"/>
      <c r="AI173" s="727"/>
      <c r="AJ173" s="727"/>
    </row>
    <row r="174" spans="1:36" ht="45" customHeight="1" outlineLevel="1" x14ac:dyDescent="0.25">
      <c r="A174" s="383">
        <v>52</v>
      </c>
      <c r="B174" s="373"/>
      <c r="C174" s="382" t="s">
        <v>657</v>
      </c>
      <c r="D174" s="402" t="s">
        <v>1756</v>
      </c>
      <c r="E174" s="380"/>
      <c r="F174" s="371"/>
      <c r="G174" s="380"/>
      <c r="H174" s="380"/>
      <c r="I174" s="409" t="s">
        <v>190</v>
      </c>
      <c r="J174" s="376" t="s">
        <v>32</v>
      </c>
      <c r="K174" s="214"/>
      <c r="L174" s="376" t="s">
        <v>33</v>
      </c>
      <c r="M174" s="368"/>
      <c r="N174" s="375" t="s">
        <v>427</v>
      </c>
      <c r="O174" s="408">
        <v>10</v>
      </c>
      <c r="P174" s="367" t="s">
        <v>578</v>
      </c>
      <c r="Q174" s="214"/>
      <c r="R174" s="367" t="s">
        <v>500</v>
      </c>
      <c r="S174" s="367">
        <v>10</v>
      </c>
      <c r="T174" s="464">
        <v>10</v>
      </c>
      <c r="U174" s="366" t="s">
        <v>590</v>
      </c>
      <c r="V174" s="373"/>
      <c r="W174" s="368" t="s">
        <v>662</v>
      </c>
      <c r="X174" s="368" t="s">
        <v>694</v>
      </c>
      <c r="Y174" s="368"/>
      <c r="Z174" s="368" t="s">
        <v>1419</v>
      </c>
      <c r="AA174" s="369"/>
      <c r="AB174" s="369"/>
      <c r="AC174" s="369"/>
      <c r="AD174" s="369" t="s">
        <v>234</v>
      </c>
      <c r="AE174" s="368" t="str">
        <f t="shared" si="5"/>
        <v>Telephone # (52)</v>
      </c>
      <c r="AF174" s="575"/>
      <c r="AG174" s="575"/>
      <c r="AH174" s="723" t="s">
        <v>4246</v>
      </c>
      <c r="AI174" s="723" t="s">
        <v>4209</v>
      </c>
      <c r="AJ174" s="723"/>
    </row>
    <row r="175" spans="1:36" ht="45" customHeight="1" outlineLevel="1" x14ac:dyDescent="0.25">
      <c r="A175" s="383">
        <v>53</v>
      </c>
      <c r="B175" s="373"/>
      <c r="C175" s="382" t="s">
        <v>657</v>
      </c>
      <c r="D175" s="402" t="s">
        <v>1756</v>
      </c>
      <c r="E175" s="380"/>
      <c r="F175" s="371"/>
      <c r="G175" s="380"/>
      <c r="H175" s="380"/>
      <c r="I175" s="406" t="s">
        <v>2397</v>
      </c>
      <c r="J175" s="376" t="s">
        <v>32</v>
      </c>
      <c r="K175" s="214"/>
      <c r="L175" s="376" t="s">
        <v>536</v>
      </c>
      <c r="M175" s="368"/>
      <c r="N175" s="375" t="s">
        <v>427</v>
      </c>
      <c r="O175" s="408">
        <v>10</v>
      </c>
      <c r="P175" s="367" t="s">
        <v>578</v>
      </c>
      <c r="Q175" s="214"/>
      <c r="R175" s="367" t="s">
        <v>500</v>
      </c>
      <c r="S175" s="367">
        <v>10</v>
      </c>
      <c r="T175" s="464">
        <v>10</v>
      </c>
      <c r="U175" s="366" t="s">
        <v>590</v>
      </c>
      <c r="V175" s="373"/>
      <c r="W175" s="368"/>
      <c r="X175" s="368"/>
      <c r="Y175" s="368"/>
      <c r="Z175" s="368"/>
      <c r="AA175" s="369"/>
      <c r="AB175" s="369"/>
      <c r="AC175" s="369"/>
      <c r="AD175" s="369" t="s">
        <v>234</v>
      </c>
      <c r="AE175" s="368" t="str">
        <f t="shared" ref="AE175:AE206" si="6">I175&amp;" ("&amp;A175&amp;")"</f>
        <v>Mobile # (53)</v>
      </c>
      <c r="AF175" s="576" t="s">
        <v>3176</v>
      </c>
      <c r="AG175" s="577" t="s">
        <v>3177</v>
      </c>
      <c r="AH175" s="723" t="s">
        <v>4246</v>
      </c>
      <c r="AI175" s="723" t="s">
        <v>4208</v>
      </c>
      <c r="AJ175" s="723"/>
    </row>
    <row r="176" spans="1:36" s="420" customFormat="1" ht="65.25" customHeight="1" outlineLevel="1" x14ac:dyDescent="0.25">
      <c r="A176" s="558">
        <v>54</v>
      </c>
      <c r="B176" s="555" t="s">
        <v>1081</v>
      </c>
      <c r="C176" s="557" t="s">
        <v>48</v>
      </c>
      <c r="D176" s="559" t="s">
        <v>1756</v>
      </c>
      <c r="E176" s="556"/>
      <c r="F176" s="553"/>
      <c r="G176" s="556"/>
      <c r="H176" s="556"/>
      <c r="I176" s="412" t="s">
        <v>1759</v>
      </c>
      <c r="J176" s="556" t="s">
        <v>32</v>
      </c>
      <c r="K176" s="550"/>
      <c r="L176" s="556" t="s">
        <v>33</v>
      </c>
      <c r="M176" s="553"/>
      <c r="N176" s="552"/>
      <c r="O176" s="543"/>
      <c r="P176" s="552" t="s">
        <v>1774</v>
      </c>
      <c r="Q176" s="550" t="s">
        <v>1760</v>
      </c>
      <c r="R176" s="552" t="s">
        <v>1764</v>
      </c>
      <c r="S176" s="552"/>
      <c r="T176" s="552"/>
      <c r="U176" s="538"/>
      <c r="V176" s="555"/>
      <c r="W176" s="553"/>
      <c r="X176" s="553"/>
      <c r="Y176" s="553"/>
      <c r="Z176" s="553"/>
      <c r="AA176" s="554"/>
      <c r="AB176" s="554"/>
      <c r="AC176" s="554"/>
      <c r="AD176" s="554"/>
      <c r="AE176" s="553" t="str">
        <f t="shared" si="6"/>
        <v>Proposed Insured is a (54)</v>
      </c>
      <c r="AF176" s="764" t="s">
        <v>34</v>
      </c>
      <c r="AG176" s="764"/>
      <c r="AH176" s="727"/>
      <c r="AI176" s="727"/>
      <c r="AJ176" s="727"/>
    </row>
    <row r="177" spans="1:36" s="420" customFormat="1" ht="65.25" customHeight="1" outlineLevel="1" x14ac:dyDescent="0.25">
      <c r="A177" s="558">
        <v>55</v>
      </c>
      <c r="B177" s="555" t="s">
        <v>1081</v>
      </c>
      <c r="C177" s="557" t="s">
        <v>48</v>
      </c>
      <c r="D177" s="559" t="s">
        <v>1756</v>
      </c>
      <c r="E177" s="556"/>
      <c r="F177" s="553"/>
      <c r="G177" s="556"/>
      <c r="H177" s="556"/>
      <c r="I177" s="412" t="s">
        <v>291</v>
      </c>
      <c r="J177" s="556" t="s">
        <v>577</v>
      </c>
      <c r="K177" s="550" t="s">
        <v>2398</v>
      </c>
      <c r="L177" s="556" t="s">
        <v>33</v>
      </c>
      <c r="M177" s="553"/>
      <c r="N177" s="552"/>
      <c r="O177" s="543"/>
      <c r="P177" s="552" t="s">
        <v>130</v>
      </c>
      <c r="Q177" s="550" t="s">
        <v>1763</v>
      </c>
      <c r="R177" s="552" t="s">
        <v>500</v>
      </c>
      <c r="S177" s="552"/>
      <c r="T177" s="552"/>
      <c r="U177" s="538"/>
      <c r="V177" s="555"/>
      <c r="W177" s="553"/>
      <c r="X177" s="553"/>
      <c r="Y177" s="553"/>
      <c r="Z177" s="553"/>
      <c r="AA177" s="554"/>
      <c r="AB177" s="554"/>
      <c r="AC177" s="554"/>
      <c r="AD177" s="554"/>
      <c r="AE177" s="553" t="str">
        <f t="shared" si="6"/>
        <v>Country (55)</v>
      </c>
      <c r="AF177" s="764" t="s">
        <v>2454</v>
      </c>
      <c r="AG177" s="764" t="s">
        <v>2455</v>
      </c>
      <c r="AH177" s="727"/>
      <c r="AI177" s="727"/>
      <c r="AJ177" s="727"/>
    </row>
    <row r="178" spans="1:36" s="420" customFormat="1" ht="65.25" customHeight="1" outlineLevel="1" x14ac:dyDescent="0.25">
      <c r="A178" s="558">
        <v>56</v>
      </c>
      <c r="B178" s="555" t="s">
        <v>1081</v>
      </c>
      <c r="C178" s="557" t="s">
        <v>48</v>
      </c>
      <c r="D178" s="559" t="s">
        <v>1756</v>
      </c>
      <c r="E178" s="556"/>
      <c r="F178" s="553"/>
      <c r="G178" s="556"/>
      <c r="H178" s="556"/>
      <c r="I178" s="412" t="s">
        <v>1761</v>
      </c>
      <c r="J178" s="556" t="s">
        <v>577</v>
      </c>
      <c r="K178" s="550" t="s">
        <v>2398</v>
      </c>
      <c r="L178" s="556" t="s">
        <v>33</v>
      </c>
      <c r="M178" s="553"/>
      <c r="N178" s="552" t="s">
        <v>239</v>
      </c>
      <c r="O178" s="543">
        <v>40</v>
      </c>
      <c r="P178" s="552" t="s">
        <v>578</v>
      </c>
      <c r="Q178" s="550"/>
      <c r="R178" s="552" t="s">
        <v>500</v>
      </c>
      <c r="S178" s="552"/>
      <c r="T178" s="552"/>
      <c r="U178" s="538"/>
      <c r="V178" s="555"/>
      <c r="W178" s="553"/>
      <c r="X178" s="553"/>
      <c r="Y178" s="553"/>
      <c r="Z178" s="553"/>
      <c r="AA178" s="554"/>
      <c r="AB178" s="554"/>
      <c r="AC178" s="554"/>
      <c r="AD178" s="554"/>
      <c r="AE178" s="553" t="str">
        <f t="shared" si="6"/>
        <v>Visa Type (56)</v>
      </c>
      <c r="AF178" s="764" t="s">
        <v>2456</v>
      </c>
      <c r="AG178" s="764" t="s">
        <v>2457</v>
      </c>
      <c r="AH178" s="727"/>
      <c r="AI178" s="727"/>
      <c r="AJ178" s="727"/>
    </row>
    <row r="179" spans="1:36" s="420" customFormat="1" ht="65.25" customHeight="1" outlineLevel="1" x14ac:dyDescent="0.25">
      <c r="A179" s="558">
        <v>57</v>
      </c>
      <c r="B179" s="555" t="s">
        <v>1081</v>
      </c>
      <c r="C179" s="557" t="s">
        <v>48</v>
      </c>
      <c r="D179" s="559" t="s">
        <v>1756</v>
      </c>
      <c r="E179" s="556"/>
      <c r="F179" s="553"/>
      <c r="G179" s="556"/>
      <c r="H179" s="556"/>
      <c r="I179" s="412" t="s">
        <v>1762</v>
      </c>
      <c r="J179" s="556" t="s">
        <v>577</v>
      </c>
      <c r="K179" s="550" t="s">
        <v>2398</v>
      </c>
      <c r="L179" s="556" t="s">
        <v>33</v>
      </c>
      <c r="M179" s="553"/>
      <c r="N179" s="552"/>
      <c r="O179" s="543"/>
      <c r="P179" s="552"/>
      <c r="Q179" s="550"/>
      <c r="R179" s="552"/>
      <c r="S179" s="552"/>
      <c r="T179" s="552"/>
      <c r="U179" s="538"/>
      <c r="V179" s="555"/>
      <c r="W179" s="553"/>
      <c r="X179" s="553"/>
      <c r="Y179" s="553"/>
      <c r="Z179" s="553"/>
      <c r="AA179" s="554"/>
      <c r="AB179" s="554"/>
      <c r="AC179" s="554"/>
      <c r="AD179" s="554"/>
      <c r="AE179" s="553" t="str">
        <f t="shared" si="6"/>
        <v>How long in this country (57)</v>
      </c>
      <c r="AF179" s="764" t="s">
        <v>2458</v>
      </c>
      <c r="AG179" s="764"/>
      <c r="AH179" s="727"/>
      <c r="AI179" s="727"/>
      <c r="AJ179" s="727"/>
    </row>
    <row r="180" spans="1:36" s="420" customFormat="1" ht="65.25" customHeight="1" outlineLevel="1" x14ac:dyDescent="0.25">
      <c r="A180" s="558">
        <v>57.5</v>
      </c>
      <c r="B180" s="555" t="s">
        <v>1081</v>
      </c>
      <c r="C180" s="557" t="s">
        <v>48</v>
      </c>
      <c r="D180" s="559" t="s">
        <v>1756</v>
      </c>
      <c r="E180" s="556"/>
      <c r="F180" s="553"/>
      <c r="G180" s="556"/>
      <c r="H180" s="556"/>
      <c r="I180" s="412" t="s">
        <v>2504</v>
      </c>
      <c r="J180" s="556" t="s">
        <v>32</v>
      </c>
      <c r="K180" s="550"/>
      <c r="L180" s="556"/>
      <c r="M180" s="553"/>
      <c r="N180" s="552"/>
      <c r="O180" s="543"/>
      <c r="P180" s="552" t="s">
        <v>130</v>
      </c>
      <c r="Q180" s="550" t="s">
        <v>2506</v>
      </c>
      <c r="R180" s="552"/>
      <c r="S180" s="552"/>
      <c r="T180" s="552"/>
      <c r="U180" s="538"/>
      <c r="V180" s="555"/>
      <c r="W180" s="553"/>
      <c r="X180" s="553"/>
      <c r="Y180" s="553"/>
      <c r="Z180" s="553"/>
      <c r="AA180" s="554"/>
      <c r="AB180" s="554"/>
      <c r="AC180" s="554"/>
      <c r="AD180" s="554"/>
      <c r="AE180" s="553" t="str">
        <f t="shared" si="6"/>
        <v>Proposed Insured is Employed (57.5)</v>
      </c>
      <c r="AF180" s="764" t="s">
        <v>34</v>
      </c>
      <c r="AG180" s="764"/>
      <c r="AH180" s="727"/>
      <c r="AI180" s="727"/>
      <c r="AJ180" s="727"/>
    </row>
    <row r="181" spans="1:36" s="420" customFormat="1" ht="65.25" customHeight="1" outlineLevel="1" x14ac:dyDescent="0.25">
      <c r="A181" s="558">
        <v>58</v>
      </c>
      <c r="B181" s="555" t="s">
        <v>1081</v>
      </c>
      <c r="C181" s="557" t="s">
        <v>48</v>
      </c>
      <c r="D181" s="559" t="s">
        <v>1756</v>
      </c>
      <c r="E181" s="556"/>
      <c r="F181" s="553"/>
      <c r="G181" s="556"/>
      <c r="H181" s="556"/>
      <c r="I181" s="412" t="s">
        <v>1769</v>
      </c>
      <c r="J181" s="556" t="s">
        <v>577</v>
      </c>
      <c r="K181" s="550" t="s">
        <v>2505</v>
      </c>
      <c r="L181" s="556" t="s">
        <v>33</v>
      </c>
      <c r="M181" s="553"/>
      <c r="N181" s="552" t="s">
        <v>239</v>
      </c>
      <c r="O181" s="543">
        <v>50</v>
      </c>
      <c r="P181" s="552" t="s">
        <v>578</v>
      </c>
      <c r="Q181" s="550"/>
      <c r="R181" s="552"/>
      <c r="S181" s="552"/>
      <c r="T181" s="552"/>
      <c r="U181" s="538"/>
      <c r="V181" s="555"/>
      <c r="W181" s="553"/>
      <c r="X181" s="553"/>
      <c r="Y181" s="553"/>
      <c r="Z181" s="553"/>
      <c r="AA181" s="554"/>
      <c r="AB181" s="554"/>
      <c r="AC181" s="554"/>
      <c r="AD181" s="554"/>
      <c r="AE181" s="553" t="str">
        <f t="shared" si="6"/>
        <v>Occupation (58)</v>
      </c>
      <c r="AF181" s="764" t="s">
        <v>2464</v>
      </c>
      <c r="AG181" s="764"/>
      <c r="AH181" s="727"/>
      <c r="AI181" s="727"/>
      <c r="AJ181" s="727"/>
    </row>
    <row r="182" spans="1:36" s="420" customFormat="1" ht="65.25" customHeight="1" outlineLevel="1" x14ac:dyDescent="0.25">
      <c r="A182" s="558">
        <v>59</v>
      </c>
      <c r="B182" s="555" t="s">
        <v>1081</v>
      </c>
      <c r="C182" s="557" t="s">
        <v>48</v>
      </c>
      <c r="D182" s="559" t="s">
        <v>1756</v>
      </c>
      <c r="E182" s="556"/>
      <c r="F182" s="553"/>
      <c r="G182" s="556"/>
      <c r="H182" s="556"/>
      <c r="I182" s="412" t="s">
        <v>1766</v>
      </c>
      <c r="J182" s="556" t="s">
        <v>577</v>
      </c>
      <c r="K182" s="550" t="s">
        <v>2505</v>
      </c>
      <c r="L182" s="556" t="s">
        <v>33</v>
      </c>
      <c r="M182" s="553"/>
      <c r="N182" s="552" t="s">
        <v>239</v>
      </c>
      <c r="O182" s="543">
        <v>100</v>
      </c>
      <c r="P182" s="552" t="s">
        <v>578</v>
      </c>
      <c r="Q182" s="550"/>
      <c r="R182" s="552"/>
      <c r="S182" s="552"/>
      <c r="T182" s="552"/>
      <c r="U182" s="538"/>
      <c r="V182" s="555"/>
      <c r="W182" s="553"/>
      <c r="X182" s="553"/>
      <c r="Y182" s="553"/>
      <c r="Z182" s="553"/>
      <c r="AA182" s="554"/>
      <c r="AB182" s="554"/>
      <c r="AC182" s="554"/>
      <c r="AD182" s="554"/>
      <c r="AE182" s="553" t="str">
        <f t="shared" si="6"/>
        <v>Employer's Name (59)</v>
      </c>
      <c r="AF182" s="764" t="s">
        <v>2459</v>
      </c>
      <c r="AG182" s="764" t="s">
        <v>2460</v>
      </c>
      <c r="AH182" s="727"/>
      <c r="AI182" s="727"/>
      <c r="AJ182" s="727"/>
    </row>
    <row r="183" spans="1:36" s="420" customFormat="1" ht="65.25" customHeight="1" outlineLevel="1" x14ac:dyDescent="0.25">
      <c r="A183" s="558">
        <v>60</v>
      </c>
      <c r="B183" s="555" t="s">
        <v>1081</v>
      </c>
      <c r="C183" s="557" t="s">
        <v>48</v>
      </c>
      <c r="D183" s="559" t="s">
        <v>1756</v>
      </c>
      <c r="E183" s="556"/>
      <c r="F183" s="553"/>
      <c r="G183" s="556"/>
      <c r="H183" s="556"/>
      <c r="I183" s="412" t="s">
        <v>283</v>
      </c>
      <c r="J183" s="556" t="s">
        <v>577</v>
      </c>
      <c r="K183" s="550" t="s">
        <v>2505</v>
      </c>
      <c r="L183" s="556" t="s">
        <v>536</v>
      </c>
      <c r="M183" s="553"/>
      <c r="N183" s="552" t="s">
        <v>420</v>
      </c>
      <c r="O183" s="543">
        <v>30</v>
      </c>
      <c r="P183" s="552" t="s">
        <v>406</v>
      </c>
      <c r="Q183" s="550"/>
      <c r="R183" s="552"/>
      <c r="S183" s="552"/>
      <c r="T183" s="552"/>
      <c r="U183" s="538"/>
      <c r="V183" s="555"/>
      <c r="W183" s="553"/>
      <c r="X183" s="553"/>
      <c r="Y183" s="553"/>
      <c r="Z183" s="553"/>
      <c r="AA183" s="554"/>
      <c r="AB183" s="554"/>
      <c r="AC183" s="554"/>
      <c r="AD183" s="554"/>
      <c r="AE183" s="553" t="str">
        <f t="shared" si="6"/>
        <v>Address (60)</v>
      </c>
      <c r="AF183" s="764" t="s">
        <v>2465</v>
      </c>
      <c r="AG183" s="764" t="s">
        <v>2460</v>
      </c>
      <c r="AH183" s="727"/>
      <c r="AI183" s="727"/>
      <c r="AJ183" s="727"/>
    </row>
    <row r="184" spans="1:36" s="420" customFormat="1" ht="65.25" customHeight="1" outlineLevel="1" x14ac:dyDescent="0.25">
      <c r="A184" s="558">
        <v>61</v>
      </c>
      <c r="B184" s="555" t="s">
        <v>1081</v>
      </c>
      <c r="C184" s="557" t="s">
        <v>48</v>
      </c>
      <c r="D184" s="559" t="s">
        <v>1756</v>
      </c>
      <c r="E184" s="556"/>
      <c r="F184" s="553"/>
      <c r="G184" s="556"/>
      <c r="H184" s="556"/>
      <c r="I184" s="412" t="s">
        <v>395</v>
      </c>
      <c r="J184" s="556" t="s">
        <v>577</v>
      </c>
      <c r="K184" s="550" t="s">
        <v>2505</v>
      </c>
      <c r="L184" s="556" t="s">
        <v>536</v>
      </c>
      <c r="M184" s="553"/>
      <c r="N184" s="552" t="s">
        <v>420</v>
      </c>
      <c r="O184" s="543">
        <v>20</v>
      </c>
      <c r="P184" s="552" t="s">
        <v>406</v>
      </c>
      <c r="Q184" s="550"/>
      <c r="R184" s="552"/>
      <c r="S184" s="552"/>
      <c r="T184" s="552"/>
      <c r="U184" s="538"/>
      <c r="V184" s="555"/>
      <c r="W184" s="553"/>
      <c r="X184" s="553"/>
      <c r="Y184" s="553"/>
      <c r="Z184" s="553"/>
      <c r="AA184" s="554"/>
      <c r="AB184" s="554"/>
      <c r="AC184" s="554"/>
      <c r="AD184" s="554"/>
      <c r="AE184" s="553" t="str">
        <f t="shared" si="6"/>
        <v>City (61)</v>
      </c>
      <c r="AF184" s="764" t="s">
        <v>2466</v>
      </c>
      <c r="AG184" s="764" t="s">
        <v>2460</v>
      </c>
      <c r="AH184" s="727"/>
      <c r="AI184" s="727"/>
      <c r="AJ184" s="727"/>
    </row>
    <row r="185" spans="1:36" s="420" customFormat="1" ht="65.25" customHeight="1" outlineLevel="1" x14ac:dyDescent="0.25">
      <c r="A185" s="558">
        <v>62</v>
      </c>
      <c r="B185" s="555" t="s">
        <v>1081</v>
      </c>
      <c r="C185" s="557" t="s">
        <v>48</v>
      </c>
      <c r="D185" s="559" t="s">
        <v>1756</v>
      </c>
      <c r="E185" s="556"/>
      <c r="F185" s="553"/>
      <c r="G185" s="556"/>
      <c r="H185" s="556"/>
      <c r="I185" s="412" t="s">
        <v>284</v>
      </c>
      <c r="J185" s="556" t="s">
        <v>577</v>
      </c>
      <c r="K185" s="550" t="s">
        <v>2505</v>
      </c>
      <c r="L185" s="556" t="s">
        <v>536</v>
      </c>
      <c r="M185" s="553"/>
      <c r="N185" s="552"/>
      <c r="O185" s="543"/>
      <c r="P185" s="552" t="s">
        <v>130</v>
      </c>
      <c r="Q185" s="550"/>
      <c r="R185" s="552"/>
      <c r="S185" s="552"/>
      <c r="T185" s="552"/>
      <c r="U185" s="538"/>
      <c r="V185" s="555"/>
      <c r="W185" s="553"/>
      <c r="X185" s="553"/>
      <c r="Y185" s="553"/>
      <c r="Z185" s="553"/>
      <c r="AA185" s="554"/>
      <c r="AB185" s="554"/>
      <c r="AC185" s="554"/>
      <c r="AD185" s="554"/>
      <c r="AE185" s="553" t="str">
        <f t="shared" si="6"/>
        <v>State (62)</v>
      </c>
      <c r="AF185" s="764" t="s">
        <v>2467</v>
      </c>
      <c r="AG185" s="764" t="s">
        <v>2460</v>
      </c>
      <c r="AH185" s="727"/>
      <c r="AI185" s="727"/>
      <c r="AJ185" s="727"/>
    </row>
    <row r="186" spans="1:36" s="420" customFormat="1" ht="65.25" customHeight="1" outlineLevel="1" x14ac:dyDescent="0.25">
      <c r="A186" s="558">
        <v>63</v>
      </c>
      <c r="B186" s="555" t="s">
        <v>1081</v>
      </c>
      <c r="C186" s="557" t="s">
        <v>48</v>
      </c>
      <c r="D186" s="559" t="s">
        <v>1756</v>
      </c>
      <c r="E186" s="556"/>
      <c r="F186" s="553"/>
      <c r="G186" s="556"/>
      <c r="H186" s="556"/>
      <c r="I186" s="412" t="s">
        <v>285</v>
      </c>
      <c r="J186" s="556" t="s">
        <v>577</v>
      </c>
      <c r="K186" s="550" t="s">
        <v>2505</v>
      </c>
      <c r="L186" s="556" t="s">
        <v>536</v>
      </c>
      <c r="M186" s="553"/>
      <c r="N186" s="552" t="s">
        <v>428</v>
      </c>
      <c r="O186" s="543">
        <v>5</v>
      </c>
      <c r="P186" s="552" t="s">
        <v>578</v>
      </c>
      <c r="Q186" s="550"/>
      <c r="R186" s="552"/>
      <c r="S186" s="552"/>
      <c r="T186" s="552"/>
      <c r="U186" s="538"/>
      <c r="V186" s="555"/>
      <c r="W186" s="553"/>
      <c r="X186" s="553"/>
      <c r="Y186" s="553"/>
      <c r="Z186" s="553"/>
      <c r="AA186" s="554"/>
      <c r="AB186" s="554"/>
      <c r="AC186" s="554"/>
      <c r="AD186" s="554"/>
      <c r="AE186" s="553" t="str">
        <f t="shared" si="6"/>
        <v>Zip Code (63)</v>
      </c>
      <c r="AF186" s="764" t="s">
        <v>2468</v>
      </c>
      <c r="AG186" s="764" t="s">
        <v>2460</v>
      </c>
      <c r="AH186" s="727"/>
      <c r="AI186" s="727"/>
      <c r="AJ186" s="727"/>
    </row>
    <row r="187" spans="1:36" s="420" customFormat="1" ht="65.25" customHeight="1" outlineLevel="1" x14ac:dyDescent="0.25">
      <c r="A187" s="558">
        <v>64</v>
      </c>
      <c r="B187" s="555" t="s">
        <v>1081</v>
      </c>
      <c r="C187" s="557" t="s">
        <v>48</v>
      </c>
      <c r="D187" s="559" t="s">
        <v>1756</v>
      </c>
      <c r="E187" s="556"/>
      <c r="F187" s="553"/>
      <c r="G187" s="556"/>
      <c r="H187" s="556"/>
      <c r="I187" s="412" t="s">
        <v>1767</v>
      </c>
      <c r="J187" s="556" t="s">
        <v>577</v>
      </c>
      <c r="K187" s="550" t="s">
        <v>2505</v>
      </c>
      <c r="L187" s="556" t="s">
        <v>33</v>
      </c>
      <c r="M187" s="553"/>
      <c r="N187" s="552" t="s">
        <v>407</v>
      </c>
      <c r="O187" s="543">
        <v>2</v>
      </c>
      <c r="P187" s="552" t="s">
        <v>578</v>
      </c>
      <c r="Q187" s="550"/>
      <c r="R187" s="552"/>
      <c r="S187" s="552"/>
      <c r="T187" s="552"/>
      <c r="U187" s="538"/>
      <c r="V187" s="555"/>
      <c r="W187" s="553"/>
      <c r="X187" s="553"/>
      <c r="Y187" s="553"/>
      <c r="Z187" s="553"/>
      <c r="AA187" s="554"/>
      <c r="AB187" s="554"/>
      <c r="AC187" s="554"/>
      <c r="AD187" s="554"/>
      <c r="AE187" s="553" t="str">
        <f t="shared" si="6"/>
        <v>How long
     Years
     Months (64)</v>
      </c>
      <c r="AF187" s="764" t="s">
        <v>2461</v>
      </c>
      <c r="AG187" s="764" t="s">
        <v>2462</v>
      </c>
      <c r="AH187" s="727"/>
      <c r="AI187" s="727"/>
      <c r="AJ187" s="727"/>
    </row>
    <row r="188" spans="1:36" s="420" customFormat="1" ht="65.25" customHeight="1" outlineLevel="1" x14ac:dyDescent="0.25">
      <c r="A188" s="558">
        <v>65</v>
      </c>
      <c r="B188" s="555" t="s">
        <v>1081</v>
      </c>
      <c r="C188" s="557" t="s">
        <v>48</v>
      </c>
      <c r="D188" s="559" t="s">
        <v>1756</v>
      </c>
      <c r="E188" s="556"/>
      <c r="F188" s="553"/>
      <c r="G188" s="556"/>
      <c r="H188" s="556"/>
      <c r="I188" s="412" t="s">
        <v>1768</v>
      </c>
      <c r="J188" s="556" t="s">
        <v>577</v>
      </c>
      <c r="K188" s="550" t="s">
        <v>2505</v>
      </c>
      <c r="L188" s="556" t="s">
        <v>536</v>
      </c>
      <c r="M188" s="553"/>
      <c r="N188" s="552" t="s">
        <v>239</v>
      </c>
      <c r="O188" s="543">
        <v>30</v>
      </c>
      <c r="P188" s="552" t="s">
        <v>578</v>
      </c>
      <c r="Q188" s="550"/>
      <c r="R188" s="552"/>
      <c r="S188" s="552"/>
      <c r="T188" s="552"/>
      <c r="U188" s="538"/>
      <c r="V188" s="555"/>
      <c r="W188" s="553"/>
      <c r="X188" s="553"/>
      <c r="Y188" s="553"/>
      <c r="Z188" s="553"/>
      <c r="AA188" s="554"/>
      <c r="AB188" s="554"/>
      <c r="AC188" s="554"/>
      <c r="AD188" s="554"/>
      <c r="AE188" s="553" t="str">
        <f t="shared" si="6"/>
        <v>Type of Business (65)</v>
      </c>
      <c r="AF188" s="764" t="s">
        <v>2463</v>
      </c>
      <c r="AG188" s="764"/>
      <c r="AH188" s="727"/>
      <c r="AI188" s="727"/>
      <c r="AJ188" s="727"/>
    </row>
    <row r="189" spans="1:36" s="420" customFormat="1" ht="65.25" customHeight="1" outlineLevel="1" x14ac:dyDescent="0.25">
      <c r="A189" s="558">
        <v>66</v>
      </c>
      <c r="B189" s="555" t="s">
        <v>1081</v>
      </c>
      <c r="C189" s="557" t="s">
        <v>48</v>
      </c>
      <c r="D189" s="559" t="s">
        <v>1756</v>
      </c>
      <c r="E189" s="556"/>
      <c r="F189" s="553"/>
      <c r="G189" s="556"/>
      <c r="H189" s="556"/>
      <c r="I189" s="412" t="s">
        <v>1770</v>
      </c>
      <c r="J189" s="556" t="s">
        <v>32</v>
      </c>
      <c r="K189" s="550"/>
      <c r="L189" s="556" t="s">
        <v>33</v>
      </c>
      <c r="M189" s="553"/>
      <c r="N189" s="552" t="s">
        <v>407</v>
      </c>
      <c r="O189" s="543">
        <v>12</v>
      </c>
      <c r="P189" s="552" t="s">
        <v>578</v>
      </c>
      <c r="Q189" s="550"/>
      <c r="R189" s="552"/>
      <c r="S189" s="552"/>
      <c r="T189" s="552"/>
      <c r="U189" s="538"/>
      <c r="V189" s="555"/>
      <c r="W189" s="553"/>
      <c r="X189" s="553"/>
      <c r="Y189" s="553"/>
      <c r="Z189" s="553"/>
      <c r="AA189" s="554"/>
      <c r="AB189" s="554"/>
      <c r="AC189" s="554"/>
      <c r="AD189" s="554"/>
      <c r="AE189" s="553" t="str">
        <f t="shared" si="6"/>
        <v>Annual Earned Income (66)</v>
      </c>
      <c r="AF189" s="764" t="s">
        <v>2469</v>
      </c>
      <c r="AG189" s="764"/>
      <c r="AH189" s="727"/>
      <c r="AI189" s="727"/>
      <c r="AJ189" s="727"/>
    </row>
    <row r="190" spans="1:36" s="420" customFormat="1" ht="65.25" customHeight="1" outlineLevel="1" x14ac:dyDescent="0.25">
      <c r="A190" s="558">
        <v>67</v>
      </c>
      <c r="B190" s="555" t="s">
        <v>1081</v>
      </c>
      <c r="C190" s="557" t="s">
        <v>48</v>
      </c>
      <c r="D190" s="559" t="s">
        <v>1756</v>
      </c>
      <c r="E190" s="556"/>
      <c r="F190" s="553"/>
      <c r="G190" s="556"/>
      <c r="H190" s="556"/>
      <c r="I190" s="412" t="s">
        <v>1771</v>
      </c>
      <c r="J190" s="556" t="s">
        <v>32</v>
      </c>
      <c r="K190" s="550"/>
      <c r="L190" s="556" t="s">
        <v>536</v>
      </c>
      <c r="M190" s="553"/>
      <c r="N190" s="552" t="s">
        <v>407</v>
      </c>
      <c r="O190" s="543">
        <v>12</v>
      </c>
      <c r="P190" s="552" t="s">
        <v>578</v>
      </c>
      <c r="Q190" s="550"/>
      <c r="R190" s="552"/>
      <c r="S190" s="552"/>
      <c r="T190" s="552"/>
      <c r="U190" s="538"/>
      <c r="V190" s="555"/>
      <c r="W190" s="553"/>
      <c r="X190" s="553"/>
      <c r="Y190" s="553"/>
      <c r="Z190" s="553"/>
      <c r="AA190" s="554"/>
      <c r="AB190" s="554"/>
      <c r="AC190" s="554"/>
      <c r="AD190" s="554"/>
      <c r="AE190" s="553" t="str">
        <f t="shared" si="6"/>
        <v>Annual Unearned Income (67)</v>
      </c>
      <c r="AF190" s="764" t="s">
        <v>2470</v>
      </c>
      <c r="AG190" s="764"/>
      <c r="AH190" s="727"/>
      <c r="AI190" s="727"/>
      <c r="AJ190" s="727"/>
    </row>
    <row r="191" spans="1:36" s="420" customFormat="1" ht="65.25" customHeight="1" outlineLevel="1" x14ac:dyDescent="0.25">
      <c r="A191" s="558">
        <v>68</v>
      </c>
      <c r="B191" s="555" t="s">
        <v>1081</v>
      </c>
      <c r="C191" s="557" t="s">
        <v>48</v>
      </c>
      <c r="D191" s="559" t="s">
        <v>1756</v>
      </c>
      <c r="E191" s="556"/>
      <c r="F191" s="553"/>
      <c r="G191" s="556"/>
      <c r="H191" s="556"/>
      <c r="I191" s="412" t="s">
        <v>1772</v>
      </c>
      <c r="J191" s="556" t="s">
        <v>577</v>
      </c>
      <c r="K191" s="550" t="s">
        <v>2399</v>
      </c>
      <c r="L191" s="556" t="s">
        <v>536</v>
      </c>
      <c r="M191" s="553"/>
      <c r="N191" s="552" t="s">
        <v>239</v>
      </c>
      <c r="O191" s="543">
        <v>50</v>
      </c>
      <c r="P191" s="552" t="s">
        <v>578</v>
      </c>
      <c r="Q191" s="550"/>
      <c r="R191" s="552"/>
      <c r="S191" s="552"/>
      <c r="T191" s="552"/>
      <c r="U191" s="538"/>
      <c r="V191" s="555"/>
      <c r="W191" s="553"/>
      <c r="X191" s="553"/>
      <c r="Y191" s="553"/>
      <c r="Z191" s="553"/>
      <c r="AA191" s="554"/>
      <c r="AB191" s="554"/>
      <c r="AC191" s="554"/>
      <c r="AD191" s="554"/>
      <c r="AE191" s="553" t="str">
        <f t="shared" si="6"/>
        <v>Source of Unearned Income (68)</v>
      </c>
      <c r="AF191" s="764" t="s">
        <v>34</v>
      </c>
      <c r="AG191" s="764"/>
      <c r="AH191" s="727"/>
      <c r="AI191" s="727"/>
      <c r="AJ191" s="727"/>
    </row>
    <row r="192" spans="1:36" s="420" customFormat="1" ht="65.25" customHeight="1" outlineLevel="1" x14ac:dyDescent="0.25">
      <c r="A192" s="558">
        <v>69</v>
      </c>
      <c r="B192" s="555" t="s">
        <v>1081</v>
      </c>
      <c r="C192" s="557" t="s">
        <v>48</v>
      </c>
      <c r="D192" s="559" t="s">
        <v>1756</v>
      </c>
      <c r="E192" s="556"/>
      <c r="F192" s="553"/>
      <c r="G192" s="556"/>
      <c r="H192" s="556"/>
      <c r="I192" s="412" t="s">
        <v>1773</v>
      </c>
      <c r="J192" s="556" t="s">
        <v>32</v>
      </c>
      <c r="K192" s="550"/>
      <c r="L192" s="556" t="s">
        <v>536</v>
      </c>
      <c r="M192" s="553"/>
      <c r="N192" s="552" t="s">
        <v>407</v>
      </c>
      <c r="O192" s="543">
        <v>12</v>
      </c>
      <c r="P192" s="552" t="s">
        <v>578</v>
      </c>
      <c r="Q192" s="550"/>
      <c r="R192" s="552"/>
      <c r="S192" s="552"/>
      <c r="T192" s="552"/>
      <c r="U192" s="538"/>
      <c r="V192" s="555"/>
      <c r="W192" s="553"/>
      <c r="X192" s="553"/>
      <c r="Y192" s="553"/>
      <c r="Z192" s="553"/>
      <c r="AA192" s="554"/>
      <c r="AB192" s="554"/>
      <c r="AC192" s="554"/>
      <c r="AD192" s="554"/>
      <c r="AE192" s="553" t="str">
        <f t="shared" si="6"/>
        <v>Net Worth (69)</v>
      </c>
      <c r="AF192" s="764" t="s">
        <v>2471</v>
      </c>
      <c r="AG192" s="764"/>
      <c r="AH192" s="727"/>
      <c r="AI192" s="727"/>
      <c r="AJ192" s="727"/>
    </row>
    <row r="193" spans="1:36" s="420" customFormat="1" ht="65.25" customHeight="1" outlineLevel="1" x14ac:dyDescent="0.25">
      <c r="A193" s="558">
        <v>70</v>
      </c>
      <c r="B193" s="555" t="s">
        <v>1081</v>
      </c>
      <c r="C193" s="557" t="s">
        <v>48</v>
      </c>
      <c r="D193" s="559" t="s">
        <v>1756</v>
      </c>
      <c r="E193" s="556"/>
      <c r="F193" s="553"/>
      <c r="G193" s="556"/>
      <c r="H193" s="556"/>
      <c r="I193" s="412" t="s">
        <v>1776</v>
      </c>
      <c r="J193" s="556" t="s">
        <v>577</v>
      </c>
      <c r="K193" s="550" t="s">
        <v>2400</v>
      </c>
      <c r="L193" s="556" t="s">
        <v>536</v>
      </c>
      <c r="M193" s="553"/>
      <c r="N193" s="552"/>
      <c r="O193" s="543"/>
      <c r="P193" s="552" t="s">
        <v>1774</v>
      </c>
      <c r="Q193" s="550" t="s">
        <v>1775</v>
      </c>
      <c r="R193" s="552"/>
      <c r="S193" s="552"/>
      <c r="T193" s="552"/>
      <c r="U193" s="538"/>
      <c r="V193" s="555"/>
      <c r="W193" s="553"/>
      <c r="X193" s="553"/>
      <c r="Y193" s="553"/>
      <c r="Z193" s="553"/>
      <c r="AA193" s="554"/>
      <c r="AB193" s="554"/>
      <c r="AC193" s="554"/>
      <c r="AD193" s="554"/>
      <c r="AE193" s="553" t="str">
        <f t="shared" si="6"/>
        <v>('Individual' or 'Joint' Radio Buttons) (70)</v>
      </c>
      <c r="AF193" s="764" t="s">
        <v>2472</v>
      </c>
      <c r="AG193" s="764" t="s">
        <v>2473</v>
      </c>
      <c r="AH193" s="727"/>
      <c r="AI193" s="727"/>
      <c r="AJ193" s="727"/>
    </row>
    <row r="194" spans="1:36" ht="41.25" customHeight="1" outlineLevel="1" x14ac:dyDescent="0.25">
      <c r="A194" s="383">
        <v>71</v>
      </c>
      <c r="B194" s="373"/>
      <c r="C194" s="382" t="s">
        <v>657</v>
      </c>
      <c r="D194" s="559" t="s">
        <v>1756</v>
      </c>
      <c r="E194" s="376"/>
      <c r="F194" s="368"/>
      <c r="G194" s="376"/>
      <c r="H194" s="376"/>
      <c r="I194" s="401" t="s">
        <v>684</v>
      </c>
      <c r="J194" s="376" t="s">
        <v>32</v>
      </c>
      <c r="K194" s="214"/>
      <c r="L194" s="376"/>
      <c r="M194" s="368"/>
      <c r="N194" s="385"/>
      <c r="O194" s="384"/>
      <c r="P194" s="214" t="s">
        <v>687</v>
      </c>
      <c r="Q194" s="466"/>
      <c r="R194" s="367"/>
      <c r="S194" s="367"/>
      <c r="T194" s="367"/>
      <c r="U194" s="366"/>
      <c r="V194" s="373"/>
      <c r="W194" s="368"/>
      <c r="X194" s="368"/>
      <c r="Y194" s="368"/>
      <c r="Z194" s="368"/>
      <c r="AA194" s="369"/>
      <c r="AB194" s="369"/>
      <c r="AC194" s="369"/>
      <c r="AD194" s="369"/>
      <c r="AE194" s="368" t="str">
        <f t="shared" si="6"/>
        <v>Primary Policyowner  (71)</v>
      </c>
      <c r="AF194" s="575"/>
      <c r="AG194" s="575"/>
      <c r="AH194" s="723"/>
      <c r="AI194" s="723"/>
      <c r="AJ194" s="723"/>
    </row>
    <row r="195" spans="1:36" ht="56.25" customHeight="1" outlineLevel="1" x14ac:dyDescent="0.25">
      <c r="A195" s="383">
        <v>72</v>
      </c>
      <c r="B195" s="373"/>
      <c r="C195" s="382" t="s">
        <v>657</v>
      </c>
      <c r="D195" s="559" t="s">
        <v>1756</v>
      </c>
      <c r="E195" s="380"/>
      <c r="F195" s="371"/>
      <c r="G195" s="380"/>
      <c r="H195" s="380"/>
      <c r="I195" s="406" t="s">
        <v>668</v>
      </c>
      <c r="J195" s="376" t="s">
        <v>32</v>
      </c>
      <c r="K195" s="214"/>
      <c r="L195" s="376" t="s">
        <v>33</v>
      </c>
      <c r="M195" s="368"/>
      <c r="N195" s="367"/>
      <c r="O195" s="374"/>
      <c r="P195" s="367" t="s">
        <v>130</v>
      </c>
      <c r="Q195" s="214" t="s">
        <v>1350</v>
      </c>
      <c r="R195" s="367" t="s">
        <v>663</v>
      </c>
      <c r="S195" s="367"/>
      <c r="T195" s="367"/>
      <c r="U195" s="366" t="s">
        <v>34</v>
      </c>
      <c r="V195" s="467" t="s">
        <v>1354</v>
      </c>
      <c r="W195" s="368"/>
      <c r="X195" s="368"/>
      <c r="Y195" s="368"/>
      <c r="Z195" s="368"/>
      <c r="AA195" s="369" t="s">
        <v>234</v>
      </c>
      <c r="AB195" s="369"/>
      <c r="AC195" s="369" t="s">
        <v>234</v>
      </c>
      <c r="AD195" s="369" t="s">
        <v>234</v>
      </c>
      <c r="AE195" s="368" t="str">
        <f t="shared" si="6"/>
        <v>Policyowner is  (72)</v>
      </c>
      <c r="AF195" s="575"/>
      <c r="AG195" s="575"/>
      <c r="AH195" s="723"/>
      <c r="AI195" s="723"/>
      <c r="AJ195" s="723"/>
    </row>
    <row r="196" spans="1:36" ht="46.5" customHeight="1" outlineLevel="1" x14ac:dyDescent="0.25">
      <c r="A196" s="383">
        <v>74</v>
      </c>
      <c r="B196" s="373"/>
      <c r="C196" s="382" t="s">
        <v>657</v>
      </c>
      <c r="D196" s="559" t="s">
        <v>1756</v>
      </c>
      <c r="E196" s="380"/>
      <c r="F196" s="371"/>
      <c r="G196" s="380"/>
      <c r="H196" s="380"/>
      <c r="I196" s="406" t="s">
        <v>377</v>
      </c>
      <c r="J196" s="376" t="s">
        <v>577</v>
      </c>
      <c r="K196" s="214" t="s">
        <v>2184</v>
      </c>
      <c r="L196" s="376" t="s">
        <v>33</v>
      </c>
      <c r="M196" s="368"/>
      <c r="N196" s="367" t="s">
        <v>239</v>
      </c>
      <c r="O196" s="374">
        <v>39</v>
      </c>
      <c r="P196" s="367" t="s">
        <v>578</v>
      </c>
      <c r="Q196" s="214"/>
      <c r="R196" s="367" t="s">
        <v>500</v>
      </c>
      <c r="S196" s="367"/>
      <c r="T196" s="367"/>
      <c r="U196" s="366" t="s">
        <v>34</v>
      </c>
      <c r="V196" s="373"/>
      <c r="W196" s="368"/>
      <c r="X196" s="368"/>
      <c r="Y196" s="368"/>
      <c r="Z196" s="368"/>
      <c r="AA196" s="369"/>
      <c r="AB196" s="369"/>
      <c r="AC196" s="369"/>
      <c r="AD196" s="369" t="s">
        <v>234</v>
      </c>
      <c r="AE196" s="368" t="str">
        <f t="shared" si="6"/>
        <v>Company Name (74)</v>
      </c>
      <c r="AF196" s="575"/>
      <c r="AG196" s="575"/>
      <c r="AH196" s="723" t="s">
        <v>563</v>
      </c>
      <c r="AI196" s="723" t="s">
        <v>4210</v>
      </c>
      <c r="AJ196" s="723"/>
    </row>
    <row r="197" spans="1:36" ht="46.5" customHeight="1" outlineLevel="1" x14ac:dyDescent="0.25">
      <c r="A197" s="383">
        <v>75</v>
      </c>
      <c r="B197" s="373"/>
      <c r="C197" s="382" t="s">
        <v>657</v>
      </c>
      <c r="D197" s="402" t="s">
        <v>1756</v>
      </c>
      <c r="E197" s="380"/>
      <c r="F197" s="371"/>
      <c r="G197" s="380"/>
      <c r="H197" s="380"/>
      <c r="I197" s="406" t="s">
        <v>776</v>
      </c>
      <c r="J197" s="376"/>
      <c r="K197" s="214" t="s">
        <v>2185</v>
      </c>
      <c r="L197" s="376" t="s">
        <v>33</v>
      </c>
      <c r="M197" s="368"/>
      <c r="N197" s="367" t="s">
        <v>239</v>
      </c>
      <c r="O197" s="374">
        <v>39</v>
      </c>
      <c r="P197" s="367" t="s">
        <v>578</v>
      </c>
      <c r="Q197" s="214"/>
      <c r="R197" s="367" t="s">
        <v>500</v>
      </c>
      <c r="S197" s="367"/>
      <c r="T197" s="367"/>
      <c r="U197" s="366" t="s">
        <v>34</v>
      </c>
      <c r="V197" s="373"/>
      <c r="W197" s="368"/>
      <c r="X197" s="368"/>
      <c r="Y197" s="368"/>
      <c r="Z197" s="368"/>
      <c r="AA197" s="369"/>
      <c r="AB197" s="369"/>
      <c r="AC197" s="369"/>
      <c r="AD197" s="369" t="s">
        <v>234</v>
      </c>
      <c r="AE197" s="368" t="str">
        <f t="shared" si="6"/>
        <v>Trust Name and Date (75)</v>
      </c>
      <c r="AF197" s="575"/>
      <c r="AG197" s="575"/>
      <c r="AH197" s="723" t="s">
        <v>563</v>
      </c>
      <c r="AI197" s="723" t="s">
        <v>4210</v>
      </c>
      <c r="AJ197" s="723"/>
    </row>
    <row r="198" spans="1:36" ht="57.75" customHeight="1" outlineLevel="1" x14ac:dyDescent="0.25">
      <c r="A198" s="383">
        <v>76</v>
      </c>
      <c r="B198" s="373"/>
      <c r="C198" s="382" t="s">
        <v>657</v>
      </c>
      <c r="D198" s="402" t="s">
        <v>1756</v>
      </c>
      <c r="E198" s="380"/>
      <c r="F198" s="371"/>
      <c r="G198" s="380"/>
      <c r="H198" s="380"/>
      <c r="I198" s="412" t="s">
        <v>213</v>
      </c>
      <c r="J198" s="376" t="s">
        <v>577</v>
      </c>
      <c r="K198" s="214" t="s">
        <v>2186</v>
      </c>
      <c r="L198" s="376" t="s">
        <v>33</v>
      </c>
      <c r="M198" s="368"/>
      <c r="N198" s="375" t="s">
        <v>239</v>
      </c>
      <c r="O198" s="408">
        <v>15</v>
      </c>
      <c r="P198" s="367" t="s">
        <v>578</v>
      </c>
      <c r="Q198" s="214"/>
      <c r="R198" s="367" t="s">
        <v>500</v>
      </c>
      <c r="S198" s="367"/>
      <c r="T198" s="367"/>
      <c r="U198" s="366" t="s">
        <v>34</v>
      </c>
      <c r="V198" s="373"/>
      <c r="W198" s="368"/>
      <c r="X198" s="368"/>
      <c r="Y198" s="368"/>
      <c r="Z198" s="368"/>
      <c r="AA198" s="369"/>
      <c r="AB198" s="369"/>
      <c r="AC198" s="369"/>
      <c r="AD198" s="369" t="s">
        <v>234</v>
      </c>
      <c r="AE198" s="368" t="str">
        <f t="shared" si="6"/>
        <v>First (76)</v>
      </c>
      <c r="AF198" s="575"/>
      <c r="AG198" s="575"/>
      <c r="AH198" s="723" t="s">
        <v>563</v>
      </c>
      <c r="AI198" s="723" t="s">
        <v>29</v>
      </c>
      <c r="AJ198" s="723"/>
    </row>
    <row r="199" spans="1:36" ht="34.5" customHeight="1" outlineLevel="1" x14ac:dyDescent="0.25">
      <c r="A199" s="383">
        <v>77</v>
      </c>
      <c r="B199" s="373"/>
      <c r="C199" s="382" t="s">
        <v>657</v>
      </c>
      <c r="D199" s="402" t="s">
        <v>1756</v>
      </c>
      <c r="E199" s="380"/>
      <c r="F199" s="371"/>
      <c r="G199" s="380"/>
      <c r="H199" s="380"/>
      <c r="I199" s="412" t="s">
        <v>215</v>
      </c>
      <c r="J199" s="376" t="s">
        <v>577</v>
      </c>
      <c r="K199" s="214" t="s">
        <v>2186</v>
      </c>
      <c r="L199" s="376" t="s">
        <v>536</v>
      </c>
      <c r="M199" s="368"/>
      <c r="N199" s="375" t="s">
        <v>239</v>
      </c>
      <c r="O199" s="408">
        <v>1</v>
      </c>
      <c r="P199" s="367" t="s">
        <v>578</v>
      </c>
      <c r="Q199" s="214"/>
      <c r="R199" s="367" t="s">
        <v>500</v>
      </c>
      <c r="S199" s="367"/>
      <c r="T199" s="367"/>
      <c r="U199" s="366" t="s">
        <v>34</v>
      </c>
      <c r="V199" s="373"/>
      <c r="W199" s="368"/>
      <c r="X199" s="368"/>
      <c r="Y199" s="368"/>
      <c r="Z199" s="368"/>
      <c r="AA199" s="369"/>
      <c r="AB199" s="369"/>
      <c r="AC199" s="369"/>
      <c r="AD199" s="369" t="s">
        <v>234</v>
      </c>
      <c r="AE199" s="368" t="str">
        <f t="shared" si="6"/>
        <v>MI (77)</v>
      </c>
      <c r="AF199" s="575"/>
      <c r="AG199" s="575"/>
      <c r="AH199" s="723" t="s">
        <v>563</v>
      </c>
      <c r="AI199" s="723" t="s">
        <v>215</v>
      </c>
      <c r="AJ199" s="723"/>
    </row>
    <row r="200" spans="1:36" ht="38.25" customHeight="1" outlineLevel="1" x14ac:dyDescent="0.25">
      <c r="A200" s="383">
        <v>78</v>
      </c>
      <c r="B200" s="373"/>
      <c r="C200" s="382" t="s">
        <v>657</v>
      </c>
      <c r="D200" s="402" t="s">
        <v>1756</v>
      </c>
      <c r="E200" s="380"/>
      <c r="F200" s="371"/>
      <c r="G200" s="380"/>
      <c r="H200" s="380"/>
      <c r="I200" s="412" t="s">
        <v>214</v>
      </c>
      <c r="J200" s="376" t="s">
        <v>577</v>
      </c>
      <c r="K200" s="214" t="s">
        <v>2186</v>
      </c>
      <c r="L200" s="376" t="s">
        <v>33</v>
      </c>
      <c r="M200" s="368"/>
      <c r="N200" s="375" t="s">
        <v>239</v>
      </c>
      <c r="O200" s="408">
        <v>19</v>
      </c>
      <c r="P200" s="367" t="s">
        <v>578</v>
      </c>
      <c r="Q200" s="214"/>
      <c r="R200" s="367" t="s">
        <v>500</v>
      </c>
      <c r="S200" s="367"/>
      <c r="T200" s="367"/>
      <c r="U200" s="366" t="s">
        <v>34</v>
      </c>
      <c r="V200" s="373"/>
      <c r="W200" s="368"/>
      <c r="X200" s="368"/>
      <c r="Y200" s="368"/>
      <c r="Z200" s="368"/>
      <c r="AA200" s="369"/>
      <c r="AB200" s="369"/>
      <c r="AC200" s="369"/>
      <c r="AD200" s="369" t="s">
        <v>234</v>
      </c>
      <c r="AE200" s="368" t="str">
        <f t="shared" si="6"/>
        <v>Last (78)</v>
      </c>
      <c r="AF200" s="575"/>
      <c r="AG200" s="575"/>
      <c r="AH200" s="723" t="s">
        <v>563</v>
      </c>
      <c r="AI200" s="723" t="s">
        <v>111</v>
      </c>
      <c r="AJ200" s="723"/>
    </row>
    <row r="201" spans="1:36" ht="35.25" customHeight="1" outlineLevel="1" x14ac:dyDescent="0.25">
      <c r="A201" s="383">
        <v>79</v>
      </c>
      <c r="B201" s="373"/>
      <c r="C201" s="382" t="s">
        <v>657</v>
      </c>
      <c r="D201" s="402" t="s">
        <v>1756</v>
      </c>
      <c r="E201" s="380"/>
      <c r="F201" s="371"/>
      <c r="G201" s="380"/>
      <c r="H201" s="380"/>
      <c r="I201" s="412" t="s">
        <v>537</v>
      </c>
      <c r="J201" s="376" t="s">
        <v>577</v>
      </c>
      <c r="K201" s="214" t="s">
        <v>2186</v>
      </c>
      <c r="L201" s="376" t="s">
        <v>536</v>
      </c>
      <c r="M201" s="368"/>
      <c r="N201" s="375"/>
      <c r="O201" s="408"/>
      <c r="P201" s="367" t="s">
        <v>130</v>
      </c>
      <c r="Q201" s="214" t="s">
        <v>583</v>
      </c>
      <c r="R201" s="367" t="s">
        <v>500</v>
      </c>
      <c r="S201" s="367"/>
      <c r="T201" s="367"/>
      <c r="U201" s="366" t="s">
        <v>34</v>
      </c>
      <c r="V201" s="373"/>
      <c r="W201" s="368"/>
      <c r="X201" s="368"/>
      <c r="Y201" s="368"/>
      <c r="Z201" s="368"/>
      <c r="AA201" s="369"/>
      <c r="AB201" s="369"/>
      <c r="AC201" s="369"/>
      <c r="AD201" s="369" t="s">
        <v>234</v>
      </c>
      <c r="AE201" s="368" t="str">
        <f t="shared" si="6"/>
        <v>Suffix (79)</v>
      </c>
      <c r="AF201" s="575"/>
      <c r="AG201" s="575"/>
      <c r="AH201" s="723" t="s">
        <v>563</v>
      </c>
      <c r="AI201" s="723" t="s">
        <v>537</v>
      </c>
      <c r="AJ201" s="723"/>
    </row>
    <row r="202" spans="1:36" ht="188.25" customHeight="1" outlineLevel="1" x14ac:dyDescent="0.25">
      <c r="A202" s="383">
        <v>73</v>
      </c>
      <c r="B202" s="373"/>
      <c r="C202" s="382" t="s">
        <v>657</v>
      </c>
      <c r="D202" s="402" t="s">
        <v>1756</v>
      </c>
      <c r="E202" s="380"/>
      <c r="F202" s="371"/>
      <c r="G202" s="380"/>
      <c r="H202" s="380"/>
      <c r="I202" s="412" t="s">
        <v>416</v>
      </c>
      <c r="J202" s="376" t="s">
        <v>577</v>
      </c>
      <c r="K202" s="214" t="s">
        <v>2182</v>
      </c>
      <c r="L202" s="376" t="s">
        <v>33</v>
      </c>
      <c r="M202" s="368"/>
      <c r="N202" s="367"/>
      <c r="O202" s="374"/>
      <c r="P202" s="367" t="s">
        <v>130</v>
      </c>
      <c r="Q202" s="214" t="s">
        <v>1353</v>
      </c>
      <c r="R202" s="214" t="s">
        <v>2183</v>
      </c>
      <c r="S202" s="367"/>
      <c r="T202" s="367"/>
      <c r="U202" s="366" t="s">
        <v>34</v>
      </c>
      <c r="V202" s="373"/>
      <c r="W202" s="368"/>
      <c r="X202" s="368"/>
      <c r="Y202" s="368"/>
      <c r="Z202" s="368"/>
      <c r="AA202" s="369" t="s">
        <v>234</v>
      </c>
      <c r="AB202" s="369"/>
      <c r="AC202" s="369"/>
      <c r="AD202" s="369" t="s">
        <v>234</v>
      </c>
      <c r="AE202" s="368" t="str">
        <f t="shared" si="6"/>
        <v>Relationship to Insured (73)</v>
      </c>
      <c r="AF202" s="575"/>
      <c r="AG202" s="575"/>
      <c r="AH202" s="723" t="s">
        <v>563</v>
      </c>
      <c r="AI202" s="723" t="s">
        <v>4211</v>
      </c>
      <c r="AJ202" s="723"/>
    </row>
    <row r="203" spans="1:36" ht="36" customHeight="1" outlineLevel="1" x14ac:dyDescent="0.25">
      <c r="A203" s="383">
        <v>80</v>
      </c>
      <c r="B203" s="373"/>
      <c r="C203" s="382" t="s">
        <v>657</v>
      </c>
      <c r="D203" s="402" t="s">
        <v>1756</v>
      </c>
      <c r="E203" s="376"/>
      <c r="F203" s="368"/>
      <c r="G203" s="376"/>
      <c r="H203" s="376"/>
      <c r="I203" s="406" t="s">
        <v>692</v>
      </c>
      <c r="J203" s="376" t="s">
        <v>577</v>
      </c>
      <c r="K203" s="214" t="s">
        <v>2187</v>
      </c>
      <c r="L203" s="376" t="s">
        <v>536</v>
      </c>
      <c r="M203" s="368"/>
      <c r="N203" s="428"/>
      <c r="O203" s="466"/>
      <c r="P203" s="375" t="s">
        <v>604</v>
      </c>
      <c r="Q203" s="465" t="s">
        <v>355</v>
      </c>
      <c r="R203" s="367" t="s">
        <v>500</v>
      </c>
      <c r="S203" s="367"/>
      <c r="T203" s="464"/>
      <c r="U203" s="366"/>
      <c r="V203" s="373"/>
      <c r="W203" s="368"/>
      <c r="X203" s="368"/>
      <c r="Y203" s="368"/>
      <c r="Z203" s="368"/>
      <c r="AA203" s="369"/>
      <c r="AB203" s="369"/>
      <c r="AC203" s="369"/>
      <c r="AD203" s="369"/>
      <c r="AE203" s="368" t="str">
        <f t="shared" si="6"/>
        <v>SSN TIN (80)</v>
      </c>
      <c r="AF203" s="575"/>
      <c r="AG203" s="575"/>
      <c r="AH203" s="723" t="s">
        <v>563</v>
      </c>
      <c r="AI203" s="723" t="s">
        <v>4216</v>
      </c>
      <c r="AJ203" s="723"/>
    </row>
    <row r="204" spans="1:36" ht="33.75" customHeight="1" outlineLevel="1" x14ac:dyDescent="0.25">
      <c r="A204" s="383">
        <v>81</v>
      </c>
      <c r="B204" s="373"/>
      <c r="C204" s="382" t="s">
        <v>657</v>
      </c>
      <c r="D204" s="402" t="s">
        <v>1756</v>
      </c>
      <c r="E204" s="376"/>
      <c r="F204" s="368"/>
      <c r="G204" s="376"/>
      <c r="H204" s="376"/>
      <c r="I204" s="410" t="s">
        <v>690</v>
      </c>
      <c r="J204" s="376" t="s">
        <v>577</v>
      </c>
      <c r="K204" s="214" t="s">
        <v>2188</v>
      </c>
      <c r="L204" s="376" t="s">
        <v>536</v>
      </c>
      <c r="M204" s="214"/>
      <c r="N204" s="367" t="s">
        <v>426</v>
      </c>
      <c r="O204" s="374">
        <v>9</v>
      </c>
      <c r="P204" s="367" t="s">
        <v>578</v>
      </c>
      <c r="Q204" s="214"/>
      <c r="R204" s="367" t="s">
        <v>500</v>
      </c>
      <c r="S204" s="367">
        <v>9</v>
      </c>
      <c r="T204" s="367">
        <v>9</v>
      </c>
      <c r="U204" s="367" t="s">
        <v>499</v>
      </c>
      <c r="V204" s="373"/>
      <c r="W204" s="368"/>
      <c r="X204" s="368"/>
      <c r="Y204" s="368"/>
      <c r="Z204" s="368"/>
      <c r="AA204" s="369"/>
      <c r="AB204" s="369"/>
      <c r="AC204" s="369"/>
      <c r="AD204" s="369" t="s">
        <v>234</v>
      </c>
      <c r="AE204" s="368" t="str">
        <f t="shared" si="6"/>
        <v>[None-SSN Field only] (81)</v>
      </c>
      <c r="AF204" s="575"/>
      <c r="AG204" s="575"/>
      <c r="AH204" s="723" t="s">
        <v>563</v>
      </c>
      <c r="AI204" s="723" t="s">
        <v>4</v>
      </c>
      <c r="AJ204" s="723"/>
    </row>
    <row r="205" spans="1:36" ht="48" customHeight="1" outlineLevel="1" x14ac:dyDescent="0.25">
      <c r="A205" s="383">
        <v>82</v>
      </c>
      <c r="B205" s="373"/>
      <c r="C205" s="382" t="s">
        <v>657</v>
      </c>
      <c r="D205" s="402" t="s">
        <v>1756</v>
      </c>
      <c r="E205" s="376"/>
      <c r="F205" s="368"/>
      <c r="G205" s="376"/>
      <c r="H205" s="376"/>
      <c r="I205" s="410" t="s">
        <v>691</v>
      </c>
      <c r="J205" s="376" t="s">
        <v>577</v>
      </c>
      <c r="K205" s="214" t="s">
        <v>2189</v>
      </c>
      <c r="L205" s="376" t="s">
        <v>536</v>
      </c>
      <c r="M205" s="214"/>
      <c r="N205" s="367" t="s">
        <v>229</v>
      </c>
      <c r="O205" s="374">
        <v>9</v>
      </c>
      <c r="P205" s="367" t="s">
        <v>578</v>
      </c>
      <c r="Q205" s="214"/>
      <c r="R205" s="367" t="s">
        <v>500</v>
      </c>
      <c r="S205" s="367">
        <v>9</v>
      </c>
      <c r="T205" s="367">
        <v>9</v>
      </c>
      <c r="U205" s="367" t="s">
        <v>230</v>
      </c>
      <c r="V205" s="373"/>
      <c r="W205" s="368"/>
      <c r="X205" s="368"/>
      <c r="Y205" s="368"/>
      <c r="Z205" s="368"/>
      <c r="AA205" s="369"/>
      <c r="AB205" s="369"/>
      <c r="AC205" s="369"/>
      <c r="AD205" s="369"/>
      <c r="AE205" s="368" t="str">
        <f t="shared" si="6"/>
        <v>[None-TIN Field only] (82)</v>
      </c>
      <c r="AF205" s="575"/>
      <c r="AG205" s="575"/>
      <c r="AH205" s="723" t="s">
        <v>563</v>
      </c>
      <c r="AI205" s="723" t="s">
        <v>4</v>
      </c>
      <c r="AJ205" s="723"/>
    </row>
    <row r="206" spans="1:36" ht="37.5" customHeight="1" outlineLevel="1" x14ac:dyDescent="0.25">
      <c r="A206" s="383">
        <v>83</v>
      </c>
      <c r="B206" s="373"/>
      <c r="C206" s="382" t="s">
        <v>657</v>
      </c>
      <c r="D206" s="402" t="s">
        <v>1756</v>
      </c>
      <c r="E206" s="376"/>
      <c r="F206" s="368"/>
      <c r="G206" s="376"/>
      <c r="H206" s="376"/>
      <c r="I206" s="410" t="s">
        <v>688</v>
      </c>
      <c r="J206" s="376" t="s">
        <v>577</v>
      </c>
      <c r="K206" s="214" t="s">
        <v>2190</v>
      </c>
      <c r="L206" s="376" t="s">
        <v>536</v>
      </c>
      <c r="M206" s="214"/>
      <c r="N206" s="367" t="s">
        <v>426</v>
      </c>
      <c r="O206" s="374">
        <v>9</v>
      </c>
      <c r="P206" s="367" t="s">
        <v>578</v>
      </c>
      <c r="Q206" s="214"/>
      <c r="R206" s="367" t="s">
        <v>500</v>
      </c>
      <c r="S206" s="367">
        <v>9</v>
      </c>
      <c r="T206" s="367">
        <v>9</v>
      </c>
      <c r="U206" s="367" t="s">
        <v>499</v>
      </c>
      <c r="V206" s="373"/>
      <c r="W206" s="368"/>
      <c r="X206" s="368"/>
      <c r="Y206" s="368"/>
      <c r="Z206" s="368"/>
      <c r="AA206" s="369"/>
      <c r="AB206" s="369"/>
      <c r="AC206" s="369"/>
      <c r="AD206" s="369" t="s">
        <v>234</v>
      </c>
      <c r="AE206" s="368" t="str">
        <f t="shared" si="6"/>
        <v>Soc. Sec. # (83)</v>
      </c>
      <c r="AF206" s="575"/>
      <c r="AG206" s="575"/>
      <c r="AH206" s="723" t="s">
        <v>563</v>
      </c>
      <c r="AI206" s="723" t="s">
        <v>4</v>
      </c>
      <c r="AJ206" s="723"/>
    </row>
    <row r="207" spans="1:36" ht="37.5" customHeight="1" outlineLevel="1" x14ac:dyDescent="0.25">
      <c r="A207" s="383">
        <v>84</v>
      </c>
      <c r="B207" s="373"/>
      <c r="C207" s="382" t="s">
        <v>657</v>
      </c>
      <c r="D207" s="402" t="s">
        <v>1756</v>
      </c>
      <c r="E207" s="376"/>
      <c r="F207" s="368"/>
      <c r="G207" s="376"/>
      <c r="H207" s="376"/>
      <c r="I207" s="412" t="s">
        <v>960</v>
      </c>
      <c r="J207" s="376" t="s">
        <v>577</v>
      </c>
      <c r="K207" s="214" t="s">
        <v>2191</v>
      </c>
      <c r="L207" s="376" t="s">
        <v>536</v>
      </c>
      <c r="M207" s="368"/>
      <c r="N207" s="367" t="s">
        <v>429</v>
      </c>
      <c r="O207" s="374"/>
      <c r="P207" s="367" t="s">
        <v>701</v>
      </c>
      <c r="Q207" s="214"/>
      <c r="R207" s="367"/>
      <c r="S207" s="367"/>
      <c r="T207" s="367"/>
      <c r="U207" s="367" t="s">
        <v>425</v>
      </c>
      <c r="V207" s="373"/>
      <c r="W207" s="368"/>
      <c r="X207" s="368"/>
      <c r="Y207" s="368"/>
      <c r="Z207" s="368"/>
      <c r="AA207" s="369"/>
      <c r="AB207" s="369"/>
      <c r="AC207" s="369"/>
      <c r="AD207" s="369"/>
      <c r="AE207" s="368" t="str">
        <f t="shared" ref="AE207:AE240" si="7">I207&amp;" ("&amp;A207&amp;")"</f>
        <v>E-Mail (84)</v>
      </c>
      <c r="AF207" s="575"/>
      <c r="AG207" s="575"/>
      <c r="AH207" s="723" t="s">
        <v>563</v>
      </c>
      <c r="AI207" s="723" t="s">
        <v>429</v>
      </c>
      <c r="AJ207" s="723"/>
    </row>
    <row r="208" spans="1:36" ht="22.8" outlineLevel="1" x14ac:dyDescent="0.25">
      <c r="A208" s="383">
        <v>85</v>
      </c>
      <c r="B208" s="373"/>
      <c r="C208" s="382" t="s">
        <v>657</v>
      </c>
      <c r="D208" s="402" t="s">
        <v>1756</v>
      </c>
      <c r="E208" s="376"/>
      <c r="F208" s="368"/>
      <c r="G208" s="376"/>
      <c r="H208" s="376"/>
      <c r="I208" s="412" t="s">
        <v>150</v>
      </c>
      <c r="J208" s="376" t="s">
        <v>577</v>
      </c>
      <c r="K208" s="214" t="s">
        <v>2186</v>
      </c>
      <c r="L208" s="376" t="s">
        <v>536</v>
      </c>
      <c r="M208" s="368"/>
      <c r="N208" s="367" t="s">
        <v>95</v>
      </c>
      <c r="O208" s="374">
        <v>8</v>
      </c>
      <c r="P208" s="367" t="s">
        <v>204</v>
      </c>
      <c r="Q208" s="214"/>
      <c r="R208" s="367" t="s">
        <v>191</v>
      </c>
      <c r="S208" s="367">
        <v>8</v>
      </c>
      <c r="T208" s="367">
        <v>8</v>
      </c>
      <c r="U208" s="366" t="s">
        <v>18</v>
      </c>
      <c r="V208" s="373"/>
      <c r="W208" s="368"/>
      <c r="X208" s="368"/>
      <c r="Y208" s="368"/>
      <c r="Z208" s="368"/>
      <c r="AA208" s="369"/>
      <c r="AB208" s="369"/>
      <c r="AC208" s="369"/>
      <c r="AD208" s="369"/>
      <c r="AE208" s="368" t="str">
        <f t="shared" si="7"/>
        <v>Date of Birth (85)</v>
      </c>
      <c r="AF208" s="575"/>
      <c r="AG208" s="575"/>
      <c r="AH208" s="723" t="s">
        <v>563</v>
      </c>
      <c r="AI208" s="723" t="s">
        <v>112</v>
      </c>
      <c r="AJ208" s="723"/>
    </row>
    <row r="209" spans="1:36" ht="37.35" customHeight="1" outlineLevel="1" x14ac:dyDescent="0.25">
      <c r="A209" s="383">
        <v>86</v>
      </c>
      <c r="B209" s="373"/>
      <c r="C209" s="382" t="s">
        <v>657</v>
      </c>
      <c r="D209" s="402" t="s">
        <v>1756</v>
      </c>
      <c r="E209" s="376"/>
      <c r="F209" s="368"/>
      <c r="G209" s="376"/>
      <c r="H209" s="376"/>
      <c r="I209" s="412" t="s">
        <v>689</v>
      </c>
      <c r="J209" s="376" t="s">
        <v>577</v>
      </c>
      <c r="K209" s="214" t="s">
        <v>2191</v>
      </c>
      <c r="L209" s="376" t="s">
        <v>536</v>
      </c>
      <c r="M209" s="368"/>
      <c r="N209" s="367" t="s">
        <v>420</v>
      </c>
      <c r="O209" s="374">
        <v>30</v>
      </c>
      <c r="P209" s="367" t="s">
        <v>406</v>
      </c>
      <c r="Q209" s="214"/>
      <c r="R209" s="367" t="s">
        <v>500</v>
      </c>
      <c r="S209" s="367"/>
      <c r="T209" s="367"/>
      <c r="U209" s="366" t="s">
        <v>34</v>
      </c>
      <c r="V209" s="373"/>
      <c r="W209" s="368"/>
      <c r="X209" s="368"/>
      <c r="Y209" s="368"/>
      <c r="Z209" s="368"/>
      <c r="AA209" s="369"/>
      <c r="AB209" s="369"/>
      <c r="AC209" s="369"/>
      <c r="AD209" s="369" t="s">
        <v>234</v>
      </c>
      <c r="AE209" s="368" t="str">
        <f t="shared" si="7"/>
        <v>Street Address (86)</v>
      </c>
      <c r="AF209" s="575"/>
      <c r="AG209" s="575"/>
      <c r="AH209" s="723" t="s">
        <v>563</v>
      </c>
      <c r="AI209" s="723" t="s">
        <v>4207</v>
      </c>
      <c r="AJ209" s="723"/>
    </row>
    <row r="210" spans="1:36" ht="37.35" customHeight="1" outlineLevel="1" x14ac:dyDescent="0.25">
      <c r="A210" s="383">
        <v>87</v>
      </c>
      <c r="B210" s="373"/>
      <c r="C210" s="382" t="s">
        <v>657</v>
      </c>
      <c r="D210" s="402" t="s">
        <v>1756</v>
      </c>
      <c r="E210" s="376"/>
      <c r="F210" s="368"/>
      <c r="G210" s="376"/>
      <c r="H210" s="376"/>
      <c r="I210" s="412" t="s">
        <v>395</v>
      </c>
      <c r="J210" s="376" t="s">
        <v>577</v>
      </c>
      <c r="K210" s="214" t="s">
        <v>2191</v>
      </c>
      <c r="L210" s="376" t="s">
        <v>536</v>
      </c>
      <c r="M210" s="368"/>
      <c r="N210" s="367" t="s">
        <v>420</v>
      </c>
      <c r="O210" s="374">
        <v>20</v>
      </c>
      <c r="P210" s="367" t="s">
        <v>406</v>
      </c>
      <c r="Q210" s="214"/>
      <c r="R210" s="367" t="s">
        <v>500</v>
      </c>
      <c r="S210" s="367"/>
      <c r="T210" s="367"/>
      <c r="U210" s="366" t="s">
        <v>34</v>
      </c>
      <c r="V210" s="373"/>
      <c r="W210" s="368"/>
      <c r="X210" s="368"/>
      <c r="Y210" s="368"/>
      <c r="Z210" s="368"/>
      <c r="AA210" s="369"/>
      <c r="AB210" s="369"/>
      <c r="AC210" s="369"/>
      <c r="AD210" s="369" t="s">
        <v>234</v>
      </c>
      <c r="AE210" s="368" t="str">
        <f t="shared" si="7"/>
        <v>City (87)</v>
      </c>
      <c r="AF210" s="575"/>
      <c r="AG210" s="575"/>
      <c r="AH210" s="723" t="s">
        <v>563</v>
      </c>
      <c r="AI210" s="723" t="s">
        <v>395</v>
      </c>
      <c r="AJ210" s="723"/>
    </row>
    <row r="211" spans="1:36" ht="37.35" customHeight="1" outlineLevel="1" x14ac:dyDescent="0.25">
      <c r="A211" s="383">
        <v>88</v>
      </c>
      <c r="B211" s="373"/>
      <c r="C211" s="382" t="s">
        <v>657</v>
      </c>
      <c r="D211" s="402" t="s">
        <v>1756</v>
      </c>
      <c r="E211" s="376"/>
      <c r="F211" s="368"/>
      <c r="G211" s="376"/>
      <c r="H211" s="376"/>
      <c r="I211" s="412" t="s">
        <v>284</v>
      </c>
      <c r="J211" s="376" t="s">
        <v>577</v>
      </c>
      <c r="K211" s="214" t="s">
        <v>2191</v>
      </c>
      <c r="L211" s="376" t="s">
        <v>536</v>
      </c>
      <c r="M211" s="368"/>
      <c r="N211" s="367"/>
      <c r="O211" s="374"/>
      <c r="P211" s="367" t="s">
        <v>130</v>
      </c>
      <c r="Q211" s="214" t="s">
        <v>299</v>
      </c>
      <c r="R211" s="367" t="s">
        <v>500</v>
      </c>
      <c r="S211" s="367"/>
      <c r="T211" s="367"/>
      <c r="U211" s="366" t="s">
        <v>34</v>
      </c>
      <c r="V211" s="373"/>
      <c r="W211" s="368"/>
      <c r="X211" s="368"/>
      <c r="Y211" s="368"/>
      <c r="Z211" s="368"/>
      <c r="AA211" s="369" t="s">
        <v>234</v>
      </c>
      <c r="AB211" s="369"/>
      <c r="AC211" s="369"/>
      <c r="AD211" s="369" t="s">
        <v>234</v>
      </c>
      <c r="AE211" s="368" t="str">
        <f t="shared" si="7"/>
        <v>State (88)</v>
      </c>
      <c r="AF211" s="575"/>
      <c r="AG211" s="575"/>
      <c r="AH211" s="723" t="s">
        <v>563</v>
      </c>
      <c r="AI211" s="723" t="s">
        <v>284</v>
      </c>
      <c r="AJ211" s="723"/>
    </row>
    <row r="212" spans="1:36" ht="37.35" customHeight="1" outlineLevel="1" x14ac:dyDescent="0.25">
      <c r="A212" s="383">
        <v>89</v>
      </c>
      <c r="B212" s="373"/>
      <c r="C212" s="382" t="s">
        <v>657</v>
      </c>
      <c r="D212" s="402" t="s">
        <v>1756</v>
      </c>
      <c r="E212" s="376"/>
      <c r="F212" s="368"/>
      <c r="G212" s="376"/>
      <c r="H212" s="376"/>
      <c r="I212" s="412" t="s">
        <v>285</v>
      </c>
      <c r="J212" s="376" t="s">
        <v>577</v>
      </c>
      <c r="K212" s="214" t="s">
        <v>2191</v>
      </c>
      <c r="L212" s="376" t="s">
        <v>536</v>
      </c>
      <c r="M212" s="368"/>
      <c r="N212" s="367" t="s">
        <v>428</v>
      </c>
      <c r="O212" s="374">
        <v>5</v>
      </c>
      <c r="P212" s="367" t="s">
        <v>578</v>
      </c>
      <c r="Q212" s="214"/>
      <c r="R212" s="367" t="s">
        <v>500</v>
      </c>
      <c r="S212" s="367">
        <v>5</v>
      </c>
      <c r="T212" s="367">
        <v>5</v>
      </c>
      <c r="U212" s="366">
        <v>99999</v>
      </c>
      <c r="V212" s="373"/>
      <c r="W212" s="368"/>
      <c r="X212" s="368"/>
      <c r="Y212" s="368"/>
      <c r="Z212" s="368"/>
      <c r="AA212" s="369"/>
      <c r="AB212" s="369"/>
      <c r="AC212" s="369"/>
      <c r="AD212" s="369" t="s">
        <v>234</v>
      </c>
      <c r="AE212" s="368" t="str">
        <f t="shared" si="7"/>
        <v>Zip Code (89)</v>
      </c>
      <c r="AF212" s="575"/>
      <c r="AG212" s="575"/>
      <c r="AH212" s="723" t="s">
        <v>563</v>
      </c>
      <c r="AI212" s="723" t="s">
        <v>285</v>
      </c>
      <c r="AJ212" s="723"/>
    </row>
    <row r="213" spans="1:36" ht="37.35" customHeight="1" outlineLevel="1" x14ac:dyDescent="0.25">
      <c r="A213" s="383">
        <v>90</v>
      </c>
      <c r="B213" s="373"/>
      <c r="C213" s="382" t="s">
        <v>657</v>
      </c>
      <c r="D213" s="402" t="s">
        <v>1756</v>
      </c>
      <c r="E213" s="376"/>
      <c r="F213" s="368"/>
      <c r="G213" s="376"/>
      <c r="H213" s="376"/>
      <c r="I213" s="412" t="s">
        <v>190</v>
      </c>
      <c r="J213" s="376" t="s">
        <v>577</v>
      </c>
      <c r="K213" s="214" t="s">
        <v>2191</v>
      </c>
      <c r="L213" s="376" t="s">
        <v>536</v>
      </c>
      <c r="M213" s="368"/>
      <c r="N213" s="367" t="s">
        <v>427</v>
      </c>
      <c r="O213" s="374">
        <v>10</v>
      </c>
      <c r="P213" s="367" t="s">
        <v>578</v>
      </c>
      <c r="Q213" s="214"/>
      <c r="R213" s="367" t="s">
        <v>500</v>
      </c>
      <c r="S213" s="367">
        <v>10</v>
      </c>
      <c r="T213" s="367">
        <v>10</v>
      </c>
      <c r="U213" s="366" t="s">
        <v>590</v>
      </c>
      <c r="V213" s="373"/>
      <c r="W213" s="368"/>
      <c r="X213" s="368"/>
      <c r="Y213" s="368"/>
      <c r="Z213" s="368"/>
      <c r="AA213" s="369"/>
      <c r="AB213" s="369"/>
      <c r="AC213" s="369"/>
      <c r="AD213" s="369" t="s">
        <v>234</v>
      </c>
      <c r="AE213" s="368" t="str">
        <f t="shared" si="7"/>
        <v>Telephone # (90)</v>
      </c>
      <c r="AF213" s="575"/>
      <c r="AG213" s="575"/>
      <c r="AH213" s="723" t="s">
        <v>563</v>
      </c>
      <c r="AI213" s="723" t="s">
        <v>4199</v>
      </c>
      <c r="AJ213" s="723"/>
    </row>
    <row r="214" spans="1:36" s="551" customFormat="1" ht="37.35" customHeight="1" outlineLevel="1" x14ac:dyDescent="0.25">
      <c r="A214" s="558">
        <v>91</v>
      </c>
      <c r="B214" s="555" t="s">
        <v>1081</v>
      </c>
      <c r="C214" s="557" t="s">
        <v>48</v>
      </c>
      <c r="D214" s="559" t="s">
        <v>1756</v>
      </c>
      <c r="E214" s="556"/>
      <c r="F214" s="553"/>
      <c r="G214" s="556"/>
      <c r="H214" s="556"/>
      <c r="I214" s="412" t="s">
        <v>2397</v>
      </c>
      <c r="J214" s="556" t="s">
        <v>32</v>
      </c>
      <c r="K214" s="550"/>
      <c r="L214" s="556" t="s">
        <v>536</v>
      </c>
      <c r="M214" s="553"/>
      <c r="N214" s="552" t="s">
        <v>427</v>
      </c>
      <c r="O214" s="543">
        <v>10</v>
      </c>
      <c r="P214" s="552" t="s">
        <v>578</v>
      </c>
      <c r="Q214" s="550"/>
      <c r="R214" s="552" t="s">
        <v>500</v>
      </c>
      <c r="S214" s="552">
        <v>10</v>
      </c>
      <c r="T214" s="552">
        <v>10</v>
      </c>
      <c r="U214" s="538" t="s">
        <v>590</v>
      </c>
      <c r="V214" s="555"/>
      <c r="W214" s="553"/>
      <c r="X214" s="553"/>
      <c r="Y214" s="553"/>
      <c r="Z214" s="553"/>
      <c r="AA214" s="554"/>
      <c r="AB214" s="554"/>
      <c r="AC214" s="554"/>
      <c r="AD214" s="554" t="s">
        <v>234</v>
      </c>
      <c r="AE214" s="553" t="str">
        <f t="shared" si="7"/>
        <v>Mobile # (91)</v>
      </c>
      <c r="AF214" s="575" t="s">
        <v>3176</v>
      </c>
      <c r="AG214" s="575" t="s">
        <v>3177</v>
      </c>
      <c r="AH214" s="723"/>
      <c r="AI214" s="723"/>
      <c r="AJ214" s="723"/>
    </row>
    <row r="215" spans="1:36" ht="57.75" customHeight="1" outlineLevel="1" x14ac:dyDescent="0.25">
      <c r="A215" s="383">
        <v>92</v>
      </c>
      <c r="B215" s="373"/>
      <c r="C215" s="382" t="s">
        <v>657</v>
      </c>
      <c r="D215" s="402" t="s">
        <v>1756</v>
      </c>
      <c r="E215" s="376"/>
      <c r="F215" s="368"/>
      <c r="G215" s="376"/>
      <c r="H215" s="376"/>
      <c r="I215" s="412" t="s">
        <v>685</v>
      </c>
      <c r="J215" s="376" t="s">
        <v>577</v>
      </c>
      <c r="K215" s="214" t="s">
        <v>2192</v>
      </c>
      <c r="L215" s="376"/>
      <c r="M215" s="214"/>
      <c r="N215" s="463" t="s">
        <v>415</v>
      </c>
      <c r="O215" s="462" t="s">
        <v>415</v>
      </c>
      <c r="P215" s="367" t="s">
        <v>687</v>
      </c>
      <c r="Q215" s="214"/>
      <c r="R215" s="367"/>
      <c r="S215" s="367"/>
      <c r="T215" s="367"/>
      <c r="U215" s="367"/>
      <c r="V215" s="373"/>
      <c r="W215" s="368"/>
      <c r="X215" s="368"/>
      <c r="Y215" s="368"/>
      <c r="Z215" s="368"/>
      <c r="AA215" s="369"/>
      <c r="AB215" s="369"/>
      <c r="AC215" s="369"/>
      <c r="AD215" s="369"/>
      <c r="AE215" s="368" t="str">
        <f t="shared" si="7"/>
        <v>Additional Policyowner (92)</v>
      </c>
      <c r="AF215" s="575"/>
      <c r="AG215" s="575"/>
      <c r="AH215" s="723"/>
      <c r="AI215" s="723"/>
      <c r="AJ215" s="723"/>
    </row>
    <row r="216" spans="1:36" ht="57.75" customHeight="1" outlineLevel="1" x14ac:dyDescent="0.25">
      <c r="A216" s="383">
        <v>93</v>
      </c>
      <c r="B216" s="373"/>
      <c r="C216" s="382" t="s">
        <v>657</v>
      </c>
      <c r="D216" s="402" t="s">
        <v>1756</v>
      </c>
      <c r="E216" s="380"/>
      <c r="F216" s="371"/>
      <c r="G216" s="380"/>
      <c r="H216" s="380"/>
      <c r="I216" s="412" t="s">
        <v>213</v>
      </c>
      <c r="J216" s="376" t="s">
        <v>577</v>
      </c>
      <c r="K216" s="214" t="s">
        <v>2192</v>
      </c>
      <c r="L216" s="376" t="s">
        <v>536</v>
      </c>
      <c r="M216" s="368"/>
      <c r="N216" s="375" t="s">
        <v>239</v>
      </c>
      <c r="O216" s="408">
        <v>15</v>
      </c>
      <c r="P216" s="367" t="s">
        <v>578</v>
      </c>
      <c r="Q216" s="214"/>
      <c r="R216" s="367" t="s">
        <v>500</v>
      </c>
      <c r="S216" s="367"/>
      <c r="T216" s="367"/>
      <c r="U216" s="366" t="s">
        <v>34</v>
      </c>
      <c r="V216" s="373"/>
      <c r="W216" s="368"/>
      <c r="X216" s="368"/>
      <c r="Y216" s="368"/>
      <c r="Z216" s="368"/>
      <c r="AA216" s="369"/>
      <c r="AB216" s="369"/>
      <c r="AC216" s="369"/>
      <c r="AD216" s="369" t="s">
        <v>234</v>
      </c>
      <c r="AE216" s="368" t="str">
        <f t="shared" si="7"/>
        <v>First (93)</v>
      </c>
      <c r="AF216" s="575"/>
      <c r="AG216" s="575"/>
      <c r="AH216" s="723" t="s">
        <v>563</v>
      </c>
      <c r="AI216" s="723" t="s">
        <v>29</v>
      </c>
      <c r="AJ216" s="723"/>
    </row>
    <row r="217" spans="1:36" ht="48" customHeight="1" outlineLevel="1" x14ac:dyDescent="0.25">
      <c r="A217" s="383">
        <v>94</v>
      </c>
      <c r="B217" s="373"/>
      <c r="C217" s="382" t="s">
        <v>657</v>
      </c>
      <c r="D217" s="402" t="s">
        <v>1756</v>
      </c>
      <c r="E217" s="380"/>
      <c r="F217" s="371"/>
      <c r="G217" s="380"/>
      <c r="H217" s="380"/>
      <c r="I217" s="412" t="s">
        <v>215</v>
      </c>
      <c r="J217" s="376" t="s">
        <v>577</v>
      </c>
      <c r="K217" s="214" t="s">
        <v>2192</v>
      </c>
      <c r="L217" s="376" t="s">
        <v>536</v>
      </c>
      <c r="M217" s="368"/>
      <c r="N217" s="375" t="s">
        <v>239</v>
      </c>
      <c r="O217" s="408">
        <v>1</v>
      </c>
      <c r="P217" s="367" t="s">
        <v>578</v>
      </c>
      <c r="Q217" s="214"/>
      <c r="R217" s="367" t="s">
        <v>500</v>
      </c>
      <c r="S217" s="367"/>
      <c r="T217" s="367"/>
      <c r="U217" s="366" t="s">
        <v>34</v>
      </c>
      <c r="V217" s="373"/>
      <c r="W217" s="368"/>
      <c r="X217" s="368"/>
      <c r="Y217" s="368"/>
      <c r="Z217" s="368"/>
      <c r="AA217" s="369"/>
      <c r="AB217" s="369"/>
      <c r="AC217" s="369"/>
      <c r="AD217" s="369" t="s">
        <v>234</v>
      </c>
      <c r="AE217" s="368" t="str">
        <f t="shared" si="7"/>
        <v>MI (94)</v>
      </c>
      <c r="AF217" s="575"/>
      <c r="AG217" s="575"/>
      <c r="AH217" s="723" t="s">
        <v>563</v>
      </c>
      <c r="AI217" s="723" t="s">
        <v>215</v>
      </c>
      <c r="AJ217" s="723"/>
    </row>
    <row r="218" spans="1:36" ht="48" customHeight="1" outlineLevel="1" x14ac:dyDescent="0.25">
      <c r="A218" s="383">
        <v>95</v>
      </c>
      <c r="B218" s="373"/>
      <c r="C218" s="382" t="s">
        <v>657</v>
      </c>
      <c r="D218" s="402" t="s">
        <v>1756</v>
      </c>
      <c r="E218" s="380"/>
      <c r="F218" s="371"/>
      <c r="G218" s="380"/>
      <c r="H218" s="380"/>
      <c r="I218" s="412" t="s">
        <v>214</v>
      </c>
      <c r="J218" s="376" t="s">
        <v>577</v>
      </c>
      <c r="K218" s="214" t="s">
        <v>2192</v>
      </c>
      <c r="L218" s="376" t="s">
        <v>536</v>
      </c>
      <c r="M218" s="368"/>
      <c r="N218" s="375" t="s">
        <v>239</v>
      </c>
      <c r="O218" s="408">
        <v>19</v>
      </c>
      <c r="P218" s="367" t="s">
        <v>578</v>
      </c>
      <c r="Q218" s="214"/>
      <c r="R218" s="367" t="s">
        <v>500</v>
      </c>
      <c r="S218" s="367"/>
      <c r="T218" s="367"/>
      <c r="U218" s="366" t="s">
        <v>34</v>
      </c>
      <c r="V218" s="373"/>
      <c r="W218" s="368"/>
      <c r="X218" s="368"/>
      <c r="Y218" s="368"/>
      <c r="Z218" s="368"/>
      <c r="AA218" s="369"/>
      <c r="AB218" s="369"/>
      <c r="AC218" s="369"/>
      <c r="AD218" s="369" t="s">
        <v>234</v>
      </c>
      <c r="AE218" s="368" t="str">
        <f t="shared" si="7"/>
        <v>Last (95)</v>
      </c>
      <c r="AF218" s="575"/>
      <c r="AG218" s="575"/>
      <c r="AH218" s="723" t="s">
        <v>563</v>
      </c>
      <c r="AI218" s="723" t="s">
        <v>111</v>
      </c>
      <c r="AJ218" s="723"/>
    </row>
    <row r="219" spans="1:36" ht="48" customHeight="1" outlineLevel="1" x14ac:dyDescent="0.25">
      <c r="A219" s="383">
        <v>96</v>
      </c>
      <c r="B219" s="373"/>
      <c r="C219" s="382" t="s">
        <v>657</v>
      </c>
      <c r="D219" s="402" t="s">
        <v>1756</v>
      </c>
      <c r="E219" s="380"/>
      <c r="F219" s="371"/>
      <c r="G219" s="380"/>
      <c r="H219" s="380"/>
      <c r="I219" s="412" t="s">
        <v>537</v>
      </c>
      <c r="J219" s="376" t="s">
        <v>577</v>
      </c>
      <c r="K219" s="214" t="s">
        <v>2192</v>
      </c>
      <c r="L219" s="376" t="s">
        <v>536</v>
      </c>
      <c r="M219" s="368"/>
      <c r="N219" s="375"/>
      <c r="O219" s="408"/>
      <c r="P219" s="367" t="s">
        <v>130</v>
      </c>
      <c r="Q219" s="214" t="s">
        <v>583</v>
      </c>
      <c r="R219" s="367" t="s">
        <v>500</v>
      </c>
      <c r="S219" s="367"/>
      <c r="T219" s="367"/>
      <c r="U219" s="366" t="s">
        <v>34</v>
      </c>
      <c r="V219" s="373"/>
      <c r="W219" s="368"/>
      <c r="X219" s="368"/>
      <c r="Y219" s="368"/>
      <c r="Z219" s="368"/>
      <c r="AA219" s="369"/>
      <c r="AB219" s="369"/>
      <c r="AC219" s="369"/>
      <c r="AD219" s="369" t="s">
        <v>234</v>
      </c>
      <c r="AE219" s="368" t="str">
        <f t="shared" si="7"/>
        <v>Suffix (96)</v>
      </c>
      <c r="AF219" s="575"/>
      <c r="AG219" s="575"/>
      <c r="AH219" s="723" t="s">
        <v>563</v>
      </c>
      <c r="AI219" s="723" t="s">
        <v>537</v>
      </c>
      <c r="AJ219" s="723"/>
    </row>
    <row r="220" spans="1:36" ht="52.5" customHeight="1" outlineLevel="1" x14ac:dyDescent="0.25">
      <c r="A220" s="383">
        <v>100</v>
      </c>
      <c r="B220" s="373"/>
      <c r="C220" s="382" t="s">
        <v>657</v>
      </c>
      <c r="D220" s="402" t="s">
        <v>1756</v>
      </c>
      <c r="E220" s="376"/>
      <c r="F220" s="368"/>
      <c r="G220" s="376"/>
      <c r="H220" s="376"/>
      <c r="I220" s="412" t="s">
        <v>416</v>
      </c>
      <c r="J220" s="376" t="s">
        <v>577</v>
      </c>
      <c r="K220" s="214" t="s">
        <v>2192</v>
      </c>
      <c r="L220" s="376" t="s">
        <v>536</v>
      </c>
      <c r="M220" s="368"/>
      <c r="N220" s="367"/>
      <c r="O220" s="374"/>
      <c r="P220" s="367" t="s">
        <v>130</v>
      </c>
      <c r="Q220" s="214" t="s">
        <v>1278</v>
      </c>
      <c r="R220" s="367" t="s">
        <v>500</v>
      </c>
      <c r="S220" s="367"/>
      <c r="T220" s="367"/>
      <c r="U220" s="366" t="s">
        <v>34</v>
      </c>
      <c r="V220" s="373"/>
      <c r="W220" s="368"/>
      <c r="X220" s="368"/>
      <c r="Y220" s="368"/>
      <c r="Z220" s="368"/>
      <c r="AA220" s="369" t="s">
        <v>234</v>
      </c>
      <c r="AB220" s="369"/>
      <c r="AC220" s="369"/>
      <c r="AD220" s="369" t="s">
        <v>234</v>
      </c>
      <c r="AE220" s="368" t="str">
        <f t="shared" si="7"/>
        <v>Relationship to Insured (100)</v>
      </c>
      <c r="AF220" s="575"/>
      <c r="AG220" s="575"/>
      <c r="AH220" s="723" t="s">
        <v>563</v>
      </c>
      <c r="AI220" s="723" t="s">
        <v>4211</v>
      </c>
      <c r="AJ220" s="723"/>
    </row>
    <row r="221" spans="1:36" ht="74.25" customHeight="1" outlineLevel="1" x14ac:dyDescent="0.25">
      <c r="A221" s="383">
        <v>97</v>
      </c>
      <c r="B221" s="373"/>
      <c r="C221" s="382" t="s">
        <v>657</v>
      </c>
      <c r="D221" s="402" t="s">
        <v>1756</v>
      </c>
      <c r="E221" s="376"/>
      <c r="F221" s="368"/>
      <c r="G221" s="376"/>
      <c r="H221" s="376"/>
      <c r="I221" s="412" t="s">
        <v>688</v>
      </c>
      <c r="J221" s="376" t="s">
        <v>577</v>
      </c>
      <c r="K221" s="214" t="s">
        <v>2192</v>
      </c>
      <c r="L221" s="376" t="s">
        <v>536</v>
      </c>
      <c r="M221" s="214"/>
      <c r="N221" s="367" t="s">
        <v>426</v>
      </c>
      <c r="O221" s="374">
        <v>9</v>
      </c>
      <c r="P221" s="367" t="s">
        <v>578</v>
      </c>
      <c r="Q221" s="214"/>
      <c r="R221" s="367" t="s">
        <v>500</v>
      </c>
      <c r="S221" s="367">
        <v>9</v>
      </c>
      <c r="T221" s="367">
        <v>9</v>
      </c>
      <c r="U221" s="367" t="s">
        <v>499</v>
      </c>
      <c r="V221" s="373"/>
      <c r="W221" s="368"/>
      <c r="X221" s="368"/>
      <c r="Y221" s="368"/>
      <c r="Z221" s="368"/>
      <c r="AA221" s="369"/>
      <c r="AB221" s="369"/>
      <c r="AC221" s="369"/>
      <c r="AD221" s="369" t="s">
        <v>234</v>
      </c>
      <c r="AE221" s="368" t="str">
        <f t="shared" si="7"/>
        <v>Soc. Sec. # (97)</v>
      </c>
      <c r="AF221" s="575"/>
      <c r="AG221" s="575"/>
      <c r="AH221" s="723" t="s">
        <v>563</v>
      </c>
      <c r="AI221" s="723" t="s">
        <v>4</v>
      </c>
      <c r="AJ221" s="723"/>
    </row>
    <row r="222" spans="1:36" ht="37.5" customHeight="1" outlineLevel="1" x14ac:dyDescent="0.25">
      <c r="A222" s="383">
        <v>98</v>
      </c>
      <c r="B222" s="373"/>
      <c r="C222" s="382" t="s">
        <v>657</v>
      </c>
      <c r="D222" s="402" t="s">
        <v>1756</v>
      </c>
      <c r="E222" s="376"/>
      <c r="F222" s="368"/>
      <c r="G222" s="376"/>
      <c r="H222" s="376"/>
      <c r="I222" s="412" t="s">
        <v>960</v>
      </c>
      <c r="J222" s="376" t="s">
        <v>577</v>
      </c>
      <c r="K222" s="214" t="s">
        <v>2192</v>
      </c>
      <c r="L222" s="376" t="s">
        <v>536</v>
      </c>
      <c r="M222" s="368"/>
      <c r="N222" s="367" t="s">
        <v>429</v>
      </c>
      <c r="O222" s="374"/>
      <c r="P222" s="367" t="s">
        <v>701</v>
      </c>
      <c r="Q222" s="214"/>
      <c r="R222" s="367"/>
      <c r="S222" s="367"/>
      <c r="T222" s="367"/>
      <c r="U222" s="367" t="s">
        <v>425</v>
      </c>
      <c r="V222" s="373"/>
      <c r="W222" s="368"/>
      <c r="X222" s="368"/>
      <c r="Y222" s="368"/>
      <c r="Z222" s="368"/>
      <c r="AA222" s="369"/>
      <c r="AB222" s="369"/>
      <c r="AC222" s="369"/>
      <c r="AD222" s="369"/>
      <c r="AE222" s="368" t="str">
        <f t="shared" si="7"/>
        <v>E-Mail (98)</v>
      </c>
      <c r="AF222" s="575"/>
      <c r="AG222" s="575"/>
      <c r="AH222" s="723" t="s">
        <v>563</v>
      </c>
      <c r="AI222" s="723" t="s">
        <v>429</v>
      </c>
      <c r="AJ222" s="723"/>
    </row>
    <row r="223" spans="1:36" ht="22.8" outlineLevel="1" x14ac:dyDescent="0.25">
      <c r="A223" s="383">
        <v>99</v>
      </c>
      <c r="B223" s="373"/>
      <c r="C223" s="382" t="s">
        <v>657</v>
      </c>
      <c r="D223" s="402" t="s">
        <v>1756</v>
      </c>
      <c r="E223" s="376"/>
      <c r="F223" s="368"/>
      <c r="G223" s="376"/>
      <c r="H223" s="376"/>
      <c r="I223" s="412" t="s">
        <v>150</v>
      </c>
      <c r="J223" s="376" t="s">
        <v>577</v>
      </c>
      <c r="K223" s="214" t="s">
        <v>2192</v>
      </c>
      <c r="L223" s="376" t="s">
        <v>536</v>
      </c>
      <c r="M223" s="368"/>
      <c r="N223" s="367" t="s">
        <v>95</v>
      </c>
      <c r="O223" s="374">
        <v>8</v>
      </c>
      <c r="P223" s="367" t="s">
        <v>204</v>
      </c>
      <c r="Q223" s="214"/>
      <c r="R223" s="367" t="s">
        <v>191</v>
      </c>
      <c r="S223" s="367">
        <v>8</v>
      </c>
      <c r="T223" s="367">
        <v>8</v>
      </c>
      <c r="U223" s="366" t="s">
        <v>18</v>
      </c>
      <c r="V223" s="373"/>
      <c r="W223" s="368"/>
      <c r="X223" s="368"/>
      <c r="Y223" s="368"/>
      <c r="Z223" s="368"/>
      <c r="AA223" s="369"/>
      <c r="AB223" s="369"/>
      <c r="AC223" s="369"/>
      <c r="AD223" s="369"/>
      <c r="AE223" s="368" t="str">
        <f t="shared" si="7"/>
        <v>Date of Birth (99)</v>
      </c>
      <c r="AF223" s="575"/>
      <c r="AG223" s="575"/>
      <c r="AH223" s="723" t="s">
        <v>563</v>
      </c>
      <c r="AI223" s="723" t="s">
        <v>112</v>
      </c>
      <c r="AJ223" s="723"/>
    </row>
    <row r="224" spans="1:36" ht="37.35" customHeight="1" outlineLevel="1" x14ac:dyDescent="0.25">
      <c r="A224" s="383">
        <v>101</v>
      </c>
      <c r="B224" s="373"/>
      <c r="C224" s="382" t="s">
        <v>657</v>
      </c>
      <c r="D224" s="402" t="s">
        <v>1756</v>
      </c>
      <c r="E224" s="376"/>
      <c r="F224" s="368"/>
      <c r="G224" s="376"/>
      <c r="H224" s="376"/>
      <c r="I224" s="412" t="s">
        <v>689</v>
      </c>
      <c r="J224" s="376" t="s">
        <v>577</v>
      </c>
      <c r="K224" s="214" t="s">
        <v>2192</v>
      </c>
      <c r="L224" s="376" t="s">
        <v>536</v>
      </c>
      <c r="M224" s="368"/>
      <c r="N224" s="367" t="s">
        <v>420</v>
      </c>
      <c r="O224" s="374">
        <v>30</v>
      </c>
      <c r="P224" s="367" t="s">
        <v>406</v>
      </c>
      <c r="Q224" s="214"/>
      <c r="R224" s="367" t="s">
        <v>500</v>
      </c>
      <c r="S224" s="367"/>
      <c r="T224" s="367"/>
      <c r="U224" s="366" t="s">
        <v>34</v>
      </c>
      <c r="V224" s="373"/>
      <c r="W224" s="368"/>
      <c r="X224" s="368"/>
      <c r="Y224" s="368"/>
      <c r="Z224" s="368"/>
      <c r="AA224" s="369"/>
      <c r="AB224" s="369"/>
      <c r="AC224" s="369"/>
      <c r="AD224" s="369" t="s">
        <v>234</v>
      </c>
      <c r="AE224" s="368" t="str">
        <f t="shared" si="7"/>
        <v>Street Address (101)</v>
      </c>
      <c r="AF224" s="575"/>
      <c r="AG224" s="575"/>
      <c r="AH224" s="723" t="s">
        <v>563</v>
      </c>
      <c r="AI224" s="723" t="s">
        <v>4207</v>
      </c>
      <c r="AJ224" s="723"/>
    </row>
    <row r="225" spans="1:36" ht="37.35" customHeight="1" outlineLevel="1" x14ac:dyDescent="0.25">
      <c r="A225" s="383">
        <v>102</v>
      </c>
      <c r="B225" s="373"/>
      <c r="C225" s="382" t="s">
        <v>657</v>
      </c>
      <c r="D225" s="402" t="s">
        <v>1756</v>
      </c>
      <c r="E225" s="376"/>
      <c r="F225" s="368"/>
      <c r="G225" s="376"/>
      <c r="H225" s="376"/>
      <c r="I225" s="412" t="s">
        <v>395</v>
      </c>
      <c r="J225" s="376" t="s">
        <v>577</v>
      </c>
      <c r="K225" s="214" t="s">
        <v>2192</v>
      </c>
      <c r="L225" s="376" t="s">
        <v>536</v>
      </c>
      <c r="M225" s="368"/>
      <c r="N225" s="367" t="s">
        <v>420</v>
      </c>
      <c r="O225" s="374">
        <v>20</v>
      </c>
      <c r="P225" s="367" t="s">
        <v>406</v>
      </c>
      <c r="Q225" s="214"/>
      <c r="R225" s="367" t="s">
        <v>500</v>
      </c>
      <c r="S225" s="367"/>
      <c r="T225" s="367"/>
      <c r="U225" s="366" t="s">
        <v>34</v>
      </c>
      <c r="V225" s="373"/>
      <c r="W225" s="368"/>
      <c r="X225" s="368"/>
      <c r="Y225" s="368"/>
      <c r="Z225" s="368"/>
      <c r="AA225" s="369"/>
      <c r="AB225" s="369"/>
      <c r="AC225" s="369"/>
      <c r="AD225" s="369" t="s">
        <v>234</v>
      </c>
      <c r="AE225" s="368" t="str">
        <f t="shared" si="7"/>
        <v>City (102)</v>
      </c>
      <c r="AF225" s="575"/>
      <c r="AG225" s="575"/>
      <c r="AH225" s="723" t="s">
        <v>563</v>
      </c>
      <c r="AI225" s="723" t="s">
        <v>395</v>
      </c>
      <c r="AJ225" s="723"/>
    </row>
    <row r="226" spans="1:36" ht="37.35" customHeight="1" outlineLevel="1" x14ac:dyDescent="0.25">
      <c r="A226" s="383">
        <v>103</v>
      </c>
      <c r="B226" s="373"/>
      <c r="C226" s="382" t="s">
        <v>657</v>
      </c>
      <c r="D226" s="402" t="s">
        <v>1756</v>
      </c>
      <c r="E226" s="376"/>
      <c r="F226" s="368"/>
      <c r="G226" s="376"/>
      <c r="H226" s="376"/>
      <c r="I226" s="412" t="s">
        <v>284</v>
      </c>
      <c r="J226" s="376" t="s">
        <v>577</v>
      </c>
      <c r="K226" s="214" t="s">
        <v>2192</v>
      </c>
      <c r="L226" s="376" t="s">
        <v>536</v>
      </c>
      <c r="M226" s="368"/>
      <c r="N226" s="367"/>
      <c r="O226" s="374"/>
      <c r="P226" s="367" t="s">
        <v>130</v>
      </c>
      <c r="Q226" s="214" t="s">
        <v>299</v>
      </c>
      <c r="R226" s="367" t="s">
        <v>500</v>
      </c>
      <c r="S226" s="367"/>
      <c r="T226" s="367"/>
      <c r="U226" s="366" t="s">
        <v>34</v>
      </c>
      <c r="V226" s="373"/>
      <c r="W226" s="368"/>
      <c r="X226" s="368"/>
      <c r="Y226" s="368"/>
      <c r="Z226" s="368"/>
      <c r="AA226" s="369" t="s">
        <v>234</v>
      </c>
      <c r="AB226" s="369"/>
      <c r="AC226" s="369"/>
      <c r="AD226" s="369" t="s">
        <v>234</v>
      </c>
      <c r="AE226" s="368" t="str">
        <f t="shared" si="7"/>
        <v>State (103)</v>
      </c>
      <c r="AF226" s="575"/>
      <c r="AG226" s="575"/>
      <c r="AH226" s="723" t="s">
        <v>563</v>
      </c>
      <c r="AI226" s="723" t="s">
        <v>284</v>
      </c>
      <c r="AJ226" s="723"/>
    </row>
    <row r="227" spans="1:36" ht="37.35" customHeight="1" outlineLevel="1" x14ac:dyDescent="0.25">
      <c r="A227" s="383">
        <v>104</v>
      </c>
      <c r="B227" s="373"/>
      <c r="C227" s="382" t="s">
        <v>657</v>
      </c>
      <c r="D227" s="402" t="s">
        <v>1756</v>
      </c>
      <c r="E227" s="376"/>
      <c r="F227" s="368"/>
      <c r="G227" s="376"/>
      <c r="H227" s="376"/>
      <c r="I227" s="412" t="s">
        <v>285</v>
      </c>
      <c r="J227" s="376" t="s">
        <v>577</v>
      </c>
      <c r="K227" s="214" t="s">
        <v>2192</v>
      </c>
      <c r="L227" s="376" t="s">
        <v>536</v>
      </c>
      <c r="M227" s="368"/>
      <c r="N227" s="367" t="s">
        <v>428</v>
      </c>
      <c r="O227" s="374">
        <v>5</v>
      </c>
      <c r="P227" s="367" t="s">
        <v>578</v>
      </c>
      <c r="Q227" s="214"/>
      <c r="R227" s="367" t="s">
        <v>500</v>
      </c>
      <c r="S227" s="367">
        <v>5</v>
      </c>
      <c r="T227" s="367">
        <v>5</v>
      </c>
      <c r="U227" s="366">
        <v>99999</v>
      </c>
      <c r="V227" s="373"/>
      <c r="W227" s="368"/>
      <c r="X227" s="368"/>
      <c r="Y227" s="368"/>
      <c r="Z227" s="368"/>
      <c r="AA227" s="369"/>
      <c r="AB227" s="369"/>
      <c r="AC227" s="369"/>
      <c r="AD227" s="369" t="s">
        <v>234</v>
      </c>
      <c r="AE227" s="368" t="str">
        <f t="shared" si="7"/>
        <v>Zip Code (104)</v>
      </c>
      <c r="AF227" s="575"/>
      <c r="AG227" s="575"/>
      <c r="AH227" s="723" t="s">
        <v>563</v>
      </c>
      <c r="AI227" s="723" t="s">
        <v>285</v>
      </c>
      <c r="AJ227" s="723"/>
    </row>
    <row r="228" spans="1:36" ht="37.35" customHeight="1" outlineLevel="1" x14ac:dyDescent="0.25">
      <c r="A228" s="383">
        <v>105</v>
      </c>
      <c r="B228" s="373"/>
      <c r="C228" s="382" t="s">
        <v>657</v>
      </c>
      <c r="D228" s="402" t="s">
        <v>1756</v>
      </c>
      <c r="E228" s="376"/>
      <c r="F228" s="368"/>
      <c r="G228" s="376"/>
      <c r="H228" s="376"/>
      <c r="I228" s="412" t="s">
        <v>190</v>
      </c>
      <c r="J228" s="376" t="s">
        <v>577</v>
      </c>
      <c r="K228" s="214" t="s">
        <v>2192</v>
      </c>
      <c r="L228" s="376" t="s">
        <v>536</v>
      </c>
      <c r="M228" s="368"/>
      <c r="N228" s="367" t="s">
        <v>427</v>
      </c>
      <c r="O228" s="374">
        <v>10</v>
      </c>
      <c r="P228" s="367" t="s">
        <v>578</v>
      </c>
      <c r="Q228" s="214"/>
      <c r="R228" s="367" t="s">
        <v>500</v>
      </c>
      <c r="S228" s="367">
        <v>10</v>
      </c>
      <c r="T228" s="367">
        <v>10</v>
      </c>
      <c r="U228" s="366" t="s">
        <v>590</v>
      </c>
      <c r="V228" s="373"/>
      <c r="W228" s="368"/>
      <c r="X228" s="368"/>
      <c r="Y228" s="368"/>
      <c r="Z228" s="368"/>
      <c r="AA228" s="369"/>
      <c r="AB228" s="369"/>
      <c r="AC228" s="369"/>
      <c r="AD228" s="369" t="s">
        <v>234</v>
      </c>
      <c r="AE228" s="368" t="str">
        <f t="shared" si="7"/>
        <v>Telephone # (105)</v>
      </c>
      <c r="AF228" s="575"/>
      <c r="AG228" s="575"/>
      <c r="AH228" s="723" t="s">
        <v>563</v>
      </c>
      <c r="AI228" s="723" t="s">
        <v>4199</v>
      </c>
      <c r="AJ228" s="723"/>
    </row>
    <row r="229" spans="1:36" s="420" customFormat="1" ht="45" customHeight="1" outlineLevel="1" x14ac:dyDescent="0.25">
      <c r="A229" s="558">
        <v>106</v>
      </c>
      <c r="B229" s="555" t="s">
        <v>1081</v>
      </c>
      <c r="C229" s="557" t="s">
        <v>48</v>
      </c>
      <c r="D229" s="559" t="s">
        <v>1756</v>
      </c>
      <c r="E229" s="556"/>
      <c r="F229" s="553"/>
      <c r="G229" s="556"/>
      <c r="H229" s="556"/>
      <c r="I229" s="406" t="s">
        <v>2397</v>
      </c>
      <c r="J229" s="556" t="s">
        <v>577</v>
      </c>
      <c r="K229" s="550" t="s">
        <v>2192</v>
      </c>
      <c r="L229" s="556" t="s">
        <v>536</v>
      </c>
      <c r="M229" s="553"/>
      <c r="N229" s="552" t="s">
        <v>427</v>
      </c>
      <c r="O229" s="543">
        <v>10</v>
      </c>
      <c r="P229" s="552" t="s">
        <v>578</v>
      </c>
      <c r="Q229" s="550"/>
      <c r="R229" s="552" t="s">
        <v>500</v>
      </c>
      <c r="S229" s="552">
        <v>10</v>
      </c>
      <c r="T229" s="538">
        <v>10</v>
      </c>
      <c r="U229" s="538" t="s">
        <v>590</v>
      </c>
      <c r="V229" s="555"/>
      <c r="W229" s="553"/>
      <c r="X229" s="553"/>
      <c r="Y229" s="553"/>
      <c r="Z229" s="553"/>
      <c r="AA229" s="554"/>
      <c r="AB229" s="554"/>
      <c r="AC229" s="554"/>
      <c r="AD229" s="554" t="s">
        <v>234</v>
      </c>
      <c r="AE229" s="553" t="str">
        <f t="shared" si="7"/>
        <v>Mobile # (106)</v>
      </c>
      <c r="AF229" s="765" t="s">
        <v>3176</v>
      </c>
      <c r="AG229" s="764" t="s">
        <v>3177</v>
      </c>
      <c r="AH229" s="727"/>
      <c r="AI229" s="727"/>
      <c r="AJ229" s="727"/>
    </row>
    <row r="230" spans="1:36" s="420" customFormat="1" ht="79.8" outlineLevel="1" x14ac:dyDescent="0.25">
      <c r="A230" s="558">
        <v>107</v>
      </c>
      <c r="B230" s="555" t="s">
        <v>1081</v>
      </c>
      <c r="C230" s="557" t="s">
        <v>48</v>
      </c>
      <c r="D230" s="559" t="s">
        <v>1756</v>
      </c>
      <c r="E230" s="556"/>
      <c r="F230" s="553"/>
      <c r="G230" s="556"/>
      <c r="H230" s="556"/>
      <c r="I230" s="412" t="s">
        <v>3174</v>
      </c>
      <c r="J230" s="556" t="s">
        <v>577</v>
      </c>
      <c r="K230" s="550" t="s">
        <v>3173</v>
      </c>
      <c r="L230" s="556" t="s">
        <v>33</v>
      </c>
      <c r="M230" s="553"/>
      <c r="N230" s="552"/>
      <c r="O230" s="543"/>
      <c r="P230" s="552" t="s">
        <v>1774</v>
      </c>
      <c r="Q230" s="550" t="s">
        <v>356</v>
      </c>
      <c r="R230" s="552"/>
      <c r="S230" s="552"/>
      <c r="T230" s="552"/>
      <c r="U230" s="538"/>
      <c r="V230" s="555"/>
      <c r="W230" s="553"/>
      <c r="X230" s="553"/>
      <c r="Y230" s="553"/>
      <c r="Z230" s="553"/>
      <c r="AA230" s="554"/>
      <c r="AB230" s="554"/>
      <c r="AC230" s="554"/>
      <c r="AD230" s="554"/>
      <c r="AE230" s="553" t="str">
        <f t="shared" si="7"/>
        <v>Is the Policyowner(s) a U.S. Citizen or Other U.S. person as defined in item 3 of the Certification on the official IRS Form W-9? (107)</v>
      </c>
      <c r="AF230" s="764" t="s">
        <v>34</v>
      </c>
      <c r="AG230" s="764"/>
      <c r="AH230" s="727"/>
      <c r="AI230" s="727"/>
      <c r="AJ230" s="727"/>
    </row>
    <row r="231" spans="1:36" s="420" customFormat="1" ht="102.6" outlineLevel="1" x14ac:dyDescent="0.25">
      <c r="A231" s="558">
        <v>108</v>
      </c>
      <c r="B231" s="555" t="s">
        <v>1081</v>
      </c>
      <c r="C231" s="557" t="s">
        <v>48</v>
      </c>
      <c r="D231" s="559" t="s">
        <v>1756</v>
      </c>
      <c r="E231" s="556"/>
      <c r="F231" s="553"/>
      <c r="G231" s="556"/>
      <c r="H231" s="556"/>
      <c r="I231" s="412" t="s">
        <v>3175</v>
      </c>
      <c r="J231" s="556" t="s">
        <v>577</v>
      </c>
      <c r="K231" s="550" t="s">
        <v>2401</v>
      </c>
      <c r="L231" s="556" t="s">
        <v>33</v>
      </c>
      <c r="M231" s="553"/>
      <c r="N231" s="552"/>
      <c r="O231" s="543"/>
      <c r="P231" s="552" t="s">
        <v>1774</v>
      </c>
      <c r="Q231" s="550" t="s">
        <v>356</v>
      </c>
      <c r="R231" s="552"/>
      <c r="S231" s="552"/>
      <c r="T231" s="552"/>
      <c r="U231" s="538"/>
      <c r="V231" s="555"/>
      <c r="W231" s="553"/>
      <c r="X231" s="553"/>
      <c r="Y231" s="553"/>
      <c r="Z231" s="553"/>
      <c r="AA231" s="554"/>
      <c r="AB231" s="554"/>
      <c r="AC231" s="554"/>
      <c r="AD231" s="554"/>
      <c r="AE231" s="553" t="str">
        <f t="shared" si="7"/>
        <v>Has the Policyowner(s) been notified by the IRS that they are currently subject to backup withholding because they have failed to report all interest and dividends on their tax return? (108)</v>
      </c>
      <c r="AF231" s="764" t="s">
        <v>34</v>
      </c>
      <c r="AG231" s="764"/>
      <c r="AH231" s="727"/>
      <c r="AI231" s="727"/>
      <c r="AJ231" s="727"/>
    </row>
    <row r="232" spans="1:36" ht="45" customHeight="1" outlineLevel="1" x14ac:dyDescent="0.25">
      <c r="A232" s="383">
        <v>109</v>
      </c>
      <c r="B232" s="373"/>
      <c r="C232" s="382" t="s">
        <v>657</v>
      </c>
      <c r="D232" s="402" t="s">
        <v>1756</v>
      </c>
      <c r="E232" s="380"/>
      <c r="F232" s="371"/>
      <c r="G232" s="380"/>
      <c r="H232" s="380"/>
      <c r="I232" s="412" t="s">
        <v>997</v>
      </c>
      <c r="J232" s="376" t="s">
        <v>577</v>
      </c>
      <c r="K232" s="214" t="s">
        <v>2402</v>
      </c>
      <c r="L232" s="376" t="s">
        <v>34</v>
      </c>
      <c r="M232" s="368"/>
      <c r="N232" s="463"/>
      <c r="O232" s="462"/>
      <c r="P232" s="367" t="s">
        <v>687</v>
      </c>
      <c r="Q232" s="214"/>
      <c r="R232" s="367"/>
      <c r="S232" s="367"/>
      <c r="T232" s="367"/>
      <c r="U232" s="366"/>
      <c r="V232" s="373"/>
      <c r="W232" s="422" t="s">
        <v>1681</v>
      </c>
      <c r="X232" s="422" t="s">
        <v>1683</v>
      </c>
      <c r="Y232" s="368"/>
      <c r="Z232" s="368"/>
      <c r="AA232" s="369"/>
      <c r="AB232" s="369"/>
      <c r="AC232" s="369"/>
      <c r="AD232" s="369"/>
      <c r="AE232" s="368" t="str">
        <f t="shared" si="7"/>
        <v>Additional Authorized Recipient(s) (109)</v>
      </c>
      <c r="AF232" s="575"/>
      <c r="AG232" s="575"/>
      <c r="AH232" s="723"/>
      <c r="AI232" s="723"/>
      <c r="AJ232" s="723"/>
    </row>
    <row r="233" spans="1:36" ht="68.400000000000006" outlineLevel="1" x14ac:dyDescent="0.25">
      <c r="A233" s="383">
        <v>110</v>
      </c>
      <c r="B233" s="373"/>
      <c r="C233" s="382" t="s">
        <v>657</v>
      </c>
      <c r="D233" s="402" t="s">
        <v>1756</v>
      </c>
      <c r="E233" s="380"/>
      <c r="F233" s="371"/>
      <c r="G233" s="380"/>
      <c r="H233" s="380"/>
      <c r="I233" s="453" t="s">
        <v>974</v>
      </c>
      <c r="J233" s="376" t="s">
        <v>577</v>
      </c>
      <c r="K233" s="214" t="s">
        <v>2402</v>
      </c>
      <c r="L233" s="376" t="s">
        <v>34</v>
      </c>
      <c r="M233" s="368"/>
      <c r="N233" s="463"/>
      <c r="O233" s="462"/>
      <c r="P233" s="367" t="s">
        <v>369</v>
      </c>
      <c r="Q233" s="214"/>
      <c r="R233" s="367"/>
      <c r="S233" s="367"/>
      <c r="T233" s="367"/>
      <c r="U233" s="366"/>
      <c r="V233" s="373"/>
      <c r="W233" s="368" t="s">
        <v>975</v>
      </c>
      <c r="X233" s="368" t="s">
        <v>976</v>
      </c>
      <c r="Y233" s="368"/>
      <c r="Z233" s="368"/>
      <c r="AA233" s="369"/>
      <c r="AB233" s="369"/>
      <c r="AC233" s="369"/>
      <c r="AD233" s="369"/>
      <c r="AE233" s="368" t="str">
        <f t="shared" si="7"/>
        <v>More Info (110)</v>
      </c>
      <c r="AF233" s="575"/>
      <c r="AG233" s="575"/>
      <c r="AH233" s="723"/>
      <c r="AI233" s="723"/>
      <c r="AJ233" s="723"/>
    </row>
    <row r="234" spans="1:36" ht="45" customHeight="1" outlineLevel="1" x14ac:dyDescent="0.25">
      <c r="A234" s="383">
        <v>111</v>
      </c>
      <c r="B234" s="373"/>
      <c r="C234" s="382" t="s">
        <v>657</v>
      </c>
      <c r="D234" s="402" t="s">
        <v>1756</v>
      </c>
      <c r="E234" s="380"/>
      <c r="F234" s="371"/>
      <c r="G234" s="380"/>
      <c r="H234" s="380"/>
      <c r="I234" s="412" t="s">
        <v>213</v>
      </c>
      <c r="J234" s="376" t="s">
        <v>577</v>
      </c>
      <c r="K234" s="214" t="s">
        <v>2402</v>
      </c>
      <c r="L234" s="376" t="s">
        <v>536</v>
      </c>
      <c r="M234" s="368"/>
      <c r="N234" s="367" t="s">
        <v>239</v>
      </c>
      <c r="O234" s="374">
        <v>15</v>
      </c>
      <c r="P234" s="367" t="s">
        <v>578</v>
      </c>
      <c r="Q234" s="214"/>
      <c r="R234" s="367" t="s">
        <v>500</v>
      </c>
      <c r="S234" s="367"/>
      <c r="T234" s="367"/>
      <c r="U234" s="367" t="s">
        <v>34</v>
      </c>
      <c r="V234" s="373"/>
      <c r="W234" s="368"/>
      <c r="X234" s="368"/>
      <c r="Y234" s="368"/>
      <c r="Z234" s="368"/>
      <c r="AA234" s="369"/>
      <c r="AB234" s="369"/>
      <c r="AC234" s="369"/>
      <c r="AD234" s="369" t="s">
        <v>234</v>
      </c>
      <c r="AE234" s="368" t="str">
        <f t="shared" si="7"/>
        <v>First (111)</v>
      </c>
      <c r="AF234" s="575"/>
      <c r="AG234" s="575"/>
      <c r="AH234" s="723"/>
      <c r="AI234" s="723"/>
      <c r="AJ234" s="723"/>
    </row>
    <row r="235" spans="1:36" ht="45" customHeight="1" outlineLevel="1" x14ac:dyDescent="0.25">
      <c r="A235" s="383">
        <v>112</v>
      </c>
      <c r="B235" s="373"/>
      <c r="C235" s="382" t="s">
        <v>657</v>
      </c>
      <c r="D235" s="402" t="s">
        <v>1756</v>
      </c>
      <c r="E235" s="380"/>
      <c r="F235" s="371"/>
      <c r="G235" s="380"/>
      <c r="H235" s="380"/>
      <c r="I235" s="412" t="s">
        <v>215</v>
      </c>
      <c r="J235" s="376" t="s">
        <v>577</v>
      </c>
      <c r="K235" s="214" t="s">
        <v>2402</v>
      </c>
      <c r="L235" s="376" t="s">
        <v>536</v>
      </c>
      <c r="M235" s="368"/>
      <c r="N235" s="367" t="s">
        <v>239</v>
      </c>
      <c r="O235" s="374">
        <v>1</v>
      </c>
      <c r="P235" s="367" t="s">
        <v>578</v>
      </c>
      <c r="Q235" s="214"/>
      <c r="R235" s="367" t="s">
        <v>500</v>
      </c>
      <c r="S235" s="367"/>
      <c r="T235" s="367"/>
      <c r="U235" s="367" t="s">
        <v>34</v>
      </c>
      <c r="V235" s="373"/>
      <c r="W235" s="368"/>
      <c r="X235" s="368"/>
      <c r="Y235" s="368"/>
      <c r="Z235" s="368"/>
      <c r="AA235" s="369"/>
      <c r="AB235" s="369"/>
      <c r="AC235" s="369"/>
      <c r="AD235" s="369" t="s">
        <v>234</v>
      </c>
      <c r="AE235" s="368" t="str">
        <f t="shared" si="7"/>
        <v>MI (112)</v>
      </c>
      <c r="AF235" s="575"/>
      <c r="AG235" s="575"/>
      <c r="AH235" s="723"/>
      <c r="AI235" s="723"/>
      <c r="AJ235" s="723"/>
    </row>
    <row r="236" spans="1:36" ht="45" customHeight="1" outlineLevel="1" x14ac:dyDescent="0.25">
      <c r="A236" s="383">
        <v>113</v>
      </c>
      <c r="B236" s="373"/>
      <c r="C236" s="382" t="s">
        <v>657</v>
      </c>
      <c r="D236" s="402" t="s">
        <v>1756</v>
      </c>
      <c r="E236" s="380"/>
      <c r="F236" s="371"/>
      <c r="G236" s="380"/>
      <c r="H236" s="380"/>
      <c r="I236" s="412" t="s">
        <v>214</v>
      </c>
      <c r="J236" s="376" t="s">
        <v>577</v>
      </c>
      <c r="K236" s="214" t="s">
        <v>2402</v>
      </c>
      <c r="L236" s="376" t="s">
        <v>536</v>
      </c>
      <c r="M236" s="368"/>
      <c r="N236" s="367" t="s">
        <v>239</v>
      </c>
      <c r="O236" s="374">
        <v>19</v>
      </c>
      <c r="P236" s="367" t="s">
        <v>578</v>
      </c>
      <c r="Q236" s="214"/>
      <c r="R236" s="367" t="s">
        <v>500</v>
      </c>
      <c r="S236" s="367"/>
      <c r="T236" s="367"/>
      <c r="U236" s="367" t="s">
        <v>34</v>
      </c>
      <c r="V236" s="373"/>
      <c r="W236" s="368"/>
      <c r="X236" s="368"/>
      <c r="Y236" s="368"/>
      <c r="Z236" s="368"/>
      <c r="AA236" s="369"/>
      <c r="AB236" s="369"/>
      <c r="AC236" s="369"/>
      <c r="AD236" s="369" t="s">
        <v>234</v>
      </c>
      <c r="AE236" s="368" t="str">
        <f t="shared" si="7"/>
        <v>Last (113)</v>
      </c>
      <c r="AF236" s="575"/>
      <c r="AG236" s="575"/>
      <c r="AH236" s="723"/>
      <c r="AI236" s="723"/>
      <c r="AJ236" s="723"/>
    </row>
    <row r="237" spans="1:36" ht="45" customHeight="1" outlineLevel="1" x14ac:dyDescent="0.25">
      <c r="A237" s="383">
        <v>114</v>
      </c>
      <c r="B237" s="373"/>
      <c r="C237" s="382" t="s">
        <v>657</v>
      </c>
      <c r="D237" s="402" t="s">
        <v>1756</v>
      </c>
      <c r="E237" s="380"/>
      <c r="F237" s="371"/>
      <c r="G237" s="380"/>
      <c r="H237" s="380"/>
      <c r="I237" s="412" t="s">
        <v>213</v>
      </c>
      <c r="J237" s="376" t="s">
        <v>577</v>
      </c>
      <c r="K237" s="214" t="s">
        <v>2402</v>
      </c>
      <c r="L237" s="376" t="s">
        <v>536</v>
      </c>
      <c r="M237" s="368"/>
      <c r="N237" s="367" t="s">
        <v>239</v>
      </c>
      <c r="O237" s="374">
        <v>15</v>
      </c>
      <c r="P237" s="367" t="s">
        <v>578</v>
      </c>
      <c r="Q237" s="214"/>
      <c r="R237" s="367" t="s">
        <v>500</v>
      </c>
      <c r="S237" s="367"/>
      <c r="T237" s="367"/>
      <c r="U237" s="367" t="s">
        <v>34</v>
      </c>
      <c r="V237" s="373"/>
      <c r="W237" s="368"/>
      <c r="X237" s="368"/>
      <c r="Y237" s="368"/>
      <c r="Z237" s="368"/>
      <c r="AA237" s="369"/>
      <c r="AB237" s="369"/>
      <c r="AC237" s="369"/>
      <c r="AD237" s="369" t="s">
        <v>234</v>
      </c>
      <c r="AE237" s="368" t="str">
        <f t="shared" si="7"/>
        <v>First (114)</v>
      </c>
      <c r="AF237" s="575"/>
      <c r="AG237" s="575"/>
      <c r="AH237" s="723"/>
      <c r="AI237" s="723"/>
      <c r="AJ237" s="723"/>
    </row>
    <row r="238" spans="1:36" ht="45" customHeight="1" outlineLevel="1" x14ac:dyDescent="0.25">
      <c r="A238" s="383">
        <v>115</v>
      </c>
      <c r="B238" s="373"/>
      <c r="C238" s="382" t="s">
        <v>657</v>
      </c>
      <c r="D238" s="402" t="s">
        <v>1756</v>
      </c>
      <c r="E238" s="380"/>
      <c r="F238" s="371"/>
      <c r="G238" s="380"/>
      <c r="H238" s="380"/>
      <c r="I238" s="412" t="s">
        <v>215</v>
      </c>
      <c r="J238" s="376" t="s">
        <v>577</v>
      </c>
      <c r="K238" s="214" t="s">
        <v>2402</v>
      </c>
      <c r="L238" s="376" t="s">
        <v>536</v>
      </c>
      <c r="M238" s="368"/>
      <c r="N238" s="367" t="s">
        <v>239</v>
      </c>
      <c r="O238" s="374">
        <v>1</v>
      </c>
      <c r="P238" s="367" t="s">
        <v>578</v>
      </c>
      <c r="Q238" s="214"/>
      <c r="R238" s="367" t="s">
        <v>500</v>
      </c>
      <c r="S238" s="367"/>
      <c r="T238" s="367"/>
      <c r="U238" s="367" t="s">
        <v>34</v>
      </c>
      <c r="V238" s="373"/>
      <c r="W238" s="368"/>
      <c r="X238" s="368"/>
      <c r="Y238" s="368"/>
      <c r="Z238" s="368"/>
      <c r="AA238" s="369"/>
      <c r="AB238" s="369"/>
      <c r="AC238" s="369"/>
      <c r="AD238" s="369" t="s">
        <v>234</v>
      </c>
      <c r="AE238" s="368" t="str">
        <f t="shared" si="7"/>
        <v>MI (115)</v>
      </c>
      <c r="AF238" s="575"/>
      <c r="AG238" s="575"/>
      <c r="AH238" s="723"/>
      <c r="AI238" s="723"/>
      <c r="AJ238" s="723"/>
    </row>
    <row r="239" spans="1:36" ht="45" customHeight="1" outlineLevel="1" x14ac:dyDescent="0.25">
      <c r="A239" s="383">
        <v>116</v>
      </c>
      <c r="B239" s="373"/>
      <c r="C239" s="382" t="s">
        <v>657</v>
      </c>
      <c r="D239" s="402" t="s">
        <v>1756</v>
      </c>
      <c r="E239" s="380"/>
      <c r="F239" s="371"/>
      <c r="G239" s="380"/>
      <c r="H239" s="380"/>
      <c r="I239" s="412" t="s">
        <v>214</v>
      </c>
      <c r="J239" s="376" t="s">
        <v>577</v>
      </c>
      <c r="K239" s="214" t="s">
        <v>2402</v>
      </c>
      <c r="L239" s="376" t="s">
        <v>536</v>
      </c>
      <c r="M239" s="368"/>
      <c r="N239" s="367" t="s">
        <v>239</v>
      </c>
      <c r="O239" s="374">
        <v>19</v>
      </c>
      <c r="P239" s="367" t="s">
        <v>578</v>
      </c>
      <c r="Q239" s="214"/>
      <c r="R239" s="367" t="s">
        <v>500</v>
      </c>
      <c r="S239" s="367"/>
      <c r="T239" s="367"/>
      <c r="U239" s="367" t="s">
        <v>34</v>
      </c>
      <c r="V239" s="373"/>
      <c r="W239" s="368"/>
      <c r="X239" s="368"/>
      <c r="Y239" s="368"/>
      <c r="Z239" s="368"/>
      <c r="AA239" s="369"/>
      <c r="AB239" s="369"/>
      <c r="AC239" s="369"/>
      <c r="AD239" s="369" t="s">
        <v>234</v>
      </c>
      <c r="AE239" s="368" t="str">
        <f t="shared" si="7"/>
        <v>Last (116)</v>
      </c>
      <c r="AF239" s="575"/>
      <c r="AG239" s="575"/>
      <c r="AH239" s="723"/>
      <c r="AI239" s="723"/>
      <c r="AJ239" s="723"/>
    </row>
    <row r="240" spans="1:36" ht="54.75" customHeight="1" outlineLevel="1" x14ac:dyDescent="0.25">
      <c r="A240" s="383">
        <v>117</v>
      </c>
      <c r="B240" s="373"/>
      <c r="C240" s="382" t="s">
        <v>657</v>
      </c>
      <c r="D240" s="402" t="s">
        <v>1756</v>
      </c>
      <c r="E240" s="380"/>
      <c r="F240" s="371"/>
      <c r="G240" s="380"/>
      <c r="H240" s="380"/>
      <c r="I240" s="401" t="s">
        <v>2428</v>
      </c>
      <c r="J240" s="376" t="s">
        <v>32</v>
      </c>
      <c r="K240" s="214"/>
      <c r="L240" s="376" t="s">
        <v>34</v>
      </c>
      <c r="M240" s="368"/>
      <c r="N240" s="385"/>
      <c r="O240" s="384"/>
      <c r="P240" s="367" t="s">
        <v>408</v>
      </c>
      <c r="Q240" s="214"/>
      <c r="R240" s="367"/>
      <c r="S240" s="367"/>
      <c r="T240" s="367"/>
      <c r="U240" s="366"/>
      <c r="V240" s="373"/>
      <c r="W240" s="368"/>
      <c r="X240" s="368"/>
      <c r="Y240" s="368"/>
      <c r="Z240" s="368"/>
      <c r="AA240" s="369"/>
      <c r="AB240" s="369"/>
      <c r="AC240" s="369"/>
      <c r="AD240" s="427"/>
      <c r="AE240" s="368" t="str">
        <f t="shared" si="7"/>
        <v>For Broker Dealer and Life Insurance Producer Use Only.  Not for Use with the Public.
(Note to Dev: Text should be in bold) (117)</v>
      </c>
      <c r="AF240" s="575"/>
      <c r="AG240" s="575"/>
      <c r="AH240" s="723"/>
      <c r="AI240" s="723"/>
      <c r="AJ240" s="723"/>
    </row>
    <row r="241" spans="1:36" ht="53.25" customHeight="1" x14ac:dyDescent="0.25">
      <c r="A241" s="383">
        <v>118</v>
      </c>
      <c r="B241" s="373"/>
      <c r="C241" s="382" t="s">
        <v>657</v>
      </c>
      <c r="D241" s="397" t="s">
        <v>1366</v>
      </c>
      <c r="E241" s="395" t="s">
        <v>577</v>
      </c>
      <c r="F241" s="419" t="s">
        <v>2448</v>
      </c>
      <c r="G241" s="395"/>
      <c r="H241" s="386"/>
      <c r="I241" s="396"/>
      <c r="J241" s="395"/>
      <c r="K241" s="392"/>
      <c r="L241" s="395"/>
      <c r="M241" s="386"/>
      <c r="N241" s="394" t="s">
        <v>415</v>
      </c>
      <c r="O241" s="393" t="s">
        <v>415</v>
      </c>
      <c r="P241" s="391"/>
      <c r="Q241" s="392"/>
      <c r="R241" s="391"/>
      <c r="S241" s="391"/>
      <c r="T241" s="391"/>
      <c r="U241" s="390"/>
      <c r="V241" s="389"/>
      <c r="W241" s="386"/>
      <c r="X241" s="386"/>
      <c r="Y241" s="386"/>
      <c r="Z241" s="386"/>
      <c r="AA241" s="388"/>
      <c r="AB241" s="388"/>
      <c r="AC241" s="388"/>
      <c r="AD241" s="387" t="s">
        <v>415</v>
      </c>
      <c r="AE241" s="386"/>
      <c r="AF241" s="575"/>
      <c r="AG241" s="575"/>
      <c r="AH241" s="723"/>
      <c r="AI241" s="723"/>
      <c r="AJ241" s="723"/>
    </row>
    <row r="242" spans="1:36" ht="24" customHeight="1" outlineLevel="1" x14ac:dyDescent="0.25">
      <c r="A242" s="383">
        <v>119</v>
      </c>
      <c r="B242" s="373"/>
      <c r="C242" s="382" t="s">
        <v>657</v>
      </c>
      <c r="D242" s="367" t="s">
        <v>1366</v>
      </c>
      <c r="E242" s="376"/>
      <c r="F242" s="368"/>
      <c r="G242" s="380"/>
      <c r="H242" s="380"/>
      <c r="I242" s="412" t="s">
        <v>59</v>
      </c>
      <c r="J242" s="376" t="s">
        <v>32</v>
      </c>
      <c r="K242" s="214"/>
      <c r="L242" s="376" t="s">
        <v>34</v>
      </c>
      <c r="M242" s="368"/>
      <c r="N242" s="385" t="s">
        <v>415</v>
      </c>
      <c r="O242" s="384" t="s">
        <v>415</v>
      </c>
      <c r="P242" s="367" t="s">
        <v>369</v>
      </c>
      <c r="Q242" s="461"/>
      <c r="R242" s="369"/>
      <c r="S242" s="367"/>
      <c r="T242" s="367"/>
      <c r="U242" s="366"/>
      <c r="V242" s="373"/>
      <c r="W242" s="368"/>
      <c r="X242" s="368"/>
      <c r="Y242" s="368"/>
      <c r="Z242" s="368"/>
      <c r="AA242" s="369"/>
      <c r="AB242" s="369"/>
      <c r="AC242" s="369"/>
      <c r="AD242" s="427" t="s">
        <v>415</v>
      </c>
      <c r="AE242" s="368" t="str">
        <f t="shared" ref="AE242:AE251" si="8">I242&amp;" ("&amp;A242&amp;")"</f>
        <v>Trustee Name (119)</v>
      </c>
      <c r="AF242" s="575"/>
      <c r="AG242" s="575"/>
      <c r="AH242" s="723"/>
      <c r="AI242" s="723"/>
      <c r="AJ242" s="723"/>
    </row>
    <row r="243" spans="1:36" ht="45.75" customHeight="1" outlineLevel="1" x14ac:dyDescent="0.25">
      <c r="A243" s="383">
        <v>120</v>
      </c>
      <c r="B243" s="373"/>
      <c r="C243" s="382" t="s">
        <v>657</v>
      </c>
      <c r="D243" s="367" t="s">
        <v>1366</v>
      </c>
      <c r="E243" s="376"/>
      <c r="F243" s="368"/>
      <c r="G243" s="380"/>
      <c r="H243" s="380"/>
      <c r="I243" s="425" t="s">
        <v>357</v>
      </c>
      <c r="J243" s="376" t="s">
        <v>32</v>
      </c>
      <c r="K243" s="214"/>
      <c r="L243" s="376" t="s">
        <v>33</v>
      </c>
      <c r="M243" s="368"/>
      <c r="N243" s="367" t="s">
        <v>239</v>
      </c>
      <c r="O243" s="374">
        <v>15</v>
      </c>
      <c r="P243" s="367" t="s">
        <v>578</v>
      </c>
      <c r="Q243" s="214"/>
      <c r="R243" s="367" t="s">
        <v>500</v>
      </c>
      <c r="S243" s="367"/>
      <c r="T243" s="367"/>
      <c r="U243" s="366" t="s">
        <v>34</v>
      </c>
      <c r="V243" s="373"/>
      <c r="W243" s="368"/>
      <c r="X243" s="368"/>
      <c r="Y243" s="368"/>
      <c r="Z243" s="371"/>
      <c r="AA243" s="369"/>
      <c r="AB243" s="369"/>
      <c r="AC243" s="369"/>
      <c r="AD243" s="369" t="s">
        <v>234</v>
      </c>
      <c r="AE243" s="368" t="str">
        <f t="shared" si="8"/>
        <v>First  (120)</v>
      </c>
      <c r="AF243" s="575"/>
      <c r="AG243" s="575"/>
      <c r="AH243" s="723"/>
      <c r="AI243" s="723"/>
      <c r="AJ243" s="723"/>
    </row>
    <row r="244" spans="1:36" ht="42.75" customHeight="1" outlineLevel="1" x14ac:dyDescent="0.25">
      <c r="A244" s="383">
        <v>121</v>
      </c>
      <c r="B244" s="373"/>
      <c r="C244" s="382" t="s">
        <v>657</v>
      </c>
      <c r="D244" s="367" t="s">
        <v>1366</v>
      </c>
      <c r="E244" s="376"/>
      <c r="F244" s="368"/>
      <c r="G244" s="380"/>
      <c r="H244" s="380"/>
      <c r="I244" s="425" t="s">
        <v>215</v>
      </c>
      <c r="J244" s="376" t="s">
        <v>32</v>
      </c>
      <c r="K244" s="214"/>
      <c r="L244" s="376" t="s">
        <v>536</v>
      </c>
      <c r="M244" s="368"/>
      <c r="N244" s="367" t="s">
        <v>239</v>
      </c>
      <c r="O244" s="374">
        <v>1</v>
      </c>
      <c r="P244" s="367" t="s">
        <v>578</v>
      </c>
      <c r="Q244" s="214"/>
      <c r="R244" s="367" t="s">
        <v>500</v>
      </c>
      <c r="S244" s="367"/>
      <c r="T244" s="367"/>
      <c r="U244" s="366" t="s">
        <v>34</v>
      </c>
      <c r="V244" s="373"/>
      <c r="W244" s="368"/>
      <c r="X244" s="368"/>
      <c r="Y244" s="368"/>
      <c r="Z244" s="371"/>
      <c r="AA244" s="369"/>
      <c r="AB244" s="369"/>
      <c r="AC244" s="369"/>
      <c r="AD244" s="369" t="s">
        <v>234</v>
      </c>
      <c r="AE244" s="368" t="str">
        <f t="shared" si="8"/>
        <v>MI (121)</v>
      </c>
      <c r="AF244" s="575"/>
      <c r="AG244" s="575"/>
      <c r="AH244" s="723"/>
      <c r="AI244" s="723"/>
      <c r="AJ244" s="723"/>
    </row>
    <row r="245" spans="1:36" ht="41.25" customHeight="1" outlineLevel="1" x14ac:dyDescent="0.25">
      <c r="A245" s="383">
        <v>122</v>
      </c>
      <c r="B245" s="373"/>
      <c r="C245" s="382" t="s">
        <v>657</v>
      </c>
      <c r="D245" s="367" t="s">
        <v>1366</v>
      </c>
      <c r="E245" s="376"/>
      <c r="F245" s="368"/>
      <c r="G245" s="380"/>
      <c r="H245" s="380"/>
      <c r="I245" s="425" t="s">
        <v>214</v>
      </c>
      <c r="J245" s="376" t="s">
        <v>32</v>
      </c>
      <c r="K245" s="214"/>
      <c r="L245" s="376" t="s">
        <v>33</v>
      </c>
      <c r="M245" s="368"/>
      <c r="N245" s="367" t="s">
        <v>239</v>
      </c>
      <c r="O245" s="374">
        <v>19</v>
      </c>
      <c r="P245" s="367" t="s">
        <v>578</v>
      </c>
      <c r="Q245" s="214"/>
      <c r="R245" s="367" t="s">
        <v>500</v>
      </c>
      <c r="S245" s="367"/>
      <c r="T245" s="367"/>
      <c r="U245" s="366" t="s">
        <v>34</v>
      </c>
      <c r="V245" s="373"/>
      <c r="W245" s="368"/>
      <c r="X245" s="368"/>
      <c r="Y245" s="368"/>
      <c r="Z245" s="371"/>
      <c r="AA245" s="369"/>
      <c r="AB245" s="369"/>
      <c r="AC245" s="369"/>
      <c r="AD245" s="369" t="s">
        <v>234</v>
      </c>
      <c r="AE245" s="368" t="str">
        <f t="shared" si="8"/>
        <v>Last (122)</v>
      </c>
      <c r="AF245" s="575"/>
      <c r="AG245" s="575"/>
      <c r="AH245" s="723"/>
      <c r="AI245" s="723"/>
      <c r="AJ245" s="723"/>
    </row>
    <row r="246" spans="1:36" ht="52.5" customHeight="1" outlineLevel="1" x14ac:dyDescent="0.25">
      <c r="A246" s="383">
        <v>123</v>
      </c>
      <c r="B246" s="373"/>
      <c r="C246" s="382" t="s">
        <v>657</v>
      </c>
      <c r="D246" s="367" t="s">
        <v>1366</v>
      </c>
      <c r="E246" s="380"/>
      <c r="F246" s="371"/>
      <c r="G246" s="380"/>
      <c r="H246" s="380"/>
      <c r="I246" s="406" t="s">
        <v>1367</v>
      </c>
      <c r="J246" s="376" t="s">
        <v>32</v>
      </c>
      <c r="K246" s="214"/>
      <c r="L246" s="376" t="s">
        <v>34</v>
      </c>
      <c r="M246" s="445"/>
      <c r="N246" s="385" t="s">
        <v>415</v>
      </c>
      <c r="O246" s="384" t="s">
        <v>415</v>
      </c>
      <c r="P246" s="367" t="s">
        <v>369</v>
      </c>
      <c r="Q246" s="400"/>
      <c r="R246" s="385"/>
      <c r="S246" s="385"/>
      <c r="T246" s="385"/>
      <c r="U246" s="460"/>
      <c r="V246" s="373"/>
      <c r="W246" s="368"/>
      <c r="X246" s="368"/>
      <c r="Y246" s="368"/>
      <c r="Z246" s="368"/>
      <c r="AA246" s="369"/>
      <c r="AB246" s="369"/>
      <c r="AC246" s="369"/>
      <c r="AD246" s="427" t="s">
        <v>415</v>
      </c>
      <c r="AE246" s="368" t="str">
        <f t="shared" si="8"/>
        <v>Additional Trustee Name (123)</v>
      </c>
      <c r="AF246" s="575"/>
      <c r="AG246" s="575"/>
      <c r="AH246" s="723"/>
      <c r="AI246" s="723"/>
      <c r="AJ246" s="723"/>
    </row>
    <row r="247" spans="1:36" ht="51" customHeight="1" outlineLevel="1" x14ac:dyDescent="0.25">
      <c r="A247" s="383">
        <v>124</v>
      </c>
      <c r="B247" s="373"/>
      <c r="C247" s="382" t="s">
        <v>657</v>
      </c>
      <c r="D247" s="367" t="s">
        <v>1366</v>
      </c>
      <c r="E247" s="380"/>
      <c r="F247" s="371"/>
      <c r="G247" s="380"/>
      <c r="H247" s="380"/>
      <c r="I247" s="425" t="s">
        <v>213</v>
      </c>
      <c r="J247" s="376" t="s">
        <v>32</v>
      </c>
      <c r="K247" s="214"/>
      <c r="L247" s="376" t="s">
        <v>536</v>
      </c>
      <c r="M247" s="368"/>
      <c r="N247" s="367" t="s">
        <v>239</v>
      </c>
      <c r="O247" s="408">
        <v>15</v>
      </c>
      <c r="P247" s="367" t="s">
        <v>578</v>
      </c>
      <c r="Q247" s="214"/>
      <c r="R247" s="367" t="s">
        <v>500</v>
      </c>
      <c r="S247" s="367"/>
      <c r="T247" s="367"/>
      <c r="U247" s="366" t="s">
        <v>34</v>
      </c>
      <c r="V247" s="373"/>
      <c r="W247" s="368"/>
      <c r="X247" s="368"/>
      <c r="Y247" s="368"/>
      <c r="Z247" s="368"/>
      <c r="AA247" s="369"/>
      <c r="AB247" s="369"/>
      <c r="AC247" s="369"/>
      <c r="AD247" s="369" t="s">
        <v>234</v>
      </c>
      <c r="AE247" s="368" t="str">
        <f t="shared" si="8"/>
        <v>First (124)</v>
      </c>
      <c r="AF247" s="575"/>
      <c r="AG247" s="575"/>
      <c r="AH247" s="723"/>
      <c r="AI247" s="723"/>
      <c r="AJ247" s="723"/>
    </row>
    <row r="248" spans="1:36" ht="50.25" customHeight="1" outlineLevel="1" x14ac:dyDescent="0.25">
      <c r="A248" s="383">
        <v>125</v>
      </c>
      <c r="B248" s="373"/>
      <c r="C248" s="382" t="s">
        <v>657</v>
      </c>
      <c r="D248" s="367" t="s">
        <v>1366</v>
      </c>
      <c r="E248" s="380"/>
      <c r="F248" s="371"/>
      <c r="G248" s="380"/>
      <c r="H248" s="380"/>
      <c r="I248" s="425" t="s">
        <v>215</v>
      </c>
      <c r="J248" s="376" t="s">
        <v>32</v>
      </c>
      <c r="K248" s="214"/>
      <c r="L248" s="376" t="s">
        <v>536</v>
      </c>
      <c r="M248" s="368"/>
      <c r="N248" s="367" t="s">
        <v>239</v>
      </c>
      <c r="O248" s="408">
        <v>1</v>
      </c>
      <c r="P248" s="367" t="s">
        <v>578</v>
      </c>
      <c r="Q248" s="214"/>
      <c r="R248" s="367" t="s">
        <v>500</v>
      </c>
      <c r="S248" s="367"/>
      <c r="T248" s="367"/>
      <c r="U248" s="366" t="s">
        <v>34</v>
      </c>
      <c r="V248" s="373"/>
      <c r="W248" s="368"/>
      <c r="X248" s="368"/>
      <c r="Y248" s="368"/>
      <c r="Z248" s="368"/>
      <c r="AA248" s="369"/>
      <c r="AB248" s="369"/>
      <c r="AC248" s="369"/>
      <c r="AD248" s="369" t="s">
        <v>234</v>
      </c>
      <c r="AE248" s="368" t="str">
        <f t="shared" si="8"/>
        <v>MI (125)</v>
      </c>
      <c r="AF248" s="575"/>
      <c r="AG248" s="575"/>
      <c r="AH248" s="723"/>
      <c r="AI248" s="723"/>
      <c r="AJ248" s="723"/>
    </row>
    <row r="249" spans="1:36" ht="60" customHeight="1" outlineLevel="1" x14ac:dyDescent="0.25">
      <c r="A249" s="383">
        <v>126</v>
      </c>
      <c r="B249" s="373"/>
      <c r="C249" s="382" t="s">
        <v>657</v>
      </c>
      <c r="D249" s="367" t="s">
        <v>1366</v>
      </c>
      <c r="E249" s="380"/>
      <c r="F249" s="371"/>
      <c r="G249" s="380"/>
      <c r="H249" s="380"/>
      <c r="I249" s="425" t="s">
        <v>214</v>
      </c>
      <c r="J249" s="376" t="s">
        <v>32</v>
      </c>
      <c r="K249" s="214"/>
      <c r="L249" s="376" t="s">
        <v>536</v>
      </c>
      <c r="M249" s="368"/>
      <c r="N249" s="367" t="s">
        <v>239</v>
      </c>
      <c r="O249" s="374">
        <v>19</v>
      </c>
      <c r="P249" s="367" t="s">
        <v>578</v>
      </c>
      <c r="Q249" s="214"/>
      <c r="R249" s="367" t="s">
        <v>500</v>
      </c>
      <c r="S249" s="367"/>
      <c r="T249" s="367"/>
      <c r="U249" s="366" t="s">
        <v>34</v>
      </c>
      <c r="V249" s="373"/>
      <c r="W249" s="368"/>
      <c r="X249" s="368"/>
      <c r="Y249" s="368"/>
      <c r="Z249" s="368"/>
      <c r="AA249" s="369"/>
      <c r="AB249" s="369"/>
      <c r="AC249" s="369"/>
      <c r="AD249" s="369" t="s">
        <v>234</v>
      </c>
      <c r="AE249" s="368" t="str">
        <f t="shared" si="8"/>
        <v>Last (126)</v>
      </c>
      <c r="AF249" s="575"/>
      <c r="AG249" s="575"/>
      <c r="AH249" s="723"/>
      <c r="AI249" s="723"/>
      <c r="AJ249" s="723"/>
    </row>
    <row r="250" spans="1:36" s="506" customFormat="1" ht="81.75" customHeight="1" outlineLevel="1" x14ac:dyDescent="0.25">
      <c r="A250" s="499">
        <v>127</v>
      </c>
      <c r="B250" s="500"/>
      <c r="C250" s="501" t="s">
        <v>657</v>
      </c>
      <c r="D250" s="468" t="s">
        <v>1366</v>
      </c>
      <c r="E250" s="507"/>
      <c r="F250" s="508"/>
      <c r="G250" s="507"/>
      <c r="H250" s="507"/>
      <c r="I250" s="503" t="s">
        <v>696</v>
      </c>
      <c r="J250" s="455" t="s">
        <v>32</v>
      </c>
      <c r="K250" s="424"/>
      <c r="L250" s="455"/>
      <c r="M250" s="426"/>
      <c r="N250" s="468"/>
      <c r="O250" s="469"/>
      <c r="P250" s="468" t="s">
        <v>683</v>
      </c>
      <c r="Q250" s="424"/>
      <c r="R250" s="468"/>
      <c r="S250" s="468"/>
      <c r="T250" s="468"/>
      <c r="U250" s="504"/>
      <c r="V250" s="500"/>
      <c r="W250" s="426"/>
      <c r="X250" s="426"/>
      <c r="Y250" s="426"/>
      <c r="Z250" s="426"/>
      <c r="AA250" s="505"/>
      <c r="AB250" s="505"/>
      <c r="AC250" s="505"/>
      <c r="AD250" s="505"/>
      <c r="AE250" s="426" t="str">
        <f t="shared" si="8"/>
        <v>Additional trust information will be requested during the telephone interview. The proposed insured should have the trust documents available for reference during the interview. (127)</v>
      </c>
      <c r="AF250" s="719"/>
      <c r="AG250" s="719"/>
      <c r="AH250" s="723"/>
      <c r="AI250" s="723"/>
      <c r="AJ250" s="723"/>
    </row>
    <row r="251" spans="1:36" ht="65.25" customHeight="1" outlineLevel="1" x14ac:dyDescent="0.25">
      <c r="A251" s="383">
        <v>128</v>
      </c>
      <c r="B251" s="373"/>
      <c r="C251" s="382" t="s">
        <v>657</v>
      </c>
      <c r="D251" s="367" t="s">
        <v>1366</v>
      </c>
      <c r="E251" s="380"/>
      <c r="F251" s="371"/>
      <c r="G251" s="380"/>
      <c r="H251" s="380"/>
      <c r="I251" s="401" t="s">
        <v>2428</v>
      </c>
      <c r="J251" s="376" t="s">
        <v>32</v>
      </c>
      <c r="K251" s="214"/>
      <c r="L251" s="376" t="s">
        <v>34</v>
      </c>
      <c r="M251" s="368"/>
      <c r="N251" s="385"/>
      <c r="O251" s="384"/>
      <c r="P251" s="367" t="s">
        <v>408</v>
      </c>
      <c r="Q251" s="214"/>
      <c r="R251" s="367"/>
      <c r="S251" s="367"/>
      <c r="T251" s="367"/>
      <c r="U251" s="366"/>
      <c r="V251" s="373"/>
      <c r="W251" s="368"/>
      <c r="X251" s="368"/>
      <c r="Y251" s="368"/>
      <c r="Z251" s="368"/>
      <c r="AA251" s="369"/>
      <c r="AB251" s="369"/>
      <c r="AC251" s="369"/>
      <c r="AD251" s="427"/>
      <c r="AE251" s="368" t="str">
        <f t="shared" si="8"/>
        <v>For Broker Dealer and Life Insurance Producer Use Only.  Not for Use with the Public.
(Note to Dev: Text should be in bold) (128)</v>
      </c>
      <c r="AF251" s="575"/>
      <c r="AG251" s="575"/>
      <c r="AH251" s="723"/>
      <c r="AI251" s="723"/>
      <c r="AJ251" s="723"/>
    </row>
    <row r="252" spans="1:36" ht="53.25" customHeight="1" x14ac:dyDescent="0.25">
      <c r="A252" s="383">
        <v>129</v>
      </c>
      <c r="B252" s="373"/>
      <c r="C252" s="382" t="s">
        <v>657</v>
      </c>
      <c r="D252" s="451" t="s">
        <v>1368</v>
      </c>
      <c r="E252" s="395" t="s">
        <v>577</v>
      </c>
      <c r="F252" s="419" t="s">
        <v>2447</v>
      </c>
      <c r="G252" s="395"/>
      <c r="H252" s="386"/>
      <c r="I252" s="396"/>
      <c r="J252" s="395"/>
      <c r="K252" s="392"/>
      <c r="L252" s="395"/>
      <c r="M252" s="386"/>
      <c r="N252" s="394" t="s">
        <v>415</v>
      </c>
      <c r="O252" s="393" t="s">
        <v>415</v>
      </c>
      <c r="P252" s="391"/>
      <c r="Q252" s="392"/>
      <c r="R252" s="391"/>
      <c r="S252" s="391"/>
      <c r="T252" s="391"/>
      <c r="U252" s="390"/>
      <c r="V252" s="389"/>
      <c r="W252" s="386"/>
      <c r="X252" s="386"/>
      <c r="Y252" s="386"/>
      <c r="Z252" s="386"/>
      <c r="AA252" s="388"/>
      <c r="AB252" s="388"/>
      <c r="AC252" s="388"/>
      <c r="AD252" s="387" t="s">
        <v>415</v>
      </c>
      <c r="AE252" s="386"/>
      <c r="AF252" s="575"/>
      <c r="AG252" s="575"/>
      <c r="AH252" s="723"/>
      <c r="AI252" s="723"/>
      <c r="AJ252" s="723"/>
    </row>
    <row r="253" spans="1:36" ht="24" customHeight="1" outlineLevel="1" x14ac:dyDescent="0.25">
      <c r="A253" s="383">
        <v>130</v>
      </c>
      <c r="B253" s="373"/>
      <c r="C253" s="382" t="s">
        <v>657</v>
      </c>
      <c r="D253" s="402" t="s">
        <v>1368</v>
      </c>
      <c r="E253" s="376"/>
      <c r="F253" s="368"/>
      <c r="G253" s="380"/>
      <c r="H253" s="380"/>
      <c r="I253" s="412" t="s">
        <v>1369</v>
      </c>
      <c r="J253" s="376" t="s">
        <v>32</v>
      </c>
      <c r="K253" s="214"/>
      <c r="L253" s="376" t="s">
        <v>34</v>
      </c>
      <c r="M253" s="368"/>
      <c r="N253" s="385" t="s">
        <v>415</v>
      </c>
      <c r="O253" s="384" t="s">
        <v>415</v>
      </c>
      <c r="P253" s="367" t="s">
        <v>369</v>
      </c>
      <c r="Q253" s="461"/>
      <c r="R253" s="369"/>
      <c r="S253" s="367"/>
      <c r="T253" s="367"/>
      <c r="U253" s="366"/>
      <c r="V253" s="373"/>
      <c r="W253" s="368"/>
      <c r="X253" s="368"/>
      <c r="Y253" s="368"/>
      <c r="Z253" s="368"/>
      <c r="AA253" s="369"/>
      <c r="AB253" s="369"/>
      <c r="AC253" s="369"/>
      <c r="AD253" s="427" t="s">
        <v>415</v>
      </c>
      <c r="AE253" s="368" t="str">
        <f t="shared" ref="AE253:AE262" si="9">I253&amp;" ("&amp;A253&amp;")"</f>
        <v>Authorized Signer Name (130)</v>
      </c>
      <c r="AF253" s="575"/>
      <c r="AG253" s="575"/>
      <c r="AH253" s="723"/>
      <c r="AI253" s="723"/>
      <c r="AJ253" s="723"/>
    </row>
    <row r="254" spans="1:36" ht="45.75" customHeight="1" outlineLevel="1" x14ac:dyDescent="0.25">
      <c r="A254" s="383">
        <v>131</v>
      </c>
      <c r="B254" s="373"/>
      <c r="C254" s="382" t="s">
        <v>657</v>
      </c>
      <c r="D254" s="402" t="s">
        <v>1368</v>
      </c>
      <c r="E254" s="376"/>
      <c r="F254" s="368"/>
      <c r="G254" s="380"/>
      <c r="H254" s="380"/>
      <c r="I254" s="425" t="s">
        <v>357</v>
      </c>
      <c r="J254" s="376" t="s">
        <v>32</v>
      </c>
      <c r="K254" s="214"/>
      <c r="L254" s="376" t="s">
        <v>33</v>
      </c>
      <c r="M254" s="368"/>
      <c r="N254" s="367" t="s">
        <v>239</v>
      </c>
      <c r="O254" s="374">
        <v>15</v>
      </c>
      <c r="P254" s="367" t="s">
        <v>578</v>
      </c>
      <c r="Q254" s="214"/>
      <c r="R254" s="367" t="s">
        <v>500</v>
      </c>
      <c r="S254" s="367"/>
      <c r="T254" s="367"/>
      <c r="U254" s="366" t="s">
        <v>34</v>
      </c>
      <c r="V254" s="373"/>
      <c r="W254" s="368"/>
      <c r="X254" s="368"/>
      <c r="Y254" s="368"/>
      <c r="Z254" s="371"/>
      <c r="AA254" s="369"/>
      <c r="AB254" s="369"/>
      <c r="AC254" s="369"/>
      <c r="AD254" s="369" t="s">
        <v>234</v>
      </c>
      <c r="AE254" s="368" t="str">
        <f t="shared" si="9"/>
        <v>First  (131)</v>
      </c>
      <c r="AF254" s="575"/>
      <c r="AG254" s="575"/>
      <c r="AH254" s="723"/>
      <c r="AI254" s="723"/>
      <c r="AJ254" s="723"/>
    </row>
    <row r="255" spans="1:36" ht="42.75" customHeight="1" outlineLevel="1" x14ac:dyDescent="0.25">
      <c r="A255" s="383">
        <v>132</v>
      </c>
      <c r="B255" s="373"/>
      <c r="C255" s="382" t="s">
        <v>657</v>
      </c>
      <c r="D255" s="402" t="s">
        <v>1368</v>
      </c>
      <c r="E255" s="376"/>
      <c r="F255" s="368"/>
      <c r="G255" s="380"/>
      <c r="H255" s="380"/>
      <c r="I255" s="425" t="s">
        <v>215</v>
      </c>
      <c r="J255" s="376" t="s">
        <v>32</v>
      </c>
      <c r="K255" s="214"/>
      <c r="L255" s="376" t="s">
        <v>536</v>
      </c>
      <c r="M255" s="368"/>
      <c r="N255" s="367" t="s">
        <v>239</v>
      </c>
      <c r="O255" s="374">
        <v>1</v>
      </c>
      <c r="P255" s="367" t="s">
        <v>578</v>
      </c>
      <c r="Q255" s="214"/>
      <c r="R255" s="367" t="s">
        <v>500</v>
      </c>
      <c r="S255" s="367"/>
      <c r="T255" s="367"/>
      <c r="U255" s="366" t="s">
        <v>34</v>
      </c>
      <c r="V255" s="373"/>
      <c r="W255" s="368"/>
      <c r="X255" s="368"/>
      <c r="Y255" s="368"/>
      <c r="Z255" s="371"/>
      <c r="AA255" s="369"/>
      <c r="AB255" s="369"/>
      <c r="AC255" s="369"/>
      <c r="AD255" s="369" t="s">
        <v>234</v>
      </c>
      <c r="AE255" s="368" t="str">
        <f t="shared" si="9"/>
        <v>MI (132)</v>
      </c>
      <c r="AF255" s="575"/>
      <c r="AG255" s="575"/>
      <c r="AH255" s="723"/>
      <c r="AI255" s="723"/>
      <c r="AJ255" s="723"/>
    </row>
    <row r="256" spans="1:36" ht="41.25" customHeight="1" outlineLevel="1" x14ac:dyDescent="0.25">
      <c r="A256" s="383">
        <v>133</v>
      </c>
      <c r="B256" s="373"/>
      <c r="C256" s="382" t="s">
        <v>657</v>
      </c>
      <c r="D256" s="402" t="s">
        <v>1368</v>
      </c>
      <c r="E256" s="376"/>
      <c r="F256" s="368"/>
      <c r="G256" s="380"/>
      <c r="H256" s="380"/>
      <c r="I256" s="425" t="s">
        <v>214</v>
      </c>
      <c r="J256" s="376" t="s">
        <v>32</v>
      </c>
      <c r="K256" s="214"/>
      <c r="L256" s="376" t="s">
        <v>33</v>
      </c>
      <c r="M256" s="368"/>
      <c r="N256" s="367" t="s">
        <v>239</v>
      </c>
      <c r="O256" s="374">
        <v>19</v>
      </c>
      <c r="P256" s="367" t="s">
        <v>578</v>
      </c>
      <c r="Q256" s="214"/>
      <c r="R256" s="367" t="s">
        <v>500</v>
      </c>
      <c r="S256" s="367"/>
      <c r="T256" s="367"/>
      <c r="U256" s="366" t="s">
        <v>34</v>
      </c>
      <c r="V256" s="373"/>
      <c r="W256" s="368"/>
      <c r="X256" s="368"/>
      <c r="Y256" s="368"/>
      <c r="Z256" s="371"/>
      <c r="AA256" s="369"/>
      <c r="AB256" s="369"/>
      <c r="AC256" s="369"/>
      <c r="AD256" s="369" t="s">
        <v>234</v>
      </c>
      <c r="AE256" s="368" t="str">
        <f t="shared" si="9"/>
        <v>Last (133)</v>
      </c>
      <c r="AF256" s="575"/>
      <c r="AG256" s="575"/>
      <c r="AH256" s="723"/>
      <c r="AI256" s="723"/>
      <c r="AJ256" s="723"/>
    </row>
    <row r="257" spans="1:36" ht="41.25" customHeight="1" outlineLevel="1" x14ac:dyDescent="0.25">
      <c r="A257" s="383">
        <v>134</v>
      </c>
      <c r="B257" s="373"/>
      <c r="C257" s="382" t="s">
        <v>657</v>
      </c>
      <c r="D257" s="402" t="s">
        <v>1368</v>
      </c>
      <c r="E257" s="376"/>
      <c r="F257" s="368"/>
      <c r="G257" s="380"/>
      <c r="H257" s="380"/>
      <c r="I257" s="425" t="s">
        <v>1610</v>
      </c>
      <c r="J257" s="376" t="s">
        <v>32</v>
      </c>
      <c r="K257" s="214"/>
      <c r="L257" s="376" t="s">
        <v>33</v>
      </c>
      <c r="M257" s="368"/>
      <c r="N257" s="367" t="s">
        <v>239</v>
      </c>
      <c r="O257" s="374">
        <v>12</v>
      </c>
      <c r="P257" s="367" t="s">
        <v>578</v>
      </c>
      <c r="Q257" s="214"/>
      <c r="R257" s="367" t="s">
        <v>500</v>
      </c>
      <c r="S257" s="367"/>
      <c r="T257" s="367"/>
      <c r="U257" s="366" t="s">
        <v>34</v>
      </c>
      <c r="V257" s="373"/>
      <c r="W257" s="368"/>
      <c r="X257" s="368"/>
      <c r="Y257" s="368"/>
      <c r="Z257" s="371"/>
      <c r="AA257" s="369"/>
      <c r="AB257" s="369"/>
      <c r="AC257" s="369"/>
      <c r="AD257" s="369" t="s">
        <v>234</v>
      </c>
      <c r="AE257" s="368" t="str">
        <f t="shared" si="9"/>
        <v>Title (134)</v>
      </c>
      <c r="AF257" s="575"/>
      <c r="AG257" s="575"/>
      <c r="AH257" s="723"/>
      <c r="AI257" s="723"/>
      <c r="AJ257" s="723"/>
    </row>
    <row r="258" spans="1:36" ht="52.5" customHeight="1" outlineLevel="1" x14ac:dyDescent="0.25">
      <c r="A258" s="383">
        <v>135</v>
      </c>
      <c r="B258" s="373"/>
      <c r="C258" s="382" t="s">
        <v>657</v>
      </c>
      <c r="D258" s="402" t="s">
        <v>1368</v>
      </c>
      <c r="E258" s="380"/>
      <c r="F258" s="371"/>
      <c r="G258" s="380"/>
      <c r="H258" s="380"/>
      <c r="I258" s="406" t="s">
        <v>1370</v>
      </c>
      <c r="J258" s="376" t="s">
        <v>32</v>
      </c>
      <c r="K258" s="214"/>
      <c r="L258" s="376" t="s">
        <v>34</v>
      </c>
      <c r="M258" s="368"/>
      <c r="N258" s="385" t="s">
        <v>415</v>
      </c>
      <c r="O258" s="384" t="s">
        <v>415</v>
      </c>
      <c r="P258" s="367" t="s">
        <v>369</v>
      </c>
      <c r="Q258" s="400"/>
      <c r="R258" s="385"/>
      <c r="S258" s="385"/>
      <c r="T258" s="385"/>
      <c r="U258" s="460"/>
      <c r="V258" s="373"/>
      <c r="W258" s="368"/>
      <c r="X258" s="368"/>
      <c r="Y258" s="368"/>
      <c r="Z258" s="368"/>
      <c r="AA258" s="369"/>
      <c r="AB258" s="369"/>
      <c r="AC258" s="369"/>
      <c r="AD258" s="427" t="s">
        <v>415</v>
      </c>
      <c r="AE258" s="368" t="str">
        <f t="shared" si="9"/>
        <v>Additional Authorized Signer Name (135)</v>
      </c>
      <c r="AF258" s="575"/>
      <c r="AG258" s="575"/>
      <c r="AH258" s="723"/>
      <c r="AI258" s="723"/>
      <c r="AJ258" s="723"/>
    </row>
    <row r="259" spans="1:36" ht="51" customHeight="1" outlineLevel="1" x14ac:dyDescent="0.25">
      <c r="A259" s="383">
        <v>136</v>
      </c>
      <c r="B259" s="373"/>
      <c r="C259" s="382" t="s">
        <v>657</v>
      </c>
      <c r="D259" s="402" t="s">
        <v>1368</v>
      </c>
      <c r="E259" s="380"/>
      <c r="F259" s="371"/>
      <c r="G259" s="380"/>
      <c r="H259" s="380"/>
      <c r="I259" s="425" t="s">
        <v>213</v>
      </c>
      <c r="J259" s="376" t="s">
        <v>32</v>
      </c>
      <c r="K259" s="214"/>
      <c r="L259" s="376" t="s">
        <v>536</v>
      </c>
      <c r="M259" s="368"/>
      <c r="N259" s="367" t="s">
        <v>239</v>
      </c>
      <c r="O259" s="408">
        <v>15</v>
      </c>
      <c r="P259" s="367" t="s">
        <v>578</v>
      </c>
      <c r="Q259" s="214"/>
      <c r="R259" s="367" t="s">
        <v>500</v>
      </c>
      <c r="S259" s="367"/>
      <c r="T259" s="367"/>
      <c r="U259" s="366" t="s">
        <v>34</v>
      </c>
      <c r="V259" s="373"/>
      <c r="W259" s="368"/>
      <c r="X259" s="368"/>
      <c r="Y259" s="368"/>
      <c r="Z259" s="368"/>
      <c r="AA259" s="369"/>
      <c r="AB259" s="369"/>
      <c r="AC259" s="369"/>
      <c r="AD259" s="369" t="s">
        <v>234</v>
      </c>
      <c r="AE259" s="368" t="str">
        <f t="shared" si="9"/>
        <v>First (136)</v>
      </c>
      <c r="AF259" s="575"/>
      <c r="AG259" s="575"/>
      <c r="AH259" s="723"/>
      <c r="AI259" s="723"/>
      <c r="AJ259" s="723"/>
    </row>
    <row r="260" spans="1:36" ht="50.25" customHeight="1" outlineLevel="1" x14ac:dyDescent="0.25">
      <c r="A260" s="383">
        <v>137</v>
      </c>
      <c r="B260" s="373"/>
      <c r="C260" s="382" t="s">
        <v>657</v>
      </c>
      <c r="D260" s="402" t="s">
        <v>1368</v>
      </c>
      <c r="E260" s="380"/>
      <c r="F260" s="371"/>
      <c r="G260" s="380"/>
      <c r="H260" s="380"/>
      <c r="I260" s="425" t="s">
        <v>215</v>
      </c>
      <c r="J260" s="376" t="s">
        <v>32</v>
      </c>
      <c r="K260" s="214"/>
      <c r="L260" s="376" t="s">
        <v>536</v>
      </c>
      <c r="M260" s="368"/>
      <c r="N260" s="367" t="s">
        <v>239</v>
      </c>
      <c r="O260" s="408">
        <v>1</v>
      </c>
      <c r="P260" s="367" t="s">
        <v>578</v>
      </c>
      <c r="Q260" s="214"/>
      <c r="R260" s="367" t="s">
        <v>500</v>
      </c>
      <c r="S260" s="367"/>
      <c r="T260" s="367"/>
      <c r="U260" s="366" t="s">
        <v>34</v>
      </c>
      <c r="V260" s="373"/>
      <c r="W260" s="368"/>
      <c r="X260" s="368"/>
      <c r="Y260" s="368"/>
      <c r="Z260" s="368"/>
      <c r="AA260" s="369"/>
      <c r="AB260" s="369"/>
      <c r="AC260" s="369"/>
      <c r="AD260" s="369" t="s">
        <v>234</v>
      </c>
      <c r="AE260" s="368" t="str">
        <f t="shared" si="9"/>
        <v>MI (137)</v>
      </c>
      <c r="AF260" s="575"/>
      <c r="AG260" s="575"/>
      <c r="AH260" s="723"/>
      <c r="AI260" s="723"/>
      <c r="AJ260" s="723"/>
    </row>
    <row r="261" spans="1:36" ht="60" customHeight="1" outlineLevel="1" x14ac:dyDescent="0.25">
      <c r="A261" s="383">
        <v>138</v>
      </c>
      <c r="B261" s="373"/>
      <c r="C261" s="382" t="s">
        <v>657</v>
      </c>
      <c r="D261" s="402" t="s">
        <v>1368</v>
      </c>
      <c r="E261" s="380"/>
      <c r="F261" s="371"/>
      <c r="G261" s="380"/>
      <c r="H261" s="380"/>
      <c r="I261" s="425" t="s">
        <v>214</v>
      </c>
      <c r="J261" s="376" t="s">
        <v>32</v>
      </c>
      <c r="K261" s="214"/>
      <c r="L261" s="376" t="s">
        <v>536</v>
      </c>
      <c r="M261" s="368"/>
      <c r="N261" s="367" t="s">
        <v>239</v>
      </c>
      <c r="O261" s="374">
        <v>19</v>
      </c>
      <c r="P261" s="367" t="s">
        <v>578</v>
      </c>
      <c r="Q261" s="214"/>
      <c r="R261" s="367" t="s">
        <v>500</v>
      </c>
      <c r="S261" s="367"/>
      <c r="T261" s="367"/>
      <c r="U261" s="366" t="s">
        <v>34</v>
      </c>
      <c r="V261" s="373"/>
      <c r="W261" s="368"/>
      <c r="X261" s="368"/>
      <c r="Y261" s="368"/>
      <c r="Z261" s="368"/>
      <c r="AA261" s="369"/>
      <c r="AB261" s="369"/>
      <c r="AC261" s="369"/>
      <c r="AD261" s="369" t="s">
        <v>234</v>
      </c>
      <c r="AE261" s="368" t="str">
        <f t="shared" si="9"/>
        <v>Last (138)</v>
      </c>
      <c r="AF261" s="575"/>
      <c r="AG261" s="575"/>
      <c r="AH261" s="723"/>
      <c r="AI261" s="723"/>
      <c r="AJ261" s="723"/>
    </row>
    <row r="262" spans="1:36" ht="65.25" customHeight="1" outlineLevel="1" x14ac:dyDescent="0.25">
      <c r="A262" s="383">
        <v>139</v>
      </c>
      <c r="B262" s="373"/>
      <c r="C262" s="382" t="s">
        <v>657</v>
      </c>
      <c r="D262" s="402" t="s">
        <v>1368</v>
      </c>
      <c r="E262" s="380"/>
      <c r="F262" s="371"/>
      <c r="G262" s="380"/>
      <c r="H262" s="380"/>
      <c r="I262" s="401" t="s">
        <v>2428</v>
      </c>
      <c r="J262" s="376" t="s">
        <v>32</v>
      </c>
      <c r="K262" s="214"/>
      <c r="L262" s="376" t="s">
        <v>34</v>
      </c>
      <c r="M262" s="368"/>
      <c r="N262" s="385"/>
      <c r="O262" s="384"/>
      <c r="P262" s="367" t="s">
        <v>408</v>
      </c>
      <c r="Q262" s="214"/>
      <c r="R262" s="367"/>
      <c r="S262" s="367"/>
      <c r="T262" s="367"/>
      <c r="U262" s="366"/>
      <c r="V262" s="373"/>
      <c r="W262" s="368"/>
      <c r="X262" s="368"/>
      <c r="Y262" s="368"/>
      <c r="Z262" s="368"/>
      <c r="AA262" s="369"/>
      <c r="AB262" s="369"/>
      <c r="AC262" s="369"/>
      <c r="AD262" s="427"/>
      <c r="AE262" s="368" t="str">
        <f t="shared" si="9"/>
        <v>For Broker Dealer and Life Insurance Producer Use Only.  Not for Use with the Public.
(Note to Dev: Text should be in bold) (139)</v>
      </c>
      <c r="AF262" s="575"/>
      <c r="AG262" s="575"/>
      <c r="AH262" s="723"/>
      <c r="AI262" s="723"/>
      <c r="AJ262" s="723"/>
    </row>
    <row r="263" spans="1:36" ht="53.25" customHeight="1" x14ac:dyDescent="0.25">
      <c r="A263" s="383">
        <v>140</v>
      </c>
      <c r="B263" s="555" t="s">
        <v>1081</v>
      </c>
      <c r="C263" s="557" t="s">
        <v>48</v>
      </c>
      <c r="D263" s="451" t="s">
        <v>1802</v>
      </c>
      <c r="E263" s="395" t="s">
        <v>577</v>
      </c>
      <c r="F263" s="419"/>
      <c r="G263" s="395"/>
      <c r="H263" s="386"/>
      <c r="I263" s="396"/>
      <c r="J263" s="395"/>
      <c r="K263" s="392"/>
      <c r="L263" s="395"/>
      <c r="M263" s="386"/>
      <c r="N263" s="394" t="s">
        <v>415</v>
      </c>
      <c r="O263" s="393" t="s">
        <v>415</v>
      </c>
      <c r="P263" s="391"/>
      <c r="Q263" s="392"/>
      <c r="R263" s="391"/>
      <c r="S263" s="391"/>
      <c r="T263" s="391"/>
      <c r="U263" s="390"/>
      <c r="V263" s="389"/>
      <c r="W263" s="386"/>
      <c r="X263" s="386"/>
      <c r="Y263" s="386"/>
      <c r="Z263" s="386"/>
      <c r="AA263" s="388"/>
      <c r="AB263" s="388"/>
      <c r="AC263" s="388"/>
      <c r="AD263" s="387" t="s">
        <v>415</v>
      </c>
      <c r="AE263" s="386"/>
      <c r="AF263" s="574" t="s">
        <v>34</v>
      </c>
      <c r="AG263" s="574"/>
      <c r="AH263" s="723"/>
      <c r="AI263" s="723"/>
      <c r="AJ263" s="723"/>
    </row>
    <row r="264" spans="1:36" s="420" customFormat="1" ht="65.25" customHeight="1" outlineLevel="1" x14ac:dyDescent="0.25">
      <c r="A264" s="558">
        <v>141</v>
      </c>
      <c r="B264" s="555" t="s">
        <v>1081</v>
      </c>
      <c r="C264" s="557" t="s">
        <v>48</v>
      </c>
      <c r="D264" s="559" t="s">
        <v>1802</v>
      </c>
      <c r="E264" s="556"/>
      <c r="F264" s="553"/>
      <c r="G264" s="556"/>
      <c r="H264" s="556"/>
      <c r="I264" s="412" t="s">
        <v>3951</v>
      </c>
      <c r="J264" s="556" t="s">
        <v>32</v>
      </c>
      <c r="K264" s="550"/>
      <c r="L264" s="556" t="s">
        <v>33</v>
      </c>
      <c r="M264" s="553"/>
      <c r="N264" s="552"/>
      <c r="O264" s="552"/>
      <c r="P264" s="552" t="s">
        <v>1774</v>
      </c>
      <c r="Q264" s="550" t="s">
        <v>356</v>
      </c>
      <c r="R264" s="552"/>
      <c r="S264" s="552"/>
      <c r="T264" s="552"/>
      <c r="U264" s="538"/>
      <c r="V264" s="555"/>
      <c r="W264" s="553"/>
      <c r="X264" s="553"/>
      <c r="Y264" s="553"/>
      <c r="Z264" s="554"/>
      <c r="AA264" s="554"/>
      <c r="AB264" s="554"/>
      <c r="AC264" s="554"/>
      <c r="AD264" s="554"/>
      <c r="AE264" s="553" t="str">
        <f t="shared" ref="AE264:AE313" si="10">I264&amp;" ("&amp;A264&amp;")"</f>
        <v>1. Within the next 2 years does the Proposed Insured plan to fly, or within the last 2 years have they flown, as a pilot, student pilot, or crewmember (141)</v>
      </c>
      <c r="AF264" s="764" t="s">
        <v>34</v>
      </c>
      <c r="AG264" s="764"/>
      <c r="AH264" s="727"/>
      <c r="AI264" s="727"/>
      <c r="AJ264" s="727"/>
    </row>
    <row r="265" spans="1:36" s="420" customFormat="1" ht="65.25" customHeight="1" outlineLevel="1" x14ac:dyDescent="0.25">
      <c r="A265" s="558">
        <v>142</v>
      </c>
      <c r="B265" s="555" t="s">
        <v>1081</v>
      </c>
      <c r="C265" s="557" t="s">
        <v>48</v>
      </c>
      <c r="D265" s="559" t="s">
        <v>1802</v>
      </c>
      <c r="E265" s="556"/>
      <c r="F265" s="553"/>
      <c r="G265" s="556"/>
      <c r="H265" s="556"/>
      <c r="I265" s="412" t="s">
        <v>3952</v>
      </c>
      <c r="J265" s="556" t="s">
        <v>32</v>
      </c>
      <c r="K265" s="550"/>
      <c r="L265" s="556" t="s">
        <v>33</v>
      </c>
      <c r="M265" s="553"/>
      <c r="N265" s="552"/>
      <c r="O265" s="552"/>
      <c r="P265" s="552" t="s">
        <v>1774</v>
      </c>
      <c r="Q265" s="550" t="s">
        <v>356</v>
      </c>
      <c r="R265" s="552"/>
      <c r="S265" s="552"/>
      <c r="T265" s="552"/>
      <c r="U265" s="538"/>
      <c r="V265" s="555"/>
      <c r="W265" s="553"/>
      <c r="X265" s="553"/>
      <c r="Y265" s="553"/>
      <c r="Z265" s="554"/>
      <c r="AA265" s="554"/>
      <c r="AB265" s="554"/>
      <c r="AC265" s="554"/>
      <c r="AD265" s="554"/>
      <c r="AE265" s="553" t="str">
        <f t="shared" si="10"/>
        <v>2. Within the next 2 years does the Proposed Insured plan to participate in, or within the last 2 years have they participated in parachute jumping, scuba diving, auto/motorboat/motorcycle racing, hang gliding, or mountain climbing (142)</v>
      </c>
      <c r="AF265" s="764" t="s">
        <v>34</v>
      </c>
      <c r="AG265" s="764"/>
      <c r="AH265" s="727"/>
      <c r="AI265" s="727"/>
      <c r="AJ265" s="727"/>
    </row>
    <row r="266" spans="1:36" s="420" customFormat="1" ht="68.400000000000006" outlineLevel="1" x14ac:dyDescent="0.25">
      <c r="A266" s="558">
        <v>143</v>
      </c>
      <c r="B266" s="555" t="s">
        <v>1081</v>
      </c>
      <c r="C266" s="557" t="s">
        <v>48</v>
      </c>
      <c r="D266" s="559" t="s">
        <v>1802</v>
      </c>
      <c r="E266" s="556"/>
      <c r="F266" s="553"/>
      <c r="G266" s="556"/>
      <c r="H266" s="556"/>
      <c r="I266" s="412" t="s">
        <v>3953</v>
      </c>
      <c r="J266" s="556" t="s">
        <v>32</v>
      </c>
      <c r="K266" s="550"/>
      <c r="L266" s="556" t="s">
        <v>33</v>
      </c>
      <c r="M266" s="553"/>
      <c r="N266" s="552"/>
      <c r="O266" s="552"/>
      <c r="P266" s="552" t="s">
        <v>1774</v>
      </c>
      <c r="Q266" s="550" t="s">
        <v>356</v>
      </c>
      <c r="R266" s="552"/>
      <c r="S266" s="552"/>
      <c r="T266" s="552"/>
      <c r="U266" s="538"/>
      <c r="V266" s="555"/>
      <c r="W266" s="553"/>
      <c r="X266" s="553"/>
      <c r="Y266" s="553"/>
      <c r="Z266" s="554"/>
      <c r="AA266" s="554"/>
      <c r="AB266" s="554"/>
      <c r="AC266" s="554"/>
      <c r="AD266" s="554"/>
      <c r="AE266" s="553" t="str">
        <f t="shared" si="10"/>
        <v>3. Within the next 2 years does the Proposed Insured plan or expect to travel or reside outside the USA (143)</v>
      </c>
      <c r="AF266" s="764" t="s">
        <v>34</v>
      </c>
      <c r="AG266" s="764"/>
      <c r="AH266" s="727"/>
      <c r="AI266" s="727"/>
      <c r="AJ266" s="727"/>
    </row>
    <row r="267" spans="1:36" s="420" customFormat="1" ht="57" outlineLevel="1" x14ac:dyDescent="0.25">
      <c r="A267" s="558">
        <v>144</v>
      </c>
      <c r="B267" s="555" t="s">
        <v>1081</v>
      </c>
      <c r="C267" s="557" t="s">
        <v>48</v>
      </c>
      <c r="D267" s="559" t="s">
        <v>1802</v>
      </c>
      <c r="E267" s="556"/>
      <c r="F267" s="553"/>
      <c r="G267" s="556"/>
      <c r="H267" s="556"/>
      <c r="I267" s="412" t="s">
        <v>3954</v>
      </c>
      <c r="J267" s="556" t="s">
        <v>32</v>
      </c>
      <c r="K267" s="550"/>
      <c r="L267" s="556" t="s">
        <v>33</v>
      </c>
      <c r="M267" s="553"/>
      <c r="N267" s="552"/>
      <c r="O267" s="552"/>
      <c r="P267" s="552" t="s">
        <v>1774</v>
      </c>
      <c r="Q267" s="550" t="s">
        <v>356</v>
      </c>
      <c r="R267" s="552"/>
      <c r="S267" s="552"/>
      <c r="T267" s="552"/>
      <c r="U267" s="538"/>
      <c r="V267" s="555"/>
      <c r="W267" s="553"/>
      <c r="X267" s="553"/>
      <c r="Y267" s="553"/>
      <c r="Z267" s="554"/>
      <c r="AA267" s="554"/>
      <c r="AB267" s="554"/>
      <c r="AC267" s="554"/>
      <c r="AD267" s="554"/>
      <c r="AE267" s="553" t="str">
        <f t="shared" si="10"/>
        <v>4. Has the Proposed Insured applied for any other life insurance within the last 3 months (144)</v>
      </c>
      <c r="AF267" s="764" t="s">
        <v>34</v>
      </c>
      <c r="AG267" s="764"/>
      <c r="AH267" s="727"/>
      <c r="AI267" s="727"/>
      <c r="AJ267" s="727"/>
    </row>
    <row r="268" spans="1:36" s="420" customFormat="1" ht="68.400000000000006" outlineLevel="1" x14ac:dyDescent="0.25">
      <c r="A268" s="558">
        <v>145</v>
      </c>
      <c r="B268" s="555" t="s">
        <v>1081</v>
      </c>
      <c r="C268" s="557" t="s">
        <v>48</v>
      </c>
      <c r="D268" s="559" t="s">
        <v>1802</v>
      </c>
      <c r="E268" s="556"/>
      <c r="F268" s="553"/>
      <c r="G268" s="556"/>
      <c r="H268" s="556"/>
      <c r="I268" s="412" t="s">
        <v>3955</v>
      </c>
      <c r="J268" s="556" t="s">
        <v>32</v>
      </c>
      <c r="K268" s="550"/>
      <c r="L268" s="556" t="s">
        <v>33</v>
      </c>
      <c r="M268" s="553"/>
      <c r="N268" s="552"/>
      <c r="O268" s="552"/>
      <c r="P268" s="552" t="s">
        <v>1774</v>
      </c>
      <c r="Q268" s="550" t="s">
        <v>356</v>
      </c>
      <c r="R268" s="552"/>
      <c r="S268" s="552"/>
      <c r="T268" s="552"/>
      <c r="U268" s="538"/>
      <c r="V268" s="555"/>
      <c r="W268" s="553"/>
      <c r="X268" s="553"/>
      <c r="Y268" s="553"/>
      <c r="Z268" s="554"/>
      <c r="AA268" s="554"/>
      <c r="AB268" s="554"/>
      <c r="AC268" s="554"/>
      <c r="AD268" s="554"/>
      <c r="AE268" s="553" t="str">
        <f t="shared" si="10"/>
        <v>5. Has the Proposed Insured ever had life insurance declined, rated, modified, cancelled, or not renewed (145)</v>
      </c>
      <c r="AF268" s="764" t="s">
        <v>34</v>
      </c>
      <c r="AG268" s="764"/>
      <c r="AH268" s="727"/>
      <c r="AI268" s="727"/>
      <c r="AJ268" s="727"/>
    </row>
    <row r="269" spans="1:36" s="420" customFormat="1" ht="136.80000000000001" outlineLevel="1" x14ac:dyDescent="0.25">
      <c r="A269" s="558">
        <v>146</v>
      </c>
      <c r="B269" s="555" t="s">
        <v>1081</v>
      </c>
      <c r="C269" s="557" t="s">
        <v>48</v>
      </c>
      <c r="D269" s="559" t="s">
        <v>1802</v>
      </c>
      <c r="E269" s="556"/>
      <c r="F269" s="553"/>
      <c r="G269" s="556"/>
      <c r="H269" s="556"/>
      <c r="I269" s="412" t="s">
        <v>3956</v>
      </c>
      <c r="J269" s="556" t="s">
        <v>32</v>
      </c>
      <c r="K269" s="550"/>
      <c r="L269" s="556" t="s">
        <v>33</v>
      </c>
      <c r="M269" s="553"/>
      <c r="N269" s="552"/>
      <c r="O269" s="552"/>
      <c r="P269" s="552" t="s">
        <v>1774</v>
      </c>
      <c r="Q269" s="550" t="s">
        <v>356</v>
      </c>
      <c r="R269" s="552"/>
      <c r="S269" s="552"/>
      <c r="T269" s="552"/>
      <c r="U269" s="538"/>
      <c r="V269" s="555"/>
      <c r="W269" s="553"/>
      <c r="X269" s="553"/>
      <c r="Y269" s="553"/>
      <c r="Z269" s="554"/>
      <c r="AA269" s="554"/>
      <c r="AB269" s="554"/>
      <c r="AC269" s="554"/>
      <c r="AD269" s="554"/>
      <c r="AE269" s="553" t="str">
        <f t="shared" si="10"/>
        <v>6. In the last five years, has the Proposed Insured ever plead guilty or been convicted of a felony or misdemeanor or have such charge currently pending  (If yes, provide specifics of the felony, dates of jail time, if any, and date probation ends or ended) (146)</v>
      </c>
      <c r="AF269" s="764" t="s">
        <v>34</v>
      </c>
      <c r="AG269" s="764"/>
      <c r="AH269" s="727"/>
      <c r="AI269" s="727"/>
      <c r="AJ269" s="727"/>
    </row>
    <row r="270" spans="1:36" s="420" customFormat="1" ht="79.8" outlineLevel="1" x14ac:dyDescent="0.25">
      <c r="A270" s="558">
        <v>147</v>
      </c>
      <c r="B270" s="555" t="s">
        <v>1081</v>
      </c>
      <c r="C270" s="557" t="s">
        <v>48</v>
      </c>
      <c r="D270" s="559" t="s">
        <v>1802</v>
      </c>
      <c r="E270" s="556"/>
      <c r="F270" s="553"/>
      <c r="G270" s="556"/>
      <c r="H270" s="556"/>
      <c r="I270" s="412" t="s">
        <v>3957</v>
      </c>
      <c r="J270" s="556" t="s">
        <v>32</v>
      </c>
      <c r="K270" s="550"/>
      <c r="L270" s="556" t="s">
        <v>33</v>
      </c>
      <c r="M270" s="553"/>
      <c r="N270" s="552"/>
      <c r="O270" s="552"/>
      <c r="P270" s="552" t="s">
        <v>1774</v>
      </c>
      <c r="Q270" s="550" t="s">
        <v>356</v>
      </c>
      <c r="R270" s="552"/>
      <c r="S270" s="552"/>
      <c r="T270" s="552"/>
      <c r="U270" s="538"/>
      <c r="V270" s="555"/>
      <c r="W270" s="553"/>
      <c r="X270" s="553"/>
      <c r="Y270" s="553"/>
      <c r="Z270" s="554"/>
      <c r="AA270" s="554"/>
      <c r="AB270" s="554"/>
      <c r="AC270" s="554"/>
      <c r="AD270" s="554"/>
      <c r="AE270" s="553" t="str">
        <f t="shared" si="10"/>
        <v>7. Within the past 5 years has the Proposed Insured had a driver's license restricted or revoked or been convicted of 3 or more moving violations? (147)</v>
      </c>
      <c r="AF270" s="764" t="s">
        <v>34</v>
      </c>
      <c r="AG270" s="764"/>
      <c r="AH270" s="727"/>
      <c r="AI270" s="727"/>
      <c r="AJ270" s="727"/>
    </row>
    <row r="271" spans="1:36" s="420" customFormat="1" ht="57" outlineLevel="1" x14ac:dyDescent="0.25">
      <c r="A271" s="558">
        <v>148</v>
      </c>
      <c r="B271" s="555" t="s">
        <v>1081</v>
      </c>
      <c r="C271" s="557" t="s">
        <v>48</v>
      </c>
      <c r="D271" s="559" t="s">
        <v>1802</v>
      </c>
      <c r="E271" s="556"/>
      <c r="F271" s="553"/>
      <c r="G271" s="556"/>
      <c r="H271" s="556"/>
      <c r="I271" s="412" t="s">
        <v>3950</v>
      </c>
      <c r="J271" s="556" t="s">
        <v>577</v>
      </c>
      <c r="K271" s="550" t="s">
        <v>1819</v>
      </c>
      <c r="L271" s="556" t="s">
        <v>536</v>
      </c>
      <c r="M271" s="553"/>
      <c r="N271" s="552" t="s">
        <v>239</v>
      </c>
      <c r="O271" s="552">
        <v>500</v>
      </c>
      <c r="P271" s="552" t="s">
        <v>578</v>
      </c>
      <c r="Q271" s="550"/>
      <c r="R271" s="552"/>
      <c r="S271" s="552"/>
      <c r="T271" s="552"/>
      <c r="U271" s="538"/>
      <c r="V271" s="555"/>
      <c r="W271" s="553"/>
      <c r="X271" s="553"/>
      <c r="Y271" s="553"/>
      <c r="Z271" s="554"/>
      <c r="AA271" s="554"/>
      <c r="AB271" s="554"/>
      <c r="AC271" s="554"/>
      <c r="AD271" s="554"/>
      <c r="AE271" s="553" t="str">
        <f t="shared" si="10"/>
        <v>Details for any questions above answered Yes (Include question # above with details) (148)</v>
      </c>
      <c r="AF271" s="764" t="s">
        <v>34</v>
      </c>
      <c r="AG271" s="764"/>
      <c r="AH271" s="727"/>
      <c r="AI271" s="727"/>
      <c r="AJ271" s="727"/>
    </row>
    <row r="272" spans="1:36" s="420" customFormat="1" ht="24" customHeight="1" outlineLevel="1" x14ac:dyDescent="0.25">
      <c r="A272" s="558">
        <v>149</v>
      </c>
      <c r="B272" s="555" t="s">
        <v>1081</v>
      </c>
      <c r="C272" s="557" t="s">
        <v>48</v>
      </c>
      <c r="D272" s="559" t="s">
        <v>1802</v>
      </c>
      <c r="E272" s="556"/>
      <c r="F272" s="553"/>
      <c r="G272" s="556"/>
      <c r="H272" s="556"/>
      <c r="I272" s="401" t="s">
        <v>1818</v>
      </c>
      <c r="J272" s="556" t="s">
        <v>32</v>
      </c>
      <c r="K272" s="550"/>
      <c r="L272" s="556" t="s">
        <v>34</v>
      </c>
      <c r="M272" s="553"/>
      <c r="N272" s="552"/>
      <c r="O272" s="552"/>
      <c r="P272" s="552" t="s">
        <v>369</v>
      </c>
      <c r="Q272" s="550"/>
      <c r="R272" s="552"/>
      <c r="S272" s="552"/>
      <c r="T272" s="552"/>
      <c r="U272" s="538"/>
      <c r="V272" s="555"/>
      <c r="W272" s="553"/>
      <c r="X272" s="553"/>
      <c r="Y272" s="553"/>
      <c r="Z272" s="554"/>
      <c r="AA272" s="554"/>
      <c r="AB272" s="554"/>
      <c r="AC272" s="554"/>
      <c r="AD272" s="554"/>
      <c r="AE272" s="553" t="str">
        <f t="shared" si="10"/>
        <v>Tobacco Use Information (149)</v>
      </c>
      <c r="AF272" s="764" t="s">
        <v>34</v>
      </c>
      <c r="AG272" s="764"/>
      <c r="AH272" s="727"/>
      <c r="AI272" s="727"/>
      <c r="AJ272" s="727"/>
    </row>
    <row r="273" spans="1:36" s="420" customFormat="1" ht="65.25" customHeight="1" outlineLevel="1" x14ac:dyDescent="0.25">
      <c r="A273" s="558">
        <v>150</v>
      </c>
      <c r="B273" s="555" t="s">
        <v>1081</v>
      </c>
      <c r="C273" s="557" t="s">
        <v>48</v>
      </c>
      <c r="D273" s="559" t="s">
        <v>1802</v>
      </c>
      <c r="E273" s="556"/>
      <c r="F273" s="553"/>
      <c r="G273" s="556"/>
      <c r="H273" s="556"/>
      <c r="I273" s="412" t="s">
        <v>2412</v>
      </c>
      <c r="J273" s="556"/>
      <c r="K273" s="550"/>
      <c r="L273" s="556" t="s">
        <v>33</v>
      </c>
      <c r="M273" s="553"/>
      <c r="N273" s="552"/>
      <c r="O273" s="552"/>
      <c r="P273" s="552" t="s">
        <v>1774</v>
      </c>
      <c r="Q273" s="550" t="s">
        <v>356</v>
      </c>
      <c r="R273" s="552"/>
      <c r="S273" s="552"/>
      <c r="T273" s="552"/>
      <c r="U273" s="538"/>
      <c r="V273" s="555"/>
      <c r="W273" s="553"/>
      <c r="X273" s="553"/>
      <c r="Y273" s="553"/>
      <c r="Z273" s="554"/>
      <c r="AA273" s="554"/>
      <c r="AB273" s="554"/>
      <c r="AC273" s="554"/>
      <c r="AD273" s="554"/>
      <c r="AE273" s="553" t="str">
        <f t="shared" si="10"/>
        <v>Within the last 5 years, has the Proposed Insured used or smoked tobacco and/or any other product containing nicotine in any quantity (150)</v>
      </c>
      <c r="AF273" s="764" t="s">
        <v>2474</v>
      </c>
      <c r="AG273" s="764" t="s">
        <v>2475</v>
      </c>
      <c r="AH273" s="727"/>
      <c r="AI273" s="727"/>
      <c r="AJ273" s="727"/>
    </row>
    <row r="274" spans="1:36" s="796" customFormat="1" ht="65.25" customHeight="1" outlineLevel="1" x14ac:dyDescent="0.25">
      <c r="A274" s="785"/>
      <c r="B274" s="786"/>
      <c r="C274" s="787"/>
      <c r="D274" s="788" t="s">
        <v>1802</v>
      </c>
      <c r="E274" s="789"/>
      <c r="F274" s="406"/>
      <c r="G274" s="789"/>
      <c r="H274" s="789"/>
      <c r="I274" s="412" t="s">
        <v>3931</v>
      </c>
      <c r="J274" s="789" t="s">
        <v>577</v>
      </c>
      <c r="K274" s="412" t="s">
        <v>3932</v>
      </c>
      <c r="L274" s="789" t="s">
        <v>579</v>
      </c>
      <c r="M274" s="406" t="s">
        <v>3933</v>
      </c>
      <c r="N274" s="790"/>
      <c r="O274" s="790"/>
      <c r="P274" s="790" t="s">
        <v>3934</v>
      </c>
      <c r="Q274" s="790"/>
      <c r="R274" s="791"/>
      <c r="S274" s="791"/>
      <c r="T274" s="791"/>
      <c r="U274" s="792"/>
      <c r="V274" s="786"/>
      <c r="W274" s="743"/>
      <c r="X274" s="743"/>
      <c r="Y274" s="743"/>
      <c r="Z274" s="793"/>
      <c r="AA274" s="793"/>
      <c r="AB274" s="793"/>
      <c r="AC274" s="793"/>
      <c r="AD274" s="793"/>
      <c r="AE274" s="743"/>
      <c r="AF274" s="794"/>
      <c r="AG274" s="794"/>
      <c r="AH274" s="795"/>
      <c r="AI274" s="795"/>
      <c r="AJ274" s="795"/>
    </row>
    <row r="275" spans="1:36" s="796" customFormat="1" ht="65.25" customHeight="1" outlineLevel="1" x14ac:dyDescent="0.25">
      <c r="A275" s="785"/>
      <c r="B275" s="786"/>
      <c r="C275" s="787"/>
      <c r="D275" s="788" t="s">
        <v>1802</v>
      </c>
      <c r="E275" s="789"/>
      <c r="F275" s="406"/>
      <c r="G275" s="789"/>
      <c r="H275" s="789"/>
      <c r="I275" s="412" t="s">
        <v>1805</v>
      </c>
      <c r="J275" s="789" t="s">
        <v>577</v>
      </c>
      <c r="K275" s="412" t="s">
        <v>3935</v>
      </c>
      <c r="L275" s="789" t="s">
        <v>33</v>
      </c>
      <c r="M275" s="406"/>
      <c r="N275" s="791" t="s">
        <v>320</v>
      </c>
      <c r="O275" s="797">
        <v>6</v>
      </c>
      <c r="P275" s="791" t="s">
        <v>204</v>
      </c>
      <c r="Q275" s="791"/>
      <c r="R275" s="791"/>
      <c r="S275" s="791"/>
      <c r="T275" s="791"/>
      <c r="U275" s="792"/>
      <c r="V275" s="786"/>
      <c r="W275" s="743"/>
      <c r="X275" s="743"/>
      <c r="Y275" s="743"/>
      <c r="Z275" s="793"/>
      <c r="AA275" s="793"/>
      <c r="AB275" s="793"/>
      <c r="AC275" s="793"/>
      <c r="AD275" s="793"/>
      <c r="AE275" s="743"/>
      <c r="AF275" s="794"/>
      <c r="AG275" s="794"/>
      <c r="AH275" s="795"/>
      <c r="AI275" s="795"/>
      <c r="AJ275" s="795"/>
    </row>
    <row r="276" spans="1:36" s="796" customFormat="1" ht="65.25" customHeight="1" outlineLevel="1" x14ac:dyDescent="0.25">
      <c r="A276" s="785"/>
      <c r="B276" s="786"/>
      <c r="C276" s="787"/>
      <c r="D276" s="788" t="s">
        <v>1802</v>
      </c>
      <c r="E276" s="789"/>
      <c r="F276" s="406"/>
      <c r="G276" s="789"/>
      <c r="H276" s="789"/>
      <c r="I276" s="412" t="s">
        <v>3936</v>
      </c>
      <c r="J276" s="789" t="s">
        <v>577</v>
      </c>
      <c r="K276" s="412" t="s">
        <v>3932</v>
      </c>
      <c r="L276" s="789" t="s">
        <v>579</v>
      </c>
      <c r="M276" s="406" t="s">
        <v>3933</v>
      </c>
      <c r="N276" s="790"/>
      <c r="O276" s="790"/>
      <c r="P276" s="790" t="s">
        <v>3934</v>
      </c>
      <c r="Q276" s="790"/>
      <c r="R276" s="791"/>
      <c r="S276" s="791"/>
      <c r="T276" s="791"/>
      <c r="U276" s="792"/>
      <c r="V276" s="786"/>
      <c r="W276" s="743"/>
      <c r="X276" s="743"/>
      <c r="Y276" s="743"/>
      <c r="Z276" s="793"/>
      <c r="AA276" s="793"/>
      <c r="AB276" s="793"/>
      <c r="AC276" s="793"/>
      <c r="AD276" s="793"/>
      <c r="AE276" s="743"/>
      <c r="AF276" s="794"/>
      <c r="AG276" s="794"/>
      <c r="AH276" s="795"/>
      <c r="AI276" s="795"/>
      <c r="AJ276" s="795"/>
    </row>
    <row r="277" spans="1:36" s="796" customFormat="1" ht="65.25" customHeight="1" outlineLevel="1" x14ac:dyDescent="0.25">
      <c r="A277" s="785"/>
      <c r="B277" s="786"/>
      <c r="C277" s="787"/>
      <c r="D277" s="788" t="s">
        <v>1802</v>
      </c>
      <c r="E277" s="789"/>
      <c r="F277" s="406"/>
      <c r="G277" s="789"/>
      <c r="H277" s="789"/>
      <c r="I277" s="412" t="s">
        <v>1805</v>
      </c>
      <c r="J277" s="789" t="s">
        <v>577</v>
      </c>
      <c r="K277" s="412" t="s">
        <v>3937</v>
      </c>
      <c r="L277" s="789" t="s">
        <v>33</v>
      </c>
      <c r="M277" s="406"/>
      <c r="N277" s="791" t="s">
        <v>320</v>
      </c>
      <c r="O277" s="797">
        <v>6</v>
      </c>
      <c r="P277" s="791" t="s">
        <v>204</v>
      </c>
      <c r="Q277" s="791"/>
      <c r="R277" s="791"/>
      <c r="S277" s="791"/>
      <c r="T277" s="791"/>
      <c r="U277" s="792"/>
      <c r="V277" s="786"/>
      <c r="W277" s="743"/>
      <c r="X277" s="743"/>
      <c r="Y277" s="743"/>
      <c r="Z277" s="793"/>
      <c r="AA277" s="793"/>
      <c r="AB277" s="793"/>
      <c r="AC277" s="793"/>
      <c r="AD277" s="793"/>
      <c r="AE277" s="743"/>
      <c r="AF277" s="794"/>
      <c r="AG277" s="794"/>
      <c r="AH277" s="795"/>
      <c r="AI277" s="795"/>
      <c r="AJ277" s="795"/>
    </row>
    <row r="278" spans="1:36" s="796" customFormat="1" ht="65.25" customHeight="1" outlineLevel="1" x14ac:dyDescent="0.25">
      <c r="A278" s="785"/>
      <c r="B278" s="786"/>
      <c r="C278" s="787"/>
      <c r="D278" s="788" t="s">
        <v>1802</v>
      </c>
      <c r="E278" s="789"/>
      <c r="F278" s="406"/>
      <c r="G278" s="789"/>
      <c r="H278" s="789"/>
      <c r="I278" s="412" t="s">
        <v>3938</v>
      </c>
      <c r="J278" s="789" t="s">
        <v>577</v>
      </c>
      <c r="K278" s="412" t="s">
        <v>3932</v>
      </c>
      <c r="L278" s="789" t="s">
        <v>579</v>
      </c>
      <c r="M278" s="406" t="s">
        <v>3933</v>
      </c>
      <c r="N278" s="790"/>
      <c r="O278" s="790"/>
      <c r="P278" s="790" t="s">
        <v>3934</v>
      </c>
      <c r="Q278" s="790"/>
      <c r="R278" s="791"/>
      <c r="S278" s="791"/>
      <c r="T278" s="791"/>
      <c r="U278" s="792"/>
      <c r="V278" s="786"/>
      <c r="W278" s="743"/>
      <c r="X278" s="743"/>
      <c r="Y278" s="743"/>
      <c r="Z278" s="793"/>
      <c r="AA278" s="793"/>
      <c r="AB278" s="793"/>
      <c r="AC278" s="793"/>
      <c r="AD278" s="793"/>
      <c r="AE278" s="743"/>
      <c r="AF278" s="794"/>
      <c r="AG278" s="794"/>
      <c r="AH278" s="795"/>
      <c r="AI278" s="795"/>
      <c r="AJ278" s="795"/>
    </row>
    <row r="279" spans="1:36" s="796" customFormat="1" ht="65.25" customHeight="1" outlineLevel="1" x14ac:dyDescent="0.25">
      <c r="A279" s="785"/>
      <c r="B279" s="786"/>
      <c r="C279" s="787"/>
      <c r="D279" s="788" t="s">
        <v>1802</v>
      </c>
      <c r="E279" s="789"/>
      <c r="F279" s="406"/>
      <c r="G279" s="789"/>
      <c r="H279" s="789"/>
      <c r="I279" s="412" t="s">
        <v>1805</v>
      </c>
      <c r="J279" s="789" t="s">
        <v>577</v>
      </c>
      <c r="K279" s="412" t="s">
        <v>3939</v>
      </c>
      <c r="L279" s="789" t="s">
        <v>33</v>
      </c>
      <c r="M279" s="406"/>
      <c r="N279" s="791" t="s">
        <v>320</v>
      </c>
      <c r="O279" s="797">
        <v>6</v>
      </c>
      <c r="P279" s="791" t="s">
        <v>204</v>
      </c>
      <c r="Q279" s="791"/>
      <c r="R279" s="791"/>
      <c r="S279" s="791"/>
      <c r="T279" s="791"/>
      <c r="U279" s="792"/>
      <c r="V279" s="786"/>
      <c r="W279" s="743"/>
      <c r="X279" s="743"/>
      <c r="Y279" s="743"/>
      <c r="Z279" s="793"/>
      <c r="AA279" s="793"/>
      <c r="AB279" s="793"/>
      <c r="AC279" s="793"/>
      <c r="AD279" s="793"/>
      <c r="AE279" s="743"/>
      <c r="AF279" s="794"/>
      <c r="AG279" s="794"/>
      <c r="AH279" s="795"/>
      <c r="AI279" s="795"/>
      <c r="AJ279" s="795"/>
    </row>
    <row r="280" spans="1:36" s="796" customFormat="1" ht="65.25" customHeight="1" outlineLevel="1" x14ac:dyDescent="0.25">
      <c r="A280" s="785"/>
      <c r="B280" s="786"/>
      <c r="C280" s="787"/>
      <c r="D280" s="788" t="s">
        <v>1802</v>
      </c>
      <c r="E280" s="789"/>
      <c r="F280" s="406"/>
      <c r="G280" s="789"/>
      <c r="H280" s="789"/>
      <c r="I280" s="412" t="s">
        <v>3940</v>
      </c>
      <c r="J280" s="789" t="s">
        <v>577</v>
      </c>
      <c r="K280" s="412" t="s">
        <v>3932</v>
      </c>
      <c r="L280" s="789" t="s">
        <v>579</v>
      </c>
      <c r="M280" s="406" t="s">
        <v>3933</v>
      </c>
      <c r="N280" s="790"/>
      <c r="O280" s="790"/>
      <c r="P280" s="790" t="s">
        <v>3934</v>
      </c>
      <c r="Q280" s="790"/>
      <c r="R280" s="791"/>
      <c r="S280" s="791"/>
      <c r="T280" s="791"/>
      <c r="U280" s="792"/>
      <c r="V280" s="786"/>
      <c r="W280" s="743"/>
      <c r="X280" s="743"/>
      <c r="Y280" s="743"/>
      <c r="Z280" s="793"/>
      <c r="AA280" s="793"/>
      <c r="AB280" s="793"/>
      <c r="AC280" s="793"/>
      <c r="AD280" s="793"/>
      <c r="AE280" s="743"/>
      <c r="AF280" s="794"/>
      <c r="AG280" s="794"/>
      <c r="AH280" s="795"/>
      <c r="AI280" s="795"/>
      <c r="AJ280" s="795"/>
    </row>
    <row r="281" spans="1:36" s="796" customFormat="1" ht="65.25" customHeight="1" outlineLevel="1" x14ac:dyDescent="0.25">
      <c r="A281" s="785"/>
      <c r="B281" s="786"/>
      <c r="C281" s="787"/>
      <c r="D281" s="788" t="s">
        <v>1802</v>
      </c>
      <c r="E281" s="789"/>
      <c r="F281" s="406"/>
      <c r="G281" s="789"/>
      <c r="H281" s="789"/>
      <c r="I281" s="412" t="s">
        <v>1805</v>
      </c>
      <c r="J281" s="789" t="s">
        <v>577</v>
      </c>
      <c r="K281" s="412" t="s">
        <v>3941</v>
      </c>
      <c r="L281" s="789" t="s">
        <v>33</v>
      </c>
      <c r="M281" s="406"/>
      <c r="N281" s="791" t="s">
        <v>320</v>
      </c>
      <c r="O281" s="797">
        <v>6</v>
      </c>
      <c r="P281" s="791" t="s">
        <v>204</v>
      </c>
      <c r="Q281" s="791"/>
      <c r="R281" s="791"/>
      <c r="S281" s="791"/>
      <c r="T281" s="791"/>
      <c r="U281" s="792"/>
      <c r="V281" s="786"/>
      <c r="W281" s="743"/>
      <c r="X281" s="743"/>
      <c r="Y281" s="743"/>
      <c r="Z281" s="793"/>
      <c r="AA281" s="793"/>
      <c r="AB281" s="793"/>
      <c r="AC281" s="793"/>
      <c r="AD281" s="793"/>
      <c r="AE281" s="743"/>
      <c r="AF281" s="794"/>
      <c r="AG281" s="794"/>
      <c r="AH281" s="795"/>
      <c r="AI281" s="795"/>
      <c r="AJ281" s="795"/>
    </row>
    <row r="282" spans="1:36" s="796" customFormat="1" ht="65.25" customHeight="1" outlineLevel="1" x14ac:dyDescent="0.25">
      <c r="A282" s="785"/>
      <c r="B282" s="786"/>
      <c r="C282" s="787"/>
      <c r="D282" s="788" t="s">
        <v>1802</v>
      </c>
      <c r="E282" s="789"/>
      <c r="F282" s="406"/>
      <c r="G282" s="789"/>
      <c r="H282" s="789"/>
      <c r="I282" s="412" t="s">
        <v>3942</v>
      </c>
      <c r="J282" s="789" t="s">
        <v>577</v>
      </c>
      <c r="K282" s="412" t="s">
        <v>3932</v>
      </c>
      <c r="L282" s="789" t="s">
        <v>579</v>
      </c>
      <c r="M282" s="406" t="s">
        <v>3933</v>
      </c>
      <c r="N282" s="790"/>
      <c r="O282" s="790"/>
      <c r="P282" s="790" t="s">
        <v>3934</v>
      </c>
      <c r="Q282" s="790"/>
      <c r="R282" s="791"/>
      <c r="S282" s="791"/>
      <c r="T282" s="791"/>
      <c r="U282" s="792"/>
      <c r="V282" s="786"/>
      <c r="W282" s="743"/>
      <c r="X282" s="743"/>
      <c r="Y282" s="743"/>
      <c r="Z282" s="793"/>
      <c r="AA282" s="793"/>
      <c r="AB282" s="793"/>
      <c r="AC282" s="793"/>
      <c r="AD282" s="793"/>
      <c r="AE282" s="743"/>
      <c r="AF282" s="794"/>
      <c r="AG282" s="794"/>
      <c r="AH282" s="795"/>
      <c r="AI282" s="795"/>
      <c r="AJ282" s="795"/>
    </row>
    <row r="283" spans="1:36" s="796" customFormat="1" ht="65.25" customHeight="1" outlineLevel="1" x14ac:dyDescent="0.25">
      <c r="A283" s="785"/>
      <c r="B283" s="786"/>
      <c r="C283" s="787"/>
      <c r="D283" s="788" t="s">
        <v>1802</v>
      </c>
      <c r="E283" s="789"/>
      <c r="F283" s="406"/>
      <c r="G283" s="789"/>
      <c r="H283" s="789"/>
      <c r="I283" s="412" t="s">
        <v>1805</v>
      </c>
      <c r="J283" s="789" t="s">
        <v>577</v>
      </c>
      <c r="K283" s="412" t="s">
        <v>3943</v>
      </c>
      <c r="L283" s="789" t="s">
        <v>33</v>
      </c>
      <c r="M283" s="406"/>
      <c r="N283" s="791" t="s">
        <v>320</v>
      </c>
      <c r="O283" s="797">
        <v>6</v>
      </c>
      <c r="P283" s="791" t="s">
        <v>204</v>
      </c>
      <c r="Q283" s="791"/>
      <c r="R283" s="791"/>
      <c r="S283" s="791"/>
      <c r="T283" s="791"/>
      <c r="U283" s="792"/>
      <c r="V283" s="786"/>
      <c r="W283" s="743"/>
      <c r="X283" s="743"/>
      <c r="Y283" s="743"/>
      <c r="Z283" s="793"/>
      <c r="AA283" s="793"/>
      <c r="AB283" s="793"/>
      <c r="AC283" s="793"/>
      <c r="AD283" s="793"/>
      <c r="AE283" s="743"/>
      <c r="AF283" s="794"/>
      <c r="AG283" s="794"/>
      <c r="AH283" s="795"/>
      <c r="AI283" s="795"/>
      <c r="AJ283" s="795"/>
    </row>
    <row r="284" spans="1:36" s="796" customFormat="1" ht="65.25" customHeight="1" outlineLevel="1" x14ac:dyDescent="0.25">
      <c r="A284" s="785"/>
      <c r="B284" s="786"/>
      <c r="C284" s="787"/>
      <c r="D284" s="788" t="s">
        <v>1802</v>
      </c>
      <c r="E284" s="789"/>
      <c r="F284" s="406"/>
      <c r="G284" s="789"/>
      <c r="H284" s="789"/>
      <c r="I284" s="412" t="s">
        <v>3944</v>
      </c>
      <c r="J284" s="789" t="s">
        <v>577</v>
      </c>
      <c r="K284" s="412" t="s">
        <v>3932</v>
      </c>
      <c r="L284" s="789" t="s">
        <v>579</v>
      </c>
      <c r="M284" s="406" t="s">
        <v>3933</v>
      </c>
      <c r="N284" s="790"/>
      <c r="O284" s="790"/>
      <c r="P284" s="790" t="s">
        <v>3934</v>
      </c>
      <c r="Q284" s="790"/>
      <c r="R284" s="791"/>
      <c r="S284" s="791"/>
      <c r="T284" s="791"/>
      <c r="U284" s="792"/>
      <c r="V284" s="786"/>
      <c r="W284" s="743"/>
      <c r="X284" s="743"/>
      <c r="Y284" s="743"/>
      <c r="Z284" s="793"/>
      <c r="AA284" s="793"/>
      <c r="AB284" s="793"/>
      <c r="AC284" s="793"/>
      <c r="AD284" s="793"/>
      <c r="AE284" s="743"/>
      <c r="AF284" s="794"/>
      <c r="AG284" s="794"/>
      <c r="AH284" s="795"/>
      <c r="AI284" s="795"/>
      <c r="AJ284" s="795"/>
    </row>
    <row r="285" spans="1:36" s="796" customFormat="1" ht="65.25" customHeight="1" outlineLevel="1" x14ac:dyDescent="0.25">
      <c r="A285" s="785"/>
      <c r="B285" s="786"/>
      <c r="C285" s="787"/>
      <c r="D285" s="788" t="s">
        <v>1802</v>
      </c>
      <c r="E285" s="789"/>
      <c r="F285" s="406"/>
      <c r="G285" s="789"/>
      <c r="H285" s="789"/>
      <c r="I285" s="412" t="s">
        <v>1805</v>
      </c>
      <c r="J285" s="789" t="s">
        <v>577</v>
      </c>
      <c r="K285" s="412" t="s">
        <v>3945</v>
      </c>
      <c r="L285" s="789" t="s">
        <v>33</v>
      </c>
      <c r="M285" s="406"/>
      <c r="N285" s="791" t="s">
        <v>320</v>
      </c>
      <c r="O285" s="797">
        <v>6</v>
      </c>
      <c r="P285" s="791" t="s">
        <v>204</v>
      </c>
      <c r="Q285" s="791"/>
      <c r="R285" s="791"/>
      <c r="S285" s="791"/>
      <c r="T285" s="791"/>
      <c r="U285" s="792"/>
      <c r="V285" s="786"/>
      <c r="W285" s="743"/>
      <c r="X285" s="743"/>
      <c r="Y285" s="743"/>
      <c r="Z285" s="793"/>
      <c r="AA285" s="793"/>
      <c r="AB285" s="793"/>
      <c r="AC285" s="793"/>
      <c r="AD285" s="793"/>
      <c r="AE285" s="743"/>
      <c r="AF285" s="794"/>
      <c r="AG285" s="794"/>
      <c r="AH285" s="795"/>
      <c r="AI285" s="795"/>
      <c r="AJ285" s="795"/>
    </row>
    <row r="286" spans="1:36" s="796" customFormat="1" ht="65.25" customHeight="1" outlineLevel="1" x14ac:dyDescent="0.25">
      <c r="A286" s="785"/>
      <c r="B286" s="786"/>
      <c r="C286" s="787"/>
      <c r="D286" s="788" t="s">
        <v>1802</v>
      </c>
      <c r="E286" s="789"/>
      <c r="F286" s="406"/>
      <c r="G286" s="789"/>
      <c r="H286" s="789"/>
      <c r="I286" s="412" t="s">
        <v>3946</v>
      </c>
      <c r="J286" s="789" t="s">
        <v>577</v>
      </c>
      <c r="K286" s="412" t="s">
        <v>3932</v>
      </c>
      <c r="L286" s="789" t="s">
        <v>579</v>
      </c>
      <c r="M286" s="406" t="s">
        <v>3933</v>
      </c>
      <c r="N286" s="790"/>
      <c r="O286" s="790"/>
      <c r="P286" s="790" t="s">
        <v>3934</v>
      </c>
      <c r="Q286" s="790"/>
      <c r="R286" s="791"/>
      <c r="S286" s="791"/>
      <c r="T286" s="791"/>
      <c r="U286" s="792"/>
      <c r="V286" s="786"/>
      <c r="W286" s="743"/>
      <c r="X286" s="743"/>
      <c r="Y286" s="743"/>
      <c r="Z286" s="793"/>
      <c r="AA286" s="793"/>
      <c r="AB286" s="793"/>
      <c r="AC286" s="793"/>
      <c r="AD286" s="793"/>
      <c r="AE286" s="743"/>
      <c r="AF286" s="794"/>
      <c r="AG286" s="794"/>
      <c r="AH286" s="795"/>
      <c r="AI286" s="795"/>
      <c r="AJ286" s="795"/>
    </row>
    <row r="287" spans="1:36" s="796" customFormat="1" ht="65.25" customHeight="1" outlineLevel="1" x14ac:dyDescent="0.25">
      <c r="A287" s="785"/>
      <c r="B287" s="786"/>
      <c r="C287" s="787"/>
      <c r="D287" s="788" t="s">
        <v>1802</v>
      </c>
      <c r="E287" s="789"/>
      <c r="F287" s="406"/>
      <c r="G287" s="789"/>
      <c r="H287" s="789"/>
      <c r="I287" s="412" t="s">
        <v>1805</v>
      </c>
      <c r="J287" s="789" t="s">
        <v>577</v>
      </c>
      <c r="K287" s="412" t="s">
        <v>3947</v>
      </c>
      <c r="L287" s="789" t="s">
        <v>33</v>
      </c>
      <c r="M287" s="406"/>
      <c r="N287" s="791" t="s">
        <v>320</v>
      </c>
      <c r="O287" s="797">
        <v>6</v>
      </c>
      <c r="P287" s="791" t="s">
        <v>204</v>
      </c>
      <c r="Q287" s="791"/>
      <c r="R287" s="791"/>
      <c r="S287" s="791"/>
      <c r="T287" s="791"/>
      <c r="U287" s="792"/>
      <c r="V287" s="786"/>
      <c r="W287" s="743"/>
      <c r="X287" s="743"/>
      <c r="Y287" s="743"/>
      <c r="Z287" s="793"/>
      <c r="AA287" s="793"/>
      <c r="AB287" s="793"/>
      <c r="AC287" s="793"/>
      <c r="AD287" s="793"/>
      <c r="AE287" s="743"/>
      <c r="AF287" s="794"/>
      <c r="AG287" s="794"/>
      <c r="AH287" s="795"/>
      <c r="AI287" s="795"/>
      <c r="AJ287" s="795"/>
    </row>
    <row r="288" spans="1:36" s="796" customFormat="1" ht="65.25" customHeight="1" outlineLevel="1" x14ac:dyDescent="0.25">
      <c r="A288" s="785"/>
      <c r="B288" s="786"/>
      <c r="C288" s="787"/>
      <c r="D288" s="788" t="s">
        <v>1802</v>
      </c>
      <c r="E288" s="789"/>
      <c r="F288" s="406"/>
      <c r="G288" s="789"/>
      <c r="H288" s="789"/>
      <c r="I288" s="412" t="s">
        <v>378</v>
      </c>
      <c r="J288" s="789" t="s">
        <v>577</v>
      </c>
      <c r="K288" s="412" t="s">
        <v>3932</v>
      </c>
      <c r="L288" s="789" t="s">
        <v>579</v>
      </c>
      <c r="M288" s="406" t="s">
        <v>3933</v>
      </c>
      <c r="N288" s="790"/>
      <c r="O288" s="790"/>
      <c r="P288" s="790" t="s">
        <v>3934</v>
      </c>
      <c r="Q288" s="790"/>
      <c r="R288" s="791"/>
      <c r="S288" s="791"/>
      <c r="T288" s="791"/>
      <c r="U288" s="792"/>
      <c r="V288" s="786"/>
      <c r="W288" s="743"/>
      <c r="X288" s="743"/>
      <c r="Y288" s="743"/>
      <c r="Z288" s="793"/>
      <c r="AA288" s="793"/>
      <c r="AB288" s="793"/>
      <c r="AC288" s="793"/>
      <c r="AD288" s="793"/>
      <c r="AE288" s="743"/>
      <c r="AF288" s="794"/>
      <c r="AG288" s="794"/>
      <c r="AH288" s="795"/>
      <c r="AI288" s="795"/>
      <c r="AJ288" s="795"/>
    </row>
    <row r="289" spans="1:36" s="796" customFormat="1" ht="65.25" customHeight="1" outlineLevel="1" x14ac:dyDescent="0.25">
      <c r="A289" s="785"/>
      <c r="B289" s="786"/>
      <c r="C289" s="787"/>
      <c r="D289" s="788" t="s">
        <v>1802</v>
      </c>
      <c r="E289" s="789"/>
      <c r="F289" s="406"/>
      <c r="G289" s="789"/>
      <c r="H289" s="789"/>
      <c r="I289" s="412" t="s">
        <v>1804</v>
      </c>
      <c r="J289" s="789" t="s">
        <v>577</v>
      </c>
      <c r="K289" s="412" t="s">
        <v>3948</v>
      </c>
      <c r="L289" s="789" t="s">
        <v>33</v>
      </c>
      <c r="M289" s="406"/>
      <c r="N289" s="791" t="s">
        <v>239</v>
      </c>
      <c r="O289" s="791">
        <v>20</v>
      </c>
      <c r="P289" s="791" t="s">
        <v>578</v>
      </c>
      <c r="Q289" s="791"/>
      <c r="R289" s="791"/>
      <c r="S289" s="791"/>
      <c r="T289" s="791"/>
      <c r="U289" s="792"/>
      <c r="V289" s="786"/>
      <c r="W289" s="743"/>
      <c r="X289" s="743"/>
      <c r="Y289" s="743"/>
      <c r="Z289" s="793"/>
      <c r="AA289" s="793"/>
      <c r="AB289" s="793"/>
      <c r="AC289" s="793"/>
      <c r="AD289" s="793"/>
      <c r="AE289" s="743"/>
      <c r="AF289" s="794"/>
      <c r="AG289" s="794"/>
      <c r="AH289" s="795"/>
      <c r="AI289" s="795"/>
      <c r="AJ289" s="795"/>
    </row>
    <row r="290" spans="1:36" s="796" customFormat="1" ht="65.25" customHeight="1" outlineLevel="1" x14ac:dyDescent="0.25">
      <c r="A290" s="785"/>
      <c r="B290" s="786"/>
      <c r="C290" s="787"/>
      <c r="D290" s="788" t="s">
        <v>1802</v>
      </c>
      <c r="E290" s="789"/>
      <c r="F290" s="406"/>
      <c r="G290" s="789"/>
      <c r="H290" s="789"/>
      <c r="I290" s="412" t="s">
        <v>1805</v>
      </c>
      <c r="J290" s="789" t="s">
        <v>577</v>
      </c>
      <c r="K290" s="412" t="s">
        <v>3948</v>
      </c>
      <c r="L290" s="789" t="s">
        <v>33</v>
      </c>
      <c r="M290" s="406"/>
      <c r="N290" s="791" t="s">
        <v>320</v>
      </c>
      <c r="O290" s="797">
        <v>6</v>
      </c>
      <c r="P290" s="791" t="s">
        <v>204</v>
      </c>
      <c r="Q290" s="791"/>
      <c r="R290" s="791"/>
      <c r="S290" s="791"/>
      <c r="T290" s="791"/>
      <c r="U290" s="792"/>
      <c r="V290" s="786"/>
      <c r="W290" s="743"/>
      <c r="X290" s="743"/>
      <c r="Y290" s="743"/>
      <c r="Z290" s="793"/>
      <c r="AA290" s="793"/>
      <c r="AB290" s="793"/>
      <c r="AC290" s="793"/>
      <c r="AD290" s="793"/>
      <c r="AE290" s="743"/>
      <c r="AF290" s="794"/>
      <c r="AG290" s="794"/>
      <c r="AH290" s="795"/>
      <c r="AI290" s="795"/>
      <c r="AJ290" s="795"/>
    </row>
    <row r="291" spans="1:36" s="807" customFormat="1" ht="65.25" customHeight="1" outlineLevel="1" x14ac:dyDescent="0.25">
      <c r="A291" s="798">
        <v>151</v>
      </c>
      <c r="B291" s="799" t="s">
        <v>1081</v>
      </c>
      <c r="C291" s="800" t="s">
        <v>48</v>
      </c>
      <c r="D291" s="801" t="s">
        <v>1802</v>
      </c>
      <c r="E291" s="802"/>
      <c r="F291" s="603"/>
      <c r="G291" s="802"/>
      <c r="H291" s="802"/>
      <c r="I291" s="503" t="s">
        <v>1803</v>
      </c>
      <c r="J291" s="802" t="s">
        <v>577</v>
      </c>
      <c r="K291" s="503" t="s">
        <v>1808</v>
      </c>
      <c r="L291" s="802" t="s">
        <v>33</v>
      </c>
      <c r="M291" s="603"/>
      <c r="N291" s="803"/>
      <c r="O291" s="803"/>
      <c r="P291" s="803" t="s">
        <v>130</v>
      </c>
      <c r="Q291" s="503" t="s">
        <v>1806</v>
      </c>
      <c r="R291" s="803"/>
      <c r="S291" s="803"/>
      <c r="T291" s="803"/>
      <c r="U291" s="804"/>
      <c r="V291" s="799"/>
      <c r="W291" s="603"/>
      <c r="X291" s="603"/>
      <c r="Y291" s="603"/>
      <c r="Z291" s="805"/>
      <c r="AA291" s="805"/>
      <c r="AB291" s="805"/>
      <c r="AC291" s="805"/>
      <c r="AD291" s="805"/>
      <c r="AE291" s="603" t="str">
        <f t="shared" si="10"/>
        <v>Type of Product (151)</v>
      </c>
      <c r="AF291" s="806" t="s">
        <v>34</v>
      </c>
      <c r="AG291" s="806"/>
      <c r="AH291" s="795"/>
      <c r="AI291" s="795"/>
      <c r="AJ291" s="795"/>
    </row>
    <row r="292" spans="1:36" s="807" customFormat="1" ht="65.25" customHeight="1" outlineLevel="1" x14ac:dyDescent="0.25">
      <c r="A292" s="798">
        <v>152</v>
      </c>
      <c r="B292" s="799" t="s">
        <v>1081</v>
      </c>
      <c r="C292" s="800" t="s">
        <v>48</v>
      </c>
      <c r="D292" s="801" t="s">
        <v>1802</v>
      </c>
      <c r="E292" s="802"/>
      <c r="F292" s="603"/>
      <c r="G292" s="802"/>
      <c r="H292" s="802"/>
      <c r="I292" s="503" t="s">
        <v>1804</v>
      </c>
      <c r="J292" s="802" t="s">
        <v>577</v>
      </c>
      <c r="K292" s="503" t="s">
        <v>1807</v>
      </c>
      <c r="L292" s="802" t="s">
        <v>33</v>
      </c>
      <c r="M292" s="603"/>
      <c r="N292" s="803" t="s">
        <v>239</v>
      </c>
      <c r="O292" s="803">
        <v>20</v>
      </c>
      <c r="P292" s="803" t="s">
        <v>578</v>
      </c>
      <c r="Q292" s="503"/>
      <c r="R292" s="803"/>
      <c r="S292" s="803"/>
      <c r="T292" s="803"/>
      <c r="U292" s="804"/>
      <c r="V292" s="799"/>
      <c r="W292" s="603"/>
      <c r="X292" s="603"/>
      <c r="Y292" s="603"/>
      <c r="Z292" s="805"/>
      <c r="AA292" s="805"/>
      <c r="AB292" s="805"/>
      <c r="AC292" s="805"/>
      <c r="AD292" s="805"/>
      <c r="AE292" s="603" t="str">
        <f t="shared" si="10"/>
        <v>Other Details (152)</v>
      </c>
      <c r="AF292" s="806" t="s">
        <v>34</v>
      </c>
      <c r="AG292" s="806"/>
      <c r="AH292" s="795"/>
      <c r="AI292" s="795"/>
      <c r="AJ292" s="795"/>
    </row>
    <row r="293" spans="1:36" s="781" customFormat="1" ht="65.25" customHeight="1" outlineLevel="1" x14ac:dyDescent="0.25">
      <c r="A293" s="499">
        <v>153</v>
      </c>
      <c r="B293" s="500" t="s">
        <v>1081</v>
      </c>
      <c r="C293" s="501" t="s">
        <v>48</v>
      </c>
      <c r="D293" s="502" t="s">
        <v>1802</v>
      </c>
      <c r="E293" s="455"/>
      <c r="F293" s="426"/>
      <c r="G293" s="455"/>
      <c r="H293" s="455"/>
      <c r="I293" s="503" t="s">
        <v>1805</v>
      </c>
      <c r="J293" s="455" t="s">
        <v>577</v>
      </c>
      <c r="K293" s="424" t="s">
        <v>1808</v>
      </c>
      <c r="L293" s="455" t="s">
        <v>33</v>
      </c>
      <c r="M293" s="426"/>
      <c r="N293" s="468" t="s">
        <v>320</v>
      </c>
      <c r="O293" s="469">
        <v>6</v>
      </c>
      <c r="P293" s="468" t="s">
        <v>204</v>
      </c>
      <c r="Q293" s="424"/>
      <c r="R293" s="468"/>
      <c r="S293" s="468"/>
      <c r="T293" s="468"/>
      <c r="U293" s="504"/>
      <c r="V293" s="500"/>
      <c r="W293" s="426"/>
      <c r="X293" s="426"/>
      <c r="Y293" s="426"/>
      <c r="Z293" s="505"/>
      <c r="AA293" s="505"/>
      <c r="AB293" s="505"/>
      <c r="AC293" s="505"/>
      <c r="AD293" s="505"/>
      <c r="AE293" s="426" t="str">
        <f t="shared" si="10"/>
        <v>Date Last Used (153)</v>
      </c>
      <c r="AF293" s="780" t="s">
        <v>34</v>
      </c>
      <c r="AG293" s="780"/>
      <c r="AH293" s="727"/>
      <c r="AI293" s="727"/>
      <c r="AJ293" s="727"/>
    </row>
    <row r="294" spans="1:36" s="781" customFormat="1" ht="79.8" outlineLevel="1" x14ac:dyDescent="0.25">
      <c r="A294" s="499">
        <v>154</v>
      </c>
      <c r="B294" s="500" t="s">
        <v>1081</v>
      </c>
      <c r="C294" s="501" t="s">
        <v>48</v>
      </c>
      <c r="D294" s="502" t="s">
        <v>1802</v>
      </c>
      <c r="E294" s="455"/>
      <c r="F294" s="426"/>
      <c r="G294" s="455"/>
      <c r="H294" s="455"/>
      <c r="I294" s="503" t="s">
        <v>3949</v>
      </c>
      <c r="J294" s="455" t="s">
        <v>577</v>
      </c>
      <c r="K294" s="424" t="s">
        <v>1808</v>
      </c>
      <c r="L294" s="455" t="s">
        <v>536</v>
      </c>
      <c r="M294" s="426"/>
      <c r="N294" s="468"/>
      <c r="O294" s="468"/>
      <c r="P294" s="468" t="s">
        <v>258</v>
      </c>
      <c r="Q294" s="424"/>
      <c r="R294" s="468"/>
      <c r="S294" s="468"/>
      <c r="T294" s="468"/>
      <c r="U294" s="504"/>
      <c r="V294" s="500"/>
      <c r="W294" s="426"/>
      <c r="X294" s="426"/>
      <c r="Y294" s="426"/>
      <c r="Z294" s="505"/>
      <c r="AA294" s="505"/>
      <c r="AB294" s="505"/>
      <c r="AC294" s="505"/>
      <c r="AD294" s="505"/>
      <c r="AE294" s="426" t="str">
        <f t="shared" si="10"/>
        <v>Add Another
Button to trigger Type of Product, Other Details and Date Last Used again. Button should follow every entry. (154)</v>
      </c>
      <c r="AF294" s="780" t="s">
        <v>34</v>
      </c>
      <c r="AG294" s="780"/>
      <c r="AH294" s="727"/>
      <c r="AI294" s="727"/>
      <c r="AJ294" s="727"/>
    </row>
    <row r="295" spans="1:36" s="420" customFormat="1" ht="35.1" customHeight="1" outlineLevel="1" x14ac:dyDescent="0.25">
      <c r="A295" s="558">
        <v>155</v>
      </c>
      <c r="B295" s="555" t="s">
        <v>1081</v>
      </c>
      <c r="C295" s="557" t="s">
        <v>48</v>
      </c>
      <c r="D295" s="559" t="s">
        <v>1802</v>
      </c>
      <c r="E295" s="556"/>
      <c r="F295" s="553"/>
      <c r="G295" s="556"/>
      <c r="H295" s="556"/>
      <c r="I295" s="401" t="s">
        <v>1817</v>
      </c>
      <c r="J295" s="556" t="s">
        <v>32</v>
      </c>
      <c r="K295" s="550"/>
      <c r="L295" s="556" t="s">
        <v>34</v>
      </c>
      <c r="M295" s="553"/>
      <c r="N295" s="552"/>
      <c r="O295" s="552"/>
      <c r="P295" s="552" t="s">
        <v>369</v>
      </c>
      <c r="Q295" s="550"/>
      <c r="R295" s="552"/>
      <c r="S295" s="552"/>
      <c r="T295" s="552"/>
      <c r="U295" s="538"/>
      <c r="V295" s="555"/>
      <c r="W295" s="553"/>
      <c r="X295" s="553"/>
      <c r="Y295" s="553"/>
      <c r="Z295" s="554"/>
      <c r="AA295" s="554"/>
      <c r="AB295" s="554"/>
      <c r="AC295" s="554"/>
      <c r="AD295" s="554"/>
      <c r="AE295" s="553" t="str">
        <f t="shared" si="10"/>
        <v>Medical Certification (155)</v>
      </c>
      <c r="AF295" s="764" t="s">
        <v>34</v>
      </c>
      <c r="AG295" s="764"/>
      <c r="AH295" s="727"/>
      <c r="AI295" s="727"/>
      <c r="AJ295" s="727"/>
    </row>
    <row r="296" spans="1:36" s="420" customFormat="1" ht="65.25" customHeight="1" outlineLevel="1" x14ac:dyDescent="0.25">
      <c r="A296" s="558">
        <v>156</v>
      </c>
      <c r="B296" s="555" t="s">
        <v>1081</v>
      </c>
      <c r="C296" s="557" t="s">
        <v>48</v>
      </c>
      <c r="D296" s="559" t="s">
        <v>1802</v>
      </c>
      <c r="E296" s="556"/>
      <c r="F296" s="553"/>
      <c r="G296" s="556"/>
      <c r="H296" s="556"/>
      <c r="I296" s="412" t="s">
        <v>1809</v>
      </c>
      <c r="J296" s="556" t="s">
        <v>32</v>
      </c>
      <c r="K296" s="550"/>
      <c r="L296" s="556"/>
      <c r="M296" s="553"/>
      <c r="N296" s="552"/>
      <c r="O296" s="552"/>
      <c r="P296" s="552" t="s">
        <v>1774</v>
      </c>
      <c r="Q296" s="550" t="s">
        <v>356</v>
      </c>
      <c r="R296" s="552"/>
      <c r="S296" s="552"/>
      <c r="T296" s="552"/>
      <c r="U296" s="538"/>
      <c r="V296" s="555"/>
      <c r="W296" s="553"/>
      <c r="X296" s="553"/>
      <c r="Y296" s="553"/>
      <c r="Z296" s="554"/>
      <c r="AA296" s="554"/>
      <c r="AB296" s="554"/>
      <c r="AC296" s="554"/>
      <c r="AD296" s="554"/>
      <c r="AE296" s="553" t="str">
        <f t="shared" si="10"/>
        <v>Would you like to submit a medical examination from another life insurance company dated within the last 6 months? (156)</v>
      </c>
      <c r="AF296" s="764" t="s">
        <v>34</v>
      </c>
      <c r="AG296" s="764"/>
      <c r="AH296" s="727"/>
      <c r="AI296" s="727"/>
      <c r="AJ296" s="727"/>
    </row>
    <row r="297" spans="1:36" s="420" customFormat="1" ht="45.6" outlineLevel="1" x14ac:dyDescent="0.25">
      <c r="A297" s="558">
        <v>157</v>
      </c>
      <c r="B297" s="555" t="s">
        <v>1081</v>
      </c>
      <c r="C297" s="557" t="s">
        <v>48</v>
      </c>
      <c r="D297" s="559" t="s">
        <v>1802</v>
      </c>
      <c r="E297" s="556"/>
      <c r="F297" s="553"/>
      <c r="G297" s="556"/>
      <c r="H297" s="556"/>
      <c r="I297" s="412" t="s">
        <v>1543</v>
      </c>
      <c r="J297" s="556" t="s">
        <v>577</v>
      </c>
      <c r="K297" s="550" t="s">
        <v>1816</v>
      </c>
      <c r="L297" s="556" t="s">
        <v>33</v>
      </c>
      <c r="M297" s="553"/>
      <c r="N297" s="552" t="s">
        <v>239</v>
      </c>
      <c r="O297" s="552">
        <v>100</v>
      </c>
      <c r="P297" s="552" t="s">
        <v>578</v>
      </c>
      <c r="Q297" s="550"/>
      <c r="R297" s="552"/>
      <c r="S297" s="552"/>
      <c r="T297" s="552"/>
      <c r="U297" s="538"/>
      <c r="V297" s="555"/>
      <c r="W297" s="553"/>
      <c r="X297" s="553"/>
      <c r="Y297" s="553"/>
      <c r="Z297" s="554"/>
      <c r="AA297" s="554"/>
      <c r="AB297" s="554"/>
      <c r="AC297" s="554"/>
      <c r="AD297" s="554"/>
      <c r="AE297" s="553" t="str">
        <f t="shared" si="10"/>
        <v>Name of Insurance Company (157)</v>
      </c>
      <c r="AF297" s="764" t="s">
        <v>34</v>
      </c>
      <c r="AG297" s="764"/>
      <c r="AH297" s="727"/>
      <c r="AI297" s="727"/>
      <c r="AJ297" s="727"/>
    </row>
    <row r="298" spans="1:36" s="420" customFormat="1" ht="45.6" outlineLevel="1" x14ac:dyDescent="0.25">
      <c r="A298" s="558">
        <v>158</v>
      </c>
      <c r="B298" s="555" t="s">
        <v>1081</v>
      </c>
      <c r="C298" s="557" t="s">
        <v>48</v>
      </c>
      <c r="D298" s="559" t="s">
        <v>1802</v>
      </c>
      <c r="E298" s="556"/>
      <c r="F298" s="553"/>
      <c r="G298" s="556"/>
      <c r="H298" s="556"/>
      <c r="I298" s="412" t="s">
        <v>1810</v>
      </c>
      <c r="J298" s="556" t="s">
        <v>577</v>
      </c>
      <c r="K298" s="550" t="s">
        <v>1816</v>
      </c>
      <c r="L298" s="556" t="s">
        <v>33</v>
      </c>
      <c r="M298" s="553"/>
      <c r="N298" s="552" t="s">
        <v>320</v>
      </c>
      <c r="O298" s="552">
        <v>6</v>
      </c>
      <c r="P298" s="552" t="s">
        <v>204</v>
      </c>
      <c r="Q298" s="550"/>
      <c r="R298" s="552"/>
      <c r="S298" s="552"/>
      <c r="T298" s="552"/>
      <c r="U298" s="538"/>
      <c r="V298" s="555"/>
      <c r="W298" s="553"/>
      <c r="X298" s="553"/>
      <c r="Y298" s="553"/>
      <c r="Z298" s="554"/>
      <c r="AA298" s="554"/>
      <c r="AB298" s="554"/>
      <c r="AC298" s="554"/>
      <c r="AD298" s="554"/>
      <c r="AE298" s="553" t="str">
        <f t="shared" si="10"/>
        <v>Date of Exam (158)</v>
      </c>
      <c r="AF298" s="764" t="s">
        <v>34</v>
      </c>
      <c r="AG298" s="764"/>
      <c r="AH298" s="727"/>
      <c r="AI298" s="727"/>
      <c r="AJ298" s="727"/>
    </row>
    <row r="299" spans="1:36" s="420" customFormat="1" ht="87.75" customHeight="1" outlineLevel="1" x14ac:dyDescent="0.25">
      <c r="A299" s="558">
        <v>159</v>
      </c>
      <c r="B299" s="555" t="s">
        <v>1081</v>
      </c>
      <c r="C299" s="557" t="s">
        <v>48</v>
      </c>
      <c r="D299" s="559" t="s">
        <v>1802</v>
      </c>
      <c r="E299" s="556"/>
      <c r="F299" s="553"/>
      <c r="G299" s="556"/>
      <c r="H299" s="556"/>
      <c r="I299" s="412" t="s">
        <v>1811</v>
      </c>
      <c r="J299" s="556" t="s">
        <v>577</v>
      </c>
      <c r="K299" s="550" t="s">
        <v>1816</v>
      </c>
      <c r="L299" s="556" t="s">
        <v>33</v>
      </c>
      <c r="M299" s="553"/>
      <c r="N299" s="552"/>
      <c r="O299" s="552"/>
      <c r="P299" s="552" t="s">
        <v>1774</v>
      </c>
      <c r="Q299" s="550" t="s">
        <v>356</v>
      </c>
      <c r="R299" s="552"/>
      <c r="S299" s="552"/>
      <c r="T299" s="552"/>
      <c r="U299" s="538"/>
      <c r="V299" s="555"/>
      <c r="W299" s="553"/>
      <c r="X299" s="553"/>
      <c r="Y299" s="553"/>
      <c r="Z299" s="554"/>
      <c r="AA299" s="554"/>
      <c r="AB299" s="554"/>
      <c r="AC299" s="554"/>
      <c r="AD299" s="554"/>
      <c r="AE299" s="553" t="str">
        <f t="shared" si="10"/>
        <v>To the best of the Proposed Insured's knowledge and belief, the statements in the examination are true as of today (159)</v>
      </c>
      <c r="AF299" s="764" t="s">
        <v>34</v>
      </c>
      <c r="AG299" s="764"/>
      <c r="AH299" s="727"/>
      <c r="AI299" s="727"/>
      <c r="AJ299" s="727"/>
    </row>
    <row r="300" spans="1:36" s="420" customFormat="1" ht="45.6" outlineLevel="1" x14ac:dyDescent="0.25">
      <c r="A300" s="558">
        <v>160</v>
      </c>
      <c r="B300" s="555" t="s">
        <v>1081</v>
      </c>
      <c r="C300" s="557" t="s">
        <v>48</v>
      </c>
      <c r="D300" s="559" t="s">
        <v>1802</v>
      </c>
      <c r="E300" s="556"/>
      <c r="F300" s="553"/>
      <c r="G300" s="556"/>
      <c r="H300" s="556"/>
      <c r="I300" s="412" t="s">
        <v>1812</v>
      </c>
      <c r="J300" s="556" t="s">
        <v>577</v>
      </c>
      <c r="K300" s="550" t="s">
        <v>1815</v>
      </c>
      <c r="L300" s="556" t="s">
        <v>33</v>
      </c>
      <c r="M300" s="553"/>
      <c r="N300" s="552" t="s">
        <v>239</v>
      </c>
      <c r="O300" s="552">
        <v>250</v>
      </c>
      <c r="P300" s="552" t="s">
        <v>578</v>
      </c>
      <c r="Q300" s="550"/>
      <c r="R300" s="552"/>
      <c r="S300" s="552"/>
      <c r="T300" s="552"/>
      <c r="U300" s="538"/>
      <c r="V300" s="555"/>
      <c r="W300" s="553"/>
      <c r="X300" s="553"/>
      <c r="Y300" s="553"/>
      <c r="Z300" s="554"/>
      <c r="AA300" s="554"/>
      <c r="AB300" s="554"/>
      <c r="AC300" s="554"/>
      <c r="AD300" s="554"/>
      <c r="AE300" s="553" t="str">
        <f t="shared" si="10"/>
        <v>Please Explain (160)</v>
      </c>
      <c r="AF300" s="764" t="s">
        <v>34</v>
      </c>
      <c r="AG300" s="764"/>
      <c r="AH300" s="727"/>
      <c r="AI300" s="727"/>
      <c r="AJ300" s="727"/>
    </row>
    <row r="301" spans="1:36" s="420" customFormat="1" ht="91.2" outlineLevel="1" x14ac:dyDescent="0.25">
      <c r="A301" s="558">
        <v>161</v>
      </c>
      <c r="B301" s="555" t="s">
        <v>1081</v>
      </c>
      <c r="C301" s="557" t="s">
        <v>48</v>
      </c>
      <c r="D301" s="559" t="s">
        <v>1802</v>
      </c>
      <c r="E301" s="556"/>
      <c r="F301" s="553"/>
      <c r="G301" s="556"/>
      <c r="H301" s="556"/>
      <c r="I301" s="412" t="s">
        <v>1813</v>
      </c>
      <c r="J301" s="556" t="s">
        <v>577</v>
      </c>
      <c r="K301" s="550" t="s">
        <v>1816</v>
      </c>
      <c r="L301" s="556" t="s">
        <v>33</v>
      </c>
      <c r="M301" s="553"/>
      <c r="N301" s="552"/>
      <c r="O301" s="552"/>
      <c r="P301" s="552" t="s">
        <v>1774</v>
      </c>
      <c r="Q301" s="550" t="s">
        <v>356</v>
      </c>
      <c r="R301" s="552"/>
      <c r="S301" s="552"/>
      <c r="T301" s="552"/>
      <c r="U301" s="538"/>
      <c r="V301" s="555"/>
      <c r="W301" s="553"/>
      <c r="X301" s="553"/>
      <c r="Y301" s="553"/>
      <c r="Z301" s="554"/>
      <c r="AA301" s="554"/>
      <c r="AB301" s="554"/>
      <c r="AC301" s="554"/>
      <c r="AD301" s="554"/>
      <c r="AE301" s="553" t="str">
        <f t="shared" si="10"/>
        <v>Has the person who was examined consulted a doctor or other medical practitioner, or received medical or surgical advice since the date of the examination? (161)</v>
      </c>
      <c r="AF301" s="764" t="s">
        <v>34</v>
      </c>
      <c r="AG301" s="764"/>
      <c r="AH301" s="727"/>
      <c r="AI301" s="727"/>
      <c r="AJ301" s="727"/>
    </row>
    <row r="302" spans="1:36" s="420" customFormat="1" ht="65.25" customHeight="1" outlineLevel="1" x14ac:dyDescent="0.25">
      <c r="A302" s="558">
        <v>162</v>
      </c>
      <c r="B302" s="555" t="s">
        <v>1081</v>
      </c>
      <c r="C302" s="557" t="s">
        <v>48</v>
      </c>
      <c r="D302" s="559" t="s">
        <v>1802</v>
      </c>
      <c r="E302" s="556"/>
      <c r="F302" s="553"/>
      <c r="G302" s="556"/>
      <c r="H302" s="556"/>
      <c r="I302" s="412" t="s">
        <v>1812</v>
      </c>
      <c r="J302" s="556" t="s">
        <v>577</v>
      </c>
      <c r="K302" s="550" t="s">
        <v>1814</v>
      </c>
      <c r="L302" s="556" t="s">
        <v>33</v>
      </c>
      <c r="M302" s="553"/>
      <c r="N302" s="552" t="s">
        <v>239</v>
      </c>
      <c r="O302" s="552">
        <v>250</v>
      </c>
      <c r="P302" s="552" t="s">
        <v>578</v>
      </c>
      <c r="Q302" s="550"/>
      <c r="R302" s="552"/>
      <c r="S302" s="552"/>
      <c r="T302" s="552"/>
      <c r="U302" s="538"/>
      <c r="V302" s="555"/>
      <c r="W302" s="553"/>
      <c r="X302" s="553"/>
      <c r="Y302" s="553"/>
      <c r="Z302" s="554"/>
      <c r="AA302" s="554"/>
      <c r="AB302" s="554"/>
      <c r="AC302" s="554"/>
      <c r="AD302" s="554"/>
      <c r="AE302" s="553" t="str">
        <f t="shared" si="10"/>
        <v>Please Explain (162)</v>
      </c>
      <c r="AF302" s="764" t="s">
        <v>34</v>
      </c>
      <c r="AG302" s="764"/>
      <c r="AH302" s="727"/>
      <c r="AI302" s="727"/>
      <c r="AJ302" s="727"/>
    </row>
    <row r="303" spans="1:36" s="420" customFormat="1" ht="65.25" customHeight="1" outlineLevel="1" x14ac:dyDescent="0.25">
      <c r="A303" s="558">
        <v>163</v>
      </c>
      <c r="B303" s="555" t="s">
        <v>1081</v>
      </c>
      <c r="C303" s="557" t="s">
        <v>48</v>
      </c>
      <c r="D303" s="559" t="s">
        <v>1802</v>
      </c>
      <c r="E303" s="556"/>
      <c r="F303" s="553"/>
      <c r="G303" s="556"/>
      <c r="H303" s="556"/>
      <c r="I303" s="401" t="s">
        <v>1820</v>
      </c>
      <c r="J303" s="556" t="s">
        <v>32</v>
      </c>
      <c r="K303" s="782" t="s">
        <v>1837</v>
      </c>
      <c r="L303" s="556" t="s">
        <v>34</v>
      </c>
      <c r="M303" s="553"/>
      <c r="N303" s="552"/>
      <c r="O303" s="552"/>
      <c r="P303" s="552" t="s">
        <v>369</v>
      </c>
      <c r="Q303" s="550"/>
      <c r="R303" s="552"/>
      <c r="S303" s="552"/>
      <c r="T303" s="552"/>
      <c r="U303" s="538"/>
      <c r="V303" s="555"/>
      <c r="W303" s="553"/>
      <c r="X303" s="553"/>
      <c r="Y303" s="553"/>
      <c r="Z303" s="554"/>
      <c r="AA303" s="554"/>
      <c r="AB303" s="554"/>
      <c r="AC303" s="554"/>
      <c r="AD303" s="554"/>
      <c r="AE303" s="553" t="str">
        <f t="shared" si="10"/>
        <v>HIV (163)</v>
      </c>
      <c r="AF303" s="764" t="s">
        <v>34</v>
      </c>
      <c r="AG303" s="573"/>
      <c r="AH303" s="727"/>
      <c r="AI303" s="727"/>
      <c r="AJ303" s="727"/>
    </row>
    <row r="304" spans="1:36" s="420" customFormat="1" ht="65.25" customHeight="1" outlineLevel="1" x14ac:dyDescent="0.25">
      <c r="A304" s="558">
        <v>164</v>
      </c>
      <c r="B304" s="555" t="s">
        <v>1081</v>
      </c>
      <c r="C304" s="557" t="s">
        <v>48</v>
      </c>
      <c r="D304" s="559" t="s">
        <v>1802</v>
      </c>
      <c r="E304" s="556"/>
      <c r="F304" s="553"/>
      <c r="G304" s="556"/>
      <c r="H304" s="556"/>
      <c r="I304" s="412" t="s">
        <v>1838</v>
      </c>
      <c r="J304" s="556" t="s">
        <v>577</v>
      </c>
      <c r="K304" s="550" t="s">
        <v>3499</v>
      </c>
      <c r="L304" s="556" t="s">
        <v>33</v>
      </c>
      <c r="M304" s="553"/>
      <c r="N304" s="552"/>
      <c r="O304" s="552"/>
      <c r="P304" s="552" t="s">
        <v>1774</v>
      </c>
      <c r="Q304" s="550" t="s">
        <v>356</v>
      </c>
      <c r="R304" s="552"/>
      <c r="S304" s="552"/>
      <c r="T304" s="552"/>
      <c r="U304" s="538"/>
      <c r="V304" s="555"/>
      <c r="W304" s="553"/>
      <c r="X304" s="553"/>
      <c r="Y304" s="553"/>
      <c r="Z304" s="554"/>
      <c r="AA304" s="554"/>
      <c r="AB304" s="554"/>
      <c r="AC304" s="554"/>
      <c r="AD304" s="554"/>
      <c r="AE304" s="553" t="str">
        <f t="shared" si="10"/>
        <v>Does the Proposed Insured authorize the release of their HIV test results to their personal physician? (164)</v>
      </c>
      <c r="AF304" s="764" t="s">
        <v>34</v>
      </c>
      <c r="AG304" s="573"/>
      <c r="AH304" s="727"/>
      <c r="AI304" s="727"/>
      <c r="AJ304" s="727"/>
    </row>
    <row r="305" spans="1:36" s="420" customFormat="1" ht="79.8" outlineLevel="1" x14ac:dyDescent="0.25">
      <c r="A305" s="558">
        <v>165</v>
      </c>
      <c r="B305" s="555" t="s">
        <v>1081</v>
      </c>
      <c r="C305" s="557" t="s">
        <v>48</v>
      </c>
      <c r="D305" s="559" t="s">
        <v>1802</v>
      </c>
      <c r="E305" s="556"/>
      <c r="F305" s="553"/>
      <c r="G305" s="556"/>
      <c r="H305" s="556"/>
      <c r="I305" s="412" t="s">
        <v>2479</v>
      </c>
      <c r="J305" s="556" t="s">
        <v>577</v>
      </c>
      <c r="K305" s="550" t="s">
        <v>3500</v>
      </c>
      <c r="L305" s="556" t="s">
        <v>33</v>
      </c>
      <c r="M305" s="553"/>
      <c r="N305" s="552"/>
      <c r="O305" s="552"/>
      <c r="P305" s="552" t="s">
        <v>1774</v>
      </c>
      <c r="Q305" s="550" t="s">
        <v>356</v>
      </c>
      <c r="R305" s="552"/>
      <c r="S305" s="552"/>
      <c r="T305" s="552"/>
      <c r="U305" s="538"/>
      <c r="V305" s="555"/>
      <c r="W305" s="553"/>
      <c r="X305" s="553"/>
      <c r="Y305" s="553"/>
      <c r="Z305" s="554"/>
      <c r="AA305" s="554"/>
      <c r="AB305" s="554"/>
      <c r="AC305" s="554"/>
      <c r="AD305" s="554"/>
      <c r="AE305" s="553" t="str">
        <f t="shared" si="10"/>
        <v>Does the Proposed Insured authorize the disclosure of HIV test results which are other than normal to a physician or health care provider? (165)</v>
      </c>
      <c r="AF305" s="764" t="s">
        <v>34</v>
      </c>
      <c r="AG305" s="573"/>
      <c r="AH305" s="727"/>
      <c r="AI305" s="727"/>
      <c r="AJ305" s="727"/>
    </row>
    <row r="306" spans="1:36" s="420" customFormat="1" ht="91.2" outlineLevel="1" x14ac:dyDescent="0.25">
      <c r="A306" s="558">
        <v>166</v>
      </c>
      <c r="B306" s="555" t="s">
        <v>1081</v>
      </c>
      <c r="C306" s="557" t="s">
        <v>48</v>
      </c>
      <c r="D306" s="559" t="s">
        <v>1802</v>
      </c>
      <c r="E306" s="556"/>
      <c r="F306" s="553"/>
      <c r="G306" s="556"/>
      <c r="H306" s="556"/>
      <c r="I306" s="412" t="s">
        <v>2480</v>
      </c>
      <c r="J306" s="556" t="s">
        <v>577</v>
      </c>
      <c r="K306" s="550" t="s">
        <v>1821</v>
      </c>
      <c r="L306" s="556" t="s">
        <v>33</v>
      </c>
      <c r="M306" s="553"/>
      <c r="N306" s="552"/>
      <c r="O306" s="552"/>
      <c r="P306" s="552" t="s">
        <v>1774</v>
      </c>
      <c r="Q306" s="550" t="s">
        <v>356</v>
      </c>
      <c r="R306" s="552"/>
      <c r="S306" s="552"/>
      <c r="T306" s="552"/>
      <c r="U306" s="538"/>
      <c r="V306" s="555"/>
      <c r="W306" s="553"/>
      <c r="X306" s="553"/>
      <c r="Y306" s="553"/>
      <c r="Z306" s="554"/>
      <c r="AA306" s="554"/>
      <c r="AB306" s="554"/>
      <c r="AC306" s="554"/>
      <c r="AD306" s="554"/>
      <c r="AE306" s="553" t="str">
        <f t="shared" si="10"/>
        <v>Does the Proposed Insured authorize the disclosure of any HIV test results which are other than normal to a personal physician or Alternative Testing Site? (166)</v>
      </c>
      <c r="AF306" s="764" t="s">
        <v>34</v>
      </c>
      <c r="AG306" s="573"/>
      <c r="AH306" s="727"/>
      <c r="AI306" s="727"/>
      <c r="AJ306" s="727"/>
    </row>
    <row r="307" spans="1:36" s="781" customFormat="1" ht="79.8" outlineLevel="1" x14ac:dyDescent="0.25">
      <c r="A307" s="499">
        <v>167</v>
      </c>
      <c r="B307" s="500" t="s">
        <v>1081</v>
      </c>
      <c r="C307" s="501" t="s">
        <v>48</v>
      </c>
      <c r="D307" s="468" t="s">
        <v>1802</v>
      </c>
      <c r="E307" s="455"/>
      <c r="F307" s="426"/>
      <c r="G307" s="455"/>
      <c r="H307" s="455"/>
      <c r="I307" s="503" t="s">
        <v>1826</v>
      </c>
      <c r="J307" s="455" t="s">
        <v>577</v>
      </c>
      <c r="K307" s="424" t="s">
        <v>1823</v>
      </c>
      <c r="L307" s="455" t="s">
        <v>33</v>
      </c>
      <c r="M307" s="426"/>
      <c r="N307" s="468"/>
      <c r="O307" s="468"/>
      <c r="P307" s="468" t="s">
        <v>1774</v>
      </c>
      <c r="Q307" s="424" t="s">
        <v>356</v>
      </c>
      <c r="R307" s="468"/>
      <c r="S307" s="468"/>
      <c r="T307" s="468"/>
      <c r="U307" s="504"/>
      <c r="V307" s="500"/>
      <c r="W307" s="426"/>
      <c r="X307" s="426"/>
      <c r="Y307" s="426"/>
      <c r="Z307" s="505"/>
      <c r="AA307" s="505"/>
      <c r="AB307" s="505"/>
      <c r="AC307" s="505"/>
      <c r="AD307" s="505"/>
      <c r="AE307" s="426" t="str">
        <f t="shared" si="10"/>
        <v>Does the Proposed Insured authorize the disclosure of any HIV test results which are other than normal to a physician or health care provider? (167)</v>
      </c>
      <c r="AF307" s="780" t="s">
        <v>34</v>
      </c>
      <c r="AG307" s="578"/>
      <c r="AH307" s="727"/>
      <c r="AI307" s="727"/>
      <c r="AJ307" s="727"/>
    </row>
    <row r="308" spans="1:36" s="420" customFormat="1" ht="45.6" outlineLevel="1" x14ac:dyDescent="0.25">
      <c r="A308" s="558">
        <v>168</v>
      </c>
      <c r="B308" s="555" t="s">
        <v>1081</v>
      </c>
      <c r="C308" s="557" t="s">
        <v>48</v>
      </c>
      <c r="D308" s="559" t="s">
        <v>1802</v>
      </c>
      <c r="E308" s="556"/>
      <c r="F308" s="553"/>
      <c r="G308" s="556"/>
      <c r="H308" s="556"/>
      <c r="I308" s="412" t="s">
        <v>1827</v>
      </c>
      <c r="J308" s="556" t="s">
        <v>577</v>
      </c>
      <c r="K308" s="550" t="s">
        <v>1828</v>
      </c>
      <c r="L308" s="556" t="s">
        <v>33</v>
      </c>
      <c r="M308" s="553"/>
      <c r="N308" s="552"/>
      <c r="O308" s="552"/>
      <c r="P308" s="552" t="s">
        <v>1774</v>
      </c>
      <c r="Q308" s="550" t="s">
        <v>356</v>
      </c>
      <c r="R308" s="552"/>
      <c r="S308" s="552"/>
      <c r="T308" s="552"/>
      <c r="U308" s="538"/>
      <c r="V308" s="555"/>
      <c r="W308" s="553"/>
      <c r="X308" s="553"/>
      <c r="Y308" s="553"/>
      <c r="Z308" s="554"/>
      <c r="AA308" s="554"/>
      <c r="AB308" s="554"/>
      <c r="AC308" s="554"/>
      <c r="AD308" s="554"/>
      <c r="AE308" s="553" t="str">
        <f t="shared" si="10"/>
        <v>Does the Proposed Insured wish to know the results of the HIV test? (168)</v>
      </c>
      <c r="AF308" s="764" t="s">
        <v>34</v>
      </c>
      <c r="AG308" s="573"/>
      <c r="AH308" s="727"/>
      <c r="AI308" s="727"/>
      <c r="AJ308" s="727"/>
    </row>
    <row r="309" spans="1:36" s="420" customFormat="1" ht="68.400000000000006" outlineLevel="1" x14ac:dyDescent="0.25">
      <c r="A309" s="558">
        <v>169</v>
      </c>
      <c r="B309" s="555" t="s">
        <v>1081</v>
      </c>
      <c r="C309" s="557" t="s">
        <v>48</v>
      </c>
      <c r="D309" s="559" t="s">
        <v>1802</v>
      </c>
      <c r="E309" s="556"/>
      <c r="F309" s="553"/>
      <c r="G309" s="556"/>
      <c r="H309" s="556"/>
      <c r="I309" s="412" t="s">
        <v>1830</v>
      </c>
      <c r="J309" s="556" t="s">
        <v>577</v>
      </c>
      <c r="K309" s="550" t="s">
        <v>1831</v>
      </c>
      <c r="L309" s="556" t="s">
        <v>33</v>
      </c>
      <c r="M309" s="553"/>
      <c r="N309" s="552"/>
      <c r="O309" s="552"/>
      <c r="P309" s="552" t="s">
        <v>1774</v>
      </c>
      <c r="Q309" s="550" t="s">
        <v>356</v>
      </c>
      <c r="R309" s="552"/>
      <c r="S309" s="552"/>
      <c r="T309" s="552"/>
      <c r="U309" s="538"/>
      <c r="V309" s="555"/>
      <c r="W309" s="553"/>
      <c r="X309" s="553"/>
      <c r="Y309" s="553"/>
      <c r="Z309" s="554"/>
      <c r="AA309" s="554"/>
      <c r="AB309" s="554"/>
      <c r="AC309" s="554"/>
      <c r="AD309" s="554"/>
      <c r="AE309" s="553" t="str">
        <f t="shared" si="10"/>
        <v>Would the Proposed Insured like to designate the county health department as a recipient for the test results? (169)</v>
      </c>
      <c r="AF309" s="764" t="s">
        <v>34</v>
      </c>
      <c r="AG309" s="573"/>
      <c r="AH309" s="727"/>
      <c r="AI309" s="727"/>
      <c r="AJ309" s="727"/>
    </row>
    <row r="310" spans="1:36" s="420" customFormat="1" ht="57" outlineLevel="1" x14ac:dyDescent="0.25">
      <c r="A310" s="558">
        <v>170</v>
      </c>
      <c r="B310" s="555" t="s">
        <v>1081</v>
      </c>
      <c r="C310" s="557" t="s">
        <v>48</v>
      </c>
      <c r="D310" s="559" t="s">
        <v>1802</v>
      </c>
      <c r="E310" s="556"/>
      <c r="F310" s="553"/>
      <c r="G310" s="556"/>
      <c r="H310" s="556"/>
      <c r="I310" s="412" t="s">
        <v>1822</v>
      </c>
      <c r="J310" s="556" t="s">
        <v>577</v>
      </c>
      <c r="K310" s="550" t="s">
        <v>3501</v>
      </c>
      <c r="L310" s="556" t="s">
        <v>33</v>
      </c>
      <c r="M310" s="553"/>
      <c r="N310" s="552"/>
      <c r="O310" s="552"/>
      <c r="P310" s="552" t="s">
        <v>1774</v>
      </c>
      <c r="Q310" s="550" t="s">
        <v>356</v>
      </c>
      <c r="R310" s="552"/>
      <c r="S310" s="552"/>
      <c r="T310" s="552"/>
      <c r="U310" s="538"/>
      <c r="V310" s="555"/>
      <c r="W310" s="553"/>
      <c r="X310" s="553"/>
      <c r="Y310" s="553"/>
      <c r="Z310" s="554"/>
      <c r="AA310" s="554"/>
      <c r="AB310" s="554"/>
      <c r="AC310" s="554"/>
      <c r="AD310" s="554"/>
      <c r="AE310" s="553" t="str">
        <f t="shared" si="10"/>
        <v>Does the Proposed Insured also want to receive a copy of results which are other than normal? (170)</v>
      </c>
      <c r="AF310" s="764" t="s">
        <v>34</v>
      </c>
      <c r="AG310" s="573"/>
      <c r="AH310" s="727"/>
      <c r="AI310" s="727"/>
      <c r="AJ310" s="727"/>
    </row>
    <row r="311" spans="1:36" s="420" customFormat="1" ht="79.8" outlineLevel="1" x14ac:dyDescent="0.25">
      <c r="A311" s="558">
        <v>170.5</v>
      </c>
      <c r="B311" s="555" t="s">
        <v>1081</v>
      </c>
      <c r="C311" s="557" t="s">
        <v>48</v>
      </c>
      <c r="D311" s="559" t="s">
        <v>1802</v>
      </c>
      <c r="E311" s="556"/>
      <c r="F311" s="553"/>
      <c r="G311" s="556"/>
      <c r="H311" s="556"/>
      <c r="I311" s="412" t="s">
        <v>3502</v>
      </c>
      <c r="J311" s="556" t="s">
        <v>577</v>
      </c>
      <c r="K311" s="550" t="s">
        <v>3503</v>
      </c>
      <c r="L311" s="556" t="s">
        <v>33</v>
      </c>
      <c r="M311" s="553"/>
      <c r="N311" s="552"/>
      <c r="O311" s="552"/>
      <c r="P311" s="552" t="s">
        <v>1774</v>
      </c>
      <c r="Q311" s="550" t="s">
        <v>356</v>
      </c>
      <c r="R311" s="552"/>
      <c r="S311" s="552"/>
      <c r="T311" s="552"/>
      <c r="U311" s="538"/>
      <c r="V311" s="555"/>
      <c r="W311" s="553"/>
      <c r="X311" s="553"/>
      <c r="Y311" s="553"/>
      <c r="Z311" s="554"/>
      <c r="AA311" s="554"/>
      <c r="AB311" s="554"/>
      <c r="AC311" s="554"/>
      <c r="AD311" s="554"/>
      <c r="AE311" s="553" t="str">
        <f t="shared" si="10"/>
        <v>Negative test results are typically not sent to the Proposed Insured, does the Proposed Insured wish to receive notification of negative test results? (170.5)</v>
      </c>
      <c r="AF311" s="764" t="s">
        <v>34</v>
      </c>
      <c r="AG311" s="573"/>
      <c r="AH311" s="727"/>
      <c r="AI311" s="727"/>
      <c r="AJ311" s="727"/>
    </row>
    <row r="312" spans="1:36" s="420" customFormat="1" ht="57" outlineLevel="1" x14ac:dyDescent="0.25">
      <c r="A312" s="558">
        <v>171</v>
      </c>
      <c r="B312" s="555" t="s">
        <v>1081</v>
      </c>
      <c r="C312" s="557" t="s">
        <v>48</v>
      </c>
      <c r="D312" s="559" t="s">
        <v>1802</v>
      </c>
      <c r="E312" s="556"/>
      <c r="F312" s="553"/>
      <c r="G312" s="556"/>
      <c r="H312" s="556"/>
      <c r="I312" s="412" t="s">
        <v>1829</v>
      </c>
      <c r="J312" s="556" t="s">
        <v>577</v>
      </c>
      <c r="K312" s="550" t="s">
        <v>1823</v>
      </c>
      <c r="L312" s="556" t="s">
        <v>33</v>
      </c>
      <c r="M312" s="553"/>
      <c r="N312" s="552"/>
      <c r="O312" s="552"/>
      <c r="P312" s="552" t="s">
        <v>1774</v>
      </c>
      <c r="Q312" s="550" t="s">
        <v>356</v>
      </c>
      <c r="R312" s="552"/>
      <c r="S312" s="552"/>
      <c r="T312" s="552"/>
      <c r="U312" s="538"/>
      <c r="V312" s="555"/>
      <c r="W312" s="553"/>
      <c r="X312" s="553"/>
      <c r="Y312" s="553"/>
      <c r="Z312" s="554"/>
      <c r="AA312" s="554"/>
      <c r="AB312" s="554"/>
      <c r="AC312" s="554"/>
      <c r="AD312" s="554"/>
      <c r="AE312" s="553" t="str">
        <f t="shared" si="10"/>
        <v>Does the Proposed Insured want to send the results which are other than normal to another person? (171)</v>
      </c>
      <c r="AF312" s="764" t="s">
        <v>34</v>
      </c>
      <c r="AG312" s="573"/>
      <c r="AH312" s="727"/>
      <c r="AI312" s="727"/>
      <c r="AJ312" s="727"/>
    </row>
    <row r="313" spans="1:36" s="420" customFormat="1" ht="91.2" outlineLevel="1" x14ac:dyDescent="0.25">
      <c r="A313" s="558">
        <v>172</v>
      </c>
      <c r="B313" s="555" t="s">
        <v>1081</v>
      </c>
      <c r="C313" s="557" t="s">
        <v>48</v>
      </c>
      <c r="D313" s="559" t="s">
        <v>1802</v>
      </c>
      <c r="E313" s="556"/>
      <c r="F313" s="553"/>
      <c r="G313" s="556"/>
      <c r="H313" s="556"/>
      <c r="I313" s="412" t="s">
        <v>1832</v>
      </c>
      <c r="J313" s="556" t="s">
        <v>577</v>
      </c>
      <c r="K313" s="550" t="s">
        <v>1824</v>
      </c>
      <c r="L313" s="556" t="s">
        <v>33</v>
      </c>
      <c r="M313" s="553"/>
      <c r="N313" s="552"/>
      <c r="O313" s="552"/>
      <c r="P313" s="552" t="s">
        <v>1774</v>
      </c>
      <c r="Q313" s="550" t="s">
        <v>356</v>
      </c>
      <c r="R313" s="552"/>
      <c r="S313" s="552"/>
      <c r="T313" s="552"/>
      <c r="U313" s="538"/>
      <c r="V313" s="555"/>
      <c r="W313" s="553"/>
      <c r="X313" s="553"/>
      <c r="Y313" s="553"/>
      <c r="Z313" s="554"/>
      <c r="AA313" s="554"/>
      <c r="AB313" s="554"/>
      <c r="AC313" s="554"/>
      <c r="AD313" s="554"/>
      <c r="AE313" s="553" t="str">
        <f t="shared" si="10"/>
        <v>Does the Proposed Insured authorize the disclosure of any HIV test results which are other than normal to a physician or to a different organization? 
 (172)</v>
      </c>
      <c r="AF313" s="764" t="s">
        <v>34</v>
      </c>
      <c r="AG313" s="573"/>
      <c r="AH313" s="727"/>
      <c r="AI313" s="727"/>
      <c r="AJ313" s="727"/>
    </row>
    <row r="314" spans="1:36" s="420" customFormat="1" ht="95.4" customHeight="1" outlineLevel="1" x14ac:dyDescent="0.25">
      <c r="A314" s="558">
        <v>173</v>
      </c>
      <c r="B314" s="555" t="s">
        <v>1081</v>
      </c>
      <c r="C314" s="557" t="s">
        <v>48</v>
      </c>
      <c r="D314" s="559" t="s">
        <v>1802</v>
      </c>
      <c r="E314" s="556"/>
      <c r="F314" s="553"/>
      <c r="G314" s="556"/>
      <c r="H314" s="556"/>
      <c r="I314" s="412" t="s">
        <v>1834</v>
      </c>
      <c r="J314" s="556" t="s">
        <v>577</v>
      </c>
      <c r="K314" s="550" t="s">
        <v>3508</v>
      </c>
      <c r="L314" s="556" t="s">
        <v>33</v>
      </c>
      <c r="M314" s="553"/>
      <c r="N314" s="552"/>
      <c r="O314" s="552"/>
      <c r="P314" s="552" t="s">
        <v>130</v>
      </c>
      <c r="Q314" s="550" t="s">
        <v>1833</v>
      </c>
      <c r="R314" s="552"/>
      <c r="S314" s="552"/>
      <c r="T314" s="552"/>
      <c r="U314" s="538"/>
      <c r="V314" s="555"/>
      <c r="W314" s="553"/>
      <c r="X314" s="553"/>
      <c r="Y314" s="553"/>
      <c r="Z314" s="554"/>
      <c r="AA314" s="554"/>
      <c r="AB314" s="554"/>
      <c r="AC314" s="554"/>
      <c r="AD314" s="554"/>
      <c r="AE314" s="553" t="str">
        <f t="shared" ref="AE314:AE330" si="11">I314&amp;" ("&amp;A314&amp;")"</f>
        <v>Please select (173)</v>
      </c>
      <c r="AF314" s="764" t="s">
        <v>34</v>
      </c>
      <c r="AG314" s="573"/>
      <c r="AH314" s="727"/>
      <c r="AI314" s="727"/>
      <c r="AJ314" s="727"/>
    </row>
    <row r="315" spans="1:36" s="781" customFormat="1" ht="34.200000000000003" outlineLevel="1" x14ac:dyDescent="0.25">
      <c r="A315" s="499">
        <v>174</v>
      </c>
      <c r="B315" s="500" t="s">
        <v>1081</v>
      </c>
      <c r="C315" s="501" t="s">
        <v>48</v>
      </c>
      <c r="D315" s="468" t="s">
        <v>1802</v>
      </c>
      <c r="E315" s="455"/>
      <c r="F315" s="426"/>
      <c r="G315" s="455"/>
      <c r="H315" s="455"/>
      <c r="I315" s="503" t="s">
        <v>1835</v>
      </c>
      <c r="J315" s="455" t="s">
        <v>577</v>
      </c>
      <c r="K315" s="424" t="s">
        <v>1825</v>
      </c>
      <c r="L315" s="455" t="s">
        <v>33</v>
      </c>
      <c r="M315" s="426"/>
      <c r="N315" s="468"/>
      <c r="O315" s="468"/>
      <c r="P315" s="468" t="s">
        <v>1836</v>
      </c>
      <c r="Q315" s="783" t="s">
        <v>3504</v>
      </c>
      <c r="R315" s="468"/>
      <c r="S315" s="468"/>
      <c r="T315" s="468"/>
      <c r="U315" s="504"/>
      <c r="V315" s="500"/>
      <c r="W315" s="426"/>
      <c r="X315" s="426"/>
      <c r="Y315" s="426"/>
      <c r="Z315" s="505"/>
      <c r="AA315" s="505"/>
      <c r="AB315" s="505"/>
      <c r="AC315" s="505"/>
      <c r="AD315" s="505"/>
      <c r="AE315" s="426" t="str">
        <f t="shared" si="11"/>
        <v>To whom should the test results be sent? (174)</v>
      </c>
      <c r="AF315" s="780" t="s">
        <v>34</v>
      </c>
      <c r="AG315" s="578"/>
      <c r="AH315" s="727"/>
      <c r="AI315" s="727"/>
      <c r="AJ315" s="727"/>
    </row>
    <row r="316" spans="1:36" s="420" customFormat="1" ht="102.6" outlineLevel="1" x14ac:dyDescent="0.25">
      <c r="A316" s="558">
        <v>175</v>
      </c>
      <c r="B316" s="555" t="s">
        <v>1081</v>
      </c>
      <c r="C316" s="557" t="s">
        <v>48</v>
      </c>
      <c r="D316" s="559" t="s">
        <v>1802</v>
      </c>
      <c r="E316" s="556"/>
      <c r="F316" s="553"/>
      <c r="G316" s="556"/>
      <c r="H316" s="556"/>
      <c r="I316" s="412" t="s">
        <v>3496</v>
      </c>
      <c r="J316" s="556" t="s">
        <v>577</v>
      </c>
      <c r="K316" s="550" t="s">
        <v>2484</v>
      </c>
      <c r="L316" s="556" t="s">
        <v>33</v>
      </c>
      <c r="M316" s="553"/>
      <c r="N316" s="552"/>
      <c r="O316" s="552"/>
      <c r="P316" s="552" t="s">
        <v>130</v>
      </c>
      <c r="Q316" s="784" t="s">
        <v>2487</v>
      </c>
      <c r="R316" s="552"/>
      <c r="S316" s="552"/>
      <c r="T316" s="552"/>
      <c r="U316" s="538"/>
      <c r="V316" s="555"/>
      <c r="W316" s="553"/>
      <c r="X316" s="553"/>
      <c r="Y316" s="553"/>
      <c r="Z316" s="554"/>
      <c r="AA316" s="554"/>
      <c r="AB316" s="554"/>
      <c r="AC316" s="554"/>
      <c r="AD316" s="554"/>
      <c r="AE316" s="553" t="str">
        <f t="shared" si="11"/>
        <v>Select a Physician or Provider (175)</v>
      </c>
      <c r="AF316" s="764" t="s">
        <v>34</v>
      </c>
      <c r="AG316" s="573"/>
      <c r="AH316" s="727"/>
      <c r="AI316" s="727"/>
      <c r="AJ316" s="727"/>
    </row>
    <row r="317" spans="1:36" s="420" customFormat="1" ht="57" outlineLevel="1" x14ac:dyDescent="0.25">
      <c r="A317" s="558">
        <v>176</v>
      </c>
      <c r="B317" s="555" t="s">
        <v>1081</v>
      </c>
      <c r="C317" s="557" t="s">
        <v>48</v>
      </c>
      <c r="D317" s="559" t="s">
        <v>1802</v>
      </c>
      <c r="E317" s="556"/>
      <c r="F317" s="553"/>
      <c r="G317" s="556"/>
      <c r="H317" s="556"/>
      <c r="I317" s="412" t="s">
        <v>3497</v>
      </c>
      <c r="J317" s="556" t="s">
        <v>577</v>
      </c>
      <c r="K317" s="550" t="s">
        <v>2483</v>
      </c>
      <c r="L317" s="556" t="s">
        <v>33</v>
      </c>
      <c r="M317" s="553"/>
      <c r="N317" s="552"/>
      <c r="O317" s="552"/>
      <c r="P317" s="552" t="s">
        <v>130</v>
      </c>
      <c r="Q317" s="784" t="s">
        <v>2488</v>
      </c>
      <c r="R317" s="552"/>
      <c r="S317" s="552"/>
      <c r="T317" s="552"/>
      <c r="U317" s="538"/>
      <c r="V317" s="555"/>
      <c r="W317" s="553"/>
      <c r="X317" s="553"/>
      <c r="Y317" s="553"/>
      <c r="Z317" s="554"/>
      <c r="AA317" s="554"/>
      <c r="AB317" s="554"/>
      <c r="AC317" s="554"/>
      <c r="AD317" s="554"/>
      <c r="AE317" s="553" t="str">
        <f t="shared" si="11"/>
        <v>Select a Physician or Facility (176)</v>
      </c>
      <c r="AF317" s="764" t="s">
        <v>34</v>
      </c>
      <c r="AG317" s="573"/>
      <c r="AH317" s="727"/>
      <c r="AI317" s="727"/>
      <c r="AJ317" s="727"/>
    </row>
    <row r="318" spans="1:36" s="420" customFormat="1" ht="102.6" outlineLevel="1" x14ac:dyDescent="0.25">
      <c r="A318" s="558">
        <v>177</v>
      </c>
      <c r="B318" s="555" t="s">
        <v>1081</v>
      </c>
      <c r="C318" s="557" t="s">
        <v>48</v>
      </c>
      <c r="D318" s="559" t="s">
        <v>1802</v>
      </c>
      <c r="E318" s="556"/>
      <c r="F318" s="553"/>
      <c r="G318" s="556"/>
      <c r="H318" s="556"/>
      <c r="I318" s="412" t="s">
        <v>3498</v>
      </c>
      <c r="J318" s="556" t="s">
        <v>577</v>
      </c>
      <c r="K318" s="550" t="s">
        <v>2485</v>
      </c>
      <c r="L318" s="556" t="s">
        <v>33</v>
      </c>
      <c r="M318" s="553"/>
      <c r="N318" s="552"/>
      <c r="O318" s="552"/>
      <c r="P318" s="552" t="s">
        <v>130</v>
      </c>
      <c r="Q318" s="784" t="s">
        <v>2489</v>
      </c>
      <c r="R318" s="552"/>
      <c r="S318" s="552"/>
      <c r="T318" s="552"/>
      <c r="U318" s="538"/>
      <c r="V318" s="555"/>
      <c r="W318" s="553"/>
      <c r="X318" s="553"/>
      <c r="Y318" s="553"/>
      <c r="Z318" s="554"/>
      <c r="AA318" s="554"/>
      <c r="AB318" s="554"/>
      <c r="AC318" s="554"/>
      <c r="AD318" s="554"/>
      <c r="AE318" s="553" t="str">
        <f t="shared" si="11"/>
        <v>Select a Physician, Facility or Provider (177)</v>
      </c>
      <c r="AF318" s="764" t="s">
        <v>34</v>
      </c>
      <c r="AG318" s="573"/>
      <c r="AH318" s="727"/>
      <c r="AI318" s="727"/>
      <c r="AJ318" s="727"/>
    </row>
    <row r="319" spans="1:36" s="420" customFormat="1" ht="45.6" outlineLevel="1" x14ac:dyDescent="0.25">
      <c r="A319" s="558">
        <v>178</v>
      </c>
      <c r="B319" s="555" t="s">
        <v>1081</v>
      </c>
      <c r="C319" s="557" t="s">
        <v>48</v>
      </c>
      <c r="D319" s="559" t="s">
        <v>1802</v>
      </c>
      <c r="E319" s="556"/>
      <c r="F319" s="553"/>
      <c r="G319" s="556"/>
      <c r="H319" s="556"/>
      <c r="I319" s="412" t="s">
        <v>2481</v>
      </c>
      <c r="J319" s="556" t="s">
        <v>577</v>
      </c>
      <c r="K319" s="550" t="s">
        <v>2486</v>
      </c>
      <c r="L319" s="556" t="s">
        <v>33</v>
      </c>
      <c r="M319" s="553"/>
      <c r="N319" s="552" t="s">
        <v>239</v>
      </c>
      <c r="O319" s="543">
        <v>100</v>
      </c>
      <c r="P319" s="552" t="s">
        <v>406</v>
      </c>
      <c r="Q319" s="784"/>
      <c r="R319" s="552"/>
      <c r="S319" s="552"/>
      <c r="T319" s="552"/>
      <c r="U319" s="538"/>
      <c r="V319" s="555"/>
      <c r="W319" s="553"/>
      <c r="X319" s="553"/>
      <c r="Y319" s="553"/>
      <c r="Z319" s="554"/>
      <c r="AA319" s="554"/>
      <c r="AB319" s="554"/>
      <c r="AC319" s="554"/>
      <c r="AD319" s="554"/>
      <c r="AE319" s="553" t="str">
        <f t="shared" si="11"/>
        <v>Provider (178)</v>
      </c>
      <c r="AF319" s="764" t="s">
        <v>34</v>
      </c>
      <c r="AG319" s="573"/>
      <c r="AH319" s="727"/>
      <c r="AI319" s="727"/>
      <c r="AJ319" s="727"/>
    </row>
    <row r="320" spans="1:36" s="420" customFormat="1" ht="48.6" customHeight="1" outlineLevel="1" x14ac:dyDescent="0.25">
      <c r="A320" s="558">
        <v>179</v>
      </c>
      <c r="B320" s="555" t="s">
        <v>1081</v>
      </c>
      <c r="C320" s="557" t="s">
        <v>48</v>
      </c>
      <c r="D320" s="559" t="s">
        <v>1802</v>
      </c>
      <c r="E320" s="556"/>
      <c r="F320" s="553"/>
      <c r="G320" s="556"/>
      <c r="H320" s="556"/>
      <c r="I320" s="412" t="s">
        <v>2482</v>
      </c>
      <c r="J320" s="556" t="s">
        <v>577</v>
      </c>
      <c r="K320" s="550" t="s">
        <v>2490</v>
      </c>
      <c r="L320" s="556" t="s">
        <v>33</v>
      </c>
      <c r="M320" s="553"/>
      <c r="N320" s="552" t="s">
        <v>239</v>
      </c>
      <c r="O320" s="543">
        <v>100</v>
      </c>
      <c r="P320" s="552" t="s">
        <v>406</v>
      </c>
      <c r="Q320" s="784"/>
      <c r="R320" s="552"/>
      <c r="S320" s="552"/>
      <c r="T320" s="552"/>
      <c r="U320" s="538"/>
      <c r="V320" s="555"/>
      <c r="W320" s="553"/>
      <c r="X320" s="553"/>
      <c r="Y320" s="553"/>
      <c r="Z320" s="554"/>
      <c r="AA320" s="554"/>
      <c r="AB320" s="554"/>
      <c r="AC320" s="554"/>
      <c r="AD320" s="554"/>
      <c r="AE320" s="553" t="str">
        <f t="shared" si="11"/>
        <v>Facility Name (179)</v>
      </c>
      <c r="AF320" s="764" t="s">
        <v>34</v>
      </c>
      <c r="AG320" s="573"/>
      <c r="AH320" s="727"/>
      <c r="AI320" s="727"/>
      <c r="AJ320" s="727"/>
    </row>
    <row r="321" spans="1:36" s="420" customFormat="1" ht="182.4" outlineLevel="1" x14ac:dyDescent="0.25">
      <c r="A321" s="558">
        <v>180</v>
      </c>
      <c r="B321" s="555" t="s">
        <v>1081</v>
      </c>
      <c r="C321" s="557" t="s">
        <v>48</v>
      </c>
      <c r="D321" s="559" t="s">
        <v>1802</v>
      </c>
      <c r="E321" s="556"/>
      <c r="F321" s="553"/>
      <c r="G321" s="556"/>
      <c r="H321" s="556"/>
      <c r="I321" s="412" t="s">
        <v>1287</v>
      </c>
      <c r="J321" s="556" t="s">
        <v>577</v>
      </c>
      <c r="K321" s="550" t="s">
        <v>3505</v>
      </c>
      <c r="L321" s="556" t="s">
        <v>33</v>
      </c>
      <c r="M321" s="553"/>
      <c r="N321" s="552" t="s">
        <v>239</v>
      </c>
      <c r="O321" s="543">
        <v>100</v>
      </c>
      <c r="P321" s="552" t="s">
        <v>578</v>
      </c>
      <c r="Q321" s="550"/>
      <c r="R321" s="552"/>
      <c r="S321" s="552"/>
      <c r="T321" s="552"/>
      <c r="U321" s="538"/>
      <c r="V321" s="555"/>
      <c r="W321" s="553"/>
      <c r="X321" s="553"/>
      <c r="Y321" s="553"/>
      <c r="Z321" s="554"/>
      <c r="AA321" s="554"/>
      <c r="AB321" s="554"/>
      <c r="AC321" s="554"/>
      <c r="AD321" s="554"/>
      <c r="AE321" s="553" t="str">
        <f t="shared" si="11"/>
        <v>Physician Name (180)</v>
      </c>
      <c r="AF321" s="764" t="s">
        <v>34</v>
      </c>
      <c r="AG321" s="573"/>
      <c r="AH321" s="727"/>
      <c r="AI321" s="727"/>
      <c r="AJ321" s="727"/>
    </row>
    <row r="322" spans="1:36" s="420" customFormat="1" ht="250.8" outlineLevel="1" x14ac:dyDescent="0.25">
      <c r="A322" s="558">
        <v>181</v>
      </c>
      <c r="B322" s="555" t="s">
        <v>1081</v>
      </c>
      <c r="C322" s="557" t="s">
        <v>48</v>
      </c>
      <c r="D322" s="559" t="s">
        <v>1802</v>
      </c>
      <c r="E322" s="556"/>
      <c r="F322" s="553"/>
      <c r="G322" s="556"/>
      <c r="H322" s="556"/>
      <c r="I322" s="412" t="s">
        <v>283</v>
      </c>
      <c r="J322" s="556" t="s">
        <v>577</v>
      </c>
      <c r="K322" s="550" t="s">
        <v>3506</v>
      </c>
      <c r="L322" s="556" t="s">
        <v>33</v>
      </c>
      <c r="M322" s="553"/>
      <c r="N322" s="552" t="s">
        <v>420</v>
      </c>
      <c r="O322" s="543">
        <v>30</v>
      </c>
      <c r="P322" s="552" t="s">
        <v>406</v>
      </c>
      <c r="Q322" s="550"/>
      <c r="R322" s="552"/>
      <c r="S322" s="552"/>
      <c r="T322" s="552"/>
      <c r="U322" s="538"/>
      <c r="V322" s="555"/>
      <c r="W322" s="553"/>
      <c r="X322" s="553"/>
      <c r="Y322" s="553"/>
      <c r="Z322" s="554"/>
      <c r="AA322" s="554"/>
      <c r="AB322" s="554"/>
      <c r="AC322" s="554"/>
      <c r="AD322" s="554"/>
      <c r="AE322" s="553" t="str">
        <f t="shared" si="11"/>
        <v>Address (181)</v>
      </c>
      <c r="AF322" s="764" t="s">
        <v>34</v>
      </c>
      <c r="AG322" s="573"/>
      <c r="AH322" s="727"/>
      <c r="AI322" s="727"/>
      <c r="AJ322" s="727"/>
    </row>
    <row r="323" spans="1:36" s="420" customFormat="1" ht="250.8" outlineLevel="1" x14ac:dyDescent="0.25">
      <c r="A323" s="558">
        <v>182</v>
      </c>
      <c r="B323" s="555" t="s">
        <v>1081</v>
      </c>
      <c r="C323" s="557" t="s">
        <v>48</v>
      </c>
      <c r="D323" s="559" t="s">
        <v>1802</v>
      </c>
      <c r="E323" s="556"/>
      <c r="F323" s="553"/>
      <c r="G323" s="556"/>
      <c r="H323" s="556"/>
      <c r="I323" s="412" t="s">
        <v>395</v>
      </c>
      <c r="J323" s="556" t="s">
        <v>577</v>
      </c>
      <c r="K323" s="550" t="s">
        <v>3506</v>
      </c>
      <c r="L323" s="556" t="s">
        <v>33</v>
      </c>
      <c r="M323" s="553"/>
      <c r="N323" s="552" t="s">
        <v>420</v>
      </c>
      <c r="O323" s="543">
        <v>20</v>
      </c>
      <c r="P323" s="552" t="s">
        <v>406</v>
      </c>
      <c r="Q323" s="550"/>
      <c r="R323" s="552"/>
      <c r="S323" s="552"/>
      <c r="T323" s="552"/>
      <c r="U323" s="538"/>
      <c r="V323" s="555"/>
      <c r="W323" s="553"/>
      <c r="X323" s="553"/>
      <c r="Y323" s="553"/>
      <c r="Z323" s="554"/>
      <c r="AA323" s="554"/>
      <c r="AB323" s="554"/>
      <c r="AC323" s="554"/>
      <c r="AD323" s="554"/>
      <c r="AE323" s="553" t="str">
        <f t="shared" si="11"/>
        <v>City (182)</v>
      </c>
      <c r="AF323" s="764" t="s">
        <v>34</v>
      </c>
      <c r="AG323" s="573"/>
      <c r="AH323" s="727"/>
      <c r="AI323" s="727"/>
      <c r="AJ323" s="727"/>
    </row>
    <row r="324" spans="1:36" s="420" customFormat="1" ht="250.8" outlineLevel="1" x14ac:dyDescent="0.25">
      <c r="A324" s="558">
        <v>183</v>
      </c>
      <c r="B324" s="555" t="s">
        <v>1081</v>
      </c>
      <c r="C324" s="557" t="s">
        <v>48</v>
      </c>
      <c r="D324" s="559" t="s">
        <v>1802</v>
      </c>
      <c r="E324" s="556"/>
      <c r="F324" s="553"/>
      <c r="G324" s="556"/>
      <c r="H324" s="556"/>
      <c r="I324" s="412" t="s">
        <v>284</v>
      </c>
      <c r="J324" s="556" t="s">
        <v>577</v>
      </c>
      <c r="K324" s="550" t="s">
        <v>3506</v>
      </c>
      <c r="L324" s="556" t="s">
        <v>33</v>
      </c>
      <c r="M324" s="553"/>
      <c r="N324" s="552"/>
      <c r="O324" s="543"/>
      <c r="P324" s="552" t="s">
        <v>130</v>
      </c>
      <c r="Q324" s="550"/>
      <c r="R324" s="552"/>
      <c r="S324" s="552"/>
      <c r="T324" s="552"/>
      <c r="U324" s="538"/>
      <c r="V324" s="555"/>
      <c r="W324" s="553"/>
      <c r="X324" s="553"/>
      <c r="Y324" s="553"/>
      <c r="Z324" s="554"/>
      <c r="AA324" s="554"/>
      <c r="AB324" s="554"/>
      <c r="AC324" s="554"/>
      <c r="AD324" s="554"/>
      <c r="AE324" s="553" t="str">
        <f t="shared" si="11"/>
        <v>State (183)</v>
      </c>
      <c r="AF324" s="764" t="s">
        <v>34</v>
      </c>
      <c r="AG324" s="573"/>
      <c r="AH324" s="727"/>
      <c r="AI324" s="727"/>
      <c r="AJ324" s="727"/>
    </row>
    <row r="325" spans="1:36" s="420" customFormat="1" ht="250.8" outlineLevel="1" x14ac:dyDescent="0.25">
      <c r="A325" s="558">
        <v>184</v>
      </c>
      <c r="B325" s="555" t="s">
        <v>1081</v>
      </c>
      <c r="C325" s="557" t="s">
        <v>48</v>
      </c>
      <c r="D325" s="559" t="s">
        <v>1802</v>
      </c>
      <c r="E325" s="556"/>
      <c r="F325" s="553"/>
      <c r="G325" s="556"/>
      <c r="H325" s="556"/>
      <c r="I325" s="412" t="s">
        <v>285</v>
      </c>
      <c r="J325" s="556" t="s">
        <v>577</v>
      </c>
      <c r="K325" s="550" t="s">
        <v>3506</v>
      </c>
      <c r="L325" s="556" t="s">
        <v>33</v>
      </c>
      <c r="M325" s="553"/>
      <c r="N325" s="552" t="s">
        <v>428</v>
      </c>
      <c r="O325" s="543">
        <v>5</v>
      </c>
      <c r="P325" s="552" t="s">
        <v>578</v>
      </c>
      <c r="Q325" s="550"/>
      <c r="R325" s="552"/>
      <c r="S325" s="552"/>
      <c r="T325" s="552"/>
      <c r="U325" s="538"/>
      <c r="V325" s="555"/>
      <c r="W325" s="553"/>
      <c r="X325" s="553"/>
      <c r="Y325" s="553"/>
      <c r="Z325" s="554"/>
      <c r="AA325" s="554"/>
      <c r="AB325" s="554"/>
      <c r="AC325" s="554"/>
      <c r="AD325" s="554"/>
      <c r="AE325" s="553" t="str">
        <f t="shared" si="11"/>
        <v>Zip Code (184)</v>
      </c>
      <c r="AF325" s="764" t="s">
        <v>34</v>
      </c>
      <c r="AG325" s="573"/>
      <c r="AH325" s="727"/>
      <c r="AI325" s="727"/>
      <c r="AJ325" s="727"/>
    </row>
    <row r="326" spans="1:36" s="420" customFormat="1" ht="45.6" outlineLevel="1" x14ac:dyDescent="0.25">
      <c r="A326" s="558">
        <v>185.1</v>
      </c>
      <c r="B326" s="555" t="s">
        <v>1081</v>
      </c>
      <c r="C326" s="557" t="s">
        <v>48</v>
      </c>
      <c r="D326" s="559" t="s">
        <v>1802</v>
      </c>
      <c r="E326" s="556"/>
      <c r="F326" s="553"/>
      <c r="G326" s="556"/>
      <c r="H326" s="556"/>
      <c r="I326" s="412" t="s">
        <v>149</v>
      </c>
      <c r="J326" s="556" t="s">
        <v>577</v>
      </c>
      <c r="K326" s="550" t="s">
        <v>3507</v>
      </c>
      <c r="L326" s="556" t="s">
        <v>33</v>
      </c>
      <c r="M326" s="553"/>
      <c r="N326" s="552" t="s">
        <v>239</v>
      </c>
      <c r="O326" s="543">
        <v>100</v>
      </c>
      <c r="P326" s="552" t="s">
        <v>578</v>
      </c>
      <c r="Q326" s="550"/>
      <c r="R326" s="552"/>
      <c r="S326" s="552"/>
      <c r="T326" s="552"/>
      <c r="U326" s="538"/>
      <c r="V326" s="555"/>
      <c r="W326" s="553"/>
      <c r="X326" s="553"/>
      <c r="Y326" s="553"/>
      <c r="Z326" s="554"/>
      <c r="AA326" s="554"/>
      <c r="AB326" s="554"/>
      <c r="AC326" s="554"/>
      <c r="AD326" s="554"/>
      <c r="AE326" s="553" t="str">
        <f t="shared" si="11"/>
        <v>Name (185.1)</v>
      </c>
      <c r="AF326" s="764" t="s">
        <v>34</v>
      </c>
      <c r="AG326" s="573"/>
      <c r="AH326" s="727"/>
      <c r="AI326" s="727"/>
      <c r="AJ326" s="727"/>
    </row>
    <row r="327" spans="1:36" s="420" customFormat="1" ht="45.6" outlineLevel="1" x14ac:dyDescent="0.25">
      <c r="A327" s="558">
        <v>185.2</v>
      </c>
      <c r="B327" s="555" t="s">
        <v>1081</v>
      </c>
      <c r="C327" s="557" t="s">
        <v>48</v>
      </c>
      <c r="D327" s="559" t="s">
        <v>1802</v>
      </c>
      <c r="E327" s="556"/>
      <c r="F327" s="553"/>
      <c r="G327" s="556"/>
      <c r="H327" s="556"/>
      <c r="I327" s="412" t="s">
        <v>283</v>
      </c>
      <c r="J327" s="556" t="s">
        <v>577</v>
      </c>
      <c r="K327" s="550" t="s">
        <v>3507</v>
      </c>
      <c r="L327" s="556" t="s">
        <v>33</v>
      </c>
      <c r="M327" s="553"/>
      <c r="N327" s="552" t="s">
        <v>420</v>
      </c>
      <c r="O327" s="543">
        <v>30</v>
      </c>
      <c r="P327" s="552" t="s">
        <v>406</v>
      </c>
      <c r="Q327" s="550"/>
      <c r="R327" s="552"/>
      <c r="S327" s="552"/>
      <c r="T327" s="552"/>
      <c r="U327" s="538"/>
      <c r="V327" s="555"/>
      <c r="W327" s="553"/>
      <c r="X327" s="553"/>
      <c r="Y327" s="553"/>
      <c r="Z327" s="554"/>
      <c r="AA327" s="554"/>
      <c r="AB327" s="554"/>
      <c r="AC327" s="554"/>
      <c r="AD327" s="554"/>
      <c r="AE327" s="553" t="str">
        <f t="shared" si="11"/>
        <v>Address (185.2)</v>
      </c>
      <c r="AF327" s="764" t="s">
        <v>34</v>
      </c>
      <c r="AG327" s="573"/>
      <c r="AH327" s="727"/>
      <c r="AI327" s="727"/>
      <c r="AJ327" s="727"/>
    </row>
    <row r="328" spans="1:36" s="420" customFormat="1" ht="45.6" outlineLevel="1" x14ac:dyDescent="0.25">
      <c r="A328" s="558">
        <v>185.3</v>
      </c>
      <c r="B328" s="555" t="s">
        <v>1081</v>
      </c>
      <c r="C328" s="557" t="s">
        <v>48</v>
      </c>
      <c r="D328" s="559" t="s">
        <v>1802</v>
      </c>
      <c r="E328" s="556"/>
      <c r="F328" s="553"/>
      <c r="G328" s="556"/>
      <c r="H328" s="556"/>
      <c r="I328" s="412" t="s">
        <v>395</v>
      </c>
      <c r="J328" s="556" t="s">
        <v>577</v>
      </c>
      <c r="K328" s="550" t="s">
        <v>3507</v>
      </c>
      <c r="L328" s="556" t="s">
        <v>33</v>
      </c>
      <c r="M328" s="553"/>
      <c r="N328" s="552" t="s">
        <v>420</v>
      </c>
      <c r="O328" s="543">
        <v>20</v>
      </c>
      <c r="P328" s="552" t="s">
        <v>406</v>
      </c>
      <c r="Q328" s="550"/>
      <c r="R328" s="552"/>
      <c r="S328" s="552"/>
      <c r="T328" s="552"/>
      <c r="U328" s="538"/>
      <c r="V328" s="555"/>
      <c r="W328" s="553"/>
      <c r="X328" s="553"/>
      <c r="Y328" s="553"/>
      <c r="Z328" s="554"/>
      <c r="AA328" s="554"/>
      <c r="AB328" s="554"/>
      <c r="AC328" s="554"/>
      <c r="AD328" s="554"/>
      <c r="AE328" s="553" t="str">
        <f t="shared" si="11"/>
        <v>City (185.3)</v>
      </c>
      <c r="AF328" s="764" t="s">
        <v>34</v>
      </c>
      <c r="AG328" s="573"/>
      <c r="AH328" s="727"/>
      <c r="AI328" s="727"/>
      <c r="AJ328" s="727"/>
    </row>
    <row r="329" spans="1:36" s="420" customFormat="1" ht="45.6" outlineLevel="1" x14ac:dyDescent="0.25">
      <c r="A329" s="558">
        <v>185.4</v>
      </c>
      <c r="B329" s="555" t="s">
        <v>1081</v>
      </c>
      <c r="C329" s="557" t="s">
        <v>48</v>
      </c>
      <c r="D329" s="559" t="s">
        <v>1802</v>
      </c>
      <c r="E329" s="556"/>
      <c r="F329" s="553"/>
      <c r="G329" s="556"/>
      <c r="H329" s="556"/>
      <c r="I329" s="412" t="s">
        <v>284</v>
      </c>
      <c r="J329" s="556" t="s">
        <v>577</v>
      </c>
      <c r="K329" s="550" t="s">
        <v>3507</v>
      </c>
      <c r="L329" s="556" t="s">
        <v>33</v>
      </c>
      <c r="M329" s="553"/>
      <c r="N329" s="552"/>
      <c r="O329" s="543"/>
      <c r="P329" s="552" t="s">
        <v>130</v>
      </c>
      <c r="Q329" s="550"/>
      <c r="R329" s="552"/>
      <c r="S329" s="552"/>
      <c r="T329" s="552"/>
      <c r="U329" s="538"/>
      <c r="V329" s="555"/>
      <c r="W329" s="553"/>
      <c r="X329" s="553"/>
      <c r="Y329" s="553"/>
      <c r="Z329" s="554"/>
      <c r="AA329" s="554"/>
      <c r="AB329" s="554"/>
      <c r="AC329" s="554"/>
      <c r="AD329" s="554"/>
      <c r="AE329" s="553" t="str">
        <f t="shared" si="11"/>
        <v>State (185.4)</v>
      </c>
      <c r="AF329" s="764" t="s">
        <v>34</v>
      </c>
      <c r="AG329" s="573"/>
      <c r="AH329" s="727"/>
      <c r="AI329" s="727"/>
      <c r="AJ329" s="727"/>
    </row>
    <row r="330" spans="1:36" s="420" customFormat="1" ht="45.6" outlineLevel="1" x14ac:dyDescent="0.25">
      <c r="A330" s="558">
        <v>185.5</v>
      </c>
      <c r="B330" s="555" t="s">
        <v>1081</v>
      </c>
      <c r="C330" s="557" t="s">
        <v>48</v>
      </c>
      <c r="D330" s="559" t="s">
        <v>1802</v>
      </c>
      <c r="E330" s="556"/>
      <c r="F330" s="553"/>
      <c r="G330" s="556"/>
      <c r="H330" s="556"/>
      <c r="I330" s="412" t="s">
        <v>285</v>
      </c>
      <c r="J330" s="556" t="s">
        <v>577</v>
      </c>
      <c r="K330" s="550" t="s">
        <v>3507</v>
      </c>
      <c r="L330" s="556" t="s">
        <v>33</v>
      </c>
      <c r="M330" s="553"/>
      <c r="N330" s="552" t="s">
        <v>428</v>
      </c>
      <c r="O330" s="543">
        <v>5</v>
      </c>
      <c r="P330" s="552" t="s">
        <v>578</v>
      </c>
      <c r="Q330" s="550"/>
      <c r="R330" s="552"/>
      <c r="S330" s="552"/>
      <c r="T330" s="552"/>
      <c r="U330" s="538"/>
      <c r="V330" s="555"/>
      <c r="W330" s="553"/>
      <c r="X330" s="553"/>
      <c r="Y330" s="553"/>
      <c r="Z330" s="554"/>
      <c r="AA330" s="554"/>
      <c r="AB330" s="554"/>
      <c r="AC330" s="554"/>
      <c r="AD330" s="554"/>
      <c r="AE330" s="553" t="str">
        <f t="shared" si="11"/>
        <v>Zip Code (185.5)</v>
      </c>
      <c r="AF330" s="764" t="s">
        <v>34</v>
      </c>
      <c r="AG330" s="573"/>
      <c r="AH330" s="727"/>
      <c r="AI330" s="727"/>
      <c r="AJ330" s="727"/>
    </row>
    <row r="331" spans="1:36" ht="99" customHeight="1" x14ac:dyDescent="0.25">
      <c r="A331" s="383">
        <v>186</v>
      </c>
      <c r="B331" s="373"/>
      <c r="C331" s="382" t="s">
        <v>657</v>
      </c>
      <c r="D331" s="397" t="s">
        <v>1135</v>
      </c>
      <c r="E331" s="395" t="s">
        <v>577</v>
      </c>
      <c r="F331" s="386" t="s">
        <v>2372</v>
      </c>
      <c r="G331" s="395"/>
      <c r="H331" s="386">
        <v>2</v>
      </c>
      <c r="I331" s="396"/>
      <c r="J331" s="395"/>
      <c r="K331" s="392"/>
      <c r="L331" s="395"/>
      <c r="M331" s="386"/>
      <c r="N331" s="394" t="s">
        <v>415</v>
      </c>
      <c r="O331" s="393" t="s">
        <v>415</v>
      </c>
      <c r="P331" s="391"/>
      <c r="Q331" s="392"/>
      <c r="R331" s="391"/>
      <c r="S331" s="391"/>
      <c r="T331" s="391"/>
      <c r="U331" s="390"/>
      <c r="V331" s="389"/>
      <c r="W331" s="386"/>
      <c r="X331" s="386"/>
      <c r="Y331" s="386"/>
      <c r="Z331" s="386"/>
      <c r="AA331" s="417"/>
      <c r="AB331" s="388"/>
      <c r="AC331" s="388"/>
      <c r="AD331" s="387" t="s">
        <v>415</v>
      </c>
      <c r="AE331" s="386"/>
      <c r="AF331" s="575"/>
      <c r="AG331" s="575"/>
      <c r="AH331" s="723"/>
      <c r="AI331" s="723"/>
      <c r="AJ331" s="723"/>
    </row>
    <row r="332" spans="1:36" ht="240" customHeight="1" outlineLevel="1" x14ac:dyDescent="0.25">
      <c r="A332" s="383">
        <v>187</v>
      </c>
      <c r="B332" s="373"/>
      <c r="C332" s="382" t="s">
        <v>657</v>
      </c>
      <c r="D332" s="402" t="s">
        <v>977</v>
      </c>
      <c r="E332" s="380"/>
      <c r="F332" s="371"/>
      <c r="G332" s="380"/>
      <c r="H332" s="380"/>
      <c r="I332" s="412" t="s">
        <v>2430</v>
      </c>
      <c r="J332" s="376" t="s">
        <v>32</v>
      </c>
      <c r="K332" s="214"/>
      <c r="L332" s="376" t="s">
        <v>34</v>
      </c>
      <c r="M332" s="368"/>
      <c r="N332" s="385"/>
      <c r="O332" s="384"/>
      <c r="P332" s="367" t="s">
        <v>683</v>
      </c>
      <c r="Q332" s="214"/>
      <c r="R332" s="367"/>
      <c r="S332" s="367"/>
      <c r="T332" s="367"/>
      <c r="U332" s="366"/>
      <c r="V332" s="373"/>
      <c r="W332" s="368"/>
      <c r="X332" s="368"/>
      <c r="Y332" s="368"/>
      <c r="Z332" s="368"/>
      <c r="AA332" s="369"/>
      <c r="AB332" s="369"/>
      <c r="AC332" s="369"/>
      <c r="AD332" s="427"/>
      <c r="AE332" s="368" t="str">
        <f t="shared" ref="AE332:AE349" si="12">I332&amp;" ("&amp;A332&amp;")"</f>
        <v>By law, we must obtain information that helps determine if the long-term care insurance your client is considering is appropriate.  Recording their answers now helps avoid a delay in the underwriting process.  If your client declines to provide this information now or does not meet our suitability standards, Temporary Insurance Coverage is not available.  Also, your client will receive a letter from us which they need to complete and return before the underwriting process can begin.  
 (187)</v>
      </c>
      <c r="AF332" s="575"/>
      <c r="AG332" s="575"/>
      <c r="AH332" s="723"/>
      <c r="AI332" s="723"/>
      <c r="AJ332" s="723"/>
    </row>
    <row r="333" spans="1:36" ht="300" customHeight="1" outlineLevel="1" x14ac:dyDescent="0.25">
      <c r="A333" s="383">
        <v>188</v>
      </c>
      <c r="B333" s="373"/>
      <c r="C333" s="382" t="s">
        <v>657</v>
      </c>
      <c r="D333" s="402" t="s">
        <v>977</v>
      </c>
      <c r="E333" s="380"/>
      <c r="F333" s="371"/>
      <c r="G333" s="380"/>
      <c r="H333" s="380"/>
      <c r="I333" s="401" t="s">
        <v>978</v>
      </c>
      <c r="J333" s="376" t="s">
        <v>32</v>
      </c>
      <c r="K333" s="214"/>
      <c r="L333" s="376" t="s">
        <v>34</v>
      </c>
      <c r="M333" s="368"/>
      <c r="N333" s="385"/>
      <c r="O333" s="384"/>
      <c r="P333" s="367" t="s">
        <v>569</v>
      </c>
      <c r="Q333" s="214" t="s">
        <v>979</v>
      </c>
      <c r="R333" s="214" t="s">
        <v>3929</v>
      </c>
      <c r="S333" s="367"/>
      <c r="T333" s="367"/>
      <c r="U333" s="366"/>
      <c r="V333" s="373"/>
      <c r="W333" s="368"/>
      <c r="X333" s="368"/>
      <c r="Y333" s="368"/>
      <c r="Z333" s="368"/>
      <c r="AA333" s="369"/>
      <c r="AB333" s="369"/>
      <c r="AC333" s="369"/>
      <c r="AD333" s="427"/>
      <c r="AE333" s="368" t="str">
        <f t="shared" si="12"/>
        <v>Policyowner: (188)</v>
      </c>
      <c r="AF333" s="575"/>
      <c r="AG333" s="575"/>
      <c r="AH333" s="723"/>
      <c r="AI333" s="723"/>
      <c r="AJ333" s="723"/>
    </row>
    <row r="334" spans="1:36" ht="67.5" customHeight="1" outlineLevel="1" x14ac:dyDescent="0.25">
      <c r="A334" s="383">
        <v>189</v>
      </c>
      <c r="B334" s="373"/>
      <c r="C334" s="382" t="s">
        <v>657</v>
      </c>
      <c r="D334" s="402" t="s">
        <v>977</v>
      </c>
      <c r="E334" s="380"/>
      <c r="F334" s="371"/>
      <c r="G334" s="380"/>
      <c r="H334" s="380"/>
      <c r="I334" s="412" t="s">
        <v>980</v>
      </c>
      <c r="J334" s="376" t="s">
        <v>32</v>
      </c>
      <c r="K334" s="214"/>
      <c r="L334" s="376" t="s">
        <v>34</v>
      </c>
      <c r="M334" s="368"/>
      <c r="N334" s="458"/>
      <c r="O334" s="457"/>
      <c r="P334" s="367" t="s">
        <v>369</v>
      </c>
      <c r="Q334" s="400"/>
      <c r="R334" s="385"/>
      <c r="S334" s="367"/>
      <c r="T334" s="367"/>
      <c r="U334" s="411"/>
      <c r="V334" s="373"/>
      <c r="W334" s="368"/>
      <c r="X334" s="368"/>
      <c r="Y334" s="368"/>
      <c r="Z334" s="368"/>
      <c r="AA334" s="369"/>
      <c r="AB334" s="369"/>
      <c r="AC334" s="369"/>
      <c r="AD334" s="413"/>
      <c r="AE334" s="368" t="str">
        <f t="shared" si="12"/>
        <v>How will policy be paid (check all that apply) (189)</v>
      </c>
      <c r="AF334" s="575"/>
      <c r="AG334" s="575"/>
      <c r="AH334" s="723"/>
      <c r="AI334" s="723"/>
      <c r="AJ334" s="723"/>
    </row>
    <row r="335" spans="1:36" ht="144" customHeight="1" outlineLevel="1" x14ac:dyDescent="0.25">
      <c r="A335" s="383">
        <v>190</v>
      </c>
      <c r="B335" s="373"/>
      <c r="C335" s="382" t="s">
        <v>657</v>
      </c>
      <c r="D335" s="402" t="s">
        <v>977</v>
      </c>
      <c r="E335" s="380"/>
      <c r="F335" s="371"/>
      <c r="G335" s="380"/>
      <c r="H335" s="380"/>
      <c r="I335" s="412" t="s">
        <v>41</v>
      </c>
      <c r="J335" s="376" t="s">
        <v>32</v>
      </c>
      <c r="K335" s="214"/>
      <c r="L335" s="376" t="s">
        <v>579</v>
      </c>
      <c r="M335" s="368" t="s">
        <v>2193</v>
      </c>
      <c r="N335" s="385"/>
      <c r="O335" s="384"/>
      <c r="P335" s="367" t="s">
        <v>627</v>
      </c>
      <c r="Q335" s="214"/>
      <c r="R335" s="367"/>
      <c r="S335" s="367"/>
      <c r="T335" s="367"/>
      <c r="U335" s="366"/>
      <c r="V335" s="373"/>
      <c r="W335" s="368"/>
      <c r="X335" s="368"/>
      <c r="Y335" s="368"/>
      <c r="Z335" s="368"/>
      <c r="AA335" s="369"/>
      <c r="AB335" s="369"/>
      <c r="AC335" s="369"/>
      <c r="AD335" s="369"/>
      <c r="AE335" s="368" t="str">
        <f t="shared" si="12"/>
        <v>Income (190)</v>
      </c>
      <c r="AF335" s="575"/>
      <c r="AG335" s="575"/>
      <c r="AH335" s="723"/>
      <c r="AI335" s="723"/>
      <c r="AJ335" s="723"/>
    </row>
    <row r="336" spans="1:36" ht="135" customHeight="1" outlineLevel="1" x14ac:dyDescent="0.25">
      <c r="A336" s="383">
        <v>191</v>
      </c>
      <c r="B336" s="373"/>
      <c r="C336" s="382" t="s">
        <v>657</v>
      </c>
      <c r="D336" s="402" t="s">
        <v>977</v>
      </c>
      <c r="E336" s="380"/>
      <c r="F336" s="371"/>
      <c r="G336" s="380"/>
      <c r="H336" s="380"/>
      <c r="I336" s="412" t="s">
        <v>981</v>
      </c>
      <c r="J336" s="376" t="s">
        <v>32</v>
      </c>
      <c r="K336" s="214"/>
      <c r="L336" s="376" t="s">
        <v>579</v>
      </c>
      <c r="M336" s="368" t="s">
        <v>2193</v>
      </c>
      <c r="N336" s="385"/>
      <c r="O336" s="384"/>
      <c r="P336" s="367" t="s">
        <v>627</v>
      </c>
      <c r="Q336" s="214"/>
      <c r="R336" s="367"/>
      <c r="S336" s="367"/>
      <c r="T336" s="367"/>
      <c r="U336" s="366"/>
      <c r="V336" s="373"/>
      <c r="W336" s="368"/>
      <c r="X336" s="368"/>
      <c r="Y336" s="368"/>
      <c r="Z336" s="368"/>
      <c r="AA336" s="369"/>
      <c r="AB336" s="369"/>
      <c r="AC336" s="369"/>
      <c r="AD336" s="369"/>
      <c r="AE336" s="368" t="str">
        <f t="shared" si="12"/>
        <v>Savings and/or Investments (191)</v>
      </c>
      <c r="AF336" s="575"/>
      <c r="AG336" s="575"/>
      <c r="AH336" s="723"/>
      <c r="AI336" s="723"/>
      <c r="AJ336" s="723"/>
    </row>
    <row r="337" spans="1:36" ht="144" customHeight="1" outlineLevel="1" x14ac:dyDescent="0.25">
      <c r="A337" s="383">
        <v>192</v>
      </c>
      <c r="B337" s="373"/>
      <c r="C337" s="382" t="s">
        <v>657</v>
      </c>
      <c r="D337" s="402" t="s">
        <v>977</v>
      </c>
      <c r="E337" s="380"/>
      <c r="F337" s="371"/>
      <c r="G337" s="380"/>
      <c r="H337" s="380"/>
      <c r="I337" s="412" t="s">
        <v>982</v>
      </c>
      <c r="J337" s="376" t="s">
        <v>32</v>
      </c>
      <c r="K337" s="214"/>
      <c r="L337" s="376" t="s">
        <v>579</v>
      </c>
      <c r="M337" s="368" t="s">
        <v>2193</v>
      </c>
      <c r="N337" s="385"/>
      <c r="O337" s="384"/>
      <c r="P337" s="367" t="s">
        <v>627</v>
      </c>
      <c r="Q337" s="214"/>
      <c r="R337" s="367"/>
      <c r="S337" s="367"/>
      <c r="T337" s="367"/>
      <c r="U337" s="366"/>
      <c r="V337" s="373"/>
      <c r="W337" s="368"/>
      <c r="X337" s="368"/>
      <c r="Y337" s="368"/>
      <c r="Z337" s="368"/>
      <c r="AA337" s="369"/>
      <c r="AB337" s="369"/>
      <c r="AC337" s="369"/>
      <c r="AD337" s="369"/>
      <c r="AE337" s="368" t="str">
        <f t="shared" si="12"/>
        <v>Family (192)</v>
      </c>
      <c r="AF337" s="575"/>
      <c r="AG337" s="575"/>
      <c r="AH337" s="723"/>
      <c r="AI337" s="723"/>
      <c r="AJ337" s="723"/>
    </row>
    <row r="338" spans="1:36" ht="67.5" customHeight="1" outlineLevel="1" x14ac:dyDescent="0.25">
      <c r="A338" s="383">
        <v>193</v>
      </c>
      <c r="B338" s="373"/>
      <c r="C338" s="382" t="s">
        <v>657</v>
      </c>
      <c r="D338" s="402" t="s">
        <v>977</v>
      </c>
      <c r="E338" s="380"/>
      <c r="F338" s="371"/>
      <c r="G338" s="380"/>
      <c r="H338" s="380"/>
      <c r="I338" s="401" t="s">
        <v>983</v>
      </c>
      <c r="J338" s="376" t="s">
        <v>32</v>
      </c>
      <c r="K338" s="214"/>
      <c r="L338" s="376" t="s">
        <v>34</v>
      </c>
      <c r="M338" s="368"/>
      <c r="N338" s="385"/>
      <c r="O338" s="384"/>
      <c r="P338" s="214" t="s">
        <v>687</v>
      </c>
      <c r="Q338" s="428"/>
      <c r="R338" s="367"/>
      <c r="S338" s="367"/>
      <c r="T338" s="367"/>
      <c r="U338" s="366"/>
      <c r="V338" s="373"/>
      <c r="W338" s="368"/>
      <c r="X338" s="368"/>
      <c r="Y338" s="368"/>
      <c r="Z338" s="368"/>
      <c r="AA338" s="369"/>
      <c r="AB338" s="369"/>
      <c r="AC338" s="369"/>
      <c r="AD338" s="427"/>
      <c r="AE338" s="368" t="str">
        <f t="shared" si="12"/>
        <v>Questions Related to Income (193)</v>
      </c>
      <c r="AF338" s="575"/>
      <c r="AG338" s="575"/>
      <c r="AH338" s="723"/>
      <c r="AI338" s="723"/>
      <c r="AJ338" s="723"/>
    </row>
    <row r="339" spans="1:36" ht="108" customHeight="1" outlineLevel="1" x14ac:dyDescent="0.25">
      <c r="A339" s="383">
        <v>194</v>
      </c>
      <c r="B339" s="373"/>
      <c r="C339" s="382" t="s">
        <v>657</v>
      </c>
      <c r="D339" s="402" t="s">
        <v>977</v>
      </c>
      <c r="E339" s="380"/>
      <c r="F339" s="371"/>
      <c r="G339" s="380"/>
      <c r="H339" s="380"/>
      <c r="I339" s="412" t="s">
        <v>984</v>
      </c>
      <c r="J339" s="376" t="s">
        <v>32</v>
      </c>
      <c r="K339" s="214"/>
      <c r="L339" s="376" t="s">
        <v>33</v>
      </c>
      <c r="M339" s="368"/>
      <c r="N339" s="385"/>
      <c r="O339" s="384"/>
      <c r="P339" s="367" t="s">
        <v>130</v>
      </c>
      <c r="Q339" s="214" t="s">
        <v>1101</v>
      </c>
      <c r="R339" s="367" t="s">
        <v>500</v>
      </c>
      <c r="S339" s="367"/>
      <c r="T339" s="367"/>
      <c r="U339" s="366" t="s">
        <v>34</v>
      </c>
      <c r="V339" s="373"/>
      <c r="W339" s="368" t="s">
        <v>2194</v>
      </c>
      <c r="X339" s="368" t="s">
        <v>990</v>
      </c>
      <c r="Y339" s="368"/>
      <c r="Z339" s="368"/>
      <c r="AA339" s="369"/>
      <c r="AB339" s="369"/>
      <c r="AC339" s="369"/>
      <c r="AD339" s="427"/>
      <c r="AE339" s="368" t="str">
        <f t="shared" si="12"/>
        <v>Annual Income (including income from investments) (194)</v>
      </c>
      <c r="AF339" s="575"/>
      <c r="AG339" s="575"/>
      <c r="AH339" s="723" t="s">
        <v>563</v>
      </c>
      <c r="AI339" s="723" t="s">
        <v>41</v>
      </c>
      <c r="AJ339" s="723"/>
    </row>
    <row r="340" spans="1:36" ht="67.5" customHeight="1" outlineLevel="1" x14ac:dyDescent="0.25">
      <c r="A340" s="383">
        <v>195</v>
      </c>
      <c r="B340" s="373"/>
      <c r="C340" s="382" t="s">
        <v>657</v>
      </c>
      <c r="D340" s="402" t="s">
        <v>977</v>
      </c>
      <c r="E340" s="380"/>
      <c r="F340" s="371"/>
      <c r="G340" s="380"/>
      <c r="H340" s="380"/>
      <c r="I340" s="412" t="s">
        <v>985</v>
      </c>
      <c r="J340" s="376" t="s">
        <v>32</v>
      </c>
      <c r="K340" s="214"/>
      <c r="L340" s="376" t="s">
        <v>33</v>
      </c>
      <c r="M340" s="368"/>
      <c r="N340" s="385"/>
      <c r="O340" s="384"/>
      <c r="P340" s="367" t="s">
        <v>130</v>
      </c>
      <c r="Q340" s="214" t="s">
        <v>991</v>
      </c>
      <c r="R340" s="367" t="s">
        <v>500</v>
      </c>
      <c r="S340" s="367"/>
      <c r="T340" s="367"/>
      <c r="U340" s="366" t="s">
        <v>34</v>
      </c>
      <c r="V340" s="373"/>
      <c r="W340" s="368"/>
      <c r="X340" s="368"/>
      <c r="Y340" s="368"/>
      <c r="Z340" s="368"/>
      <c r="AA340" s="369"/>
      <c r="AB340" s="369"/>
      <c r="AC340" s="369"/>
      <c r="AD340" s="427"/>
      <c r="AE340" s="368" t="str">
        <f t="shared" si="12"/>
        <v>Expect Income to change over the next 10 years (195)</v>
      </c>
      <c r="AF340" s="575"/>
      <c r="AG340" s="575"/>
      <c r="AH340" s="723"/>
      <c r="AI340" s="723"/>
      <c r="AJ340" s="723"/>
    </row>
    <row r="341" spans="1:36" ht="67.5" customHeight="1" outlineLevel="1" x14ac:dyDescent="0.25">
      <c r="A341" s="383">
        <v>196</v>
      </c>
      <c r="B341" s="373"/>
      <c r="C341" s="382" t="s">
        <v>657</v>
      </c>
      <c r="D341" s="402" t="s">
        <v>977</v>
      </c>
      <c r="E341" s="380"/>
      <c r="F341" s="371"/>
      <c r="G341" s="380"/>
      <c r="H341" s="380"/>
      <c r="I341" s="412" t="s">
        <v>3915</v>
      </c>
      <c r="J341" s="376" t="s">
        <v>32</v>
      </c>
      <c r="K341" s="214"/>
      <c r="L341" s="376" t="s">
        <v>34</v>
      </c>
      <c r="M341" s="368"/>
      <c r="N341" s="458"/>
      <c r="O341" s="457"/>
      <c r="P341" s="367" t="s">
        <v>369</v>
      </c>
      <c r="Q341" s="400"/>
      <c r="R341" s="385"/>
      <c r="S341" s="367"/>
      <c r="T341" s="367"/>
      <c r="U341" s="411"/>
      <c r="V341" s="373"/>
      <c r="W341" s="368" t="s">
        <v>3916</v>
      </c>
      <c r="X341" s="368" t="s">
        <v>989</v>
      </c>
      <c r="Y341" s="368"/>
      <c r="Z341" s="368"/>
      <c r="AA341" s="369"/>
      <c r="AB341" s="369"/>
      <c r="AC341" s="369"/>
      <c r="AD341" s="413"/>
      <c r="AE341" s="368" t="str">
        <f t="shared" si="12"/>
        <v>How will care during the elimination period be paid (check all that apply) (196)</v>
      </c>
      <c r="AF341" s="575"/>
      <c r="AG341" s="575"/>
      <c r="AH341" s="723"/>
      <c r="AI341" s="723"/>
      <c r="AJ341" s="723"/>
    </row>
    <row r="342" spans="1:36" ht="67.5" customHeight="1" outlineLevel="1" x14ac:dyDescent="0.25">
      <c r="A342" s="383">
        <v>197</v>
      </c>
      <c r="B342" s="373"/>
      <c r="C342" s="382" t="s">
        <v>657</v>
      </c>
      <c r="D342" s="402" t="s">
        <v>977</v>
      </c>
      <c r="E342" s="380"/>
      <c r="F342" s="371"/>
      <c r="G342" s="380"/>
      <c r="H342" s="380"/>
      <c r="I342" s="412" t="s">
        <v>41</v>
      </c>
      <c r="J342" s="376" t="s">
        <v>32</v>
      </c>
      <c r="K342" s="214"/>
      <c r="L342" s="376" t="s">
        <v>579</v>
      </c>
      <c r="M342" s="368" t="s">
        <v>2195</v>
      </c>
      <c r="N342" s="385"/>
      <c r="O342" s="384"/>
      <c r="P342" s="367" t="s">
        <v>627</v>
      </c>
      <c r="Q342" s="214"/>
      <c r="R342" s="367"/>
      <c r="S342" s="367"/>
      <c r="T342" s="367"/>
      <c r="U342" s="366"/>
      <c r="V342" s="373"/>
      <c r="W342" s="368"/>
      <c r="X342" s="368"/>
      <c r="Y342" s="368"/>
      <c r="Z342" s="368"/>
      <c r="AA342" s="369"/>
      <c r="AB342" s="369"/>
      <c r="AC342" s="369"/>
      <c r="AD342" s="369"/>
      <c r="AE342" s="368" t="str">
        <f t="shared" si="12"/>
        <v>Income (197)</v>
      </c>
      <c r="AF342" s="575"/>
      <c r="AG342" s="575"/>
      <c r="AH342" s="723"/>
      <c r="AI342" s="723"/>
      <c r="AJ342" s="723"/>
    </row>
    <row r="343" spans="1:36" ht="67.5" customHeight="1" outlineLevel="1" x14ac:dyDescent="0.25">
      <c r="A343" s="383">
        <v>198</v>
      </c>
      <c r="B343" s="373"/>
      <c r="C343" s="382" t="s">
        <v>657</v>
      </c>
      <c r="D343" s="402" t="s">
        <v>977</v>
      </c>
      <c r="E343" s="380"/>
      <c r="F343" s="371"/>
      <c r="G343" s="380"/>
      <c r="H343" s="380"/>
      <c r="I343" s="412" t="s">
        <v>981</v>
      </c>
      <c r="J343" s="376" t="s">
        <v>32</v>
      </c>
      <c r="K343" s="214"/>
      <c r="L343" s="376" t="s">
        <v>579</v>
      </c>
      <c r="M343" s="368" t="s">
        <v>2195</v>
      </c>
      <c r="N343" s="385"/>
      <c r="O343" s="384"/>
      <c r="P343" s="367" t="s">
        <v>627</v>
      </c>
      <c r="Q343" s="214"/>
      <c r="R343" s="367"/>
      <c r="S343" s="367"/>
      <c r="T343" s="367"/>
      <c r="U343" s="366"/>
      <c r="V343" s="373"/>
      <c r="W343" s="368"/>
      <c r="X343" s="368"/>
      <c r="Y343" s="368"/>
      <c r="Z343" s="368"/>
      <c r="AA343" s="369"/>
      <c r="AB343" s="369"/>
      <c r="AC343" s="369"/>
      <c r="AD343" s="369"/>
      <c r="AE343" s="368" t="str">
        <f t="shared" si="12"/>
        <v>Savings and/or Investments (198)</v>
      </c>
      <c r="AF343" s="575"/>
      <c r="AG343" s="575"/>
      <c r="AH343" s="723"/>
      <c r="AI343" s="723"/>
      <c r="AJ343" s="723"/>
    </row>
    <row r="344" spans="1:36" ht="67.5" customHeight="1" outlineLevel="1" x14ac:dyDescent="0.25">
      <c r="A344" s="383">
        <v>199</v>
      </c>
      <c r="B344" s="373"/>
      <c r="C344" s="382" t="s">
        <v>657</v>
      </c>
      <c r="D344" s="402" t="s">
        <v>977</v>
      </c>
      <c r="E344" s="380"/>
      <c r="F344" s="371"/>
      <c r="G344" s="380"/>
      <c r="H344" s="380"/>
      <c r="I344" s="412" t="s">
        <v>982</v>
      </c>
      <c r="J344" s="376" t="s">
        <v>32</v>
      </c>
      <c r="K344" s="214"/>
      <c r="L344" s="376" t="s">
        <v>579</v>
      </c>
      <c r="M344" s="368" t="s">
        <v>2195</v>
      </c>
      <c r="N344" s="385"/>
      <c r="O344" s="384"/>
      <c r="P344" s="367" t="s">
        <v>627</v>
      </c>
      <c r="Q344" s="214"/>
      <c r="R344" s="367"/>
      <c r="S344" s="367"/>
      <c r="T344" s="367"/>
      <c r="U344" s="366"/>
      <c r="V344" s="373"/>
      <c r="W344" s="368"/>
      <c r="X344" s="368"/>
      <c r="Y344" s="368"/>
      <c r="Z344" s="368"/>
      <c r="AA344" s="369"/>
      <c r="AB344" s="369"/>
      <c r="AC344" s="369"/>
      <c r="AD344" s="369"/>
      <c r="AE344" s="368" t="str">
        <f t="shared" si="12"/>
        <v>Family (199)</v>
      </c>
      <c r="AF344" s="575"/>
      <c r="AG344" s="575"/>
      <c r="AH344" s="723"/>
      <c r="AI344" s="723"/>
      <c r="AJ344" s="723"/>
    </row>
    <row r="345" spans="1:36" ht="67.5" customHeight="1" outlineLevel="1" x14ac:dyDescent="0.25">
      <c r="A345" s="383">
        <v>200</v>
      </c>
      <c r="B345" s="373"/>
      <c r="C345" s="382" t="s">
        <v>657</v>
      </c>
      <c r="D345" s="402" t="s">
        <v>977</v>
      </c>
      <c r="E345" s="380"/>
      <c r="F345" s="371"/>
      <c r="G345" s="380"/>
      <c r="H345" s="380"/>
      <c r="I345" s="401" t="s">
        <v>986</v>
      </c>
      <c r="J345" s="376" t="s">
        <v>32</v>
      </c>
      <c r="K345" s="214"/>
      <c r="L345" s="376"/>
      <c r="M345" s="368"/>
      <c r="N345" s="385"/>
      <c r="O345" s="384"/>
      <c r="P345" s="214" t="s">
        <v>687</v>
      </c>
      <c r="Q345" s="428"/>
      <c r="R345" s="367"/>
      <c r="S345" s="367"/>
      <c r="T345" s="367"/>
      <c r="U345" s="366"/>
      <c r="V345" s="373"/>
      <c r="W345" s="368"/>
      <c r="X345" s="368"/>
      <c r="Y345" s="368"/>
      <c r="Z345" s="368"/>
      <c r="AA345" s="369"/>
      <c r="AB345" s="369"/>
      <c r="AC345" s="369"/>
      <c r="AD345" s="427"/>
      <c r="AE345" s="368" t="str">
        <f t="shared" si="12"/>
        <v>Questions Related to Savings and Investments (200)</v>
      </c>
      <c r="AF345" s="575"/>
      <c r="AG345" s="575"/>
      <c r="AH345" s="723"/>
      <c r="AI345" s="723"/>
      <c r="AJ345" s="723"/>
    </row>
    <row r="346" spans="1:36" ht="108" customHeight="1" outlineLevel="1" x14ac:dyDescent="0.25">
      <c r="A346" s="383">
        <v>201</v>
      </c>
      <c r="B346" s="373"/>
      <c r="C346" s="382" t="s">
        <v>657</v>
      </c>
      <c r="D346" s="402" t="s">
        <v>977</v>
      </c>
      <c r="E346" s="380"/>
      <c r="F346" s="371"/>
      <c r="G346" s="380"/>
      <c r="H346" s="380"/>
      <c r="I346" s="412" t="s">
        <v>987</v>
      </c>
      <c r="J346" s="376" t="s">
        <v>32</v>
      </c>
      <c r="K346" s="214"/>
      <c r="L346" s="376" t="s">
        <v>33</v>
      </c>
      <c r="M346" s="368"/>
      <c r="N346" s="385"/>
      <c r="O346" s="384"/>
      <c r="P346" s="367" t="s">
        <v>130</v>
      </c>
      <c r="Q346" s="214" t="s">
        <v>1102</v>
      </c>
      <c r="R346" s="367" t="s">
        <v>500</v>
      </c>
      <c r="S346" s="367"/>
      <c r="T346" s="367"/>
      <c r="U346" s="366" t="s">
        <v>34</v>
      </c>
      <c r="V346" s="373"/>
      <c r="W346" s="368" t="s">
        <v>2196</v>
      </c>
      <c r="X346" s="368" t="s">
        <v>990</v>
      </c>
      <c r="Y346" s="368"/>
      <c r="Z346" s="368"/>
      <c r="AA346" s="369"/>
      <c r="AB346" s="369"/>
      <c r="AC346" s="369"/>
      <c r="AD346" s="369"/>
      <c r="AE346" s="368" t="str">
        <f t="shared" si="12"/>
        <v>Assets (not including home and premium for this policy) (201)</v>
      </c>
      <c r="AF346" s="575"/>
      <c r="AG346" s="575"/>
      <c r="AH346" s="723" t="s">
        <v>563</v>
      </c>
      <c r="AI346" s="723" t="s">
        <v>4212</v>
      </c>
      <c r="AJ346" s="723"/>
    </row>
    <row r="347" spans="1:36" ht="67.5" customHeight="1" outlineLevel="1" x14ac:dyDescent="0.25">
      <c r="A347" s="383">
        <v>202</v>
      </c>
      <c r="B347" s="373"/>
      <c r="C347" s="382" t="s">
        <v>657</v>
      </c>
      <c r="D347" s="402" t="s">
        <v>977</v>
      </c>
      <c r="E347" s="380"/>
      <c r="F347" s="371"/>
      <c r="G347" s="380"/>
      <c r="H347" s="380"/>
      <c r="I347" s="412" t="s">
        <v>988</v>
      </c>
      <c r="J347" s="376" t="s">
        <v>32</v>
      </c>
      <c r="K347" s="214"/>
      <c r="L347" s="376" t="s">
        <v>33</v>
      </c>
      <c r="M347" s="368"/>
      <c r="N347" s="385"/>
      <c r="O347" s="384"/>
      <c r="P347" s="367" t="s">
        <v>130</v>
      </c>
      <c r="Q347" s="214" t="s">
        <v>992</v>
      </c>
      <c r="R347" s="367" t="s">
        <v>500</v>
      </c>
      <c r="S347" s="367"/>
      <c r="T347" s="367"/>
      <c r="U347" s="366" t="s">
        <v>34</v>
      </c>
      <c r="V347" s="373"/>
      <c r="W347" s="368"/>
      <c r="X347" s="368"/>
      <c r="Y347" s="368"/>
      <c r="Z347" s="368"/>
      <c r="AA347" s="369"/>
      <c r="AB347" s="369"/>
      <c r="AC347" s="369"/>
      <c r="AD347" s="369"/>
      <c r="AE347" s="368" t="str">
        <f t="shared" si="12"/>
        <v>Expect assets to change over the next 10 years (202)</v>
      </c>
      <c r="AF347" s="575"/>
      <c r="AG347" s="575"/>
      <c r="AH347" s="723"/>
      <c r="AI347" s="723"/>
      <c r="AJ347" s="723"/>
    </row>
    <row r="348" spans="1:36" ht="67.5" customHeight="1" outlineLevel="1" x14ac:dyDescent="0.25">
      <c r="A348" s="383">
        <v>203</v>
      </c>
      <c r="B348" s="373"/>
      <c r="C348" s="382" t="s">
        <v>657</v>
      </c>
      <c r="D348" s="402" t="s">
        <v>977</v>
      </c>
      <c r="E348" s="380"/>
      <c r="F348" s="371"/>
      <c r="G348" s="380"/>
      <c r="H348" s="380"/>
      <c r="I348" s="412" t="s">
        <v>993</v>
      </c>
      <c r="J348" s="376"/>
      <c r="K348" s="214"/>
      <c r="L348" s="376"/>
      <c r="M348" s="368"/>
      <c r="N348" s="385"/>
      <c r="O348" s="384"/>
      <c r="P348" s="367" t="s">
        <v>627</v>
      </c>
      <c r="Q348" s="214"/>
      <c r="R348" s="367"/>
      <c r="S348" s="367"/>
      <c r="T348" s="367"/>
      <c r="U348" s="366"/>
      <c r="V348" s="373"/>
      <c r="W348" s="368" t="s">
        <v>994</v>
      </c>
      <c r="X348" s="368"/>
      <c r="Y348" s="368"/>
      <c r="Z348" s="368"/>
      <c r="AA348" s="369"/>
      <c r="AB348" s="369"/>
      <c r="AC348" s="369"/>
      <c r="AD348" s="369"/>
      <c r="AE348" s="368" t="str">
        <f t="shared" si="12"/>
        <v>Choose not to complete the information above (selecting this will significantly delay the underwriting process). (203)</v>
      </c>
      <c r="AF348" s="575"/>
      <c r="AG348" s="575"/>
      <c r="AH348" s="723"/>
      <c r="AI348" s="723"/>
      <c r="AJ348" s="723"/>
    </row>
    <row r="349" spans="1:36" ht="67.5" customHeight="1" outlineLevel="1" x14ac:dyDescent="0.25">
      <c r="A349" s="383">
        <v>204</v>
      </c>
      <c r="B349" s="373"/>
      <c r="C349" s="382" t="s">
        <v>657</v>
      </c>
      <c r="D349" s="402" t="s">
        <v>977</v>
      </c>
      <c r="E349" s="380"/>
      <c r="F349" s="371"/>
      <c r="G349" s="380"/>
      <c r="H349" s="380"/>
      <c r="I349" s="401" t="s">
        <v>2428</v>
      </c>
      <c r="J349" s="376" t="s">
        <v>32</v>
      </c>
      <c r="K349" s="214"/>
      <c r="L349" s="376" t="s">
        <v>34</v>
      </c>
      <c r="M349" s="368"/>
      <c r="N349" s="385"/>
      <c r="O349" s="384"/>
      <c r="P349" s="367" t="s">
        <v>408</v>
      </c>
      <c r="Q349" s="214"/>
      <c r="R349" s="367"/>
      <c r="S349" s="367"/>
      <c r="T349" s="367"/>
      <c r="U349" s="366"/>
      <c r="V349" s="373"/>
      <c r="W349" s="368"/>
      <c r="X349" s="368"/>
      <c r="Y349" s="368"/>
      <c r="Z349" s="368"/>
      <c r="AA349" s="369"/>
      <c r="AB349" s="369"/>
      <c r="AC349" s="369"/>
      <c r="AD349" s="427"/>
      <c r="AE349" s="368" t="str">
        <f t="shared" si="12"/>
        <v>For Broker Dealer and Life Insurance Producer Use Only.  Not for Use with the Public.
(Note to Dev: Text should be in bold) (204)</v>
      </c>
      <c r="AF349" s="575"/>
      <c r="AG349" s="575"/>
      <c r="AH349" s="723"/>
      <c r="AI349" s="723"/>
      <c r="AJ349" s="723"/>
    </row>
    <row r="350" spans="1:36" ht="28.5" customHeight="1" x14ac:dyDescent="0.25">
      <c r="A350" s="383">
        <v>205</v>
      </c>
      <c r="B350" s="373"/>
      <c r="C350" s="382" t="s">
        <v>657</v>
      </c>
      <c r="D350" s="397" t="s">
        <v>341</v>
      </c>
      <c r="E350" s="395" t="s">
        <v>577</v>
      </c>
      <c r="F350" s="386"/>
      <c r="G350" s="395"/>
      <c r="H350" s="386"/>
      <c r="I350" s="396"/>
      <c r="J350" s="395"/>
      <c r="K350" s="392"/>
      <c r="L350" s="395"/>
      <c r="M350" s="386"/>
      <c r="N350" s="394" t="s">
        <v>415</v>
      </c>
      <c r="O350" s="393" t="s">
        <v>415</v>
      </c>
      <c r="P350" s="391"/>
      <c r="Q350" s="392"/>
      <c r="R350" s="391"/>
      <c r="S350" s="391"/>
      <c r="T350" s="391"/>
      <c r="U350" s="390"/>
      <c r="V350" s="389"/>
      <c r="W350" s="386"/>
      <c r="X350" s="386"/>
      <c r="Y350" s="386"/>
      <c r="Z350" s="386"/>
      <c r="AA350" s="388"/>
      <c r="AB350" s="388"/>
      <c r="AC350" s="388"/>
      <c r="AD350" s="387" t="s">
        <v>415</v>
      </c>
      <c r="AE350" s="386"/>
      <c r="AF350" s="575"/>
      <c r="AG350" s="575"/>
      <c r="AH350" s="723"/>
      <c r="AI350" s="723"/>
      <c r="AJ350" s="723"/>
    </row>
    <row r="351" spans="1:36" ht="37.5" customHeight="1" outlineLevel="1" x14ac:dyDescent="0.25">
      <c r="A351" s="383">
        <v>206</v>
      </c>
      <c r="B351" s="373"/>
      <c r="C351" s="382" t="s">
        <v>657</v>
      </c>
      <c r="D351" s="402" t="s">
        <v>341</v>
      </c>
      <c r="E351" s="376"/>
      <c r="F351" s="368"/>
      <c r="G351" s="376"/>
      <c r="H351" s="368"/>
      <c r="I351" s="454" t="s">
        <v>664</v>
      </c>
      <c r="J351" s="376" t="s">
        <v>32</v>
      </c>
      <c r="K351" s="214"/>
      <c r="L351" s="376" t="s">
        <v>34</v>
      </c>
      <c r="M351" s="368"/>
      <c r="N351" s="458"/>
      <c r="O351" s="457"/>
      <c r="P351" s="367" t="s">
        <v>369</v>
      </c>
      <c r="Q351" s="400"/>
      <c r="R351" s="385"/>
      <c r="S351" s="367"/>
      <c r="T351" s="367"/>
      <c r="U351" s="366"/>
      <c r="V351" s="373"/>
      <c r="W351" s="368"/>
      <c r="X351" s="368"/>
      <c r="Y351" s="368"/>
      <c r="Z351" s="368"/>
      <c r="AA351" s="369"/>
      <c r="AB351" s="369"/>
      <c r="AC351" s="369"/>
      <c r="AD351" s="413"/>
      <c r="AE351" s="368" t="str">
        <f t="shared" ref="AE351:AE395" si="13">I351&amp;" ("&amp;A351&amp;")"</f>
        <v>Primary Beneficiary (206)</v>
      </c>
      <c r="AF351" s="575"/>
      <c r="AG351" s="575"/>
      <c r="AH351" s="723"/>
      <c r="AI351" s="723"/>
      <c r="AJ351" s="723"/>
    </row>
    <row r="352" spans="1:36" ht="37.5" customHeight="1" outlineLevel="1" x14ac:dyDescent="0.25">
      <c r="A352" s="383">
        <v>206.2</v>
      </c>
      <c r="B352" s="373"/>
      <c r="C352" s="382" t="s">
        <v>48</v>
      </c>
      <c r="D352" s="402" t="s">
        <v>341</v>
      </c>
      <c r="E352" s="376"/>
      <c r="F352" s="368"/>
      <c r="G352" s="376"/>
      <c r="H352" s="368"/>
      <c r="I352" s="534" t="s">
        <v>3894</v>
      </c>
      <c r="J352" s="533" t="s">
        <v>32</v>
      </c>
      <c r="K352" s="531"/>
      <c r="L352" s="376" t="s">
        <v>33</v>
      </c>
      <c r="M352" s="368"/>
      <c r="N352" s="529"/>
      <c r="O352" s="530"/>
      <c r="P352" s="529" t="s">
        <v>1774</v>
      </c>
      <c r="Q352" s="528" t="s">
        <v>356</v>
      </c>
      <c r="R352" s="529"/>
      <c r="S352" s="367"/>
      <c r="T352" s="367"/>
      <c r="U352" s="366"/>
      <c r="V352" s="373"/>
      <c r="W352" s="368"/>
      <c r="X352" s="368"/>
      <c r="Y352" s="368"/>
      <c r="Z352" s="368"/>
      <c r="AA352" s="369"/>
      <c r="AB352" s="369"/>
      <c r="AC352" s="369"/>
      <c r="AD352" s="413"/>
      <c r="AE352" s="368" t="str">
        <f t="shared" si="13"/>
        <v>Will the primary beneficiary percentages be split equally? (206.2)</v>
      </c>
      <c r="AF352" s="575"/>
      <c r="AG352" s="575"/>
      <c r="AH352" s="723"/>
      <c r="AI352" s="723"/>
      <c r="AJ352" s="579" t="s">
        <v>4213</v>
      </c>
    </row>
    <row r="353" spans="1:36" ht="159.6" outlineLevel="1" x14ac:dyDescent="0.25">
      <c r="A353" s="383">
        <v>206.4</v>
      </c>
      <c r="B353" s="373"/>
      <c r="C353" s="382" t="s">
        <v>48</v>
      </c>
      <c r="D353" s="402" t="s">
        <v>341</v>
      </c>
      <c r="E353" s="376"/>
      <c r="F353" s="368"/>
      <c r="G353" s="376"/>
      <c r="H353" s="368"/>
      <c r="I353" s="534" t="s">
        <v>3895</v>
      </c>
      <c r="J353" s="533" t="s">
        <v>32</v>
      </c>
      <c r="K353" s="532" t="s">
        <v>3896</v>
      </c>
      <c r="L353" s="376"/>
      <c r="M353" s="368"/>
      <c r="N353" s="529"/>
      <c r="O353" s="530"/>
      <c r="P353" s="529"/>
      <c r="Q353" s="529"/>
      <c r="R353" s="529"/>
      <c r="S353" s="367"/>
      <c r="T353" s="367"/>
      <c r="U353" s="366"/>
      <c r="V353" s="373"/>
      <c r="W353" s="368"/>
      <c r="X353" s="368"/>
      <c r="Y353" s="368"/>
      <c r="Z353" s="368"/>
      <c r="AA353" s="369"/>
      <c r="AB353" s="369"/>
      <c r="AC353" s="369"/>
      <c r="AD353" s="413"/>
      <c r="AE353" s="368" t="str">
        <f t="shared" si="13"/>
        <v>GRID (206.4)</v>
      </c>
      <c r="AF353" s="575"/>
      <c r="AG353" s="575"/>
      <c r="AH353" s="723"/>
      <c r="AI353" s="723"/>
      <c r="AJ353" s="723"/>
    </row>
    <row r="354" spans="1:36" ht="110.25" customHeight="1" outlineLevel="1" x14ac:dyDescent="0.25">
      <c r="A354" s="383">
        <v>207</v>
      </c>
      <c r="B354" s="373"/>
      <c r="C354" s="382" t="s">
        <v>657</v>
      </c>
      <c r="D354" s="402" t="s">
        <v>341</v>
      </c>
      <c r="E354" s="376"/>
      <c r="F354" s="368"/>
      <c r="G354" s="376"/>
      <c r="H354" s="376"/>
      <c r="I354" s="406" t="s">
        <v>669</v>
      </c>
      <c r="J354" s="376" t="s">
        <v>32</v>
      </c>
      <c r="K354" s="214"/>
      <c r="L354" s="376" t="s">
        <v>33</v>
      </c>
      <c r="M354" s="368"/>
      <c r="N354" s="385"/>
      <c r="O354" s="384"/>
      <c r="P354" s="367" t="s">
        <v>130</v>
      </c>
      <c r="Q354" s="214" t="s">
        <v>2197</v>
      </c>
      <c r="R354" s="367" t="s">
        <v>500</v>
      </c>
      <c r="S354" s="367"/>
      <c r="T354" s="367"/>
      <c r="U354" s="366" t="s">
        <v>34</v>
      </c>
      <c r="V354" s="373"/>
      <c r="W354" s="368" t="s">
        <v>2198</v>
      </c>
      <c r="X354" s="368" t="s">
        <v>697</v>
      </c>
      <c r="Y354" s="368"/>
      <c r="Z354" s="368"/>
      <c r="AA354" s="369" t="s">
        <v>234</v>
      </c>
      <c r="AB354" s="369"/>
      <c r="AC354" s="369"/>
      <c r="AD354" s="369" t="s">
        <v>234</v>
      </c>
      <c r="AE354" s="368" t="str">
        <f t="shared" si="13"/>
        <v>Beneficiary is (207)</v>
      </c>
      <c r="AF354" s="575"/>
      <c r="AG354" s="575"/>
      <c r="AH354" s="723"/>
      <c r="AI354" s="723"/>
      <c r="AJ354" s="723"/>
    </row>
    <row r="355" spans="1:36" ht="72" customHeight="1" outlineLevel="1" x14ac:dyDescent="0.25">
      <c r="A355" s="383">
        <v>208</v>
      </c>
      <c r="B355" s="373"/>
      <c r="C355" s="382" t="s">
        <v>657</v>
      </c>
      <c r="D355" s="402" t="s">
        <v>341</v>
      </c>
      <c r="E355" s="380"/>
      <c r="F355" s="371"/>
      <c r="G355" s="376"/>
      <c r="H355" s="376"/>
      <c r="I355" s="406" t="s">
        <v>665</v>
      </c>
      <c r="J355" s="376" t="s">
        <v>577</v>
      </c>
      <c r="K355" s="535" t="s">
        <v>3897</v>
      </c>
      <c r="L355" s="376" t="s">
        <v>33</v>
      </c>
      <c r="M355" s="368"/>
      <c r="N355" s="367" t="s">
        <v>380</v>
      </c>
      <c r="O355" s="374">
        <v>3</v>
      </c>
      <c r="P355" s="367" t="s">
        <v>370</v>
      </c>
      <c r="Q355" s="214"/>
      <c r="R355" s="367" t="s">
        <v>500</v>
      </c>
      <c r="S355" s="367">
        <v>1</v>
      </c>
      <c r="T355" s="367">
        <v>100</v>
      </c>
      <c r="U355" s="366" t="s">
        <v>330</v>
      </c>
      <c r="V355" s="373"/>
      <c r="W355" s="368"/>
      <c r="X355" s="368"/>
      <c r="Y355" s="368"/>
      <c r="Z355" s="368" t="s">
        <v>624</v>
      </c>
      <c r="AA355" s="369"/>
      <c r="AB355" s="369"/>
      <c r="AC355" s="369"/>
      <c r="AD355" s="369" t="s">
        <v>234</v>
      </c>
      <c r="AE355" s="368" t="str">
        <f t="shared" si="13"/>
        <v>Percentage Share (208)</v>
      </c>
      <c r="AF355" s="575"/>
      <c r="AG355" s="575"/>
      <c r="AH355" s="723" t="s">
        <v>4214</v>
      </c>
      <c r="AI355" s="723" t="s">
        <v>4215</v>
      </c>
      <c r="AJ355" s="723"/>
    </row>
    <row r="356" spans="1:36" ht="51" customHeight="1" outlineLevel="1" x14ac:dyDescent="0.25">
      <c r="A356" s="383">
        <v>209</v>
      </c>
      <c r="B356" s="373"/>
      <c r="C356" s="382" t="s">
        <v>657</v>
      </c>
      <c r="D356" s="402" t="s">
        <v>341</v>
      </c>
      <c r="E356" s="380"/>
      <c r="F356" s="371"/>
      <c r="G356" s="376"/>
      <c r="H356" s="376"/>
      <c r="I356" s="549" t="s">
        <v>3898</v>
      </c>
      <c r="J356" s="376" t="s">
        <v>577</v>
      </c>
      <c r="K356" s="214" t="s">
        <v>2199</v>
      </c>
      <c r="L356" s="376" t="s">
        <v>33</v>
      </c>
      <c r="M356" s="368"/>
      <c r="N356" s="375" t="s">
        <v>239</v>
      </c>
      <c r="O356" s="374">
        <v>39</v>
      </c>
      <c r="P356" s="367" t="s">
        <v>578</v>
      </c>
      <c r="Q356" s="214"/>
      <c r="R356" s="367" t="s">
        <v>500</v>
      </c>
      <c r="S356" s="367"/>
      <c r="T356" s="367"/>
      <c r="U356" s="366" t="s">
        <v>34</v>
      </c>
      <c r="V356" s="373"/>
      <c r="W356" s="368"/>
      <c r="X356" s="368"/>
      <c r="Y356" s="368"/>
      <c r="Z356" s="368"/>
      <c r="AA356" s="369"/>
      <c r="AB356" s="369"/>
      <c r="AC356" s="369"/>
      <c r="AD356" s="369" t="s">
        <v>234</v>
      </c>
      <c r="AE356" s="368" t="str">
        <f t="shared" si="13"/>
        <v>(value chosen for 'Beneficiary is') Name (209)</v>
      </c>
      <c r="AF356" s="575"/>
      <c r="AG356" s="575"/>
      <c r="AH356" s="723" t="s">
        <v>4214</v>
      </c>
      <c r="AI356" s="723" t="s">
        <v>4210</v>
      </c>
      <c r="AJ356" s="723"/>
    </row>
    <row r="357" spans="1:36" s="506" customFormat="1" ht="51" customHeight="1" outlineLevel="1" x14ac:dyDescent="0.25">
      <c r="A357" s="499">
        <v>210</v>
      </c>
      <c r="B357" s="500"/>
      <c r="C357" s="501" t="s">
        <v>657</v>
      </c>
      <c r="D357" s="502" t="s">
        <v>341</v>
      </c>
      <c r="E357" s="507"/>
      <c r="F357" s="508"/>
      <c r="G357" s="455"/>
      <c r="H357" s="455"/>
      <c r="I357" s="503" t="s">
        <v>123</v>
      </c>
      <c r="J357" s="455" t="s">
        <v>577</v>
      </c>
      <c r="K357" s="424" t="s">
        <v>2413</v>
      </c>
      <c r="L357" s="455" t="s">
        <v>33</v>
      </c>
      <c r="M357" s="426"/>
      <c r="N357" s="468" t="s">
        <v>95</v>
      </c>
      <c r="O357" s="469">
        <v>8</v>
      </c>
      <c r="P357" s="468" t="s">
        <v>204</v>
      </c>
      <c r="Q357" s="424"/>
      <c r="R357" s="468" t="s">
        <v>500</v>
      </c>
      <c r="S357" s="468">
        <v>8</v>
      </c>
      <c r="T357" s="468">
        <v>8</v>
      </c>
      <c r="U357" s="504" t="s">
        <v>18</v>
      </c>
      <c r="V357" s="500"/>
      <c r="W357" s="426"/>
      <c r="X357" s="426"/>
      <c r="Y357" s="426"/>
      <c r="Z357" s="426"/>
      <c r="AA357" s="505"/>
      <c r="AB357" s="505"/>
      <c r="AC357" s="505"/>
      <c r="AD357" s="505" t="s">
        <v>234</v>
      </c>
      <c r="AE357" s="426" t="str">
        <f t="shared" si="13"/>
        <v>Trust Date (210)</v>
      </c>
      <c r="AF357" s="575"/>
      <c r="AG357" s="575"/>
      <c r="AH357" s="723"/>
      <c r="AI357" s="723"/>
      <c r="AJ357" s="723"/>
    </row>
    <row r="358" spans="1:36" ht="51" customHeight="1" outlineLevel="1" x14ac:dyDescent="0.25">
      <c r="A358" s="383">
        <v>211</v>
      </c>
      <c r="B358" s="373"/>
      <c r="C358" s="382" t="s">
        <v>657</v>
      </c>
      <c r="D358" s="402" t="s">
        <v>341</v>
      </c>
      <c r="E358" s="380"/>
      <c r="F358" s="371"/>
      <c r="G358" s="376"/>
      <c r="H358" s="376"/>
      <c r="I358" s="425" t="s">
        <v>213</v>
      </c>
      <c r="J358" s="376" t="s">
        <v>577</v>
      </c>
      <c r="K358" s="214" t="s">
        <v>2200</v>
      </c>
      <c r="L358" s="376" t="s">
        <v>33</v>
      </c>
      <c r="M358" s="368"/>
      <c r="N358" s="375" t="s">
        <v>239</v>
      </c>
      <c r="O358" s="374">
        <v>15</v>
      </c>
      <c r="P358" s="367" t="s">
        <v>578</v>
      </c>
      <c r="Q358" s="214"/>
      <c r="R358" s="367" t="s">
        <v>500</v>
      </c>
      <c r="S358" s="367"/>
      <c r="T358" s="367"/>
      <c r="U358" s="366" t="s">
        <v>34</v>
      </c>
      <c r="V358" s="373"/>
      <c r="W358" s="368"/>
      <c r="X358" s="368"/>
      <c r="Y358" s="368"/>
      <c r="Z358" s="368"/>
      <c r="AA358" s="369"/>
      <c r="AB358" s="369"/>
      <c r="AC358" s="369"/>
      <c r="AD358" s="369" t="s">
        <v>234</v>
      </c>
      <c r="AE358" s="368" t="str">
        <f t="shared" si="13"/>
        <v>First (211)</v>
      </c>
      <c r="AF358" s="575"/>
      <c r="AG358" s="575"/>
      <c r="AH358" s="723" t="s">
        <v>4214</v>
      </c>
      <c r="AI358" s="723" t="s">
        <v>29</v>
      </c>
      <c r="AJ358" s="723"/>
    </row>
    <row r="359" spans="1:36" ht="48" customHeight="1" outlineLevel="1" x14ac:dyDescent="0.25">
      <c r="A359" s="383">
        <v>212</v>
      </c>
      <c r="B359" s="373"/>
      <c r="C359" s="382" t="s">
        <v>657</v>
      </c>
      <c r="D359" s="402" t="s">
        <v>341</v>
      </c>
      <c r="E359" s="380"/>
      <c r="F359" s="371"/>
      <c r="G359" s="376"/>
      <c r="H359" s="376"/>
      <c r="I359" s="425" t="s">
        <v>215</v>
      </c>
      <c r="J359" s="376" t="s">
        <v>577</v>
      </c>
      <c r="K359" s="214" t="s">
        <v>2200</v>
      </c>
      <c r="L359" s="376" t="s">
        <v>536</v>
      </c>
      <c r="M359" s="368"/>
      <c r="N359" s="375" t="s">
        <v>239</v>
      </c>
      <c r="O359" s="374">
        <v>1</v>
      </c>
      <c r="P359" s="367" t="s">
        <v>578</v>
      </c>
      <c r="Q359" s="214"/>
      <c r="R359" s="367" t="s">
        <v>500</v>
      </c>
      <c r="S359" s="367"/>
      <c r="T359" s="367"/>
      <c r="U359" s="366" t="s">
        <v>34</v>
      </c>
      <c r="V359" s="373"/>
      <c r="W359" s="368"/>
      <c r="X359" s="368"/>
      <c r="Y359" s="368"/>
      <c r="Z359" s="368"/>
      <c r="AA359" s="369"/>
      <c r="AB359" s="369"/>
      <c r="AC359" s="369"/>
      <c r="AD359" s="369" t="s">
        <v>234</v>
      </c>
      <c r="AE359" s="368" t="str">
        <f t="shared" si="13"/>
        <v>MI (212)</v>
      </c>
      <c r="AF359" s="575"/>
      <c r="AG359" s="575"/>
      <c r="AH359" s="723" t="s">
        <v>4214</v>
      </c>
      <c r="AI359" s="723" t="s">
        <v>215</v>
      </c>
      <c r="AJ359" s="723"/>
    </row>
    <row r="360" spans="1:36" ht="84" customHeight="1" outlineLevel="1" x14ac:dyDescent="0.25">
      <c r="A360" s="383">
        <v>213</v>
      </c>
      <c r="B360" s="373"/>
      <c r="C360" s="382" t="s">
        <v>657</v>
      </c>
      <c r="D360" s="402" t="s">
        <v>341</v>
      </c>
      <c r="E360" s="380"/>
      <c r="F360" s="371"/>
      <c r="G360" s="376"/>
      <c r="H360" s="376"/>
      <c r="I360" s="425" t="s">
        <v>214</v>
      </c>
      <c r="J360" s="376" t="s">
        <v>577</v>
      </c>
      <c r="K360" s="214" t="s">
        <v>2200</v>
      </c>
      <c r="L360" s="376" t="s">
        <v>33</v>
      </c>
      <c r="M360" s="368"/>
      <c r="N360" s="375" t="s">
        <v>239</v>
      </c>
      <c r="O360" s="374">
        <v>19</v>
      </c>
      <c r="P360" s="367" t="s">
        <v>578</v>
      </c>
      <c r="Q360" s="214"/>
      <c r="R360" s="367" t="s">
        <v>500</v>
      </c>
      <c r="S360" s="367"/>
      <c r="T360" s="367"/>
      <c r="U360" s="366" t="s">
        <v>34</v>
      </c>
      <c r="V360" s="373"/>
      <c r="W360" s="368"/>
      <c r="X360" s="368"/>
      <c r="Y360" s="368"/>
      <c r="Z360" s="368"/>
      <c r="AA360" s="369"/>
      <c r="AB360" s="369"/>
      <c r="AC360" s="369"/>
      <c r="AD360" s="369" t="s">
        <v>234</v>
      </c>
      <c r="AE360" s="368" t="str">
        <f t="shared" si="13"/>
        <v>Last (213)</v>
      </c>
      <c r="AF360" s="575"/>
      <c r="AG360" s="575"/>
      <c r="AH360" s="723" t="s">
        <v>4214</v>
      </c>
      <c r="AI360" s="723" t="s">
        <v>111</v>
      </c>
      <c r="AJ360" s="723"/>
    </row>
    <row r="361" spans="1:36" ht="264.75" customHeight="1" outlineLevel="1" x14ac:dyDescent="0.25">
      <c r="A361" s="383">
        <v>214</v>
      </c>
      <c r="B361" s="373"/>
      <c r="C361" s="382" t="s">
        <v>657</v>
      </c>
      <c r="D361" s="402" t="s">
        <v>341</v>
      </c>
      <c r="E361" s="380"/>
      <c r="F361" s="371"/>
      <c r="G361" s="376"/>
      <c r="H361" s="376"/>
      <c r="I361" s="412" t="s">
        <v>416</v>
      </c>
      <c r="J361" s="376" t="s">
        <v>32</v>
      </c>
      <c r="K361" s="424"/>
      <c r="L361" s="376" t="s">
        <v>33</v>
      </c>
      <c r="M361" s="368"/>
      <c r="N361" s="385"/>
      <c r="O361" s="384"/>
      <c r="P361" s="367" t="s">
        <v>130</v>
      </c>
      <c r="Q361" s="214" t="s">
        <v>2502</v>
      </c>
      <c r="R361" s="367" t="s">
        <v>2201</v>
      </c>
      <c r="S361" s="367"/>
      <c r="T361" s="367"/>
      <c r="U361" s="366" t="s">
        <v>34</v>
      </c>
      <c r="V361" s="373"/>
      <c r="W361" s="368"/>
      <c r="X361" s="368"/>
      <c r="Y361" s="368"/>
      <c r="Z361" s="368"/>
      <c r="AA361" s="369" t="s">
        <v>234</v>
      </c>
      <c r="AB361" s="369"/>
      <c r="AC361" s="369"/>
      <c r="AD361" s="369" t="s">
        <v>234</v>
      </c>
      <c r="AE361" s="368" t="str">
        <f t="shared" si="13"/>
        <v>Relationship to Insured (214)</v>
      </c>
      <c r="AF361" s="575"/>
      <c r="AG361" s="575"/>
      <c r="AH361" s="723" t="s">
        <v>4214</v>
      </c>
      <c r="AI361" s="723" t="s">
        <v>416</v>
      </c>
      <c r="AJ361" s="723"/>
    </row>
    <row r="362" spans="1:36" ht="48" customHeight="1" outlineLevel="1" x14ac:dyDescent="0.25">
      <c r="A362" s="383">
        <v>215</v>
      </c>
      <c r="B362" s="373"/>
      <c r="C362" s="382" t="s">
        <v>657</v>
      </c>
      <c r="D362" s="402" t="s">
        <v>341</v>
      </c>
      <c r="E362" s="380"/>
      <c r="F362" s="368"/>
      <c r="G362" s="380"/>
      <c r="H362" s="380"/>
      <c r="I362" s="412" t="s">
        <v>178</v>
      </c>
      <c r="J362" s="376" t="s">
        <v>577</v>
      </c>
      <c r="K362" s="214" t="s">
        <v>2202</v>
      </c>
      <c r="L362" s="376" t="s">
        <v>33</v>
      </c>
      <c r="M362" s="368"/>
      <c r="N362" s="367" t="s">
        <v>239</v>
      </c>
      <c r="O362" s="374">
        <v>18</v>
      </c>
      <c r="P362" s="367"/>
      <c r="Q362" s="214" t="s">
        <v>500</v>
      </c>
      <c r="R362" s="367"/>
      <c r="S362" s="367"/>
      <c r="T362" s="367"/>
      <c r="U362" s="366"/>
      <c r="V362" s="373"/>
      <c r="W362" s="368"/>
      <c r="X362" s="368"/>
      <c r="Y362" s="368"/>
      <c r="Z362" s="368"/>
      <c r="AA362" s="369"/>
      <c r="AB362" s="369"/>
      <c r="AC362" s="369"/>
      <c r="AD362" s="369"/>
      <c r="AE362" s="368" t="str">
        <f t="shared" si="13"/>
        <v>Other Relationship (215)</v>
      </c>
      <c r="AF362" s="575"/>
      <c r="AG362" s="575"/>
      <c r="AH362" s="723" t="s">
        <v>4214</v>
      </c>
      <c r="AI362" s="723" t="s">
        <v>416</v>
      </c>
      <c r="AJ362" s="723"/>
    </row>
    <row r="363" spans="1:36" s="537" customFormat="1" ht="48" customHeight="1" outlineLevel="1" x14ac:dyDescent="0.25">
      <c r="A363" s="547">
        <v>215.2</v>
      </c>
      <c r="B363" s="542"/>
      <c r="C363" s="546" t="s">
        <v>48</v>
      </c>
      <c r="D363" s="548" t="s">
        <v>341</v>
      </c>
      <c r="E363" s="545"/>
      <c r="F363" s="540"/>
      <c r="G363" s="545"/>
      <c r="H363" s="545"/>
      <c r="I363" s="560" t="s">
        <v>3899</v>
      </c>
      <c r="J363" s="562" t="s">
        <v>577</v>
      </c>
      <c r="K363" s="560" t="s">
        <v>3900</v>
      </c>
      <c r="L363" s="544"/>
      <c r="M363" s="540"/>
      <c r="N363" s="539"/>
      <c r="O363" s="543"/>
      <c r="P363" s="539" t="s">
        <v>604</v>
      </c>
      <c r="Q363" s="536" t="s">
        <v>356</v>
      </c>
      <c r="R363" s="539" t="s">
        <v>500</v>
      </c>
      <c r="S363" s="539"/>
      <c r="T363" s="539"/>
      <c r="U363" s="538"/>
      <c r="V363" s="542"/>
      <c r="W363" s="540"/>
      <c r="X363" s="540"/>
      <c r="Y363" s="540"/>
      <c r="Z363" s="540"/>
      <c r="AA363" s="541"/>
      <c r="AB363" s="541"/>
      <c r="AC363" s="541"/>
      <c r="AD363" s="541"/>
      <c r="AE363" s="540" t="str">
        <f t="shared" si="13"/>
        <v>Address Same as Insured (215.2)</v>
      </c>
      <c r="AF363" s="575"/>
      <c r="AG363" s="575"/>
      <c r="AH363" s="723"/>
      <c r="AI363" s="723"/>
      <c r="AJ363" s="723"/>
    </row>
    <row r="364" spans="1:36" ht="37.35" customHeight="1" outlineLevel="1" x14ac:dyDescent="0.25">
      <c r="A364" s="383">
        <v>216</v>
      </c>
      <c r="B364" s="373"/>
      <c r="C364" s="382" t="s">
        <v>657</v>
      </c>
      <c r="D364" s="402" t="s">
        <v>341</v>
      </c>
      <c r="E364" s="380"/>
      <c r="F364" s="368"/>
      <c r="G364" s="380"/>
      <c r="H364" s="380"/>
      <c r="I364" s="412" t="s">
        <v>689</v>
      </c>
      <c r="J364" s="376" t="s">
        <v>577</v>
      </c>
      <c r="K364" s="214" t="s">
        <v>2403</v>
      </c>
      <c r="L364" s="376" t="s">
        <v>536</v>
      </c>
      <c r="M364" s="368"/>
      <c r="N364" s="367" t="s">
        <v>420</v>
      </c>
      <c r="O364" s="374">
        <v>30</v>
      </c>
      <c r="P364" s="367" t="s">
        <v>406</v>
      </c>
      <c r="Q364" s="214"/>
      <c r="R364" s="367" t="s">
        <v>500</v>
      </c>
      <c r="S364" s="367"/>
      <c r="T364" s="367"/>
      <c r="U364" s="366" t="s">
        <v>34</v>
      </c>
      <c r="V364" s="373"/>
      <c r="W364" s="368"/>
      <c r="X364" s="368"/>
      <c r="Y364" s="368"/>
      <c r="Z364" s="368"/>
      <c r="AA364" s="369"/>
      <c r="AB364" s="369"/>
      <c r="AC364" s="369"/>
      <c r="AD364" s="369" t="s">
        <v>234</v>
      </c>
      <c r="AE364" s="368" t="str">
        <f t="shared" si="13"/>
        <v>Street Address (216)</v>
      </c>
      <c r="AF364" s="575"/>
      <c r="AG364" s="575"/>
      <c r="AH364" s="723" t="s">
        <v>4214</v>
      </c>
      <c r="AI364" s="723" t="s">
        <v>4207</v>
      </c>
      <c r="AJ364" s="723"/>
    </row>
    <row r="365" spans="1:36" ht="37.35" customHeight="1" outlineLevel="1" x14ac:dyDescent="0.25">
      <c r="A365" s="383">
        <v>217</v>
      </c>
      <c r="B365" s="373"/>
      <c r="C365" s="382" t="s">
        <v>657</v>
      </c>
      <c r="D365" s="402" t="s">
        <v>341</v>
      </c>
      <c r="E365" s="380"/>
      <c r="F365" s="368"/>
      <c r="G365" s="380"/>
      <c r="H365" s="380"/>
      <c r="I365" s="412" t="s">
        <v>395</v>
      </c>
      <c r="J365" s="376" t="s">
        <v>577</v>
      </c>
      <c r="K365" s="214" t="s">
        <v>2403</v>
      </c>
      <c r="L365" s="376" t="s">
        <v>536</v>
      </c>
      <c r="M365" s="368"/>
      <c r="N365" s="367" t="s">
        <v>420</v>
      </c>
      <c r="O365" s="374">
        <v>20</v>
      </c>
      <c r="P365" s="367" t="s">
        <v>406</v>
      </c>
      <c r="Q365" s="214"/>
      <c r="R365" s="367" t="s">
        <v>500</v>
      </c>
      <c r="S365" s="367"/>
      <c r="T365" s="367"/>
      <c r="U365" s="366" t="s">
        <v>34</v>
      </c>
      <c r="V365" s="373"/>
      <c r="W365" s="368"/>
      <c r="X365" s="368"/>
      <c r="Y365" s="368"/>
      <c r="Z365" s="368"/>
      <c r="AA365" s="369"/>
      <c r="AB365" s="369"/>
      <c r="AC365" s="369"/>
      <c r="AD365" s="369" t="s">
        <v>234</v>
      </c>
      <c r="AE365" s="368" t="str">
        <f t="shared" si="13"/>
        <v>City (217)</v>
      </c>
      <c r="AF365" s="575"/>
      <c r="AG365" s="575"/>
      <c r="AH365" s="723" t="s">
        <v>4214</v>
      </c>
      <c r="AI365" s="723" t="s">
        <v>395</v>
      </c>
      <c r="AJ365" s="723"/>
    </row>
    <row r="366" spans="1:36" ht="37.35" customHeight="1" outlineLevel="1" x14ac:dyDescent="0.25">
      <c r="A366" s="383">
        <v>218</v>
      </c>
      <c r="B366" s="373"/>
      <c r="C366" s="382" t="s">
        <v>657</v>
      </c>
      <c r="D366" s="402" t="s">
        <v>341</v>
      </c>
      <c r="E366" s="380"/>
      <c r="F366" s="368"/>
      <c r="G366" s="380"/>
      <c r="H366" s="380"/>
      <c r="I366" s="412" t="s">
        <v>284</v>
      </c>
      <c r="J366" s="376" t="s">
        <v>577</v>
      </c>
      <c r="K366" s="214" t="s">
        <v>2403</v>
      </c>
      <c r="L366" s="376" t="s">
        <v>536</v>
      </c>
      <c r="M366" s="368"/>
      <c r="N366" s="367"/>
      <c r="O366" s="374"/>
      <c r="P366" s="367" t="s">
        <v>130</v>
      </c>
      <c r="Q366" s="214" t="s">
        <v>299</v>
      </c>
      <c r="R366" s="367" t="s">
        <v>500</v>
      </c>
      <c r="S366" s="367"/>
      <c r="T366" s="367"/>
      <c r="U366" s="366" t="s">
        <v>34</v>
      </c>
      <c r="V366" s="373"/>
      <c r="W366" s="368"/>
      <c r="X366" s="368"/>
      <c r="Y366" s="368"/>
      <c r="Z366" s="368"/>
      <c r="AA366" s="369" t="s">
        <v>234</v>
      </c>
      <c r="AB366" s="369"/>
      <c r="AC366" s="369"/>
      <c r="AD366" s="369" t="s">
        <v>234</v>
      </c>
      <c r="AE366" s="368" t="str">
        <f t="shared" si="13"/>
        <v>State (218)</v>
      </c>
      <c r="AF366" s="575"/>
      <c r="AG366" s="575"/>
      <c r="AH366" s="723" t="s">
        <v>4214</v>
      </c>
      <c r="AI366" s="723" t="s">
        <v>284</v>
      </c>
      <c r="AJ366" s="723"/>
    </row>
    <row r="367" spans="1:36" ht="37.35" customHeight="1" outlineLevel="1" x14ac:dyDescent="0.25">
      <c r="A367" s="383">
        <v>219</v>
      </c>
      <c r="B367" s="373"/>
      <c r="C367" s="382" t="s">
        <v>657</v>
      </c>
      <c r="D367" s="402" t="s">
        <v>341</v>
      </c>
      <c r="E367" s="380"/>
      <c r="F367" s="368"/>
      <c r="G367" s="380"/>
      <c r="H367" s="380"/>
      <c r="I367" s="412" t="s">
        <v>285</v>
      </c>
      <c r="J367" s="376" t="s">
        <v>577</v>
      </c>
      <c r="K367" s="214" t="s">
        <v>2403</v>
      </c>
      <c r="L367" s="376" t="s">
        <v>536</v>
      </c>
      <c r="M367" s="368"/>
      <c r="N367" s="367" t="s">
        <v>428</v>
      </c>
      <c r="O367" s="374">
        <v>5</v>
      </c>
      <c r="P367" s="367" t="s">
        <v>578</v>
      </c>
      <c r="Q367" s="214"/>
      <c r="R367" s="367" t="s">
        <v>500</v>
      </c>
      <c r="S367" s="367">
        <v>5</v>
      </c>
      <c r="T367" s="367">
        <v>5</v>
      </c>
      <c r="U367" s="366">
        <v>99999</v>
      </c>
      <c r="V367" s="373"/>
      <c r="W367" s="368"/>
      <c r="X367" s="368"/>
      <c r="Y367" s="368"/>
      <c r="Z367" s="368"/>
      <c r="AA367" s="369"/>
      <c r="AB367" s="369"/>
      <c r="AC367" s="369"/>
      <c r="AD367" s="369" t="s">
        <v>234</v>
      </c>
      <c r="AE367" s="368" t="str">
        <f t="shared" si="13"/>
        <v>Zip Code (219)</v>
      </c>
      <c r="AF367" s="575"/>
      <c r="AG367" s="575"/>
      <c r="AH367" s="723" t="s">
        <v>4214</v>
      </c>
      <c r="AI367" s="723" t="s">
        <v>285</v>
      </c>
      <c r="AJ367" s="723"/>
    </row>
    <row r="368" spans="1:36" ht="37.35" customHeight="1" outlineLevel="1" x14ac:dyDescent="0.25">
      <c r="A368" s="383">
        <v>220</v>
      </c>
      <c r="B368" s="373"/>
      <c r="C368" s="382" t="s">
        <v>657</v>
      </c>
      <c r="D368" s="402" t="s">
        <v>341</v>
      </c>
      <c r="E368" s="380"/>
      <c r="F368" s="368"/>
      <c r="G368" s="380"/>
      <c r="H368" s="380"/>
      <c r="I368" s="412" t="s">
        <v>190</v>
      </c>
      <c r="J368" s="376" t="s">
        <v>577</v>
      </c>
      <c r="K368" s="214" t="s">
        <v>2403</v>
      </c>
      <c r="L368" s="376" t="s">
        <v>536</v>
      </c>
      <c r="M368" s="368"/>
      <c r="N368" s="367" t="s">
        <v>427</v>
      </c>
      <c r="O368" s="374">
        <v>10</v>
      </c>
      <c r="P368" s="367" t="s">
        <v>578</v>
      </c>
      <c r="Q368" s="214"/>
      <c r="R368" s="367" t="s">
        <v>500</v>
      </c>
      <c r="S368" s="367">
        <v>10</v>
      </c>
      <c r="T368" s="367">
        <v>10</v>
      </c>
      <c r="U368" s="366" t="s">
        <v>590</v>
      </c>
      <c r="V368" s="373"/>
      <c r="W368" s="368"/>
      <c r="X368" s="368"/>
      <c r="Y368" s="368"/>
      <c r="Z368" s="368"/>
      <c r="AA368" s="369"/>
      <c r="AB368" s="369"/>
      <c r="AC368" s="369"/>
      <c r="AD368" s="369" t="s">
        <v>234</v>
      </c>
      <c r="AE368" s="368" t="str">
        <f t="shared" si="13"/>
        <v>Telephone # (220)</v>
      </c>
      <c r="AF368" s="575"/>
      <c r="AG368" s="575"/>
      <c r="AH368" s="723" t="s">
        <v>4214</v>
      </c>
      <c r="AI368" s="723" t="s">
        <v>4199</v>
      </c>
      <c r="AJ368" s="723"/>
    </row>
    <row r="369" spans="1:36" ht="36" customHeight="1" outlineLevel="1" x14ac:dyDescent="0.25">
      <c r="A369" s="383">
        <v>221</v>
      </c>
      <c r="B369" s="373"/>
      <c r="C369" s="382" t="s">
        <v>657</v>
      </c>
      <c r="D369" s="402" t="s">
        <v>341</v>
      </c>
      <c r="E369" s="380"/>
      <c r="F369" s="368"/>
      <c r="G369" s="380"/>
      <c r="H369" s="380"/>
      <c r="I369" s="412" t="s">
        <v>692</v>
      </c>
      <c r="J369" s="376" t="s">
        <v>577</v>
      </c>
      <c r="K369" s="563" t="s">
        <v>3901</v>
      </c>
      <c r="L369" s="376" t="s">
        <v>536</v>
      </c>
      <c r="M369" s="368"/>
      <c r="N369" s="367"/>
      <c r="O369" s="374"/>
      <c r="P369" s="367" t="s">
        <v>604</v>
      </c>
      <c r="Q369" s="214" t="s">
        <v>355</v>
      </c>
      <c r="R369" s="367" t="s">
        <v>500</v>
      </c>
      <c r="S369" s="367"/>
      <c r="T369" s="367"/>
      <c r="U369" s="366"/>
      <c r="V369" s="373"/>
      <c r="W369" s="368"/>
      <c r="X369" s="368"/>
      <c r="Y369" s="368"/>
      <c r="Z369" s="368"/>
      <c r="AA369" s="369"/>
      <c r="AB369" s="369"/>
      <c r="AC369" s="369"/>
      <c r="AD369" s="369"/>
      <c r="AE369" s="368" t="str">
        <f t="shared" si="13"/>
        <v>SSN TIN (221)</v>
      </c>
      <c r="AF369" s="575"/>
      <c r="AG369" s="575"/>
      <c r="AH369" s="723" t="s">
        <v>4214</v>
      </c>
      <c r="AI369" s="723" t="s">
        <v>4216</v>
      </c>
      <c r="AJ369" s="723"/>
    </row>
    <row r="370" spans="1:36" ht="33.75" customHeight="1" outlineLevel="1" x14ac:dyDescent="0.25">
      <c r="A370" s="383">
        <v>222</v>
      </c>
      <c r="B370" s="373"/>
      <c r="C370" s="382" t="s">
        <v>657</v>
      </c>
      <c r="D370" s="402" t="s">
        <v>341</v>
      </c>
      <c r="E370" s="376"/>
      <c r="F370" s="368"/>
      <c r="G370" s="376"/>
      <c r="H370" s="376"/>
      <c r="I370" s="410" t="s">
        <v>690</v>
      </c>
      <c r="J370" s="376" t="s">
        <v>577</v>
      </c>
      <c r="K370" s="214" t="s">
        <v>2203</v>
      </c>
      <c r="L370" s="376" t="s">
        <v>536</v>
      </c>
      <c r="M370" s="214"/>
      <c r="N370" s="367" t="s">
        <v>426</v>
      </c>
      <c r="O370" s="374">
        <v>9</v>
      </c>
      <c r="P370" s="367" t="s">
        <v>578</v>
      </c>
      <c r="Q370" s="214"/>
      <c r="R370" s="367" t="s">
        <v>500</v>
      </c>
      <c r="S370" s="367">
        <v>9</v>
      </c>
      <c r="T370" s="367">
        <v>9</v>
      </c>
      <c r="U370" s="367" t="s">
        <v>499</v>
      </c>
      <c r="V370" s="373"/>
      <c r="W370" s="368"/>
      <c r="X370" s="368"/>
      <c r="Y370" s="368"/>
      <c r="Z370" s="368"/>
      <c r="AA370" s="369"/>
      <c r="AB370" s="369"/>
      <c r="AC370" s="369"/>
      <c r="AD370" s="369" t="s">
        <v>234</v>
      </c>
      <c r="AE370" s="368" t="str">
        <f t="shared" si="13"/>
        <v>[None-SSN Field only] (222)</v>
      </c>
      <c r="AF370" s="575"/>
      <c r="AG370" s="575"/>
      <c r="AH370" s="723" t="s">
        <v>4214</v>
      </c>
      <c r="AI370" s="723" t="s">
        <v>4</v>
      </c>
      <c r="AJ370" s="723"/>
    </row>
    <row r="371" spans="1:36" ht="48" customHeight="1" outlineLevel="1" x14ac:dyDescent="0.25">
      <c r="A371" s="383">
        <v>223</v>
      </c>
      <c r="B371" s="373"/>
      <c r="C371" s="382" t="s">
        <v>657</v>
      </c>
      <c r="D371" s="402" t="s">
        <v>341</v>
      </c>
      <c r="E371" s="376"/>
      <c r="F371" s="368"/>
      <c r="G371" s="376"/>
      <c r="H371" s="376"/>
      <c r="I371" s="410" t="s">
        <v>691</v>
      </c>
      <c r="J371" s="376" t="s">
        <v>577</v>
      </c>
      <c r="K371" s="214" t="s">
        <v>2204</v>
      </c>
      <c r="L371" s="376" t="s">
        <v>536</v>
      </c>
      <c r="M371" s="214"/>
      <c r="N371" s="367" t="s">
        <v>229</v>
      </c>
      <c r="O371" s="374">
        <v>9</v>
      </c>
      <c r="P371" s="367" t="s">
        <v>578</v>
      </c>
      <c r="Q371" s="214"/>
      <c r="R371" s="367" t="s">
        <v>500</v>
      </c>
      <c r="S371" s="367">
        <v>9</v>
      </c>
      <c r="T371" s="367">
        <v>9</v>
      </c>
      <c r="U371" s="367" t="s">
        <v>230</v>
      </c>
      <c r="V371" s="373"/>
      <c r="W371" s="368"/>
      <c r="X371" s="368"/>
      <c r="Y371" s="368"/>
      <c r="Z371" s="368"/>
      <c r="AA371" s="369"/>
      <c r="AB371" s="369"/>
      <c r="AC371" s="369"/>
      <c r="AD371" s="369"/>
      <c r="AE371" s="368" t="str">
        <f t="shared" si="13"/>
        <v>[None-TIN Field only] (223)</v>
      </c>
      <c r="AF371" s="575"/>
      <c r="AG371" s="575"/>
      <c r="AH371" s="723" t="s">
        <v>4214</v>
      </c>
      <c r="AI371" s="723" t="s">
        <v>4</v>
      </c>
      <c r="AJ371" s="723"/>
    </row>
    <row r="372" spans="1:36" s="551" customFormat="1" ht="48" customHeight="1" outlineLevel="1" x14ac:dyDescent="0.25">
      <c r="A372" s="558">
        <v>223.2</v>
      </c>
      <c r="B372" s="555"/>
      <c r="C372" s="557" t="s">
        <v>48</v>
      </c>
      <c r="D372" s="559" t="s">
        <v>341</v>
      </c>
      <c r="E372" s="556"/>
      <c r="F372" s="553"/>
      <c r="G372" s="556"/>
      <c r="H372" s="556"/>
      <c r="I372" s="565" t="s">
        <v>3902</v>
      </c>
      <c r="J372" s="564"/>
      <c r="K372" s="566" t="s">
        <v>2404</v>
      </c>
      <c r="L372" s="568" t="s">
        <v>536</v>
      </c>
      <c r="M372" s="567"/>
      <c r="N372" s="568" t="s">
        <v>426</v>
      </c>
      <c r="O372" s="570">
        <v>9</v>
      </c>
      <c r="P372" s="569" t="s">
        <v>578</v>
      </c>
      <c r="Q372" s="550"/>
      <c r="R372" s="552"/>
      <c r="S372" s="552"/>
      <c r="T372" s="552"/>
      <c r="U372" s="552"/>
      <c r="V372" s="555"/>
      <c r="W372" s="553"/>
      <c r="X372" s="561"/>
      <c r="Y372" s="553"/>
      <c r="Z372" s="553"/>
      <c r="AA372" s="554"/>
      <c r="AB372" s="554"/>
      <c r="AC372" s="554"/>
      <c r="AD372" s="554"/>
      <c r="AE372" s="553" t="str">
        <f t="shared" si="13"/>
        <v>Social Security Number (223.2)</v>
      </c>
      <c r="AF372" s="575"/>
      <c r="AG372" s="575"/>
      <c r="AH372" s="723" t="s">
        <v>4214</v>
      </c>
      <c r="AI372" s="723" t="s">
        <v>4</v>
      </c>
      <c r="AJ372" s="723"/>
    </row>
    <row r="373" spans="1:36" outlineLevel="1" x14ac:dyDescent="0.25">
      <c r="A373" s="383">
        <v>224</v>
      </c>
      <c r="B373" s="373"/>
      <c r="C373" s="382" t="s">
        <v>657</v>
      </c>
      <c r="D373" s="402" t="s">
        <v>341</v>
      </c>
      <c r="E373" s="376"/>
      <c r="F373" s="368"/>
      <c r="G373" s="376"/>
      <c r="H373" s="376"/>
      <c r="I373" s="412" t="s">
        <v>150</v>
      </c>
      <c r="J373" s="376" t="s">
        <v>577</v>
      </c>
      <c r="K373" s="214" t="s">
        <v>2404</v>
      </c>
      <c r="L373" s="376" t="s">
        <v>536</v>
      </c>
      <c r="M373" s="368"/>
      <c r="N373" s="367" t="s">
        <v>95</v>
      </c>
      <c r="O373" s="374">
        <v>8</v>
      </c>
      <c r="P373" s="367" t="s">
        <v>204</v>
      </c>
      <c r="Q373" s="214"/>
      <c r="R373" s="367" t="s">
        <v>191</v>
      </c>
      <c r="S373" s="367">
        <v>8</v>
      </c>
      <c r="T373" s="367">
        <v>8</v>
      </c>
      <c r="U373" s="366" t="s">
        <v>18</v>
      </c>
      <c r="V373" s="373"/>
      <c r="W373" s="368"/>
      <c r="X373" s="459"/>
      <c r="Y373" s="368"/>
      <c r="Z373" s="368"/>
      <c r="AA373" s="369"/>
      <c r="AB373" s="369"/>
      <c r="AC373" s="369"/>
      <c r="AD373" s="369"/>
      <c r="AE373" s="368" t="str">
        <f t="shared" si="13"/>
        <v>Date of Birth (224)</v>
      </c>
      <c r="AF373" s="575"/>
      <c r="AG373" s="575"/>
      <c r="AH373" s="723" t="s">
        <v>4214</v>
      </c>
      <c r="AI373" s="723" t="s">
        <v>112</v>
      </c>
      <c r="AJ373" s="723"/>
    </row>
    <row r="374" spans="1:36" ht="34.200000000000003" outlineLevel="1" x14ac:dyDescent="0.25">
      <c r="A374" s="383"/>
      <c r="B374" s="373"/>
      <c r="C374" s="382"/>
      <c r="D374" s="402" t="s">
        <v>341</v>
      </c>
      <c r="E374" s="376"/>
      <c r="F374" s="368"/>
      <c r="G374" s="376"/>
      <c r="H374" s="376"/>
      <c r="I374" s="496" t="s">
        <v>3903</v>
      </c>
      <c r="J374" s="376"/>
      <c r="K374" s="214"/>
      <c r="L374" s="376"/>
      <c r="M374" s="368"/>
      <c r="N374" s="367"/>
      <c r="O374" s="374"/>
      <c r="P374" s="367"/>
      <c r="Q374" s="214"/>
      <c r="R374" s="367"/>
      <c r="S374" s="367"/>
      <c r="T374" s="367"/>
      <c r="U374" s="366"/>
      <c r="V374" s="373"/>
      <c r="W374" s="368"/>
      <c r="X374" s="459"/>
      <c r="Y374" s="368"/>
      <c r="Z374" s="368"/>
      <c r="AA374" s="369"/>
      <c r="AB374" s="369"/>
      <c r="AC374" s="369"/>
      <c r="AD374" s="369"/>
      <c r="AE374" s="368" t="str">
        <f t="shared" si="13"/>
        <v>Primary Beneficiary Section will allow 10 entries ()</v>
      </c>
      <c r="AF374" s="575"/>
      <c r="AG374" s="575"/>
      <c r="AH374" s="723"/>
      <c r="AI374" s="723"/>
      <c r="AJ374" s="723"/>
    </row>
    <row r="375" spans="1:36" ht="60" customHeight="1" outlineLevel="1" x14ac:dyDescent="0.25">
      <c r="A375" s="383">
        <v>225</v>
      </c>
      <c r="B375" s="373"/>
      <c r="C375" s="382" t="s">
        <v>657</v>
      </c>
      <c r="D375" s="402" t="s">
        <v>341</v>
      </c>
      <c r="E375" s="376"/>
      <c r="F375" s="368"/>
      <c r="G375" s="376"/>
      <c r="H375" s="368"/>
      <c r="I375" s="454" t="s">
        <v>2500</v>
      </c>
      <c r="J375" s="376" t="s">
        <v>32</v>
      </c>
      <c r="K375" s="214"/>
      <c r="L375" s="376" t="s">
        <v>34</v>
      </c>
      <c r="M375" s="368"/>
      <c r="N375" s="458"/>
      <c r="O375" s="457"/>
      <c r="P375" s="367" t="s">
        <v>369</v>
      </c>
      <c r="Q375" s="400"/>
      <c r="R375" s="385"/>
      <c r="S375" s="367"/>
      <c r="T375" s="367"/>
      <c r="U375" s="366"/>
      <c r="V375" s="373"/>
      <c r="W375" s="368"/>
      <c r="X375" s="368"/>
      <c r="Y375" s="368"/>
      <c r="Z375" s="368"/>
      <c r="AA375" s="369"/>
      <c r="AB375" s="369"/>
      <c r="AC375" s="369"/>
      <c r="AD375" s="413"/>
      <c r="AE375" s="368" t="str">
        <f t="shared" si="13"/>
        <v>Contingent Beneficiaries (225)</v>
      </c>
      <c r="AF375" s="575"/>
      <c r="AG375" s="575"/>
      <c r="AH375" s="723"/>
      <c r="AI375" s="723"/>
      <c r="AJ375" s="723"/>
    </row>
    <row r="376" spans="1:36" ht="62.25" customHeight="1" outlineLevel="1" x14ac:dyDescent="0.25">
      <c r="A376" s="383">
        <v>226</v>
      </c>
      <c r="B376" s="373"/>
      <c r="C376" s="382" t="s">
        <v>657</v>
      </c>
      <c r="D376" s="402" t="s">
        <v>341</v>
      </c>
      <c r="E376" s="376"/>
      <c r="F376" s="368"/>
      <c r="G376" s="376"/>
      <c r="H376" s="376"/>
      <c r="I376" s="406" t="s">
        <v>669</v>
      </c>
      <c r="J376" s="376" t="s">
        <v>32</v>
      </c>
      <c r="K376" s="214"/>
      <c r="L376" s="376" t="s">
        <v>536</v>
      </c>
      <c r="M376" s="368"/>
      <c r="N376" s="385"/>
      <c r="O376" s="384"/>
      <c r="P376" s="367" t="s">
        <v>130</v>
      </c>
      <c r="Q376" s="214" t="s">
        <v>2197</v>
      </c>
      <c r="R376" s="367" t="s">
        <v>500</v>
      </c>
      <c r="S376" s="367"/>
      <c r="T376" s="367"/>
      <c r="U376" s="366" t="s">
        <v>34</v>
      </c>
      <c r="V376" s="373"/>
      <c r="W376" s="368" t="s">
        <v>2205</v>
      </c>
      <c r="X376" s="368" t="s">
        <v>697</v>
      </c>
      <c r="Y376" s="368"/>
      <c r="Z376" s="368"/>
      <c r="AA376" s="369" t="s">
        <v>234</v>
      </c>
      <c r="AB376" s="369"/>
      <c r="AC376" s="369"/>
      <c r="AD376" s="369" t="s">
        <v>234</v>
      </c>
      <c r="AE376" s="368" t="str">
        <f t="shared" si="13"/>
        <v>Beneficiary is (226)</v>
      </c>
      <c r="AF376" s="575"/>
      <c r="AG376" s="575"/>
      <c r="AH376" s="723"/>
      <c r="AI376" s="723"/>
      <c r="AJ376" s="723"/>
    </row>
    <row r="377" spans="1:36" ht="72" customHeight="1" outlineLevel="1" x14ac:dyDescent="0.25">
      <c r="A377" s="383">
        <v>227</v>
      </c>
      <c r="B377" s="373"/>
      <c r="C377" s="382" t="s">
        <v>657</v>
      </c>
      <c r="D377" s="402" t="s">
        <v>341</v>
      </c>
      <c r="E377" s="380"/>
      <c r="F377" s="371"/>
      <c r="G377" s="376"/>
      <c r="H377" s="376"/>
      <c r="I377" s="406" t="s">
        <v>665</v>
      </c>
      <c r="J377" s="376" t="s">
        <v>577</v>
      </c>
      <c r="K377" s="214" t="s">
        <v>2206</v>
      </c>
      <c r="L377" s="376" t="s">
        <v>33</v>
      </c>
      <c r="M377" s="368"/>
      <c r="N377" s="367" t="s">
        <v>380</v>
      </c>
      <c r="O377" s="374">
        <v>3</v>
      </c>
      <c r="P377" s="367" t="s">
        <v>370</v>
      </c>
      <c r="Q377" s="214"/>
      <c r="R377" s="367" t="s">
        <v>500</v>
      </c>
      <c r="S377" s="367">
        <v>1</v>
      </c>
      <c r="T377" s="367">
        <v>100</v>
      </c>
      <c r="U377" s="366" t="s">
        <v>330</v>
      </c>
      <c r="V377" s="373"/>
      <c r="W377" s="368" t="s">
        <v>2207</v>
      </c>
      <c r="X377" s="456" t="s">
        <v>1165</v>
      </c>
      <c r="Y377" s="368"/>
      <c r="Z377" s="368" t="s">
        <v>624</v>
      </c>
      <c r="AA377" s="369"/>
      <c r="AB377" s="369"/>
      <c r="AC377" s="369"/>
      <c r="AD377" s="369" t="s">
        <v>234</v>
      </c>
      <c r="AE377" s="368" t="str">
        <f t="shared" si="13"/>
        <v>Percentage Share (227)</v>
      </c>
      <c r="AF377" s="575"/>
      <c r="AG377" s="575"/>
      <c r="AH377" s="723" t="s">
        <v>4214</v>
      </c>
      <c r="AI377" s="723" t="s">
        <v>4215</v>
      </c>
      <c r="AJ377" s="723"/>
    </row>
    <row r="378" spans="1:36" ht="51" customHeight="1" outlineLevel="1" x14ac:dyDescent="0.25">
      <c r="A378" s="383">
        <v>228</v>
      </c>
      <c r="B378" s="373"/>
      <c r="C378" s="382" t="s">
        <v>657</v>
      </c>
      <c r="D378" s="402" t="s">
        <v>341</v>
      </c>
      <c r="E378" s="380"/>
      <c r="F378" s="371"/>
      <c r="G378" s="376"/>
      <c r="H378" s="376"/>
      <c r="I378" s="412" t="s">
        <v>149</v>
      </c>
      <c r="J378" s="376" t="s">
        <v>577</v>
      </c>
      <c r="K378" s="214" t="s">
        <v>2208</v>
      </c>
      <c r="L378" s="376" t="s">
        <v>33</v>
      </c>
      <c r="M378" s="368"/>
      <c r="N378" s="375" t="s">
        <v>239</v>
      </c>
      <c r="O378" s="374">
        <v>39</v>
      </c>
      <c r="P378" s="367" t="s">
        <v>578</v>
      </c>
      <c r="Q378" s="214"/>
      <c r="R378" s="367" t="s">
        <v>500</v>
      </c>
      <c r="S378" s="367"/>
      <c r="T378" s="367"/>
      <c r="U378" s="366" t="s">
        <v>34</v>
      </c>
      <c r="V378" s="373"/>
      <c r="W378" s="368"/>
      <c r="X378" s="368"/>
      <c r="Y378" s="368"/>
      <c r="Z378" s="368"/>
      <c r="AA378" s="369"/>
      <c r="AB378" s="369"/>
      <c r="AC378" s="369"/>
      <c r="AD378" s="369" t="s">
        <v>234</v>
      </c>
      <c r="AE378" s="368" t="str">
        <f t="shared" si="13"/>
        <v>Name (228)</v>
      </c>
      <c r="AF378" s="575"/>
      <c r="AG378" s="575"/>
      <c r="AH378" s="723" t="s">
        <v>4214</v>
      </c>
      <c r="AI378" s="723" t="s">
        <v>4210</v>
      </c>
      <c r="AJ378" s="723"/>
    </row>
    <row r="379" spans="1:36" ht="51" customHeight="1" outlineLevel="1" x14ac:dyDescent="0.25">
      <c r="A379" s="383">
        <v>229</v>
      </c>
      <c r="B379" s="373"/>
      <c r="C379" s="382" t="s">
        <v>657</v>
      </c>
      <c r="D379" s="402" t="s">
        <v>341</v>
      </c>
      <c r="E379" s="380"/>
      <c r="F379" s="371"/>
      <c r="G379" s="376"/>
      <c r="H379" s="376"/>
      <c r="I379" s="412" t="s">
        <v>123</v>
      </c>
      <c r="J379" s="376" t="s">
        <v>577</v>
      </c>
      <c r="K379" s="214" t="s">
        <v>2414</v>
      </c>
      <c r="L379" s="376" t="s">
        <v>33</v>
      </c>
      <c r="M379" s="368"/>
      <c r="N379" s="367" t="s">
        <v>95</v>
      </c>
      <c r="O379" s="374">
        <v>8</v>
      </c>
      <c r="P379" s="367" t="s">
        <v>204</v>
      </c>
      <c r="Q379" s="214"/>
      <c r="R379" s="367" t="s">
        <v>500</v>
      </c>
      <c r="S379" s="367">
        <v>8</v>
      </c>
      <c r="T379" s="367">
        <v>8</v>
      </c>
      <c r="U379" s="366" t="s">
        <v>18</v>
      </c>
      <c r="V379" s="373"/>
      <c r="W379" s="368"/>
      <c r="X379" s="368"/>
      <c r="Y379" s="368"/>
      <c r="Z379" s="368"/>
      <c r="AA379" s="369"/>
      <c r="AB379" s="369"/>
      <c r="AC379" s="369"/>
      <c r="AD379" s="369" t="s">
        <v>234</v>
      </c>
      <c r="AE379" s="368" t="str">
        <f t="shared" si="13"/>
        <v>Trust Date (229)</v>
      </c>
      <c r="AF379" s="575"/>
      <c r="AG379" s="575"/>
      <c r="AH379" s="723"/>
      <c r="AI379" s="723"/>
      <c r="AJ379" s="723"/>
    </row>
    <row r="380" spans="1:36" ht="66" customHeight="1" outlineLevel="1" x14ac:dyDescent="0.25">
      <c r="A380" s="383">
        <v>230</v>
      </c>
      <c r="B380" s="373"/>
      <c r="C380" s="382" t="s">
        <v>657</v>
      </c>
      <c r="D380" s="402" t="s">
        <v>341</v>
      </c>
      <c r="E380" s="380"/>
      <c r="F380" s="371"/>
      <c r="G380" s="376"/>
      <c r="H380" s="376"/>
      <c r="I380" s="425" t="s">
        <v>213</v>
      </c>
      <c r="J380" s="376" t="s">
        <v>577</v>
      </c>
      <c r="K380" s="214" t="s">
        <v>2209</v>
      </c>
      <c r="L380" s="376" t="s">
        <v>33</v>
      </c>
      <c r="M380" s="368"/>
      <c r="N380" s="375" t="s">
        <v>239</v>
      </c>
      <c r="O380" s="374">
        <v>15</v>
      </c>
      <c r="P380" s="367" t="s">
        <v>578</v>
      </c>
      <c r="Q380" s="214"/>
      <c r="R380" s="367" t="s">
        <v>500</v>
      </c>
      <c r="S380" s="367"/>
      <c r="T380" s="367"/>
      <c r="U380" s="366" t="s">
        <v>34</v>
      </c>
      <c r="V380" s="373"/>
      <c r="W380" s="368"/>
      <c r="X380" s="368"/>
      <c r="Y380" s="368"/>
      <c r="Z380" s="368"/>
      <c r="AA380" s="369"/>
      <c r="AB380" s="369"/>
      <c r="AC380" s="369"/>
      <c r="AD380" s="369" t="s">
        <v>234</v>
      </c>
      <c r="AE380" s="368" t="str">
        <f t="shared" si="13"/>
        <v>First (230)</v>
      </c>
      <c r="AF380" s="575"/>
      <c r="AG380" s="575"/>
      <c r="AH380" s="723" t="s">
        <v>4214</v>
      </c>
      <c r="AI380" s="723" t="s">
        <v>29</v>
      </c>
      <c r="AJ380" s="723"/>
    </row>
    <row r="381" spans="1:36" ht="48" customHeight="1" outlineLevel="1" x14ac:dyDescent="0.25">
      <c r="A381" s="383">
        <v>231</v>
      </c>
      <c r="B381" s="373"/>
      <c r="C381" s="382" t="s">
        <v>657</v>
      </c>
      <c r="D381" s="402" t="s">
        <v>341</v>
      </c>
      <c r="E381" s="380"/>
      <c r="F381" s="371"/>
      <c r="G381" s="376"/>
      <c r="H381" s="376"/>
      <c r="I381" s="425" t="s">
        <v>215</v>
      </c>
      <c r="J381" s="376" t="s">
        <v>577</v>
      </c>
      <c r="K381" s="214" t="s">
        <v>2209</v>
      </c>
      <c r="L381" s="376" t="s">
        <v>536</v>
      </c>
      <c r="M381" s="368"/>
      <c r="N381" s="375" t="s">
        <v>239</v>
      </c>
      <c r="O381" s="374">
        <v>1</v>
      </c>
      <c r="P381" s="367" t="s">
        <v>578</v>
      </c>
      <c r="Q381" s="214"/>
      <c r="R381" s="367" t="s">
        <v>500</v>
      </c>
      <c r="S381" s="367"/>
      <c r="T381" s="367"/>
      <c r="U381" s="366" t="s">
        <v>34</v>
      </c>
      <c r="V381" s="373"/>
      <c r="W381" s="368"/>
      <c r="X381" s="368"/>
      <c r="Y381" s="368"/>
      <c r="Z381" s="368"/>
      <c r="AA381" s="369"/>
      <c r="AB381" s="369"/>
      <c r="AC381" s="369"/>
      <c r="AD381" s="369" t="s">
        <v>234</v>
      </c>
      <c r="AE381" s="368" t="str">
        <f t="shared" si="13"/>
        <v>MI (231)</v>
      </c>
      <c r="AF381" s="575"/>
      <c r="AG381" s="575"/>
      <c r="AH381" s="723" t="s">
        <v>4214</v>
      </c>
      <c r="AI381" s="723" t="s">
        <v>215</v>
      </c>
      <c r="AJ381" s="723"/>
    </row>
    <row r="382" spans="1:36" ht="63" customHeight="1" outlineLevel="1" x14ac:dyDescent="0.25">
      <c r="A382" s="383">
        <v>232</v>
      </c>
      <c r="B382" s="373"/>
      <c r="C382" s="382" t="s">
        <v>657</v>
      </c>
      <c r="D382" s="402" t="s">
        <v>341</v>
      </c>
      <c r="E382" s="380"/>
      <c r="F382" s="371"/>
      <c r="G382" s="376"/>
      <c r="H382" s="376"/>
      <c r="I382" s="425" t="s">
        <v>214</v>
      </c>
      <c r="J382" s="376" t="s">
        <v>577</v>
      </c>
      <c r="K382" s="214" t="s">
        <v>2209</v>
      </c>
      <c r="L382" s="376" t="s">
        <v>33</v>
      </c>
      <c r="M382" s="368"/>
      <c r="N382" s="375" t="s">
        <v>239</v>
      </c>
      <c r="O382" s="374">
        <v>19</v>
      </c>
      <c r="P382" s="367" t="s">
        <v>578</v>
      </c>
      <c r="Q382" s="214"/>
      <c r="R382" s="367" t="s">
        <v>500</v>
      </c>
      <c r="S382" s="367"/>
      <c r="T382" s="367"/>
      <c r="U382" s="366" t="s">
        <v>34</v>
      </c>
      <c r="V382" s="373"/>
      <c r="W382" s="368"/>
      <c r="X382" s="368"/>
      <c r="Y382" s="368"/>
      <c r="Z382" s="368"/>
      <c r="AA382" s="369"/>
      <c r="AB382" s="369"/>
      <c r="AC382" s="369"/>
      <c r="AD382" s="369" t="s">
        <v>234</v>
      </c>
      <c r="AE382" s="368" t="str">
        <f t="shared" si="13"/>
        <v>Last (232)</v>
      </c>
      <c r="AF382" s="575"/>
      <c r="AG382" s="575"/>
      <c r="AH382" s="723" t="s">
        <v>4214</v>
      </c>
      <c r="AI382" s="723" t="s">
        <v>111</v>
      </c>
      <c r="AJ382" s="723"/>
    </row>
    <row r="383" spans="1:36" ht="127.5" customHeight="1" outlineLevel="1" x14ac:dyDescent="0.25">
      <c r="A383" s="383">
        <v>233</v>
      </c>
      <c r="B383" s="373"/>
      <c r="C383" s="382" t="s">
        <v>657</v>
      </c>
      <c r="D383" s="402" t="s">
        <v>341</v>
      </c>
      <c r="E383" s="380"/>
      <c r="F383" s="371"/>
      <c r="G383" s="376"/>
      <c r="H383" s="376"/>
      <c r="I383" s="412" t="s">
        <v>416</v>
      </c>
      <c r="J383" s="376" t="s">
        <v>32</v>
      </c>
      <c r="K383" s="424"/>
      <c r="L383" s="376" t="s">
        <v>33</v>
      </c>
      <c r="M383" s="368"/>
      <c r="N383" s="385"/>
      <c r="O383" s="384"/>
      <c r="P383" s="367" t="s">
        <v>130</v>
      </c>
      <c r="Q383" s="214" t="s">
        <v>1154</v>
      </c>
      <c r="R383" s="367" t="s">
        <v>2210</v>
      </c>
      <c r="S383" s="367"/>
      <c r="T383" s="367"/>
      <c r="U383" s="366" t="s">
        <v>34</v>
      </c>
      <c r="V383" s="373"/>
      <c r="W383" s="368"/>
      <c r="X383" s="368"/>
      <c r="Y383" s="368"/>
      <c r="Z383" s="368"/>
      <c r="AA383" s="369" t="s">
        <v>234</v>
      </c>
      <c r="AB383" s="369"/>
      <c r="AC383" s="369"/>
      <c r="AD383" s="369" t="s">
        <v>234</v>
      </c>
      <c r="AE383" s="368" t="str">
        <f t="shared" si="13"/>
        <v>Relationship to Insured (233)</v>
      </c>
      <c r="AF383" s="575"/>
      <c r="AG383" s="575"/>
      <c r="AH383" s="723" t="s">
        <v>4214</v>
      </c>
      <c r="AI383" s="723" t="s">
        <v>416</v>
      </c>
      <c r="AJ383" s="723"/>
    </row>
    <row r="384" spans="1:36" ht="48" customHeight="1" outlineLevel="1" x14ac:dyDescent="0.25">
      <c r="A384" s="383">
        <v>234</v>
      </c>
      <c r="B384" s="373"/>
      <c r="C384" s="382" t="s">
        <v>657</v>
      </c>
      <c r="D384" s="402" t="s">
        <v>341</v>
      </c>
      <c r="E384" s="380"/>
      <c r="F384" s="368"/>
      <c r="G384" s="380"/>
      <c r="H384" s="380"/>
      <c r="I384" s="412" t="s">
        <v>178</v>
      </c>
      <c r="J384" s="376" t="s">
        <v>577</v>
      </c>
      <c r="K384" s="214" t="s">
        <v>2211</v>
      </c>
      <c r="L384" s="376" t="s">
        <v>33</v>
      </c>
      <c r="M384" s="368"/>
      <c r="N384" s="367" t="s">
        <v>239</v>
      </c>
      <c r="O384" s="374">
        <v>18</v>
      </c>
      <c r="P384" s="367"/>
      <c r="Q384" s="214" t="s">
        <v>500</v>
      </c>
      <c r="R384" s="367"/>
      <c r="S384" s="367"/>
      <c r="T384" s="367"/>
      <c r="U384" s="366"/>
      <c r="V384" s="373"/>
      <c r="W384" s="368"/>
      <c r="X384" s="368"/>
      <c r="Y384" s="368"/>
      <c r="Z384" s="368"/>
      <c r="AA384" s="369"/>
      <c r="AB384" s="369"/>
      <c r="AC384" s="369"/>
      <c r="AD384" s="369"/>
      <c r="AE384" s="368" t="str">
        <f t="shared" si="13"/>
        <v>Other Relationship (234)</v>
      </c>
      <c r="AF384" s="575"/>
      <c r="AG384" s="575"/>
      <c r="AH384" s="723" t="s">
        <v>4214</v>
      </c>
      <c r="AI384" s="723" t="s">
        <v>416</v>
      </c>
      <c r="AJ384" s="723"/>
    </row>
    <row r="385" spans="1:36" ht="55.35" customHeight="1" outlineLevel="1" x14ac:dyDescent="0.25">
      <c r="A385" s="383">
        <v>235</v>
      </c>
      <c r="B385" s="373"/>
      <c r="C385" s="382" t="s">
        <v>657</v>
      </c>
      <c r="D385" s="402" t="s">
        <v>341</v>
      </c>
      <c r="E385" s="380"/>
      <c r="F385" s="368"/>
      <c r="G385" s="380"/>
      <c r="H385" s="380"/>
      <c r="I385" s="412" t="s">
        <v>689</v>
      </c>
      <c r="J385" s="376" t="s">
        <v>577</v>
      </c>
      <c r="K385" s="214" t="s">
        <v>2405</v>
      </c>
      <c r="L385" s="376" t="s">
        <v>536</v>
      </c>
      <c r="M385" s="368"/>
      <c r="N385" s="367" t="s">
        <v>420</v>
      </c>
      <c r="O385" s="374">
        <v>30</v>
      </c>
      <c r="P385" s="367" t="s">
        <v>406</v>
      </c>
      <c r="Q385" s="214"/>
      <c r="R385" s="367" t="s">
        <v>500</v>
      </c>
      <c r="S385" s="367"/>
      <c r="T385" s="367"/>
      <c r="U385" s="366" t="s">
        <v>34</v>
      </c>
      <c r="V385" s="373"/>
      <c r="W385" s="368"/>
      <c r="X385" s="368"/>
      <c r="Y385" s="368"/>
      <c r="Z385" s="368"/>
      <c r="AA385" s="369"/>
      <c r="AB385" s="369"/>
      <c r="AC385" s="369"/>
      <c r="AD385" s="369" t="s">
        <v>234</v>
      </c>
      <c r="AE385" s="368" t="str">
        <f t="shared" si="13"/>
        <v>Street Address (235)</v>
      </c>
      <c r="AF385" s="575"/>
      <c r="AG385" s="575"/>
      <c r="AH385" s="723" t="s">
        <v>4214</v>
      </c>
      <c r="AI385" s="723" t="s">
        <v>4207</v>
      </c>
      <c r="AJ385" s="723"/>
    </row>
    <row r="386" spans="1:36" ht="48.6" customHeight="1" outlineLevel="1" x14ac:dyDescent="0.25">
      <c r="A386" s="383">
        <v>236</v>
      </c>
      <c r="B386" s="373"/>
      <c r="C386" s="382" t="s">
        <v>657</v>
      </c>
      <c r="D386" s="402" t="s">
        <v>341</v>
      </c>
      <c r="E386" s="380"/>
      <c r="F386" s="368"/>
      <c r="G386" s="380"/>
      <c r="H386" s="380"/>
      <c r="I386" s="412" t="s">
        <v>395</v>
      </c>
      <c r="J386" s="376" t="s">
        <v>577</v>
      </c>
      <c r="K386" s="214" t="s">
        <v>2405</v>
      </c>
      <c r="L386" s="376" t="s">
        <v>536</v>
      </c>
      <c r="M386" s="368"/>
      <c r="N386" s="367" t="s">
        <v>420</v>
      </c>
      <c r="O386" s="374">
        <v>20</v>
      </c>
      <c r="P386" s="367" t="s">
        <v>406</v>
      </c>
      <c r="Q386" s="214"/>
      <c r="R386" s="367" t="s">
        <v>500</v>
      </c>
      <c r="S386" s="367"/>
      <c r="T386" s="367"/>
      <c r="U386" s="366" t="s">
        <v>34</v>
      </c>
      <c r="V386" s="373"/>
      <c r="W386" s="368"/>
      <c r="X386" s="368"/>
      <c r="Y386" s="368"/>
      <c r="Z386" s="368"/>
      <c r="AA386" s="369"/>
      <c r="AB386" s="369"/>
      <c r="AC386" s="369"/>
      <c r="AD386" s="369" t="s">
        <v>234</v>
      </c>
      <c r="AE386" s="368" t="str">
        <f t="shared" si="13"/>
        <v>City (236)</v>
      </c>
      <c r="AF386" s="575"/>
      <c r="AG386" s="575"/>
      <c r="AH386" s="723" t="s">
        <v>4214</v>
      </c>
      <c r="AI386" s="723" t="s">
        <v>395</v>
      </c>
      <c r="AJ386" s="723"/>
    </row>
    <row r="387" spans="1:36" ht="48.6" customHeight="1" outlineLevel="1" x14ac:dyDescent="0.25">
      <c r="A387" s="383">
        <v>237</v>
      </c>
      <c r="B387" s="373"/>
      <c r="C387" s="382" t="s">
        <v>657</v>
      </c>
      <c r="D387" s="402" t="s">
        <v>341</v>
      </c>
      <c r="E387" s="380"/>
      <c r="F387" s="368"/>
      <c r="G387" s="380"/>
      <c r="H387" s="380"/>
      <c r="I387" s="412" t="s">
        <v>284</v>
      </c>
      <c r="J387" s="376" t="s">
        <v>577</v>
      </c>
      <c r="K387" s="214" t="s">
        <v>2405</v>
      </c>
      <c r="L387" s="376" t="s">
        <v>536</v>
      </c>
      <c r="M387" s="368"/>
      <c r="N387" s="367"/>
      <c r="O387" s="374"/>
      <c r="P387" s="367" t="s">
        <v>130</v>
      </c>
      <c r="Q387" s="214" t="s">
        <v>299</v>
      </c>
      <c r="R387" s="367" t="s">
        <v>500</v>
      </c>
      <c r="S387" s="367"/>
      <c r="T387" s="367"/>
      <c r="U387" s="366" t="s">
        <v>34</v>
      </c>
      <c r="V387" s="373"/>
      <c r="W387" s="368"/>
      <c r="X387" s="368"/>
      <c r="Y387" s="368"/>
      <c r="Z387" s="368"/>
      <c r="AA387" s="369" t="s">
        <v>234</v>
      </c>
      <c r="AB387" s="369"/>
      <c r="AC387" s="369"/>
      <c r="AD387" s="369" t="s">
        <v>234</v>
      </c>
      <c r="AE387" s="368" t="str">
        <f t="shared" si="13"/>
        <v>State (237)</v>
      </c>
      <c r="AF387" s="575"/>
      <c r="AG387" s="575"/>
      <c r="AH387" s="723" t="s">
        <v>4214</v>
      </c>
      <c r="AI387" s="723" t="s">
        <v>284</v>
      </c>
      <c r="AJ387" s="723"/>
    </row>
    <row r="388" spans="1:36" ht="48.6" customHeight="1" outlineLevel="1" x14ac:dyDescent="0.25">
      <c r="A388" s="383">
        <v>238</v>
      </c>
      <c r="B388" s="373"/>
      <c r="C388" s="382" t="s">
        <v>657</v>
      </c>
      <c r="D388" s="402" t="s">
        <v>341</v>
      </c>
      <c r="E388" s="380"/>
      <c r="F388" s="368"/>
      <c r="G388" s="380"/>
      <c r="H388" s="380"/>
      <c r="I388" s="412" t="s">
        <v>285</v>
      </c>
      <c r="J388" s="376" t="s">
        <v>577</v>
      </c>
      <c r="K388" s="214" t="s">
        <v>2405</v>
      </c>
      <c r="L388" s="376" t="s">
        <v>536</v>
      </c>
      <c r="M388" s="368"/>
      <c r="N388" s="367" t="s">
        <v>428</v>
      </c>
      <c r="O388" s="374">
        <v>5</v>
      </c>
      <c r="P388" s="367" t="s">
        <v>578</v>
      </c>
      <c r="Q388" s="214"/>
      <c r="R388" s="367" t="s">
        <v>500</v>
      </c>
      <c r="S388" s="367">
        <v>5</v>
      </c>
      <c r="T388" s="367">
        <v>5</v>
      </c>
      <c r="U388" s="366">
        <v>99999</v>
      </c>
      <c r="V388" s="373"/>
      <c r="W388" s="368"/>
      <c r="X388" s="368"/>
      <c r="Y388" s="368"/>
      <c r="Z388" s="368"/>
      <c r="AA388" s="369"/>
      <c r="AB388" s="369"/>
      <c r="AC388" s="369"/>
      <c r="AD388" s="369" t="s">
        <v>234</v>
      </c>
      <c r="AE388" s="368" t="str">
        <f t="shared" si="13"/>
        <v>Zip Code (238)</v>
      </c>
      <c r="AF388" s="575"/>
      <c r="AG388" s="575"/>
      <c r="AH388" s="723" t="s">
        <v>4214</v>
      </c>
      <c r="AI388" s="723" t="s">
        <v>285</v>
      </c>
      <c r="AJ388" s="723"/>
    </row>
    <row r="389" spans="1:36" ht="48.6" customHeight="1" outlineLevel="1" x14ac:dyDescent="0.25">
      <c r="A389" s="383">
        <v>239</v>
      </c>
      <c r="B389" s="373"/>
      <c r="C389" s="382" t="s">
        <v>657</v>
      </c>
      <c r="D389" s="402" t="s">
        <v>341</v>
      </c>
      <c r="E389" s="380"/>
      <c r="F389" s="368"/>
      <c r="G389" s="380"/>
      <c r="H389" s="380"/>
      <c r="I389" s="412" t="s">
        <v>190</v>
      </c>
      <c r="J389" s="376" t="s">
        <v>577</v>
      </c>
      <c r="K389" s="214" t="s">
        <v>2405</v>
      </c>
      <c r="L389" s="376" t="s">
        <v>536</v>
      </c>
      <c r="M389" s="368"/>
      <c r="N389" s="367" t="s">
        <v>427</v>
      </c>
      <c r="O389" s="374">
        <v>10</v>
      </c>
      <c r="P389" s="367" t="s">
        <v>578</v>
      </c>
      <c r="Q389" s="214"/>
      <c r="R389" s="367" t="s">
        <v>500</v>
      </c>
      <c r="S389" s="367">
        <v>10</v>
      </c>
      <c r="T389" s="367">
        <v>10</v>
      </c>
      <c r="U389" s="366" t="s">
        <v>590</v>
      </c>
      <c r="V389" s="373"/>
      <c r="W389" s="368"/>
      <c r="X389" s="368"/>
      <c r="Y389" s="368"/>
      <c r="Z389" s="368"/>
      <c r="AA389" s="369"/>
      <c r="AB389" s="369"/>
      <c r="AC389" s="369"/>
      <c r="AD389" s="369" t="s">
        <v>234</v>
      </c>
      <c r="AE389" s="368" t="str">
        <f t="shared" si="13"/>
        <v>Telephone # (239)</v>
      </c>
      <c r="AF389" s="575"/>
      <c r="AG389" s="575"/>
      <c r="AH389" s="723" t="s">
        <v>4214</v>
      </c>
      <c r="AI389" s="723" t="s">
        <v>4199</v>
      </c>
      <c r="AJ389" s="723"/>
    </row>
    <row r="390" spans="1:36" ht="48.6" customHeight="1" outlineLevel="1" x14ac:dyDescent="0.25">
      <c r="A390" s="383">
        <v>240</v>
      </c>
      <c r="B390" s="373"/>
      <c r="C390" s="382" t="s">
        <v>657</v>
      </c>
      <c r="D390" s="402" t="s">
        <v>341</v>
      </c>
      <c r="E390" s="380"/>
      <c r="F390" s="368"/>
      <c r="G390" s="380"/>
      <c r="H390" s="380"/>
      <c r="I390" s="412" t="s">
        <v>692</v>
      </c>
      <c r="J390" s="376" t="s">
        <v>577</v>
      </c>
      <c r="K390" s="214" t="s">
        <v>2405</v>
      </c>
      <c r="L390" s="376" t="s">
        <v>536</v>
      </c>
      <c r="M390" s="368"/>
      <c r="N390" s="367"/>
      <c r="O390" s="374"/>
      <c r="P390" s="367" t="s">
        <v>604</v>
      </c>
      <c r="Q390" s="214" t="s">
        <v>355</v>
      </c>
      <c r="R390" s="367" t="s">
        <v>500</v>
      </c>
      <c r="S390" s="367"/>
      <c r="T390" s="367"/>
      <c r="U390" s="366"/>
      <c r="V390" s="373"/>
      <c r="W390" s="368"/>
      <c r="X390" s="368"/>
      <c r="Y390" s="368"/>
      <c r="Z390" s="368"/>
      <c r="AA390" s="369"/>
      <c r="AB390" s="369"/>
      <c r="AC390" s="369"/>
      <c r="AD390" s="369"/>
      <c r="AE390" s="368" t="str">
        <f t="shared" si="13"/>
        <v>SSN TIN (240)</v>
      </c>
      <c r="AF390" s="575"/>
      <c r="AG390" s="575"/>
      <c r="AH390" s="723" t="s">
        <v>4214</v>
      </c>
      <c r="AI390" s="723" t="s">
        <v>4216</v>
      </c>
      <c r="AJ390" s="723"/>
    </row>
    <row r="391" spans="1:36" ht="33.75" customHeight="1" outlineLevel="1" x14ac:dyDescent="0.25">
      <c r="A391" s="383">
        <v>241</v>
      </c>
      <c r="B391" s="373"/>
      <c r="C391" s="382" t="s">
        <v>657</v>
      </c>
      <c r="D391" s="402" t="s">
        <v>341</v>
      </c>
      <c r="E391" s="376"/>
      <c r="F391" s="368"/>
      <c r="G391" s="376"/>
      <c r="H391" s="376"/>
      <c r="I391" s="410" t="s">
        <v>690</v>
      </c>
      <c r="J391" s="376" t="s">
        <v>577</v>
      </c>
      <c r="K391" s="214" t="s">
        <v>2212</v>
      </c>
      <c r="L391" s="376" t="s">
        <v>536</v>
      </c>
      <c r="M391" s="214"/>
      <c r="N391" s="367" t="s">
        <v>426</v>
      </c>
      <c r="O391" s="374">
        <v>9</v>
      </c>
      <c r="P391" s="367" t="s">
        <v>578</v>
      </c>
      <c r="Q391" s="214"/>
      <c r="R391" s="367" t="s">
        <v>500</v>
      </c>
      <c r="S391" s="367">
        <v>9</v>
      </c>
      <c r="T391" s="367">
        <v>9</v>
      </c>
      <c r="U391" s="367" t="s">
        <v>499</v>
      </c>
      <c r="V391" s="373"/>
      <c r="W391" s="368"/>
      <c r="X391" s="368"/>
      <c r="Y391" s="368"/>
      <c r="Z391" s="368"/>
      <c r="AA391" s="369"/>
      <c r="AB391" s="369"/>
      <c r="AC391" s="369"/>
      <c r="AD391" s="369" t="s">
        <v>234</v>
      </c>
      <c r="AE391" s="368" t="str">
        <f t="shared" si="13"/>
        <v>[None-SSN Field only] (241)</v>
      </c>
      <c r="AF391" s="575"/>
      <c r="AG391" s="575"/>
      <c r="AH391" s="723" t="s">
        <v>4214</v>
      </c>
      <c r="AI391" s="723" t="s">
        <v>4</v>
      </c>
      <c r="AJ391" s="723"/>
    </row>
    <row r="392" spans="1:36" ht="48" customHeight="1" outlineLevel="1" x14ac:dyDescent="0.25">
      <c r="A392" s="383">
        <v>242</v>
      </c>
      <c r="B392" s="373"/>
      <c r="C392" s="382" t="s">
        <v>657</v>
      </c>
      <c r="D392" s="402" t="s">
        <v>341</v>
      </c>
      <c r="E392" s="376"/>
      <c r="F392" s="368"/>
      <c r="G392" s="376"/>
      <c r="H392" s="376"/>
      <c r="I392" s="410" t="s">
        <v>691</v>
      </c>
      <c r="J392" s="376" t="s">
        <v>577</v>
      </c>
      <c r="K392" s="214" t="s">
        <v>2213</v>
      </c>
      <c r="L392" s="376" t="s">
        <v>536</v>
      </c>
      <c r="M392" s="214"/>
      <c r="N392" s="367" t="s">
        <v>229</v>
      </c>
      <c r="O392" s="374">
        <v>9</v>
      </c>
      <c r="P392" s="367" t="s">
        <v>578</v>
      </c>
      <c r="Q392" s="214"/>
      <c r="R392" s="367" t="s">
        <v>500</v>
      </c>
      <c r="S392" s="367">
        <v>9</v>
      </c>
      <c r="T392" s="367">
        <v>9</v>
      </c>
      <c r="U392" s="367" t="s">
        <v>230</v>
      </c>
      <c r="V392" s="373"/>
      <c r="W392" s="368"/>
      <c r="X392" s="368"/>
      <c r="Y392" s="368"/>
      <c r="Z392" s="368"/>
      <c r="AA392" s="369"/>
      <c r="AB392" s="369"/>
      <c r="AC392" s="369"/>
      <c r="AD392" s="369"/>
      <c r="AE392" s="368" t="str">
        <f t="shared" si="13"/>
        <v>[None-TIN Field only] (242)</v>
      </c>
      <c r="AF392" s="575"/>
      <c r="AG392" s="575"/>
      <c r="AH392" s="723" t="s">
        <v>4214</v>
      </c>
      <c r="AI392" s="723" t="s">
        <v>4</v>
      </c>
      <c r="AJ392" s="723"/>
    </row>
    <row r="393" spans="1:36" ht="54.6" customHeight="1" outlineLevel="1" x14ac:dyDescent="0.25">
      <c r="A393" s="383">
        <v>243</v>
      </c>
      <c r="B393" s="373"/>
      <c r="C393" s="382" t="s">
        <v>657</v>
      </c>
      <c r="D393" s="402" t="s">
        <v>341</v>
      </c>
      <c r="E393" s="380"/>
      <c r="F393" s="368"/>
      <c r="G393" s="380"/>
      <c r="H393" s="380"/>
      <c r="I393" s="412" t="s">
        <v>150</v>
      </c>
      <c r="J393" s="376" t="s">
        <v>577</v>
      </c>
      <c r="K393" s="214" t="s">
        <v>2406</v>
      </c>
      <c r="L393" s="376" t="s">
        <v>536</v>
      </c>
      <c r="M393" s="368"/>
      <c r="N393" s="367" t="s">
        <v>95</v>
      </c>
      <c r="O393" s="374">
        <v>8</v>
      </c>
      <c r="P393" s="367" t="s">
        <v>204</v>
      </c>
      <c r="Q393" s="214"/>
      <c r="R393" s="367" t="s">
        <v>191</v>
      </c>
      <c r="S393" s="367">
        <v>8</v>
      </c>
      <c r="T393" s="367">
        <v>8</v>
      </c>
      <c r="U393" s="366" t="s">
        <v>18</v>
      </c>
      <c r="V393" s="373"/>
      <c r="W393" s="368"/>
      <c r="X393" s="368"/>
      <c r="Y393" s="368"/>
      <c r="Z393" s="368"/>
      <c r="AA393" s="369"/>
      <c r="AB393" s="369"/>
      <c r="AC393" s="369"/>
      <c r="AD393" s="369"/>
      <c r="AE393" s="368" t="str">
        <f t="shared" si="13"/>
        <v>Date of Birth (243)</v>
      </c>
      <c r="AF393" s="575"/>
      <c r="AG393" s="575"/>
      <c r="AH393" s="723" t="s">
        <v>4214</v>
      </c>
      <c r="AI393" s="723" t="s">
        <v>112</v>
      </c>
      <c r="AJ393" s="723"/>
    </row>
    <row r="394" spans="1:36" ht="34.200000000000003" outlineLevel="1" x14ac:dyDescent="0.25">
      <c r="A394" s="383"/>
      <c r="B394" s="373"/>
      <c r="C394" s="382"/>
      <c r="D394" s="402" t="s">
        <v>341</v>
      </c>
      <c r="E394" s="380"/>
      <c r="F394" s="368"/>
      <c r="G394" s="380"/>
      <c r="H394" s="380"/>
      <c r="I394" s="496" t="s">
        <v>2501</v>
      </c>
      <c r="J394" s="376"/>
      <c r="K394" s="214"/>
      <c r="L394" s="376"/>
      <c r="M394" s="368"/>
      <c r="N394" s="367"/>
      <c r="O394" s="374"/>
      <c r="P394" s="367"/>
      <c r="Q394" s="214"/>
      <c r="R394" s="367"/>
      <c r="S394" s="367"/>
      <c r="T394" s="367"/>
      <c r="U394" s="366"/>
      <c r="V394" s="373"/>
      <c r="W394" s="368"/>
      <c r="X394" s="368"/>
      <c r="Y394" s="368"/>
      <c r="Z394" s="368"/>
      <c r="AA394" s="369"/>
      <c r="AB394" s="369"/>
      <c r="AC394" s="369"/>
      <c r="AD394" s="369"/>
      <c r="AE394" s="368" t="str">
        <f t="shared" si="13"/>
        <v>Contingent Beneficiary Section must allow multiple entries ()</v>
      </c>
      <c r="AF394" s="575"/>
      <c r="AG394" s="575"/>
      <c r="AH394" s="723"/>
      <c r="AI394" s="723"/>
      <c r="AJ394" s="723"/>
    </row>
    <row r="395" spans="1:36" ht="74.25" customHeight="1" outlineLevel="1" x14ac:dyDescent="0.25">
      <c r="A395" s="383">
        <v>246</v>
      </c>
      <c r="B395" s="373"/>
      <c r="C395" s="382" t="s">
        <v>657</v>
      </c>
      <c r="D395" s="402" t="s">
        <v>341</v>
      </c>
      <c r="E395" s="380"/>
      <c r="F395" s="371"/>
      <c r="G395" s="380"/>
      <c r="H395" s="380"/>
      <c r="I395" s="401" t="s">
        <v>2428</v>
      </c>
      <c r="J395" s="376" t="s">
        <v>32</v>
      </c>
      <c r="K395" s="214"/>
      <c r="L395" s="376" t="s">
        <v>34</v>
      </c>
      <c r="M395" s="368"/>
      <c r="N395" s="385"/>
      <c r="O395" s="384"/>
      <c r="P395" s="367" t="s">
        <v>408</v>
      </c>
      <c r="Q395" s="214"/>
      <c r="R395" s="367"/>
      <c r="S395" s="367"/>
      <c r="T395" s="367"/>
      <c r="U395" s="366"/>
      <c r="V395" s="373"/>
      <c r="W395" s="368"/>
      <c r="X395" s="368"/>
      <c r="Y395" s="368"/>
      <c r="Z395" s="368"/>
      <c r="AA395" s="369"/>
      <c r="AB395" s="369"/>
      <c r="AC395" s="369"/>
      <c r="AD395" s="427"/>
      <c r="AE395" s="368" t="str">
        <f t="shared" si="13"/>
        <v>For Broker Dealer and Life Insurance Producer Use Only.  Not for Use with the Public.
(Note to Dev: Text should be in bold) (246)</v>
      </c>
      <c r="AF395" s="575"/>
      <c r="AG395" s="575"/>
      <c r="AH395" s="723"/>
      <c r="AI395" s="723"/>
      <c r="AJ395" s="723"/>
    </row>
    <row r="396" spans="1:36" ht="25.5" customHeight="1" x14ac:dyDescent="0.25">
      <c r="A396" s="383">
        <v>247</v>
      </c>
      <c r="B396" s="373"/>
      <c r="C396" s="382" t="s">
        <v>657</v>
      </c>
      <c r="D396" s="397" t="s">
        <v>667</v>
      </c>
      <c r="E396" s="395" t="s">
        <v>577</v>
      </c>
      <c r="F396" s="386"/>
      <c r="G396" s="395"/>
      <c r="H396" s="386"/>
      <c r="I396" s="396"/>
      <c r="J396" s="395"/>
      <c r="K396" s="392"/>
      <c r="L396" s="395"/>
      <c r="M396" s="386"/>
      <c r="N396" s="394" t="s">
        <v>415</v>
      </c>
      <c r="O396" s="393" t="s">
        <v>415</v>
      </c>
      <c r="P396" s="391"/>
      <c r="Q396" s="392"/>
      <c r="R396" s="391"/>
      <c r="S396" s="391"/>
      <c r="T396" s="391"/>
      <c r="U396" s="390"/>
      <c r="V396" s="389"/>
      <c r="W396" s="386"/>
      <c r="X396" s="386"/>
      <c r="Y396" s="386"/>
      <c r="Z396" s="386"/>
      <c r="AA396" s="388"/>
      <c r="AB396" s="388"/>
      <c r="AC396" s="388"/>
      <c r="AD396" s="387" t="s">
        <v>415</v>
      </c>
      <c r="AE396" s="386"/>
      <c r="AF396" s="575"/>
      <c r="AG396" s="575"/>
      <c r="AH396" s="723"/>
      <c r="AI396" s="723"/>
      <c r="AJ396" s="723"/>
    </row>
    <row r="397" spans="1:36" s="779" customFormat="1" ht="60.75" customHeight="1" outlineLevel="1" x14ac:dyDescent="0.25">
      <c r="A397" s="581">
        <v>247.5</v>
      </c>
      <c r="B397" s="768" t="s">
        <v>2734</v>
      </c>
      <c r="C397" s="769" t="s">
        <v>657</v>
      </c>
      <c r="D397" s="502" t="s">
        <v>667</v>
      </c>
      <c r="E397" s="771"/>
      <c r="F397" s="772"/>
      <c r="G397" s="771"/>
      <c r="H397" s="771"/>
      <c r="I397" s="773" t="s">
        <v>2809</v>
      </c>
      <c r="J397" s="771" t="s">
        <v>32</v>
      </c>
      <c r="K397" s="773"/>
      <c r="L397" s="771" t="s">
        <v>33</v>
      </c>
      <c r="M397" s="772"/>
      <c r="N397" s="770"/>
      <c r="O397" s="774"/>
      <c r="P397" s="770" t="s">
        <v>604</v>
      </c>
      <c r="Q397" s="773" t="s">
        <v>2810</v>
      </c>
      <c r="R397" s="770" t="s">
        <v>2811</v>
      </c>
      <c r="S397" s="770"/>
      <c r="T397" s="770"/>
      <c r="U397" s="775"/>
      <c r="V397" s="768"/>
      <c r="W397" s="772"/>
      <c r="X397" s="772"/>
      <c r="Y397" s="772"/>
      <c r="Z397" s="772"/>
      <c r="AA397" s="776"/>
      <c r="AB397" s="776"/>
      <c r="AC397" s="776"/>
      <c r="AD397" s="776"/>
      <c r="AE397" s="772" t="str">
        <f>D397&amp;"."&amp;I397&amp;" ("&amp;A397&amp;")"</f>
        <v>Case Detail.This request is for: (247.5)</v>
      </c>
      <c r="AF397" s="777" t="s">
        <v>2597</v>
      </c>
      <c r="AG397" s="777"/>
      <c r="AH397" s="727"/>
      <c r="AI397" s="727"/>
      <c r="AJ397" s="778"/>
    </row>
    <row r="398" spans="1:36" ht="60.75" customHeight="1" outlineLevel="1" x14ac:dyDescent="0.25">
      <c r="A398" s="383">
        <v>248</v>
      </c>
      <c r="B398" s="373"/>
      <c r="C398" s="382" t="s">
        <v>657</v>
      </c>
      <c r="D398" s="402" t="s">
        <v>667</v>
      </c>
      <c r="E398" s="380"/>
      <c r="F398" s="371"/>
      <c r="G398" s="380"/>
      <c r="H398" s="380"/>
      <c r="I398" s="412" t="s">
        <v>670</v>
      </c>
      <c r="J398" s="376" t="s">
        <v>577</v>
      </c>
      <c r="K398" s="214" t="s">
        <v>2407</v>
      </c>
      <c r="L398" s="376" t="s">
        <v>33</v>
      </c>
      <c r="M398" s="368"/>
      <c r="N398" s="385"/>
      <c r="O398" s="384"/>
      <c r="P398" s="367" t="s">
        <v>604</v>
      </c>
      <c r="Q398" s="214" t="s">
        <v>356</v>
      </c>
      <c r="R398" s="367" t="s">
        <v>500</v>
      </c>
      <c r="S398" s="367"/>
      <c r="T398" s="367"/>
      <c r="U398" s="366"/>
      <c r="V398" s="373"/>
      <c r="W398" s="368"/>
      <c r="X398" s="368"/>
      <c r="Y398" s="368"/>
      <c r="Z398" s="368"/>
      <c r="AA398" s="369"/>
      <c r="AB398" s="369"/>
      <c r="AC398" s="369"/>
      <c r="AD398" s="427"/>
      <c r="AE398" s="368" t="str">
        <f t="shared" ref="AE398:AE429" si="14">I398&amp;" ("&amp;A398&amp;")"</f>
        <v>Initial premium and Temporary Insurance Agreement (TIA) submitted with the Request (248)</v>
      </c>
      <c r="AF398" s="575"/>
      <c r="AG398" s="575"/>
      <c r="AH398" s="723" t="s">
        <v>4194</v>
      </c>
      <c r="AI398" s="723" t="s">
        <v>4217</v>
      </c>
      <c r="AJ398" s="723"/>
    </row>
    <row r="399" spans="1:36" ht="228" customHeight="1" outlineLevel="1" x14ac:dyDescent="0.25">
      <c r="A399" s="383">
        <v>249</v>
      </c>
      <c r="B399" s="373"/>
      <c r="C399" s="382" t="s">
        <v>657</v>
      </c>
      <c r="D399" s="402" t="s">
        <v>667</v>
      </c>
      <c r="E399" s="380"/>
      <c r="F399" s="371"/>
      <c r="G399" s="380"/>
      <c r="H399" s="380"/>
      <c r="I399" s="412" t="s">
        <v>3930</v>
      </c>
      <c r="J399" s="376" t="s">
        <v>32</v>
      </c>
      <c r="K399" s="214"/>
      <c r="L399" s="376" t="s">
        <v>33</v>
      </c>
      <c r="M399" s="368"/>
      <c r="N399" s="385"/>
      <c r="O399" s="384"/>
      <c r="P399" s="367" t="s">
        <v>604</v>
      </c>
      <c r="Q399" s="214" t="s">
        <v>356</v>
      </c>
      <c r="R399" s="367" t="s">
        <v>500</v>
      </c>
      <c r="S399" s="367"/>
      <c r="T399" s="367"/>
      <c r="U399" s="366"/>
      <c r="V399" s="373"/>
      <c r="W399" s="368"/>
      <c r="X399" s="368"/>
      <c r="Y399" s="368"/>
      <c r="Z399" s="368"/>
      <c r="AA399" s="369"/>
      <c r="AB399" s="369"/>
      <c r="AC399" s="369"/>
      <c r="AD399" s="427"/>
      <c r="AE399" s="368" t="str">
        <f t="shared" si="14"/>
        <v>Any existing life or annuity coverage, including those with LTC coverage (249)</v>
      </c>
      <c r="AF399" s="575"/>
      <c r="AG399" s="575"/>
      <c r="AH399" s="723"/>
      <c r="AI399" s="723"/>
      <c r="AJ399" s="723"/>
    </row>
    <row r="400" spans="1:36" s="420" customFormat="1" ht="60.75" customHeight="1" outlineLevel="1" x14ac:dyDescent="0.25">
      <c r="A400" s="558">
        <v>250</v>
      </c>
      <c r="B400" s="555"/>
      <c r="C400" s="557" t="s">
        <v>657</v>
      </c>
      <c r="D400" s="559" t="s">
        <v>667</v>
      </c>
      <c r="E400" s="556"/>
      <c r="F400" s="553"/>
      <c r="G400" s="556"/>
      <c r="H400" s="556"/>
      <c r="I400" s="412" t="s">
        <v>1616</v>
      </c>
      <c r="J400" s="556" t="s">
        <v>32</v>
      </c>
      <c r="K400" s="550"/>
      <c r="L400" s="556" t="s">
        <v>33</v>
      </c>
      <c r="M400" s="553"/>
      <c r="N400" s="552"/>
      <c r="O400" s="543"/>
      <c r="P400" s="552" t="s">
        <v>604</v>
      </c>
      <c r="Q400" s="550" t="s">
        <v>356</v>
      </c>
      <c r="R400" s="552" t="s">
        <v>500</v>
      </c>
      <c r="S400" s="552"/>
      <c r="T400" s="552"/>
      <c r="U400" s="538"/>
      <c r="V400" s="555"/>
      <c r="W400" s="553"/>
      <c r="X400" s="553"/>
      <c r="Y400" s="553"/>
      <c r="Z400" s="553"/>
      <c r="AA400" s="554"/>
      <c r="AB400" s="554"/>
      <c r="AC400" s="554"/>
      <c r="AD400" s="554"/>
      <c r="AE400" s="553" t="str">
        <f t="shared" si="14"/>
        <v>Any application currently pending or plans to apply for any new life insurance or annuity with any company(ies) including PLIC (250)</v>
      </c>
      <c r="AF400" s="720"/>
      <c r="AG400" s="720"/>
      <c r="AH400" s="727"/>
      <c r="AI400" s="727"/>
      <c r="AJ400" s="727"/>
    </row>
    <row r="401" spans="1:36" s="420" customFormat="1" ht="126.75" customHeight="1" outlineLevel="1" x14ac:dyDescent="0.25">
      <c r="A401" s="558">
        <v>251</v>
      </c>
      <c r="B401" s="555" t="s">
        <v>2734</v>
      </c>
      <c r="C401" s="557" t="s">
        <v>657</v>
      </c>
      <c r="D401" s="559" t="s">
        <v>667</v>
      </c>
      <c r="E401" s="556"/>
      <c r="F401" s="553"/>
      <c r="G401" s="556"/>
      <c r="H401" s="556"/>
      <c r="I401" s="412" t="s">
        <v>2758</v>
      </c>
      <c r="J401" s="556" t="s">
        <v>577</v>
      </c>
      <c r="K401" s="550" t="s">
        <v>1519</v>
      </c>
      <c r="L401" s="556" t="s">
        <v>33</v>
      </c>
      <c r="M401" s="553"/>
      <c r="N401" s="552"/>
      <c r="O401" s="543"/>
      <c r="P401" s="552" t="s">
        <v>604</v>
      </c>
      <c r="Q401" s="550" t="s">
        <v>356</v>
      </c>
      <c r="R401" s="552" t="s">
        <v>500</v>
      </c>
      <c r="S401" s="552"/>
      <c r="T401" s="552"/>
      <c r="U401" s="538"/>
      <c r="V401" s="555"/>
      <c r="W401" s="553"/>
      <c r="X401" s="553"/>
      <c r="Y401" s="553"/>
      <c r="Z401" s="553"/>
      <c r="AA401" s="554"/>
      <c r="AB401" s="554"/>
      <c r="AC401" s="554"/>
      <c r="AD401" s="554"/>
      <c r="AE401" s="553" t="str">
        <f t="shared" si="14"/>
        <v>Has Proposed Insured or Policyowner entered into, or made plans to enter into, an arrangement to borrow current or future premiums, or both, in connection with this Application for Life Insurance (251)</v>
      </c>
      <c r="AF401" s="764"/>
      <c r="AG401" s="720"/>
      <c r="AH401" s="727"/>
      <c r="AI401" s="727"/>
      <c r="AJ401" s="727"/>
    </row>
    <row r="402" spans="1:36" s="420" customFormat="1" ht="81" customHeight="1" outlineLevel="1" x14ac:dyDescent="0.25">
      <c r="A402" s="558">
        <v>252</v>
      </c>
      <c r="B402" s="555" t="s">
        <v>2734</v>
      </c>
      <c r="C402" s="557" t="s">
        <v>657</v>
      </c>
      <c r="D402" s="559" t="s">
        <v>667</v>
      </c>
      <c r="E402" s="556"/>
      <c r="F402" s="553"/>
      <c r="G402" s="556"/>
      <c r="H402" s="556"/>
      <c r="I402" s="412" t="s">
        <v>2759</v>
      </c>
      <c r="J402" s="556" t="s">
        <v>577</v>
      </c>
      <c r="K402" s="550" t="s">
        <v>2408</v>
      </c>
      <c r="L402" s="556" t="s">
        <v>33</v>
      </c>
      <c r="M402" s="553"/>
      <c r="N402" s="552"/>
      <c r="O402" s="543"/>
      <c r="P402" s="552" t="s">
        <v>604</v>
      </c>
      <c r="Q402" s="550" t="s">
        <v>356</v>
      </c>
      <c r="R402" s="552" t="s">
        <v>500</v>
      </c>
      <c r="S402" s="552"/>
      <c r="T402" s="552"/>
      <c r="U402" s="538"/>
      <c r="V402" s="555"/>
      <c r="W402" s="553"/>
      <c r="X402" s="553"/>
      <c r="Y402" s="553"/>
      <c r="Z402" s="553"/>
      <c r="AA402" s="554"/>
      <c r="AB402" s="554"/>
      <c r="AC402" s="554"/>
      <c r="AD402" s="554"/>
      <c r="AE402" s="553" t="str">
        <f t="shared" si="14"/>
        <v>Has Proposed Insured or Policyowner entered into, or made plans to enter into within the next 2 years, an arrangement to borrow current or future premiums, or both, in connection with this Application for Life Insurance (252)</v>
      </c>
      <c r="AF402" s="764"/>
      <c r="AG402" s="720"/>
      <c r="AH402" s="727"/>
      <c r="AI402" s="727"/>
      <c r="AJ402" s="727"/>
    </row>
    <row r="403" spans="1:36" s="420" customFormat="1" ht="79.5" customHeight="1" outlineLevel="1" x14ac:dyDescent="0.25">
      <c r="A403" s="558">
        <v>253</v>
      </c>
      <c r="B403" s="555" t="s">
        <v>1081</v>
      </c>
      <c r="C403" s="557" t="s">
        <v>48</v>
      </c>
      <c r="D403" s="559" t="s">
        <v>667</v>
      </c>
      <c r="E403" s="556"/>
      <c r="F403" s="553"/>
      <c r="G403" s="556"/>
      <c r="H403" s="556"/>
      <c r="I403" s="412" t="s">
        <v>2418</v>
      </c>
      <c r="J403" s="556" t="s">
        <v>577</v>
      </c>
      <c r="K403" s="550" t="s">
        <v>2422</v>
      </c>
      <c r="L403" s="556" t="s">
        <v>536</v>
      </c>
      <c r="M403" s="553"/>
      <c r="N403" s="552" t="s">
        <v>2417</v>
      </c>
      <c r="O403" s="543">
        <v>100</v>
      </c>
      <c r="P403" s="552" t="s">
        <v>578</v>
      </c>
      <c r="Q403" s="550"/>
      <c r="R403" s="552"/>
      <c r="S403" s="552"/>
      <c r="T403" s="552"/>
      <c r="U403" s="538"/>
      <c r="V403" s="555"/>
      <c r="W403" s="553"/>
      <c r="X403" s="553"/>
      <c r="Y403" s="553"/>
      <c r="Z403" s="553"/>
      <c r="AA403" s="554"/>
      <c r="AB403" s="554"/>
      <c r="AC403" s="554"/>
      <c r="AD403" s="554"/>
      <c r="AE403" s="553" t="str">
        <f t="shared" si="14"/>
        <v>Name of Lender (253)</v>
      </c>
      <c r="AF403" s="764" t="s">
        <v>34</v>
      </c>
      <c r="AG403" s="764"/>
      <c r="AH403" s="727"/>
      <c r="AI403" s="727"/>
      <c r="AJ403" s="727"/>
    </row>
    <row r="404" spans="1:36" s="420" customFormat="1" ht="79.5" customHeight="1" outlineLevel="1" x14ac:dyDescent="0.25">
      <c r="A404" s="558">
        <v>254</v>
      </c>
      <c r="B404" s="555" t="s">
        <v>1081</v>
      </c>
      <c r="C404" s="557" t="s">
        <v>48</v>
      </c>
      <c r="D404" s="559" t="s">
        <v>667</v>
      </c>
      <c r="E404" s="556"/>
      <c r="F404" s="553"/>
      <c r="G404" s="556"/>
      <c r="H404" s="556"/>
      <c r="I404" s="412" t="s">
        <v>2419</v>
      </c>
      <c r="J404" s="556" t="s">
        <v>577</v>
      </c>
      <c r="K404" s="550" t="s">
        <v>2422</v>
      </c>
      <c r="L404" s="556" t="s">
        <v>536</v>
      </c>
      <c r="M404" s="553"/>
      <c r="N404" s="552" t="s">
        <v>2417</v>
      </c>
      <c r="O404" s="543">
        <v>100</v>
      </c>
      <c r="P404" s="552" t="s">
        <v>578</v>
      </c>
      <c r="Q404" s="550"/>
      <c r="R404" s="552"/>
      <c r="S404" s="552"/>
      <c r="T404" s="552"/>
      <c r="U404" s="538"/>
      <c r="V404" s="555"/>
      <c r="W404" s="553"/>
      <c r="X404" s="553"/>
      <c r="Y404" s="553"/>
      <c r="Z404" s="553"/>
      <c r="AA404" s="554"/>
      <c r="AB404" s="554"/>
      <c r="AC404" s="554"/>
      <c r="AD404" s="554"/>
      <c r="AE404" s="553" t="str">
        <f t="shared" si="14"/>
        <v>Name of Financing Arrangement (254)</v>
      </c>
      <c r="AF404" s="764" t="s">
        <v>34</v>
      </c>
      <c r="AG404" s="764"/>
      <c r="AH404" s="727"/>
      <c r="AI404" s="727"/>
      <c r="AJ404" s="727"/>
    </row>
    <row r="405" spans="1:36" s="420" customFormat="1" ht="79.5" customHeight="1" outlineLevel="1" x14ac:dyDescent="0.25">
      <c r="A405" s="558">
        <v>255</v>
      </c>
      <c r="B405" s="555" t="s">
        <v>1081</v>
      </c>
      <c r="C405" s="557" t="s">
        <v>48</v>
      </c>
      <c r="D405" s="559" t="s">
        <v>667</v>
      </c>
      <c r="E405" s="556"/>
      <c r="F405" s="553"/>
      <c r="G405" s="556"/>
      <c r="H405" s="556"/>
      <c r="I405" s="412" t="s">
        <v>2420</v>
      </c>
      <c r="J405" s="556" t="s">
        <v>577</v>
      </c>
      <c r="K405" s="550" t="s">
        <v>2422</v>
      </c>
      <c r="L405" s="556" t="s">
        <v>536</v>
      </c>
      <c r="M405" s="553"/>
      <c r="N405" s="552" t="s">
        <v>2417</v>
      </c>
      <c r="O405" s="543">
        <v>100</v>
      </c>
      <c r="P405" s="552" t="s">
        <v>578</v>
      </c>
      <c r="Q405" s="550"/>
      <c r="R405" s="552"/>
      <c r="S405" s="552"/>
      <c r="T405" s="552"/>
      <c r="U405" s="538"/>
      <c r="V405" s="555"/>
      <c r="W405" s="553"/>
      <c r="X405" s="553"/>
      <c r="Y405" s="553"/>
      <c r="Z405" s="553"/>
      <c r="AA405" s="554"/>
      <c r="AB405" s="554"/>
      <c r="AC405" s="554"/>
      <c r="AD405" s="554"/>
      <c r="AE405" s="553" t="str">
        <f t="shared" si="14"/>
        <v>How will the loan interest be paid (255)</v>
      </c>
      <c r="AF405" s="764" t="s">
        <v>34</v>
      </c>
      <c r="AG405" s="764"/>
      <c r="AH405" s="727"/>
      <c r="AI405" s="727"/>
      <c r="AJ405" s="727"/>
    </row>
    <row r="406" spans="1:36" s="420" customFormat="1" ht="79.5" customHeight="1" outlineLevel="1" x14ac:dyDescent="0.25">
      <c r="A406" s="558">
        <v>256</v>
      </c>
      <c r="B406" s="555" t="s">
        <v>1081</v>
      </c>
      <c r="C406" s="557" t="s">
        <v>48</v>
      </c>
      <c r="D406" s="559" t="s">
        <v>667</v>
      </c>
      <c r="E406" s="556"/>
      <c r="F406" s="553"/>
      <c r="G406" s="556"/>
      <c r="H406" s="556"/>
      <c r="I406" s="412" t="s">
        <v>2421</v>
      </c>
      <c r="J406" s="556" t="s">
        <v>577</v>
      </c>
      <c r="K406" s="550" t="s">
        <v>2422</v>
      </c>
      <c r="L406" s="556" t="s">
        <v>536</v>
      </c>
      <c r="M406" s="553"/>
      <c r="N406" s="552" t="s">
        <v>2417</v>
      </c>
      <c r="O406" s="543">
        <v>100</v>
      </c>
      <c r="P406" s="552" t="s">
        <v>578</v>
      </c>
      <c r="Q406" s="550"/>
      <c r="R406" s="552"/>
      <c r="S406" s="552"/>
      <c r="T406" s="552"/>
      <c r="U406" s="538"/>
      <c r="V406" s="555"/>
      <c r="W406" s="553"/>
      <c r="X406" s="553"/>
      <c r="Y406" s="553"/>
      <c r="Z406" s="553"/>
      <c r="AA406" s="554"/>
      <c r="AB406" s="554"/>
      <c r="AC406" s="554"/>
      <c r="AD406" s="554"/>
      <c r="AE406" s="553" t="str">
        <f t="shared" si="14"/>
        <v>What is the type and amount of the collateral for this loan (256)</v>
      </c>
      <c r="AF406" s="764" t="s">
        <v>34</v>
      </c>
      <c r="AG406" s="764"/>
      <c r="AH406" s="727"/>
      <c r="AI406" s="727"/>
      <c r="AJ406" s="727"/>
    </row>
    <row r="407" spans="1:36" ht="66.75" customHeight="1" outlineLevel="1" x14ac:dyDescent="0.25">
      <c r="A407" s="383">
        <v>257</v>
      </c>
      <c r="B407" s="373"/>
      <c r="C407" s="382" t="s">
        <v>657</v>
      </c>
      <c r="D407" s="402" t="s">
        <v>667</v>
      </c>
      <c r="E407" s="380"/>
      <c r="F407" s="371"/>
      <c r="G407" s="380"/>
      <c r="H407" s="380"/>
      <c r="I407" s="412" t="s">
        <v>1483</v>
      </c>
      <c r="J407" s="376" t="s">
        <v>577</v>
      </c>
      <c r="K407" s="214" t="s">
        <v>1519</v>
      </c>
      <c r="L407" s="376" t="s">
        <v>33</v>
      </c>
      <c r="M407" s="368"/>
      <c r="N407" s="385"/>
      <c r="O407" s="384"/>
      <c r="P407" s="367" t="s">
        <v>604</v>
      </c>
      <c r="Q407" s="214" t="s">
        <v>356</v>
      </c>
      <c r="R407" s="367" t="s">
        <v>500</v>
      </c>
      <c r="S407" s="367"/>
      <c r="T407" s="367"/>
      <c r="U407" s="366"/>
      <c r="V407" s="373"/>
      <c r="W407" s="368"/>
      <c r="X407" s="368"/>
      <c r="Y407" s="368"/>
      <c r="Z407" s="368"/>
      <c r="AA407" s="369"/>
      <c r="AB407" s="369"/>
      <c r="AC407" s="369"/>
      <c r="AD407" s="427"/>
      <c r="AE407" s="368" t="str">
        <f t="shared" si="14"/>
        <v>Has Proposed Insured or Policyowner made plans to transfer this policy to a third party as repayment of any premium financing debt (257)</v>
      </c>
      <c r="AF407" s="575"/>
      <c r="AG407" s="575"/>
      <c r="AH407" s="723"/>
      <c r="AI407" s="723"/>
      <c r="AJ407" s="723"/>
    </row>
    <row r="408" spans="1:36" ht="66.75" customHeight="1" outlineLevel="1" x14ac:dyDescent="0.25">
      <c r="A408" s="383">
        <v>258</v>
      </c>
      <c r="B408" s="555" t="s">
        <v>2734</v>
      </c>
      <c r="C408" s="382" t="s">
        <v>657</v>
      </c>
      <c r="D408" s="402" t="s">
        <v>667</v>
      </c>
      <c r="E408" s="380"/>
      <c r="F408" s="371"/>
      <c r="G408" s="380"/>
      <c r="H408" s="380"/>
      <c r="I408" s="412" t="s">
        <v>2760</v>
      </c>
      <c r="J408" s="376" t="s">
        <v>577</v>
      </c>
      <c r="K408" s="214" t="s">
        <v>2408</v>
      </c>
      <c r="L408" s="376" t="s">
        <v>33</v>
      </c>
      <c r="M408" s="368"/>
      <c r="N408" s="385"/>
      <c r="O408" s="384"/>
      <c r="P408" s="367" t="s">
        <v>604</v>
      </c>
      <c r="Q408" s="214" t="s">
        <v>356</v>
      </c>
      <c r="R408" s="367" t="s">
        <v>500</v>
      </c>
      <c r="S408" s="367"/>
      <c r="T408" s="367"/>
      <c r="U408" s="366"/>
      <c r="V408" s="373"/>
      <c r="W408" s="368"/>
      <c r="X408" s="368"/>
      <c r="Y408" s="368"/>
      <c r="Z408" s="368"/>
      <c r="AA408" s="369"/>
      <c r="AB408" s="369"/>
      <c r="AC408" s="369"/>
      <c r="AD408" s="427"/>
      <c r="AE408" s="368" t="str">
        <f t="shared" si="14"/>
        <v>Has Proposed Insured or Policyowner made plans to transfer this policy to a third party as repayment of any premium financing debt within the next 5 years (258)</v>
      </c>
      <c r="AF408" s="574"/>
      <c r="AG408" s="575"/>
      <c r="AH408" s="723"/>
      <c r="AI408" s="723"/>
      <c r="AJ408" s="723"/>
    </row>
    <row r="409" spans="1:36" ht="79.5" customHeight="1" outlineLevel="1" x14ac:dyDescent="0.25">
      <c r="A409" s="383">
        <v>259</v>
      </c>
      <c r="B409" s="555" t="s">
        <v>2734</v>
      </c>
      <c r="C409" s="382" t="s">
        <v>657</v>
      </c>
      <c r="D409" s="402" t="s">
        <v>667</v>
      </c>
      <c r="E409" s="380"/>
      <c r="F409" s="371"/>
      <c r="G409" s="380"/>
      <c r="H409" s="380"/>
      <c r="I409" s="412" t="s">
        <v>2733</v>
      </c>
      <c r="J409" s="376" t="s">
        <v>32</v>
      </c>
      <c r="K409" s="214"/>
      <c r="L409" s="376" t="s">
        <v>33</v>
      </c>
      <c r="M409" s="368"/>
      <c r="N409" s="385"/>
      <c r="O409" s="384"/>
      <c r="P409" s="367" t="s">
        <v>604</v>
      </c>
      <c r="Q409" s="214" t="s">
        <v>356</v>
      </c>
      <c r="R409" s="367" t="s">
        <v>500</v>
      </c>
      <c r="S409" s="367"/>
      <c r="T409" s="367"/>
      <c r="U409" s="366"/>
      <c r="V409" s="373"/>
      <c r="W409" s="368"/>
      <c r="X409" s="368"/>
      <c r="Y409" s="368"/>
      <c r="Z409" s="368"/>
      <c r="AA409" s="369"/>
      <c r="AB409" s="369"/>
      <c r="AC409" s="369"/>
      <c r="AD409" s="427"/>
      <c r="AE409" s="368" t="str">
        <f t="shared" si="14"/>
        <v>Has any life insurance on the Proposed Insured ever been sold, assigned or transferred to a life settlement or viatical company or any other person or entity (259)</v>
      </c>
      <c r="AF409" s="574"/>
      <c r="AG409" s="575"/>
      <c r="AH409" s="723"/>
      <c r="AI409" s="723"/>
      <c r="AJ409" s="723"/>
    </row>
    <row r="410" spans="1:36" s="420" customFormat="1" ht="79.5" customHeight="1" outlineLevel="1" x14ac:dyDescent="0.25">
      <c r="A410" s="558">
        <v>260</v>
      </c>
      <c r="B410" s="555" t="s">
        <v>1081</v>
      </c>
      <c r="C410" s="557" t="s">
        <v>48</v>
      </c>
      <c r="D410" s="559" t="s">
        <v>667</v>
      </c>
      <c r="E410" s="556"/>
      <c r="F410" s="553"/>
      <c r="G410" s="556"/>
      <c r="H410" s="556"/>
      <c r="I410" s="412" t="s">
        <v>1543</v>
      </c>
      <c r="J410" s="556" t="s">
        <v>577</v>
      </c>
      <c r="K410" s="550" t="s">
        <v>2416</v>
      </c>
      <c r="L410" s="556" t="s">
        <v>536</v>
      </c>
      <c r="M410" s="553"/>
      <c r="N410" s="552" t="s">
        <v>2417</v>
      </c>
      <c r="O410" s="543">
        <v>60</v>
      </c>
      <c r="P410" s="552" t="s">
        <v>578</v>
      </c>
      <c r="Q410" s="550"/>
      <c r="R410" s="552"/>
      <c r="S410" s="552"/>
      <c r="T410" s="552"/>
      <c r="U410" s="538"/>
      <c r="V410" s="555"/>
      <c r="W410" s="553"/>
      <c r="X410" s="553"/>
      <c r="Y410" s="553"/>
      <c r="Z410" s="553"/>
      <c r="AA410" s="554"/>
      <c r="AB410" s="554"/>
      <c r="AC410" s="554"/>
      <c r="AD410" s="554"/>
      <c r="AE410" s="553" t="str">
        <f t="shared" si="14"/>
        <v>Name of Insurance Company (260)</v>
      </c>
      <c r="AF410" s="764" t="s">
        <v>34</v>
      </c>
      <c r="AG410" s="764"/>
      <c r="AH410" s="727"/>
      <c r="AI410" s="727"/>
      <c r="AJ410" s="727"/>
    </row>
    <row r="411" spans="1:36" s="420" customFormat="1" ht="79.5" customHeight="1" outlineLevel="1" x14ac:dyDescent="0.25">
      <c r="A411" s="558">
        <v>261</v>
      </c>
      <c r="B411" s="555" t="s">
        <v>1081</v>
      </c>
      <c r="C411" s="557" t="s">
        <v>48</v>
      </c>
      <c r="D411" s="559" t="s">
        <v>667</v>
      </c>
      <c r="E411" s="556"/>
      <c r="F411" s="553"/>
      <c r="G411" s="556"/>
      <c r="H411" s="556"/>
      <c r="I411" s="412" t="s">
        <v>571</v>
      </c>
      <c r="J411" s="556" t="s">
        <v>577</v>
      </c>
      <c r="K411" s="550" t="s">
        <v>2416</v>
      </c>
      <c r="L411" s="556" t="s">
        <v>536</v>
      </c>
      <c r="M411" s="553"/>
      <c r="N411" s="552"/>
      <c r="O411" s="543">
        <v>12.2</v>
      </c>
      <c r="P411" s="552" t="s">
        <v>370</v>
      </c>
      <c r="Q411" s="550"/>
      <c r="R411" s="552"/>
      <c r="S411" s="552"/>
      <c r="T411" s="552"/>
      <c r="U411" s="538"/>
      <c r="V411" s="555"/>
      <c r="W411" s="553"/>
      <c r="X411" s="553"/>
      <c r="Y411" s="553"/>
      <c r="Z411" s="553"/>
      <c r="AA411" s="554"/>
      <c r="AB411" s="554"/>
      <c r="AC411" s="554"/>
      <c r="AD411" s="554"/>
      <c r="AE411" s="553" t="str">
        <f t="shared" si="14"/>
        <v>Face Amount (261)</v>
      </c>
      <c r="AF411" s="764" t="s">
        <v>34</v>
      </c>
      <c r="AG411" s="764"/>
      <c r="AH411" s="727"/>
      <c r="AI411" s="727"/>
      <c r="AJ411" s="727"/>
    </row>
    <row r="412" spans="1:36" s="420" customFormat="1" ht="79.5" customHeight="1" outlineLevel="1" x14ac:dyDescent="0.25">
      <c r="A412" s="558">
        <v>262</v>
      </c>
      <c r="B412" s="555" t="s">
        <v>1081</v>
      </c>
      <c r="C412" s="557" t="s">
        <v>48</v>
      </c>
      <c r="D412" s="559" t="s">
        <v>667</v>
      </c>
      <c r="E412" s="556"/>
      <c r="F412" s="553"/>
      <c r="G412" s="556"/>
      <c r="H412" s="556"/>
      <c r="I412" s="412" t="s">
        <v>1544</v>
      </c>
      <c r="J412" s="556" t="s">
        <v>577</v>
      </c>
      <c r="K412" s="550" t="s">
        <v>2416</v>
      </c>
      <c r="L412" s="556" t="s">
        <v>536</v>
      </c>
      <c r="M412" s="553"/>
      <c r="N412" s="552"/>
      <c r="O412" s="543"/>
      <c r="P412" s="552" t="s">
        <v>204</v>
      </c>
      <c r="Q412" s="550"/>
      <c r="R412" s="552"/>
      <c r="S412" s="552"/>
      <c r="T412" s="552"/>
      <c r="U412" s="538"/>
      <c r="V412" s="555"/>
      <c r="W412" s="553"/>
      <c r="X412" s="553"/>
      <c r="Y412" s="553"/>
      <c r="Z412" s="553"/>
      <c r="AA412" s="554"/>
      <c r="AB412" s="554"/>
      <c r="AC412" s="554"/>
      <c r="AD412" s="554"/>
      <c r="AE412" s="553" t="str">
        <f t="shared" si="14"/>
        <v>Date Policy Issued (262)</v>
      </c>
      <c r="AF412" s="764" t="s">
        <v>34</v>
      </c>
      <c r="AG412" s="764"/>
      <c r="AH412" s="727"/>
      <c r="AI412" s="727"/>
      <c r="AJ412" s="727"/>
    </row>
    <row r="413" spans="1:36" s="420" customFormat="1" ht="79.5" customHeight="1" outlineLevel="1" x14ac:dyDescent="0.25">
      <c r="A413" s="558">
        <v>263</v>
      </c>
      <c r="B413" s="555" t="s">
        <v>1081</v>
      </c>
      <c r="C413" s="557" t="s">
        <v>48</v>
      </c>
      <c r="D413" s="559" t="s">
        <v>667</v>
      </c>
      <c r="E413" s="556"/>
      <c r="F413" s="553"/>
      <c r="G413" s="556"/>
      <c r="H413" s="556"/>
      <c r="I413" s="412" t="s">
        <v>2415</v>
      </c>
      <c r="J413" s="556" t="s">
        <v>577</v>
      </c>
      <c r="K413" s="550" t="s">
        <v>2416</v>
      </c>
      <c r="L413" s="556" t="s">
        <v>536</v>
      </c>
      <c r="M413" s="553"/>
      <c r="N413" s="552"/>
      <c r="O413" s="543"/>
      <c r="P413" s="552" t="s">
        <v>204</v>
      </c>
      <c r="Q413" s="550"/>
      <c r="R413" s="552"/>
      <c r="S413" s="552"/>
      <c r="T413" s="552"/>
      <c r="U413" s="538"/>
      <c r="V413" s="555"/>
      <c r="W413" s="553"/>
      <c r="X413" s="553"/>
      <c r="Y413" s="553"/>
      <c r="Z413" s="553"/>
      <c r="AA413" s="554"/>
      <c r="AB413" s="554"/>
      <c r="AC413" s="554"/>
      <c r="AD413" s="554"/>
      <c r="AE413" s="553" t="str">
        <f t="shared" si="14"/>
        <v>Date Policy Sold, Assigned or Settled (263)</v>
      </c>
      <c r="AF413" s="764" t="s">
        <v>34</v>
      </c>
      <c r="AG413" s="764"/>
      <c r="AH413" s="727"/>
      <c r="AI413" s="727"/>
      <c r="AJ413" s="727"/>
    </row>
    <row r="414" spans="1:36" s="420" customFormat="1" ht="79.5" customHeight="1" outlineLevel="1" x14ac:dyDescent="0.25">
      <c r="A414" s="558">
        <v>264</v>
      </c>
      <c r="B414" s="555" t="s">
        <v>1081</v>
      </c>
      <c r="C414" s="557" t="s">
        <v>48</v>
      </c>
      <c r="D414" s="559" t="s">
        <v>667</v>
      </c>
      <c r="E414" s="556"/>
      <c r="F414" s="553"/>
      <c r="G414" s="556"/>
      <c r="H414" s="556"/>
      <c r="I414" s="412" t="s">
        <v>1545</v>
      </c>
      <c r="J414" s="556" t="s">
        <v>577</v>
      </c>
      <c r="K414" s="550" t="s">
        <v>2416</v>
      </c>
      <c r="L414" s="556" t="s">
        <v>536</v>
      </c>
      <c r="M414" s="553"/>
      <c r="N414" s="552" t="s">
        <v>2417</v>
      </c>
      <c r="O414" s="543">
        <v>100</v>
      </c>
      <c r="P414" s="552" t="s">
        <v>578</v>
      </c>
      <c r="Q414" s="550"/>
      <c r="R414" s="552"/>
      <c r="S414" s="552"/>
      <c r="T414" s="552"/>
      <c r="U414" s="538"/>
      <c r="V414" s="555"/>
      <c r="W414" s="553"/>
      <c r="X414" s="553"/>
      <c r="Y414" s="553"/>
      <c r="Z414" s="553"/>
      <c r="AA414" s="554"/>
      <c r="AB414" s="554"/>
      <c r="AC414" s="554"/>
      <c r="AD414" s="554"/>
      <c r="AE414" s="553" t="str">
        <f t="shared" si="14"/>
        <v>Reason (264)</v>
      </c>
      <c r="AF414" s="764" t="s">
        <v>34</v>
      </c>
      <c r="AG414" s="764"/>
      <c r="AH414" s="727"/>
      <c r="AI414" s="727"/>
      <c r="AJ414" s="727"/>
    </row>
    <row r="415" spans="1:36" s="420" customFormat="1" ht="77.099999999999994" customHeight="1" outlineLevel="1" x14ac:dyDescent="0.25">
      <c r="A415" s="558">
        <v>265</v>
      </c>
      <c r="B415" s="555"/>
      <c r="C415" s="557" t="s">
        <v>657</v>
      </c>
      <c r="D415" s="559" t="s">
        <v>667</v>
      </c>
      <c r="E415" s="556"/>
      <c r="F415" s="553"/>
      <c r="G415" s="556"/>
      <c r="H415" s="556"/>
      <c r="I415" s="412" t="s">
        <v>1484</v>
      </c>
      <c r="J415" s="556" t="s">
        <v>577</v>
      </c>
      <c r="K415" s="550" t="s">
        <v>1519</v>
      </c>
      <c r="L415" s="556" t="s">
        <v>33</v>
      </c>
      <c r="M415" s="553"/>
      <c r="N415" s="552"/>
      <c r="O415" s="543"/>
      <c r="P415" s="552" t="s">
        <v>604</v>
      </c>
      <c r="Q415" s="550" t="s">
        <v>356</v>
      </c>
      <c r="R415" s="552" t="s">
        <v>500</v>
      </c>
      <c r="S415" s="552"/>
      <c r="T415" s="552"/>
      <c r="U415" s="538"/>
      <c r="V415" s="555"/>
      <c r="W415" s="553"/>
      <c r="X415" s="553"/>
      <c r="Y415" s="553"/>
      <c r="Z415" s="553"/>
      <c r="AA415" s="554"/>
      <c r="AB415" s="554"/>
      <c r="AC415" s="554"/>
      <c r="AD415" s="554"/>
      <c r="AE415" s="553" t="str">
        <f t="shared" si="14"/>
        <v>Does the Proposed Insured plan to sell, assign or transfer this policy, if issued, to a life settlement or viatical company or any other person or entity (265)</v>
      </c>
      <c r="AF415" s="720"/>
      <c r="AG415" s="720"/>
      <c r="AH415" s="727"/>
      <c r="AI415" s="727"/>
      <c r="AJ415" s="727"/>
    </row>
    <row r="416" spans="1:36" ht="77.099999999999994" customHeight="1" outlineLevel="1" x14ac:dyDescent="0.25">
      <c r="A416" s="383">
        <v>266</v>
      </c>
      <c r="B416" s="373"/>
      <c r="C416" s="382" t="s">
        <v>657</v>
      </c>
      <c r="D416" s="402" t="s">
        <v>667</v>
      </c>
      <c r="E416" s="380"/>
      <c r="F416" s="371"/>
      <c r="G416" s="380"/>
      <c r="H416" s="380"/>
      <c r="I416" s="412" t="s">
        <v>1563</v>
      </c>
      <c r="J416" s="376" t="s">
        <v>577</v>
      </c>
      <c r="K416" s="214" t="s">
        <v>2408</v>
      </c>
      <c r="L416" s="376" t="s">
        <v>33</v>
      </c>
      <c r="M416" s="368"/>
      <c r="N416" s="385"/>
      <c r="O416" s="384"/>
      <c r="P416" s="367" t="s">
        <v>604</v>
      </c>
      <c r="Q416" s="214" t="s">
        <v>356</v>
      </c>
      <c r="R416" s="367" t="s">
        <v>500</v>
      </c>
      <c r="S416" s="367"/>
      <c r="T416" s="367"/>
      <c r="U416" s="366"/>
      <c r="V416" s="373"/>
      <c r="W416" s="368"/>
      <c r="X416" s="368"/>
      <c r="Y416" s="368"/>
      <c r="Z416" s="368"/>
      <c r="AA416" s="369"/>
      <c r="AB416" s="369"/>
      <c r="AC416" s="369"/>
      <c r="AD416" s="427"/>
      <c r="AE416" s="368" t="str">
        <f t="shared" si="14"/>
        <v>Within the next three years, does the Proposed Insured plan to sell, assign or transfer this policy, if issued, to a life settlement or viatical company or any other person or entity (266)</v>
      </c>
      <c r="AF416" s="575"/>
      <c r="AG416" s="575"/>
      <c r="AH416" s="723"/>
      <c r="AI416" s="723"/>
      <c r="AJ416" s="723"/>
    </row>
    <row r="417" spans="1:36" ht="114" outlineLevel="1" x14ac:dyDescent="0.25">
      <c r="A417" s="383">
        <v>267</v>
      </c>
      <c r="B417" s="373"/>
      <c r="C417" s="382" t="s">
        <v>657</v>
      </c>
      <c r="D417" s="402" t="s">
        <v>667</v>
      </c>
      <c r="E417" s="380"/>
      <c r="F417" s="371"/>
      <c r="G417" s="380"/>
      <c r="H417" s="380"/>
      <c r="I417" s="412" t="s">
        <v>1546</v>
      </c>
      <c r="J417" s="376" t="s">
        <v>577</v>
      </c>
      <c r="K417" s="214" t="s">
        <v>2214</v>
      </c>
      <c r="L417" s="376" t="s">
        <v>33</v>
      </c>
      <c r="M417" s="368"/>
      <c r="N417" s="367" t="s">
        <v>239</v>
      </c>
      <c r="O417" s="374">
        <v>175</v>
      </c>
      <c r="P417" s="367" t="s">
        <v>578</v>
      </c>
      <c r="Q417" s="214"/>
      <c r="R417" s="367" t="s">
        <v>500</v>
      </c>
      <c r="S417" s="367"/>
      <c r="T417" s="367"/>
      <c r="U417" s="366"/>
      <c r="V417" s="373"/>
      <c r="W417" s="368"/>
      <c r="X417" s="368"/>
      <c r="Y417" s="368"/>
      <c r="Z417" s="368"/>
      <c r="AA417" s="369"/>
      <c r="AB417" s="369"/>
      <c r="AC417" s="369"/>
      <c r="AD417" s="427"/>
      <c r="AE417" s="368" t="str">
        <f t="shared" si="14"/>
        <v>Explanation (267)</v>
      </c>
      <c r="AF417" s="575"/>
      <c r="AG417" s="575"/>
      <c r="AH417" s="723"/>
      <c r="AI417" s="723"/>
      <c r="AJ417" s="723"/>
    </row>
    <row r="418" spans="1:36" ht="102.6" outlineLevel="1" x14ac:dyDescent="0.25">
      <c r="A418" s="383">
        <v>268</v>
      </c>
      <c r="B418" s="373"/>
      <c r="C418" s="382" t="s">
        <v>657</v>
      </c>
      <c r="D418" s="402" t="s">
        <v>667</v>
      </c>
      <c r="E418" s="380"/>
      <c r="F418" s="371"/>
      <c r="G418" s="380"/>
      <c r="H418" s="380"/>
      <c r="I418" s="412" t="s">
        <v>1485</v>
      </c>
      <c r="J418" s="376" t="s">
        <v>32</v>
      </c>
      <c r="K418" s="214"/>
      <c r="L418" s="368" t="s">
        <v>33</v>
      </c>
      <c r="M418" s="368"/>
      <c r="N418" s="375"/>
      <c r="O418" s="374"/>
      <c r="P418" s="367" t="s">
        <v>130</v>
      </c>
      <c r="Q418" s="214" t="s">
        <v>1609</v>
      </c>
      <c r="R418" s="367" t="s">
        <v>500</v>
      </c>
      <c r="S418" s="367"/>
      <c r="T418" s="367"/>
      <c r="U418" s="366"/>
      <c r="V418" s="373"/>
      <c r="W418" s="368"/>
      <c r="X418" s="368"/>
      <c r="Y418" s="368"/>
      <c r="Z418" s="368"/>
      <c r="AA418" s="369"/>
      <c r="AB418" s="369"/>
      <c r="AC418" s="369"/>
      <c r="AD418" s="369"/>
      <c r="AE418" s="368" t="str">
        <f t="shared" si="14"/>
        <v>Source of Premium Payments (268)</v>
      </c>
      <c r="AF418" s="575"/>
      <c r="AG418" s="575"/>
      <c r="AH418" s="723"/>
      <c r="AI418" s="723"/>
      <c r="AJ418" s="723"/>
    </row>
    <row r="419" spans="1:36" ht="22.8" outlineLevel="1" x14ac:dyDescent="0.25">
      <c r="A419" s="383">
        <v>269</v>
      </c>
      <c r="B419" s="373"/>
      <c r="C419" s="382" t="s">
        <v>657</v>
      </c>
      <c r="D419" s="402" t="s">
        <v>667</v>
      </c>
      <c r="E419" s="380"/>
      <c r="F419" s="371"/>
      <c r="G419" s="380"/>
      <c r="H419" s="380"/>
      <c r="I419" s="412" t="s">
        <v>1659</v>
      </c>
      <c r="J419" s="376" t="s">
        <v>577</v>
      </c>
      <c r="K419" s="214" t="s">
        <v>2215</v>
      </c>
      <c r="L419" s="368" t="s">
        <v>33</v>
      </c>
      <c r="M419" s="368"/>
      <c r="N419" s="375" t="s">
        <v>239</v>
      </c>
      <c r="O419" s="374">
        <v>20</v>
      </c>
      <c r="P419" s="367" t="s">
        <v>578</v>
      </c>
      <c r="Q419" s="214"/>
      <c r="R419" s="367" t="s">
        <v>500</v>
      </c>
      <c r="S419" s="367"/>
      <c r="T419" s="367"/>
      <c r="U419" s="366"/>
      <c r="V419" s="373"/>
      <c r="W419" s="368"/>
      <c r="X419" s="368"/>
      <c r="Y419" s="368"/>
      <c r="Z419" s="368"/>
      <c r="AA419" s="369"/>
      <c r="AB419" s="369"/>
      <c r="AC419" s="369"/>
      <c r="AD419" s="369"/>
      <c r="AE419" s="368" t="str">
        <f t="shared" si="14"/>
        <v>Other Source (269)</v>
      </c>
      <c r="AF419" s="575"/>
      <c r="AG419" s="575"/>
      <c r="AH419" s="723"/>
      <c r="AI419" s="723"/>
      <c r="AJ419" s="723"/>
    </row>
    <row r="420" spans="1:36" ht="91.2" outlineLevel="1" x14ac:dyDescent="0.25">
      <c r="A420" s="383">
        <v>270</v>
      </c>
      <c r="B420" s="373"/>
      <c r="C420" s="382" t="s">
        <v>657</v>
      </c>
      <c r="D420" s="402" t="s">
        <v>667</v>
      </c>
      <c r="E420" s="380"/>
      <c r="F420" s="371"/>
      <c r="G420" s="380"/>
      <c r="H420" s="380"/>
      <c r="I420" s="412" t="s">
        <v>3966</v>
      </c>
      <c r="J420" s="376" t="s">
        <v>32</v>
      </c>
      <c r="K420" s="214"/>
      <c r="L420" s="368" t="s">
        <v>536</v>
      </c>
      <c r="M420" s="368"/>
      <c r="N420" s="375"/>
      <c r="O420" s="374"/>
      <c r="P420" s="367" t="s">
        <v>130</v>
      </c>
      <c r="Q420" s="214" t="s">
        <v>1490</v>
      </c>
      <c r="R420" s="367" t="s">
        <v>500</v>
      </c>
      <c r="S420" s="367"/>
      <c r="T420" s="367"/>
      <c r="U420" s="366"/>
      <c r="V420" s="373"/>
      <c r="W420" s="368"/>
      <c r="X420" s="368"/>
      <c r="Y420" s="368"/>
      <c r="Z420" s="368"/>
      <c r="AA420" s="369"/>
      <c r="AB420" s="369"/>
      <c r="AC420" s="369"/>
      <c r="AD420" s="369"/>
      <c r="AE420" s="368" t="str">
        <f t="shared" si="14"/>
        <v>If policy date desired is same as issue date then leave blank to date current.  If a different policy date is desired choose from the following drop down. (270)</v>
      </c>
      <c r="AF420" s="575"/>
      <c r="AG420" s="575"/>
      <c r="AH420" s="723"/>
      <c r="AI420" s="723"/>
      <c r="AJ420" s="723"/>
    </row>
    <row r="421" spans="1:36" ht="34.200000000000003" outlineLevel="1" x14ac:dyDescent="0.25">
      <c r="A421" s="383">
        <v>271</v>
      </c>
      <c r="B421" s="373"/>
      <c r="C421" s="382" t="s">
        <v>657</v>
      </c>
      <c r="D421" s="402" t="s">
        <v>667</v>
      </c>
      <c r="E421" s="380"/>
      <c r="F421" s="371"/>
      <c r="G421" s="380"/>
      <c r="H421" s="380"/>
      <c r="I421" s="412" t="s">
        <v>1486</v>
      </c>
      <c r="J421" s="376" t="s">
        <v>577</v>
      </c>
      <c r="K421" s="214" t="s">
        <v>2216</v>
      </c>
      <c r="L421" s="368" t="s">
        <v>33</v>
      </c>
      <c r="M421" s="368"/>
      <c r="N421" s="375" t="s">
        <v>95</v>
      </c>
      <c r="O421" s="374">
        <v>8</v>
      </c>
      <c r="P421" s="367" t="s">
        <v>204</v>
      </c>
      <c r="Q421" s="214"/>
      <c r="R421" s="367" t="s">
        <v>500</v>
      </c>
      <c r="S421" s="367" t="s">
        <v>1611</v>
      </c>
      <c r="T421" s="367" t="s">
        <v>1487</v>
      </c>
      <c r="U421" s="366" t="s">
        <v>18</v>
      </c>
      <c r="V421" s="373"/>
      <c r="W421" s="368" t="s">
        <v>1488</v>
      </c>
      <c r="X421" s="368" t="s">
        <v>1489</v>
      </c>
      <c r="Y421" s="368"/>
      <c r="Z421" s="368"/>
      <c r="AA421" s="369"/>
      <c r="AB421" s="369"/>
      <c r="AC421" s="369"/>
      <c r="AD421" s="369"/>
      <c r="AE421" s="368" t="str">
        <f t="shared" si="14"/>
        <v>Specific Date  (271)</v>
      </c>
      <c r="AF421" s="575"/>
      <c r="AG421" s="575"/>
      <c r="AH421" s="723"/>
      <c r="AI421" s="723"/>
      <c r="AJ421" s="723"/>
    </row>
    <row r="422" spans="1:36" ht="37.5" customHeight="1" outlineLevel="1" x14ac:dyDescent="0.25">
      <c r="A422" s="383">
        <v>272</v>
      </c>
      <c r="B422" s="373"/>
      <c r="C422" s="382" t="s">
        <v>657</v>
      </c>
      <c r="D422" s="402" t="s">
        <v>667</v>
      </c>
      <c r="E422" s="376"/>
      <c r="F422" s="368"/>
      <c r="G422" s="376"/>
      <c r="H422" s="368"/>
      <c r="I422" s="454" t="s">
        <v>1279</v>
      </c>
      <c r="J422" s="376" t="s">
        <v>577</v>
      </c>
      <c r="K422" s="214" t="s">
        <v>2402</v>
      </c>
      <c r="L422" s="376" t="s">
        <v>34</v>
      </c>
      <c r="M422" s="368"/>
      <c r="N422" s="439"/>
      <c r="O422" s="438"/>
      <c r="P422" s="367" t="s">
        <v>369</v>
      </c>
      <c r="Q422" s="214"/>
      <c r="R422" s="367"/>
      <c r="S422" s="367"/>
      <c r="T422" s="367"/>
      <c r="U422" s="366"/>
      <c r="V422" s="373"/>
      <c r="W422" s="368"/>
      <c r="X422" s="368"/>
      <c r="Y422" s="368"/>
      <c r="Z422" s="368"/>
      <c r="AA422" s="369"/>
      <c r="AB422" s="369"/>
      <c r="AC422" s="369"/>
      <c r="AD422" s="413"/>
      <c r="AE422" s="368" t="str">
        <f t="shared" si="14"/>
        <v>Other Health Insurance (272)</v>
      </c>
      <c r="AF422" s="720"/>
      <c r="AG422" s="575"/>
      <c r="AH422" s="723"/>
      <c r="AI422" s="723"/>
      <c r="AJ422" s="723"/>
    </row>
    <row r="423" spans="1:36" ht="70.349999999999994" customHeight="1" outlineLevel="1" x14ac:dyDescent="0.25">
      <c r="A423" s="383">
        <v>273</v>
      </c>
      <c r="B423" s="373"/>
      <c r="C423" s="382" t="s">
        <v>657</v>
      </c>
      <c r="D423" s="402" t="s">
        <v>667</v>
      </c>
      <c r="E423" s="376"/>
      <c r="F423" s="368"/>
      <c r="G423" s="376"/>
      <c r="H423" s="376"/>
      <c r="I423" s="412" t="s">
        <v>2431</v>
      </c>
      <c r="J423" s="376" t="s">
        <v>577</v>
      </c>
      <c r="K423" s="214" t="s">
        <v>2402</v>
      </c>
      <c r="L423" s="376" t="s">
        <v>34</v>
      </c>
      <c r="M423" s="368"/>
      <c r="N423" s="367" t="s">
        <v>415</v>
      </c>
      <c r="O423" s="374" t="s">
        <v>415</v>
      </c>
      <c r="P423" s="367" t="s">
        <v>369</v>
      </c>
      <c r="Q423" s="367" t="s">
        <v>415</v>
      </c>
      <c r="R423" s="374" t="s">
        <v>415</v>
      </c>
      <c r="S423" s="367"/>
      <c r="T423" s="367"/>
      <c r="U423" s="366"/>
      <c r="V423" s="373"/>
      <c r="W423" s="368"/>
      <c r="X423" s="368"/>
      <c r="Y423" s="368"/>
      <c r="Z423" s="368"/>
      <c r="AA423" s="369"/>
      <c r="AB423" s="369"/>
      <c r="AC423" s="369"/>
      <c r="AD423" s="369"/>
      <c r="AE423" s="368" t="str">
        <f t="shared" si="14"/>
        <v>Enter any other Health Insurance you have sold to the Proposed Insured that is currently in force, or purchased within the last 5 years and no longer in force. (273)</v>
      </c>
      <c r="AF423" s="720"/>
      <c r="AG423" s="575"/>
      <c r="AH423" s="723"/>
      <c r="AI423" s="723"/>
      <c r="AJ423" s="723"/>
    </row>
    <row r="424" spans="1:36" ht="42.6" customHeight="1" outlineLevel="1" x14ac:dyDescent="0.25">
      <c r="A424" s="383">
        <v>274</v>
      </c>
      <c r="B424" s="373"/>
      <c r="C424" s="382" t="s">
        <v>657</v>
      </c>
      <c r="D424" s="402" t="s">
        <v>667</v>
      </c>
      <c r="E424" s="376"/>
      <c r="F424" s="368"/>
      <c r="G424" s="376"/>
      <c r="H424" s="376"/>
      <c r="I424" s="412" t="s">
        <v>377</v>
      </c>
      <c r="J424" s="376" t="s">
        <v>577</v>
      </c>
      <c r="K424" s="214" t="s">
        <v>2402</v>
      </c>
      <c r="L424" s="368" t="s">
        <v>536</v>
      </c>
      <c r="M424" s="368"/>
      <c r="N424" s="367" t="s">
        <v>239</v>
      </c>
      <c r="O424" s="374">
        <v>30</v>
      </c>
      <c r="P424" s="367" t="s">
        <v>578</v>
      </c>
      <c r="Q424" s="214"/>
      <c r="R424" s="367" t="s">
        <v>500</v>
      </c>
      <c r="S424" s="367"/>
      <c r="T424" s="367"/>
      <c r="U424" s="366" t="s">
        <v>34</v>
      </c>
      <c r="V424" s="373"/>
      <c r="W424" s="368"/>
      <c r="X424" s="368"/>
      <c r="Y424" s="368"/>
      <c r="Z424" s="368"/>
      <c r="AA424" s="369"/>
      <c r="AB424" s="369"/>
      <c r="AC424" s="369"/>
      <c r="AD424" s="369" t="s">
        <v>234</v>
      </c>
      <c r="AE424" s="368" t="str">
        <f t="shared" si="14"/>
        <v>Company Name (274)</v>
      </c>
      <c r="AF424" s="720"/>
      <c r="AG424" s="575"/>
      <c r="AH424" s="723" t="s">
        <v>4244</v>
      </c>
      <c r="AI424" s="723" t="s">
        <v>377</v>
      </c>
      <c r="AJ424" s="723"/>
    </row>
    <row r="425" spans="1:36" ht="42.6" customHeight="1" outlineLevel="1" x14ac:dyDescent="0.25">
      <c r="A425" s="383">
        <v>275</v>
      </c>
      <c r="B425" s="373"/>
      <c r="C425" s="382" t="s">
        <v>657</v>
      </c>
      <c r="D425" s="402" t="s">
        <v>667</v>
      </c>
      <c r="E425" s="376"/>
      <c r="F425" s="368"/>
      <c r="G425" s="376"/>
      <c r="H425" s="376"/>
      <c r="I425" s="412" t="s">
        <v>35</v>
      </c>
      <c r="J425" s="376" t="s">
        <v>577</v>
      </c>
      <c r="K425" s="214" t="s">
        <v>2217</v>
      </c>
      <c r="L425" s="368" t="s">
        <v>536</v>
      </c>
      <c r="M425" s="368"/>
      <c r="N425" s="367" t="s">
        <v>239</v>
      </c>
      <c r="O425" s="374">
        <v>13</v>
      </c>
      <c r="P425" s="367" t="s">
        <v>578</v>
      </c>
      <c r="Q425" s="214"/>
      <c r="R425" s="367"/>
      <c r="S425" s="367"/>
      <c r="T425" s="367"/>
      <c r="U425" s="366"/>
      <c r="V425" s="373"/>
      <c r="W425" s="368"/>
      <c r="X425" s="368"/>
      <c r="Y425" s="368"/>
      <c r="Z425" s="368"/>
      <c r="AA425" s="369"/>
      <c r="AB425" s="369"/>
      <c r="AC425" s="369"/>
      <c r="AD425" s="369"/>
      <c r="AE425" s="368" t="str">
        <f t="shared" si="14"/>
        <v>Policy Number (275)</v>
      </c>
      <c r="AF425" s="720"/>
      <c r="AG425" s="575"/>
      <c r="AH425" s="723" t="s">
        <v>4244</v>
      </c>
      <c r="AI425" s="723" t="s">
        <v>4225</v>
      </c>
      <c r="AJ425" s="723"/>
    </row>
    <row r="426" spans="1:36" ht="42.6" customHeight="1" outlineLevel="1" x14ac:dyDescent="0.25">
      <c r="A426" s="383">
        <v>276</v>
      </c>
      <c r="B426" s="373"/>
      <c r="C426" s="382" t="s">
        <v>657</v>
      </c>
      <c r="D426" s="402" t="s">
        <v>667</v>
      </c>
      <c r="E426" s="376"/>
      <c r="F426" s="368"/>
      <c r="G426" s="376"/>
      <c r="H426" s="376"/>
      <c r="I426" s="412" t="s">
        <v>1256</v>
      </c>
      <c r="J426" s="376" t="s">
        <v>577</v>
      </c>
      <c r="K426" s="214" t="s">
        <v>2217</v>
      </c>
      <c r="L426" s="368" t="s">
        <v>33</v>
      </c>
      <c r="M426" s="368"/>
      <c r="N426" s="367" t="s">
        <v>95</v>
      </c>
      <c r="O426" s="374">
        <v>4</v>
      </c>
      <c r="P426" s="367" t="s">
        <v>573</v>
      </c>
      <c r="Q426" s="214"/>
      <c r="R426" s="367" t="s">
        <v>500</v>
      </c>
      <c r="S426" s="367"/>
      <c r="T426" s="367"/>
      <c r="U426" s="366" t="s">
        <v>271</v>
      </c>
      <c r="V426" s="373"/>
      <c r="W426" s="368"/>
      <c r="X426" s="368"/>
      <c r="Y426" s="368"/>
      <c r="Z426" s="368"/>
      <c r="AA426" s="369"/>
      <c r="AB426" s="369"/>
      <c r="AC426" s="369"/>
      <c r="AD426" s="369"/>
      <c r="AE426" s="368" t="str">
        <f t="shared" si="14"/>
        <v>Year of Issue (276)</v>
      </c>
      <c r="AF426" s="720"/>
      <c r="AG426" s="575"/>
      <c r="AH426" s="723" t="s">
        <v>4244</v>
      </c>
      <c r="AI426" s="723" t="s">
        <v>4226</v>
      </c>
      <c r="AJ426" s="723"/>
    </row>
    <row r="427" spans="1:36" ht="45.6" outlineLevel="1" x14ac:dyDescent="0.25">
      <c r="A427" s="383">
        <v>277</v>
      </c>
      <c r="B427" s="373"/>
      <c r="C427" s="382" t="s">
        <v>657</v>
      </c>
      <c r="D427" s="402" t="s">
        <v>667</v>
      </c>
      <c r="E427" s="376"/>
      <c r="F427" s="368"/>
      <c r="G427" s="376"/>
      <c r="H427" s="376"/>
      <c r="I427" s="412" t="s">
        <v>1257</v>
      </c>
      <c r="J427" s="376" t="s">
        <v>577</v>
      </c>
      <c r="K427" s="214" t="s">
        <v>2217</v>
      </c>
      <c r="L427" s="368" t="s">
        <v>579</v>
      </c>
      <c r="M427" s="368" t="s">
        <v>2218</v>
      </c>
      <c r="N427" s="452"/>
      <c r="O427" s="452"/>
      <c r="P427" s="367" t="s">
        <v>627</v>
      </c>
      <c r="Q427" s="214"/>
      <c r="R427" s="407"/>
      <c r="S427" s="367"/>
      <c r="T427" s="367"/>
      <c r="U427" s="366"/>
      <c r="V427" s="373"/>
      <c r="W427" s="368"/>
      <c r="X427" s="368"/>
      <c r="Y427" s="368"/>
      <c r="Z427" s="368"/>
      <c r="AA427" s="398"/>
      <c r="AB427" s="369"/>
      <c r="AC427" s="369"/>
      <c r="AD427" s="369"/>
      <c r="AE427" s="368" t="str">
        <f t="shared" si="14"/>
        <v>In Force (277)</v>
      </c>
      <c r="AF427" s="720"/>
      <c r="AG427" s="575"/>
      <c r="AH427" s="723"/>
      <c r="AI427" s="723"/>
      <c r="AJ427" s="723"/>
    </row>
    <row r="428" spans="1:36" ht="42.6" customHeight="1" outlineLevel="1" x14ac:dyDescent="0.25">
      <c r="A428" s="383">
        <v>278</v>
      </c>
      <c r="B428" s="373"/>
      <c r="C428" s="382" t="s">
        <v>657</v>
      </c>
      <c r="D428" s="402" t="s">
        <v>667</v>
      </c>
      <c r="E428" s="376"/>
      <c r="F428" s="368"/>
      <c r="G428" s="376"/>
      <c r="H428" s="376"/>
      <c r="I428" s="412" t="s">
        <v>1258</v>
      </c>
      <c r="J428" s="376" t="s">
        <v>577</v>
      </c>
      <c r="K428" s="214" t="s">
        <v>2217</v>
      </c>
      <c r="L428" s="368" t="s">
        <v>579</v>
      </c>
      <c r="M428" s="368" t="s">
        <v>2219</v>
      </c>
      <c r="N428" s="452"/>
      <c r="O428" s="452"/>
      <c r="P428" s="367" t="s">
        <v>627</v>
      </c>
      <c r="Q428" s="214"/>
      <c r="R428" s="407"/>
      <c r="S428" s="367"/>
      <c r="T428" s="367"/>
      <c r="U428" s="366"/>
      <c r="V428" s="373"/>
      <c r="W428" s="368"/>
      <c r="X428" s="368"/>
      <c r="Y428" s="368"/>
      <c r="Z428" s="368"/>
      <c r="AA428" s="398"/>
      <c r="AB428" s="369"/>
      <c r="AC428" s="369"/>
      <c r="AD428" s="369"/>
      <c r="AE428" s="368" t="str">
        <f t="shared" si="14"/>
        <v>No longer in force (278)</v>
      </c>
      <c r="AF428" s="720"/>
      <c r="AG428" s="575"/>
      <c r="AH428" s="723"/>
      <c r="AI428" s="723"/>
      <c r="AJ428" s="723"/>
    </row>
    <row r="429" spans="1:36" ht="42.6" customHeight="1" outlineLevel="1" x14ac:dyDescent="0.25">
      <c r="A429" s="383">
        <v>279</v>
      </c>
      <c r="B429" s="373"/>
      <c r="C429" s="382" t="s">
        <v>657</v>
      </c>
      <c r="D429" s="402" t="s">
        <v>667</v>
      </c>
      <c r="E429" s="376"/>
      <c r="F429" s="368"/>
      <c r="G429" s="376"/>
      <c r="H429" s="376"/>
      <c r="I429" s="412" t="s">
        <v>1280</v>
      </c>
      <c r="J429" s="376" t="s">
        <v>577</v>
      </c>
      <c r="K429" s="214" t="s">
        <v>2217</v>
      </c>
      <c r="L429" s="368" t="s">
        <v>536</v>
      </c>
      <c r="M429" s="368"/>
      <c r="N429" s="452"/>
      <c r="O429" s="452"/>
      <c r="P429" s="367" t="s">
        <v>627</v>
      </c>
      <c r="Q429" s="214"/>
      <c r="R429" s="407"/>
      <c r="S429" s="367"/>
      <c r="T429" s="367"/>
      <c r="U429" s="366"/>
      <c r="V429" s="373"/>
      <c r="W429" s="368"/>
      <c r="X429" s="368"/>
      <c r="Y429" s="368"/>
      <c r="Z429" s="368"/>
      <c r="AA429" s="398"/>
      <c r="AB429" s="369"/>
      <c r="AC429" s="369"/>
      <c r="AD429" s="369"/>
      <c r="AE429" s="368" t="str">
        <f t="shared" si="14"/>
        <v>Check to enter another policy (279)</v>
      </c>
      <c r="AF429" s="720"/>
      <c r="AG429" s="575"/>
      <c r="AH429" s="723"/>
      <c r="AI429" s="723"/>
      <c r="AJ429" s="723"/>
    </row>
    <row r="430" spans="1:36" ht="42.6" customHeight="1" outlineLevel="1" x14ac:dyDescent="0.25">
      <c r="A430" s="383">
        <v>280</v>
      </c>
      <c r="B430" s="373"/>
      <c r="C430" s="382" t="s">
        <v>657</v>
      </c>
      <c r="D430" s="402" t="s">
        <v>667</v>
      </c>
      <c r="E430" s="376"/>
      <c r="F430" s="368"/>
      <c r="G430" s="376"/>
      <c r="H430" s="376"/>
      <c r="I430" s="412" t="s">
        <v>377</v>
      </c>
      <c r="J430" s="376" t="s">
        <v>577</v>
      </c>
      <c r="K430" s="214" t="s">
        <v>2220</v>
      </c>
      <c r="L430" s="368" t="s">
        <v>33</v>
      </c>
      <c r="M430" s="368"/>
      <c r="N430" s="367" t="s">
        <v>239</v>
      </c>
      <c r="O430" s="374">
        <v>30</v>
      </c>
      <c r="P430" s="367" t="s">
        <v>578</v>
      </c>
      <c r="Q430" s="214"/>
      <c r="R430" s="367" t="s">
        <v>500</v>
      </c>
      <c r="S430" s="367"/>
      <c r="T430" s="367"/>
      <c r="U430" s="366" t="s">
        <v>34</v>
      </c>
      <c r="V430" s="373"/>
      <c r="W430" s="368"/>
      <c r="X430" s="368"/>
      <c r="Y430" s="368"/>
      <c r="Z430" s="368"/>
      <c r="AA430" s="369"/>
      <c r="AB430" s="369"/>
      <c r="AC430" s="369"/>
      <c r="AD430" s="369" t="s">
        <v>234</v>
      </c>
      <c r="AE430" s="368" t="str">
        <f t="shared" ref="AE430:AE461" si="15">I430&amp;" ("&amp;A430&amp;")"</f>
        <v>Company Name (280)</v>
      </c>
      <c r="AF430" s="720"/>
      <c r="AG430" s="575"/>
      <c r="AH430" s="723" t="s">
        <v>4244</v>
      </c>
      <c r="AI430" s="723" t="s">
        <v>377</v>
      </c>
      <c r="AJ430" s="723"/>
    </row>
    <row r="431" spans="1:36" ht="42.6" customHeight="1" outlineLevel="1" x14ac:dyDescent="0.25">
      <c r="A431" s="383">
        <v>281</v>
      </c>
      <c r="B431" s="373"/>
      <c r="C431" s="382" t="s">
        <v>657</v>
      </c>
      <c r="D431" s="402" t="s">
        <v>667</v>
      </c>
      <c r="E431" s="376"/>
      <c r="F431" s="368"/>
      <c r="G431" s="376"/>
      <c r="H431" s="376"/>
      <c r="I431" s="412" t="s">
        <v>35</v>
      </c>
      <c r="J431" s="376" t="s">
        <v>577</v>
      </c>
      <c r="K431" s="214" t="s">
        <v>2220</v>
      </c>
      <c r="L431" s="368" t="s">
        <v>536</v>
      </c>
      <c r="M431" s="368"/>
      <c r="N431" s="367" t="s">
        <v>239</v>
      </c>
      <c r="O431" s="374">
        <v>13</v>
      </c>
      <c r="P431" s="367" t="s">
        <v>578</v>
      </c>
      <c r="Q431" s="214"/>
      <c r="R431" s="367"/>
      <c r="S431" s="367"/>
      <c r="T431" s="367"/>
      <c r="U431" s="366"/>
      <c r="V431" s="373"/>
      <c r="W431" s="368"/>
      <c r="X431" s="368"/>
      <c r="Y431" s="368"/>
      <c r="Z431" s="368"/>
      <c r="AA431" s="369"/>
      <c r="AB431" s="369"/>
      <c r="AC431" s="369"/>
      <c r="AD431" s="369"/>
      <c r="AE431" s="368" t="str">
        <f t="shared" si="15"/>
        <v>Policy Number (281)</v>
      </c>
      <c r="AF431" s="720"/>
      <c r="AG431" s="575"/>
      <c r="AH431" s="723" t="s">
        <v>4244</v>
      </c>
      <c r="AI431" s="723" t="s">
        <v>4225</v>
      </c>
      <c r="AJ431" s="723"/>
    </row>
    <row r="432" spans="1:36" ht="42.6" customHeight="1" outlineLevel="1" x14ac:dyDescent="0.25">
      <c r="A432" s="383">
        <v>282</v>
      </c>
      <c r="B432" s="373"/>
      <c r="C432" s="382" t="s">
        <v>657</v>
      </c>
      <c r="D432" s="402" t="s">
        <v>667</v>
      </c>
      <c r="E432" s="376"/>
      <c r="F432" s="368"/>
      <c r="G432" s="376"/>
      <c r="H432" s="376"/>
      <c r="I432" s="412" t="s">
        <v>1256</v>
      </c>
      <c r="J432" s="376" t="s">
        <v>577</v>
      </c>
      <c r="K432" s="214" t="s">
        <v>2220</v>
      </c>
      <c r="L432" s="368" t="s">
        <v>33</v>
      </c>
      <c r="M432" s="368"/>
      <c r="N432" s="367" t="s">
        <v>95</v>
      </c>
      <c r="O432" s="374">
        <v>4</v>
      </c>
      <c r="P432" s="367" t="s">
        <v>573</v>
      </c>
      <c r="Q432" s="214"/>
      <c r="R432" s="367" t="s">
        <v>500</v>
      </c>
      <c r="S432" s="367"/>
      <c r="T432" s="367"/>
      <c r="U432" s="366" t="s">
        <v>271</v>
      </c>
      <c r="V432" s="373"/>
      <c r="W432" s="368"/>
      <c r="X432" s="368"/>
      <c r="Y432" s="368"/>
      <c r="Z432" s="368"/>
      <c r="AA432" s="369"/>
      <c r="AB432" s="369"/>
      <c r="AC432" s="369"/>
      <c r="AD432" s="369"/>
      <c r="AE432" s="368" t="str">
        <f t="shared" si="15"/>
        <v>Year of Issue (282)</v>
      </c>
      <c r="AF432" s="720"/>
      <c r="AG432" s="575"/>
      <c r="AH432" s="723" t="s">
        <v>4244</v>
      </c>
      <c r="AI432" s="723" t="s">
        <v>4226</v>
      </c>
      <c r="AJ432" s="723"/>
    </row>
    <row r="433" spans="1:36" ht="49.35" customHeight="1" outlineLevel="1" x14ac:dyDescent="0.25">
      <c r="A433" s="383">
        <v>283</v>
      </c>
      <c r="B433" s="555"/>
      <c r="C433" s="382" t="s">
        <v>657</v>
      </c>
      <c r="D433" s="402" t="s">
        <v>667</v>
      </c>
      <c r="E433" s="376"/>
      <c r="F433" s="368"/>
      <c r="G433" s="376"/>
      <c r="H433" s="376"/>
      <c r="I433" s="412" t="s">
        <v>1257</v>
      </c>
      <c r="J433" s="376" t="s">
        <v>577</v>
      </c>
      <c r="K433" s="214" t="s">
        <v>2220</v>
      </c>
      <c r="L433" s="368" t="s">
        <v>579</v>
      </c>
      <c r="M433" s="368" t="s">
        <v>2221</v>
      </c>
      <c r="N433" s="452"/>
      <c r="O433" s="452"/>
      <c r="P433" s="367" t="s">
        <v>627</v>
      </c>
      <c r="Q433" s="214"/>
      <c r="R433" s="407"/>
      <c r="S433" s="367"/>
      <c r="T433" s="367"/>
      <c r="U433" s="366"/>
      <c r="V433" s="373"/>
      <c r="W433" s="368"/>
      <c r="X433" s="368"/>
      <c r="Y433" s="368"/>
      <c r="Z433" s="368"/>
      <c r="AA433" s="398"/>
      <c r="AB433" s="369"/>
      <c r="AC433" s="369"/>
      <c r="AD433" s="369"/>
      <c r="AE433" s="368" t="str">
        <f t="shared" si="15"/>
        <v>In Force (283)</v>
      </c>
      <c r="AF433" s="720"/>
      <c r="AG433" s="575"/>
      <c r="AH433" s="723"/>
      <c r="AI433" s="723"/>
      <c r="AJ433" s="723"/>
    </row>
    <row r="434" spans="1:36" ht="49.35" customHeight="1" outlineLevel="1" x14ac:dyDescent="0.25">
      <c r="A434" s="383">
        <v>284</v>
      </c>
      <c r="B434" s="555"/>
      <c r="C434" s="382" t="s">
        <v>657</v>
      </c>
      <c r="D434" s="402" t="s">
        <v>667</v>
      </c>
      <c r="E434" s="376"/>
      <c r="F434" s="368"/>
      <c r="G434" s="376"/>
      <c r="H434" s="376"/>
      <c r="I434" s="412" t="s">
        <v>1258</v>
      </c>
      <c r="J434" s="376" t="s">
        <v>577</v>
      </c>
      <c r="K434" s="214" t="s">
        <v>2220</v>
      </c>
      <c r="L434" s="368" t="s">
        <v>579</v>
      </c>
      <c r="M434" s="368" t="s">
        <v>2221</v>
      </c>
      <c r="N434" s="452"/>
      <c r="O434" s="452"/>
      <c r="P434" s="367" t="s">
        <v>627</v>
      </c>
      <c r="Q434" s="214"/>
      <c r="R434" s="407"/>
      <c r="S434" s="367"/>
      <c r="T434" s="367"/>
      <c r="U434" s="366"/>
      <c r="V434" s="373"/>
      <c r="W434" s="368"/>
      <c r="X434" s="368"/>
      <c r="Y434" s="368"/>
      <c r="Z434" s="368"/>
      <c r="AA434" s="398"/>
      <c r="AB434" s="369"/>
      <c r="AC434" s="369"/>
      <c r="AD434" s="369"/>
      <c r="AE434" s="368" t="str">
        <f t="shared" si="15"/>
        <v>No longer in force (284)</v>
      </c>
      <c r="AF434" s="720"/>
      <c r="AG434" s="575"/>
      <c r="AH434" s="723"/>
      <c r="AI434" s="723"/>
      <c r="AJ434" s="723"/>
    </row>
    <row r="435" spans="1:36" ht="42.6" customHeight="1" outlineLevel="1" x14ac:dyDescent="0.25">
      <c r="A435" s="383">
        <v>285</v>
      </c>
      <c r="B435" s="555"/>
      <c r="C435" s="382" t="s">
        <v>657</v>
      </c>
      <c r="D435" s="402" t="s">
        <v>667</v>
      </c>
      <c r="E435" s="376"/>
      <c r="F435" s="368"/>
      <c r="G435" s="376"/>
      <c r="H435" s="368"/>
      <c r="I435" s="454" t="s">
        <v>27</v>
      </c>
      <c r="J435" s="376" t="s">
        <v>32</v>
      </c>
      <c r="K435" s="214"/>
      <c r="L435" s="376" t="s">
        <v>34</v>
      </c>
      <c r="M435" s="368"/>
      <c r="N435" s="439"/>
      <c r="O435" s="438"/>
      <c r="P435" s="367" t="s">
        <v>369</v>
      </c>
      <c r="Q435" s="214"/>
      <c r="R435" s="367"/>
      <c r="S435" s="367"/>
      <c r="T435" s="367"/>
      <c r="U435" s="366"/>
      <c r="V435" s="373"/>
      <c r="W435" s="368"/>
      <c r="X435" s="368"/>
      <c r="Y435" s="368"/>
      <c r="Z435" s="368"/>
      <c r="AA435" s="369"/>
      <c r="AB435" s="369"/>
      <c r="AC435" s="369"/>
      <c r="AD435" s="413"/>
      <c r="AE435" s="368" t="str">
        <f t="shared" si="15"/>
        <v>Payor Information (285)</v>
      </c>
      <c r="AF435" s="720"/>
      <c r="AG435" s="575"/>
      <c r="AH435" s="723"/>
      <c r="AI435" s="723"/>
      <c r="AJ435" s="723"/>
    </row>
    <row r="436" spans="1:36" s="420" customFormat="1" ht="45.6" outlineLevel="1" x14ac:dyDescent="0.25">
      <c r="A436" s="558">
        <v>286</v>
      </c>
      <c r="B436" s="555" t="s">
        <v>2734</v>
      </c>
      <c r="C436" s="557" t="s">
        <v>657</v>
      </c>
      <c r="D436" s="559" t="s">
        <v>667</v>
      </c>
      <c r="E436" s="556"/>
      <c r="F436" s="553"/>
      <c r="G436" s="556"/>
      <c r="H436" s="556"/>
      <c r="I436" s="412" t="s">
        <v>1281</v>
      </c>
      <c r="J436" s="556" t="s">
        <v>32</v>
      </c>
      <c r="K436" s="550"/>
      <c r="L436" s="553" t="s">
        <v>33</v>
      </c>
      <c r="M436" s="553"/>
      <c r="N436" s="552"/>
      <c r="O436" s="543"/>
      <c r="P436" s="552" t="s">
        <v>130</v>
      </c>
      <c r="Q436" s="550" t="s">
        <v>4182</v>
      </c>
      <c r="R436" s="552" t="s">
        <v>500</v>
      </c>
      <c r="S436" s="552"/>
      <c r="T436" s="552"/>
      <c r="U436" s="538"/>
      <c r="V436" s="555"/>
      <c r="W436" s="553"/>
      <c r="X436" s="553"/>
      <c r="Y436" s="553"/>
      <c r="Z436" s="553"/>
      <c r="AA436" s="554"/>
      <c r="AB436" s="554"/>
      <c r="AC436" s="554"/>
      <c r="AD436" s="554"/>
      <c r="AE436" s="553" t="str">
        <f t="shared" si="15"/>
        <v>Payor of Premium (286)</v>
      </c>
      <c r="AF436" s="720"/>
      <c r="AG436" s="720"/>
      <c r="AH436" s="727"/>
      <c r="AI436" s="727"/>
      <c r="AJ436" s="727"/>
    </row>
    <row r="437" spans="1:36" s="420" customFormat="1" ht="42.6" customHeight="1" outlineLevel="1" x14ac:dyDescent="0.25">
      <c r="A437" s="558">
        <v>287</v>
      </c>
      <c r="B437" s="555" t="s">
        <v>2734</v>
      </c>
      <c r="C437" s="557" t="s">
        <v>657</v>
      </c>
      <c r="D437" s="559" t="s">
        <v>667</v>
      </c>
      <c r="E437" s="556"/>
      <c r="F437" s="553"/>
      <c r="G437" s="556"/>
      <c r="H437" s="556"/>
      <c r="I437" s="412" t="s">
        <v>149</v>
      </c>
      <c r="J437" s="556" t="s">
        <v>577</v>
      </c>
      <c r="K437" s="550" t="s">
        <v>4183</v>
      </c>
      <c r="L437" s="556" t="s">
        <v>33</v>
      </c>
      <c r="M437" s="553"/>
      <c r="N437" s="552" t="s">
        <v>239</v>
      </c>
      <c r="O437" s="543">
        <v>39</v>
      </c>
      <c r="P437" s="552" t="s">
        <v>578</v>
      </c>
      <c r="Q437" s="550"/>
      <c r="R437" s="552" t="s">
        <v>500</v>
      </c>
      <c r="S437" s="552"/>
      <c r="T437" s="552"/>
      <c r="U437" s="538" t="s">
        <v>34</v>
      </c>
      <c r="V437" s="555"/>
      <c r="W437" s="553"/>
      <c r="X437" s="553"/>
      <c r="Y437" s="553"/>
      <c r="Z437" s="553"/>
      <c r="AA437" s="554"/>
      <c r="AB437" s="554"/>
      <c r="AC437" s="554"/>
      <c r="AD437" s="554" t="s">
        <v>234</v>
      </c>
      <c r="AE437" s="553" t="str">
        <f t="shared" si="15"/>
        <v>Name (287)</v>
      </c>
      <c r="AF437" s="720"/>
      <c r="AG437" s="720"/>
      <c r="AH437" s="727" t="s">
        <v>4251</v>
      </c>
      <c r="AI437" s="766" t="s">
        <v>4219</v>
      </c>
      <c r="AJ437" s="727"/>
    </row>
    <row r="438" spans="1:36" s="420" customFormat="1" ht="42.6" customHeight="1" outlineLevel="1" x14ac:dyDescent="0.25">
      <c r="A438" s="558">
        <v>288</v>
      </c>
      <c r="B438" s="555" t="s">
        <v>2734</v>
      </c>
      <c r="C438" s="557" t="s">
        <v>657</v>
      </c>
      <c r="D438" s="559" t="s">
        <v>667</v>
      </c>
      <c r="E438" s="556"/>
      <c r="F438" s="553"/>
      <c r="G438" s="556"/>
      <c r="H438" s="556"/>
      <c r="I438" s="412" t="s">
        <v>1554</v>
      </c>
      <c r="J438" s="556" t="s">
        <v>577</v>
      </c>
      <c r="K438" s="550" t="s">
        <v>4183</v>
      </c>
      <c r="L438" s="556" t="s">
        <v>536</v>
      </c>
      <c r="M438" s="553"/>
      <c r="N438" s="552" t="s">
        <v>239</v>
      </c>
      <c r="O438" s="543">
        <v>39</v>
      </c>
      <c r="P438" s="552" t="s">
        <v>578</v>
      </c>
      <c r="Q438" s="550"/>
      <c r="R438" s="552"/>
      <c r="S438" s="552"/>
      <c r="T438" s="552"/>
      <c r="U438" s="538"/>
      <c r="V438" s="555"/>
      <c r="W438" s="553"/>
      <c r="X438" s="553"/>
      <c r="Y438" s="553"/>
      <c r="Z438" s="553"/>
      <c r="AA438" s="554"/>
      <c r="AB438" s="554"/>
      <c r="AC438" s="554"/>
      <c r="AD438" s="554"/>
      <c r="AE438" s="553" t="str">
        <f t="shared" si="15"/>
        <v>Care of (if applicable) (288)</v>
      </c>
      <c r="AF438" s="573"/>
      <c r="AG438" s="573"/>
      <c r="AH438" s="727"/>
      <c r="AI438" s="727"/>
      <c r="AJ438" s="727"/>
    </row>
    <row r="439" spans="1:36" s="506" customFormat="1" ht="42.6" customHeight="1" outlineLevel="1" x14ac:dyDescent="0.25">
      <c r="A439" s="499">
        <v>288</v>
      </c>
      <c r="B439" s="555" t="s">
        <v>2734</v>
      </c>
      <c r="C439" s="501" t="s">
        <v>657</v>
      </c>
      <c r="D439" s="502" t="s">
        <v>667</v>
      </c>
      <c r="E439" s="455"/>
      <c r="F439" s="426"/>
      <c r="G439" s="455"/>
      <c r="H439" s="455"/>
      <c r="I439" s="503" t="s">
        <v>213</v>
      </c>
      <c r="J439" s="455" t="s">
        <v>577</v>
      </c>
      <c r="K439" s="424" t="s">
        <v>2222</v>
      </c>
      <c r="L439" s="455" t="s">
        <v>33</v>
      </c>
      <c r="M439" s="426"/>
      <c r="N439" s="468" t="s">
        <v>239</v>
      </c>
      <c r="O439" s="469">
        <v>15</v>
      </c>
      <c r="P439" s="468" t="s">
        <v>578</v>
      </c>
      <c r="Q439" s="424"/>
      <c r="R439" s="468" t="s">
        <v>500</v>
      </c>
      <c r="S439" s="468"/>
      <c r="T439" s="468"/>
      <c r="U439" s="504" t="s">
        <v>34</v>
      </c>
      <c r="V439" s="500"/>
      <c r="W439" s="426"/>
      <c r="X439" s="426"/>
      <c r="Y439" s="426"/>
      <c r="Z439" s="426"/>
      <c r="AA439" s="505"/>
      <c r="AB439" s="505"/>
      <c r="AC439" s="505"/>
      <c r="AD439" s="505" t="s">
        <v>234</v>
      </c>
      <c r="AE439" s="426" t="str">
        <f t="shared" si="15"/>
        <v>First (288)</v>
      </c>
      <c r="AF439" s="720"/>
      <c r="AG439" s="575"/>
      <c r="AH439" s="723"/>
      <c r="AI439" s="723"/>
      <c r="AJ439" s="723"/>
    </row>
    <row r="440" spans="1:36" s="506" customFormat="1" ht="42.6" customHeight="1" outlineLevel="1" x14ac:dyDescent="0.25">
      <c r="A440" s="499">
        <v>289</v>
      </c>
      <c r="B440" s="555" t="s">
        <v>2734</v>
      </c>
      <c r="C440" s="501" t="s">
        <v>657</v>
      </c>
      <c r="D440" s="502" t="s">
        <v>667</v>
      </c>
      <c r="E440" s="455"/>
      <c r="F440" s="426"/>
      <c r="G440" s="455"/>
      <c r="H440" s="455"/>
      <c r="I440" s="503" t="s">
        <v>215</v>
      </c>
      <c r="J440" s="455" t="s">
        <v>577</v>
      </c>
      <c r="K440" s="424" t="s">
        <v>2223</v>
      </c>
      <c r="L440" s="455" t="s">
        <v>536</v>
      </c>
      <c r="M440" s="426"/>
      <c r="N440" s="468" t="s">
        <v>239</v>
      </c>
      <c r="O440" s="469">
        <v>1</v>
      </c>
      <c r="P440" s="468" t="s">
        <v>578</v>
      </c>
      <c r="Q440" s="424"/>
      <c r="R440" s="468" t="s">
        <v>500</v>
      </c>
      <c r="S440" s="468"/>
      <c r="T440" s="468"/>
      <c r="U440" s="504" t="s">
        <v>34</v>
      </c>
      <c r="V440" s="500"/>
      <c r="W440" s="426"/>
      <c r="X440" s="426"/>
      <c r="Y440" s="426"/>
      <c r="Z440" s="426"/>
      <c r="AA440" s="505"/>
      <c r="AB440" s="505"/>
      <c r="AC440" s="505"/>
      <c r="AD440" s="505" t="s">
        <v>234</v>
      </c>
      <c r="AE440" s="426" t="str">
        <f t="shared" si="15"/>
        <v>MI (289)</v>
      </c>
      <c r="AF440" s="721"/>
      <c r="AG440" s="722"/>
      <c r="AH440" s="723"/>
      <c r="AI440" s="723"/>
      <c r="AJ440" s="723"/>
    </row>
    <row r="441" spans="1:36" s="506" customFormat="1" ht="42.6" customHeight="1" outlineLevel="1" x14ac:dyDescent="0.25">
      <c r="A441" s="499">
        <v>290</v>
      </c>
      <c r="B441" s="555" t="s">
        <v>2734</v>
      </c>
      <c r="C441" s="501" t="s">
        <v>657</v>
      </c>
      <c r="D441" s="502" t="s">
        <v>667</v>
      </c>
      <c r="E441" s="455"/>
      <c r="F441" s="426"/>
      <c r="G441" s="455"/>
      <c r="H441" s="455"/>
      <c r="I441" s="503" t="s">
        <v>214</v>
      </c>
      <c r="J441" s="455" t="s">
        <v>577</v>
      </c>
      <c r="K441" s="424" t="s">
        <v>2223</v>
      </c>
      <c r="L441" s="455" t="s">
        <v>33</v>
      </c>
      <c r="M441" s="426"/>
      <c r="N441" s="468" t="s">
        <v>239</v>
      </c>
      <c r="O441" s="469">
        <v>19</v>
      </c>
      <c r="P441" s="468" t="s">
        <v>578</v>
      </c>
      <c r="Q441" s="424"/>
      <c r="R441" s="468" t="s">
        <v>500</v>
      </c>
      <c r="S441" s="468"/>
      <c r="T441" s="468"/>
      <c r="U441" s="504" t="s">
        <v>34</v>
      </c>
      <c r="V441" s="500"/>
      <c r="W441" s="426"/>
      <c r="X441" s="426"/>
      <c r="Y441" s="426"/>
      <c r="Z441" s="426"/>
      <c r="AA441" s="505"/>
      <c r="AB441" s="505"/>
      <c r="AC441" s="505"/>
      <c r="AD441" s="505" t="s">
        <v>234</v>
      </c>
      <c r="AE441" s="426" t="str">
        <f t="shared" si="15"/>
        <v>Last (290)</v>
      </c>
      <c r="AF441" s="721"/>
      <c r="AG441" s="722"/>
      <c r="AH441" s="723"/>
      <c r="AI441" s="723"/>
      <c r="AJ441" s="723"/>
    </row>
    <row r="442" spans="1:36" s="506" customFormat="1" ht="42.6" customHeight="1" outlineLevel="1" x14ac:dyDescent="0.25">
      <c r="A442" s="499">
        <v>291</v>
      </c>
      <c r="B442" s="555" t="s">
        <v>2734</v>
      </c>
      <c r="C442" s="501" t="s">
        <v>657</v>
      </c>
      <c r="D442" s="502" t="s">
        <v>667</v>
      </c>
      <c r="E442" s="455"/>
      <c r="F442" s="426"/>
      <c r="G442" s="455"/>
      <c r="H442" s="455"/>
      <c r="I442" s="503" t="s">
        <v>537</v>
      </c>
      <c r="J442" s="455" t="s">
        <v>577</v>
      </c>
      <c r="K442" s="424" t="s">
        <v>2223</v>
      </c>
      <c r="L442" s="426" t="s">
        <v>536</v>
      </c>
      <c r="M442" s="426"/>
      <c r="N442" s="468"/>
      <c r="O442" s="469"/>
      <c r="P442" s="468" t="s">
        <v>130</v>
      </c>
      <c r="Q442" s="424" t="s">
        <v>583</v>
      </c>
      <c r="R442" s="468" t="s">
        <v>500</v>
      </c>
      <c r="S442" s="468"/>
      <c r="T442" s="468"/>
      <c r="U442" s="504" t="s">
        <v>34</v>
      </c>
      <c r="V442" s="500"/>
      <c r="W442" s="426"/>
      <c r="X442" s="426"/>
      <c r="Y442" s="426"/>
      <c r="Z442" s="426"/>
      <c r="AA442" s="505"/>
      <c r="AB442" s="505"/>
      <c r="AC442" s="505"/>
      <c r="AD442" s="505"/>
      <c r="AE442" s="426" t="str">
        <f t="shared" si="15"/>
        <v>Suffix (291)</v>
      </c>
      <c r="AF442" s="721"/>
      <c r="AG442" s="722"/>
      <c r="AH442" s="723"/>
      <c r="AI442" s="723"/>
      <c r="AJ442" s="723"/>
    </row>
    <row r="443" spans="1:36" ht="42.6" customHeight="1" outlineLevel="1" x14ac:dyDescent="0.25">
      <c r="A443" s="383">
        <v>292</v>
      </c>
      <c r="B443" s="373"/>
      <c r="C443" s="382" t="s">
        <v>657</v>
      </c>
      <c r="D443" s="402" t="s">
        <v>667</v>
      </c>
      <c r="E443" s="376"/>
      <c r="F443" s="368"/>
      <c r="G443" s="376"/>
      <c r="H443" s="376"/>
      <c r="I443" s="412" t="s">
        <v>689</v>
      </c>
      <c r="J443" s="376" t="s">
        <v>577</v>
      </c>
      <c r="K443" s="214" t="s">
        <v>4183</v>
      </c>
      <c r="L443" s="376" t="s">
        <v>536</v>
      </c>
      <c r="M443" s="368"/>
      <c r="N443" s="367" t="s">
        <v>420</v>
      </c>
      <c r="O443" s="374">
        <v>30</v>
      </c>
      <c r="P443" s="367" t="s">
        <v>406</v>
      </c>
      <c r="Q443" s="214"/>
      <c r="R443" s="367" t="s">
        <v>500</v>
      </c>
      <c r="S443" s="367"/>
      <c r="T443" s="367"/>
      <c r="U443" s="366" t="s">
        <v>34</v>
      </c>
      <c r="V443" s="373"/>
      <c r="W443" s="368"/>
      <c r="X443" s="368"/>
      <c r="Y443" s="368"/>
      <c r="Z443" s="368"/>
      <c r="AA443" s="369"/>
      <c r="AB443" s="369"/>
      <c r="AC443" s="369"/>
      <c r="AD443" s="369" t="s">
        <v>234</v>
      </c>
      <c r="AE443" s="368" t="str">
        <f t="shared" si="15"/>
        <v>Street Address (292)</v>
      </c>
      <c r="AF443" s="720"/>
      <c r="AG443" s="575"/>
      <c r="AH443" s="723" t="s">
        <v>4251</v>
      </c>
      <c r="AI443" s="723" t="s">
        <v>4207</v>
      </c>
      <c r="AJ443" s="723"/>
    </row>
    <row r="444" spans="1:36" ht="42.6" customHeight="1" outlineLevel="1" x14ac:dyDescent="0.25">
      <c r="A444" s="383">
        <v>293</v>
      </c>
      <c r="B444" s="373"/>
      <c r="C444" s="382" t="s">
        <v>657</v>
      </c>
      <c r="D444" s="402" t="s">
        <v>667</v>
      </c>
      <c r="E444" s="376"/>
      <c r="F444" s="368"/>
      <c r="G444" s="376"/>
      <c r="H444" s="376"/>
      <c r="I444" s="412" t="s">
        <v>395</v>
      </c>
      <c r="J444" s="376" t="s">
        <v>577</v>
      </c>
      <c r="K444" s="550" t="s">
        <v>4183</v>
      </c>
      <c r="L444" s="376" t="s">
        <v>536</v>
      </c>
      <c r="M444" s="368"/>
      <c r="N444" s="367" t="s">
        <v>420</v>
      </c>
      <c r="O444" s="374">
        <v>20</v>
      </c>
      <c r="P444" s="367" t="s">
        <v>406</v>
      </c>
      <c r="Q444" s="214"/>
      <c r="R444" s="367" t="s">
        <v>500</v>
      </c>
      <c r="S444" s="367"/>
      <c r="T444" s="367"/>
      <c r="U444" s="366" t="s">
        <v>34</v>
      </c>
      <c r="V444" s="373"/>
      <c r="W444" s="368"/>
      <c r="X444" s="368"/>
      <c r="Y444" s="368"/>
      <c r="Z444" s="368"/>
      <c r="AA444" s="369"/>
      <c r="AB444" s="369"/>
      <c r="AC444" s="369"/>
      <c r="AD444" s="369" t="s">
        <v>234</v>
      </c>
      <c r="AE444" s="368" t="str">
        <f t="shared" si="15"/>
        <v>City (293)</v>
      </c>
      <c r="AF444" s="720"/>
      <c r="AG444" s="575"/>
      <c r="AH444" s="723" t="s">
        <v>4251</v>
      </c>
      <c r="AI444" s="723" t="s">
        <v>395</v>
      </c>
      <c r="AJ444" s="723"/>
    </row>
    <row r="445" spans="1:36" ht="42.6" customHeight="1" outlineLevel="1" x14ac:dyDescent="0.25">
      <c r="A445" s="383">
        <v>294</v>
      </c>
      <c r="B445" s="373"/>
      <c r="C445" s="382" t="s">
        <v>657</v>
      </c>
      <c r="D445" s="402" t="s">
        <v>667</v>
      </c>
      <c r="E445" s="376"/>
      <c r="F445" s="368"/>
      <c r="G445" s="376"/>
      <c r="H445" s="376"/>
      <c r="I445" s="412" t="s">
        <v>284</v>
      </c>
      <c r="J445" s="376" t="s">
        <v>577</v>
      </c>
      <c r="K445" s="550" t="s">
        <v>4183</v>
      </c>
      <c r="L445" s="376" t="s">
        <v>536</v>
      </c>
      <c r="M445" s="368"/>
      <c r="N445" s="367"/>
      <c r="O445" s="374"/>
      <c r="P445" s="367" t="s">
        <v>130</v>
      </c>
      <c r="Q445" s="214" t="s">
        <v>299</v>
      </c>
      <c r="R445" s="367" t="s">
        <v>500</v>
      </c>
      <c r="S445" s="367"/>
      <c r="T445" s="367"/>
      <c r="U445" s="366" t="s">
        <v>34</v>
      </c>
      <c r="V445" s="373"/>
      <c r="W445" s="368"/>
      <c r="X445" s="368"/>
      <c r="Y445" s="368"/>
      <c r="Z445" s="368"/>
      <c r="AA445" s="369" t="s">
        <v>234</v>
      </c>
      <c r="AB445" s="369"/>
      <c r="AC445" s="369"/>
      <c r="AD445" s="369" t="s">
        <v>234</v>
      </c>
      <c r="AE445" s="368" t="str">
        <f t="shared" si="15"/>
        <v>State (294)</v>
      </c>
      <c r="AF445" s="720"/>
      <c r="AG445" s="575"/>
      <c r="AH445" s="723" t="s">
        <v>4251</v>
      </c>
      <c r="AI445" s="723" t="s">
        <v>284</v>
      </c>
      <c r="AJ445" s="723"/>
    </row>
    <row r="446" spans="1:36" ht="42.6" customHeight="1" outlineLevel="1" x14ac:dyDescent="0.25">
      <c r="A446" s="383">
        <v>295</v>
      </c>
      <c r="B446" s="373"/>
      <c r="C446" s="382" t="s">
        <v>657</v>
      </c>
      <c r="D446" s="402" t="s">
        <v>667</v>
      </c>
      <c r="E446" s="376"/>
      <c r="F446" s="368"/>
      <c r="G446" s="376"/>
      <c r="H446" s="376"/>
      <c r="I446" s="412" t="s">
        <v>285</v>
      </c>
      <c r="J446" s="376" t="s">
        <v>577</v>
      </c>
      <c r="K446" s="550" t="s">
        <v>4183</v>
      </c>
      <c r="L446" s="376" t="s">
        <v>536</v>
      </c>
      <c r="M446" s="368"/>
      <c r="N446" s="367" t="s">
        <v>428</v>
      </c>
      <c r="O446" s="374">
        <v>5</v>
      </c>
      <c r="P446" s="367" t="s">
        <v>578</v>
      </c>
      <c r="Q446" s="214"/>
      <c r="R446" s="367" t="s">
        <v>500</v>
      </c>
      <c r="S446" s="367">
        <v>5</v>
      </c>
      <c r="T446" s="367">
        <v>5</v>
      </c>
      <c r="U446" s="366">
        <v>99999</v>
      </c>
      <c r="V446" s="373"/>
      <c r="W446" s="368"/>
      <c r="X446" s="368"/>
      <c r="Y446" s="368"/>
      <c r="Z446" s="368"/>
      <c r="AA446" s="369"/>
      <c r="AB446" s="369"/>
      <c r="AC446" s="369"/>
      <c r="AD446" s="369" t="s">
        <v>234</v>
      </c>
      <c r="AE446" s="368" t="str">
        <f t="shared" si="15"/>
        <v>Zip Code (295)</v>
      </c>
      <c r="AF446" s="720"/>
      <c r="AG446" s="575"/>
      <c r="AH446" s="723" t="s">
        <v>4251</v>
      </c>
      <c r="AI446" s="723" t="s">
        <v>285</v>
      </c>
      <c r="AJ446" s="723"/>
    </row>
    <row r="447" spans="1:36" ht="22.8" outlineLevel="1" x14ac:dyDescent="0.25">
      <c r="A447" s="383">
        <v>296</v>
      </c>
      <c r="B447" s="373"/>
      <c r="C447" s="382" t="s">
        <v>657</v>
      </c>
      <c r="D447" s="402" t="s">
        <v>667</v>
      </c>
      <c r="E447" s="376"/>
      <c r="F447" s="368"/>
      <c r="G447" s="376"/>
      <c r="H447" s="376"/>
      <c r="I447" s="412" t="s">
        <v>960</v>
      </c>
      <c r="J447" s="376" t="s">
        <v>577</v>
      </c>
      <c r="K447" s="550" t="s">
        <v>4183</v>
      </c>
      <c r="L447" s="376" t="s">
        <v>536</v>
      </c>
      <c r="M447" s="368"/>
      <c r="N447" s="367" t="s">
        <v>429</v>
      </c>
      <c r="O447" s="374"/>
      <c r="P447" s="367" t="s">
        <v>1499</v>
      </c>
      <c r="Q447" s="214"/>
      <c r="R447" s="367" t="s">
        <v>500</v>
      </c>
      <c r="S447" s="367"/>
      <c r="T447" s="367"/>
      <c r="U447" s="366"/>
      <c r="V447" s="373"/>
      <c r="W447" s="368"/>
      <c r="X447" s="368"/>
      <c r="Y447" s="368"/>
      <c r="Z447" s="368"/>
      <c r="AA447" s="369"/>
      <c r="AB447" s="369"/>
      <c r="AC447" s="369"/>
      <c r="AD447" s="369"/>
      <c r="AE447" s="368" t="str">
        <f t="shared" si="15"/>
        <v>E-Mail (296)</v>
      </c>
      <c r="AF447" s="720"/>
      <c r="AG447" s="575"/>
      <c r="AH447" s="723"/>
      <c r="AI447" s="723"/>
      <c r="AJ447" s="723"/>
    </row>
    <row r="448" spans="1:36" ht="159.6" outlineLevel="1" x14ac:dyDescent="0.25">
      <c r="A448" s="383">
        <v>297</v>
      </c>
      <c r="B448" s="373"/>
      <c r="C448" s="382" t="s">
        <v>657</v>
      </c>
      <c r="D448" s="402" t="s">
        <v>667</v>
      </c>
      <c r="E448" s="376"/>
      <c r="F448" s="368"/>
      <c r="G448" s="376"/>
      <c r="H448" s="376"/>
      <c r="I448" s="412" t="s">
        <v>416</v>
      </c>
      <c r="J448" s="376" t="s">
        <v>577</v>
      </c>
      <c r="K448" s="550" t="s">
        <v>4183</v>
      </c>
      <c r="L448" s="376" t="s">
        <v>33</v>
      </c>
      <c r="M448" s="368"/>
      <c r="N448" s="367"/>
      <c r="O448" s="374"/>
      <c r="P448" s="367" t="s">
        <v>130</v>
      </c>
      <c r="Q448" s="214" t="s">
        <v>1353</v>
      </c>
      <c r="R448" s="367"/>
      <c r="S448" s="367"/>
      <c r="T448" s="367"/>
      <c r="U448" s="366"/>
      <c r="V448" s="373"/>
      <c r="W448" s="368"/>
      <c r="X448" s="368"/>
      <c r="Y448" s="368"/>
      <c r="Z448" s="368"/>
      <c r="AA448" s="369"/>
      <c r="AB448" s="369"/>
      <c r="AC448" s="369"/>
      <c r="AD448" s="369"/>
      <c r="AE448" s="368" t="str">
        <f t="shared" si="15"/>
        <v>Relationship to Insured (297)</v>
      </c>
      <c r="AF448" s="720"/>
      <c r="AG448" s="575"/>
      <c r="AH448" s="723"/>
      <c r="AI448" s="723"/>
      <c r="AJ448" s="723"/>
    </row>
    <row r="449" spans="1:36" ht="42.6" customHeight="1" outlineLevel="1" x14ac:dyDescent="0.25">
      <c r="A449" s="383">
        <v>298</v>
      </c>
      <c r="B449" s="373"/>
      <c r="C449" s="382" t="s">
        <v>657</v>
      </c>
      <c r="D449" s="402" t="s">
        <v>667</v>
      </c>
      <c r="E449" s="376"/>
      <c r="F449" s="368"/>
      <c r="G449" s="376"/>
      <c r="H449" s="368"/>
      <c r="I449" s="454" t="s">
        <v>1282</v>
      </c>
      <c r="J449" s="376" t="s">
        <v>577</v>
      </c>
      <c r="K449" s="412" t="s">
        <v>2423</v>
      </c>
      <c r="L449" s="376" t="s">
        <v>34</v>
      </c>
      <c r="M449" s="368"/>
      <c r="N449" s="439"/>
      <c r="O449" s="438"/>
      <c r="P449" s="367" t="s">
        <v>369</v>
      </c>
      <c r="Q449" s="214"/>
      <c r="R449" s="367"/>
      <c r="S449" s="367"/>
      <c r="T449" s="367"/>
      <c r="U449" s="366"/>
      <c r="V449" s="373"/>
      <c r="W449" s="368"/>
      <c r="X449" s="368"/>
      <c r="Y449" s="368"/>
      <c r="Z449" s="368"/>
      <c r="AA449" s="369"/>
      <c r="AB449" s="369"/>
      <c r="AC449" s="369"/>
      <c r="AD449" s="413"/>
      <c r="AE449" s="368" t="str">
        <f t="shared" si="15"/>
        <v>Protection Against Unintended Lapse (298)</v>
      </c>
      <c r="AF449" s="720"/>
      <c r="AG449" s="575"/>
      <c r="AH449" s="723"/>
      <c r="AI449" s="723"/>
      <c r="AJ449" s="723"/>
    </row>
    <row r="450" spans="1:36" ht="42.6" customHeight="1" outlineLevel="1" x14ac:dyDescent="0.25">
      <c r="A450" s="383">
        <v>299</v>
      </c>
      <c r="B450" s="373"/>
      <c r="C450" s="382" t="s">
        <v>657</v>
      </c>
      <c r="D450" s="402" t="s">
        <v>667</v>
      </c>
      <c r="E450" s="376"/>
      <c r="F450" s="368"/>
      <c r="G450" s="376"/>
      <c r="H450" s="376"/>
      <c r="I450" s="412" t="s">
        <v>1283</v>
      </c>
      <c r="J450" s="376" t="s">
        <v>577</v>
      </c>
      <c r="K450" s="412" t="s">
        <v>2423</v>
      </c>
      <c r="L450" s="368" t="s">
        <v>536</v>
      </c>
      <c r="M450" s="368"/>
      <c r="N450" s="452"/>
      <c r="O450" s="452"/>
      <c r="P450" s="367" t="s">
        <v>627</v>
      </c>
      <c r="Q450" s="214"/>
      <c r="R450" s="407"/>
      <c r="S450" s="367"/>
      <c r="T450" s="367"/>
      <c r="U450" s="366"/>
      <c r="V450" s="373"/>
      <c r="W450" s="368"/>
      <c r="X450" s="368"/>
      <c r="Y450" s="368"/>
      <c r="Z450" s="368"/>
      <c r="AA450" s="398"/>
      <c r="AB450" s="369"/>
      <c r="AC450" s="369"/>
      <c r="AD450" s="369"/>
      <c r="AE450" s="368" t="str">
        <f t="shared" si="15"/>
        <v>Check to designate another person to receive copies of any notice of lapse or termination (299)</v>
      </c>
      <c r="AF450" s="720"/>
      <c r="AG450" s="575"/>
      <c r="AH450" s="723"/>
      <c r="AI450" s="723"/>
      <c r="AJ450" s="723"/>
    </row>
    <row r="451" spans="1:36" ht="46.5" customHeight="1" outlineLevel="1" x14ac:dyDescent="0.25">
      <c r="A451" s="383">
        <v>300</v>
      </c>
      <c r="B451" s="373"/>
      <c r="C451" s="382" t="s">
        <v>657</v>
      </c>
      <c r="D451" s="402" t="s">
        <v>667</v>
      </c>
      <c r="E451" s="376"/>
      <c r="F451" s="368"/>
      <c r="G451" s="376"/>
      <c r="H451" s="376"/>
      <c r="I451" s="412" t="s">
        <v>213</v>
      </c>
      <c r="J451" s="376" t="s">
        <v>577</v>
      </c>
      <c r="K451" s="214" t="s">
        <v>2224</v>
      </c>
      <c r="L451" s="376" t="s">
        <v>33</v>
      </c>
      <c r="M451" s="368"/>
      <c r="N451" s="367" t="s">
        <v>239</v>
      </c>
      <c r="O451" s="374">
        <v>15</v>
      </c>
      <c r="P451" s="367" t="s">
        <v>578</v>
      </c>
      <c r="Q451" s="214"/>
      <c r="R451" s="367" t="s">
        <v>500</v>
      </c>
      <c r="S451" s="367"/>
      <c r="T451" s="367"/>
      <c r="U451" s="366" t="s">
        <v>34</v>
      </c>
      <c r="V451" s="373"/>
      <c r="W451" s="368"/>
      <c r="X451" s="368"/>
      <c r="Y451" s="368"/>
      <c r="Z451" s="368"/>
      <c r="AA451" s="369"/>
      <c r="AB451" s="369"/>
      <c r="AC451" s="369"/>
      <c r="AD451" s="369" t="s">
        <v>234</v>
      </c>
      <c r="AE451" s="368" t="str">
        <f t="shared" si="15"/>
        <v>First (300)</v>
      </c>
      <c r="AF451" s="720"/>
      <c r="AG451" s="575"/>
      <c r="AH451" s="723" t="s">
        <v>4252</v>
      </c>
      <c r="AI451" s="723" t="s">
        <v>29</v>
      </c>
      <c r="AJ451" s="723"/>
    </row>
    <row r="452" spans="1:36" s="203" customFormat="1" ht="46.5" customHeight="1" outlineLevel="1" x14ac:dyDescent="0.25">
      <c r="A452" s="383">
        <v>301</v>
      </c>
      <c r="B452" s="373"/>
      <c r="C452" s="382" t="s">
        <v>657</v>
      </c>
      <c r="D452" s="402" t="s">
        <v>667</v>
      </c>
      <c r="E452" s="376"/>
      <c r="F452" s="368"/>
      <c r="G452" s="376"/>
      <c r="H452" s="376"/>
      <c r="I452" s="412" t="s">
        <v>215</v>
      </c>
      <c r="J452" s="376" t="s">
        <v>577</v>
      </c>
      <c r="K452" s="214" t="s">
        <v>2224</v>
      </c>
      <c r="L452" s="376" t="s">
        <v>536</v>
      </c>
      <c r="M452" s="368"/>
      <c r="N452" s="367" t="s">
        <v>239</v>
      </c>
      <c r="O452" s="374">
        <v>1</v>
      </c>
      <c r="P452" s="367" t="s">
        <v>578</v>
      </c>
      <c r="Q452" s="214"/>
      <c r="R452" s="367" t="s">
        <v>500</v>
      </c>
      <c r="S452" s="367"/>
      <c r="T452" s="367"/>
      <c r="U452" s="366" t="s">
        <v>34</v>
      </c>
      <c r="V452" s="373"/>
      <c r="W452" s="368"/>
      <c r="X452" s="368"/>
      <c r="Y452" s="368"/>
      <c r="Z452" s="368"/>
      <c r="AA452" s="369"/>
      <c r="AB452" s="369"/>
      <c r="AC452" s="369"/>
      <c r="AD452" s="369" t="s">
        <v>234</v>
      </c>
      <c r="AE452" s="368" t="str">
        <f t="shared" si="15"/>
        <v>MI (301)</v>
      </c>
      <c r="AF452" s="721"/>
      <c r="AG452" s="722"/>
      <c r="AH452" s="723" t="s">
        <v>4252</v>
      </c>
      <c r="AI452" s="723" t="s">
        <v>215</v>
      </c>
      <c r="AJ452" s="723"/>
    </row>
    <row r="453" spans="1:36" s="203" customFormat="1" ht="46.5" customHeight="1" outlineLevel="1" x14ac:dyDescent="0.25">
      <c r="A453" s="383">
        <v>302</v>
      </c>
      <c r="B453" s="373"/>
      <c r="C453" s="382" t="s">
        <v>657</v>
      </c>
      <c r="D453" s="402" t="s">
        <v>667</v>
      </c>
      <c r="E453" s="376"/>
      <c r="F453" s="368"/>
      <c r="G453" s="376"/>
      <c r="H453" s="376"/>
      <c r="I453" s="412" t="s">
        <v>214</v>
      </c>
      <c r="J453" s="376" t="s">
        <v>577</v>
      </c>
      <c r="K453" s="214" t="s">
        <v>2224</v>
      </c>
      <c r="L453" s="376" t="s">
        <v>33</v>
      </c>
      <c r="M453" s="368"/>
      <c r="N453" s="367" t="s">
        <v>239</v>
      </c>
      <c r="O453" s="374">
        <v>19</v>
      </c>
      <c r="P453" s="367" t="s">
        <v>578</v>
      </c>
      <c r="Q453" s="214"/>
      <c r="R453" s="367" t="s">
        <v>500</v>
      </c>
      <c r="S453" s="367"/>
      <c r="T453" s="367"/>
      <c r="U453" s="366" t="s">
        <v>34</v>
      </c>
      <c r="V453" s="373"/>
      <c r="W453" s="368"/>
      <c r="X453" s="368"/>
      <c r="Y453" s="368"/>
      <c r="Z453" s="368"/>
      <c r="AA453" s="369"/>
      <c r="AB453" s="369"/>
      <c r="AC453" s="369"/>
      <c r="AD453" s="369" t="s">
        <v>234</v>
      </c>
      <c r="AE453" s="368" t="str">
        <f t="shared" si="15"/>
        <v>Last (302)</v>
      </c>
      <c r="AF453" s="721"/>
      <c r="AG453" s="722"/>
      <c r="AH453" s="723" t="s">
        <v>4252</v>
      </c>
      <c r="AI453" s="723" t="s">
        <v>111</v>
      </c>
      <c r="AJ453" s="723"/>
    </row>
    <row r="454" spans="1:36" s="203" customFormat="1" ht="46.5" customHeight="1" outlineLevel="1" x14ac:dyDescent="0.25">
      <c r="A454" s="383">
        <v>303</v>
      </c>
      <c r="B454" s="373"/>
      <c r="C454" s="382" t="s">
        <v>657</v>
      </c>
      <c r="D454" s="402" t="s">
        <v>667</v>
      </c>
      <c r="E454" s="376"/>
      <c r="F454" s="368"/>
      <c r="G454" s="376"/>
      <c r="H454" s="376"/>
      <c r="I454" s="412" t="s">
        <v>537</v>
      </c>
      <c r="J454" s="376" t="s">
        <v>577</v>
      </c>
      <c r="K454" s="214" t="s">
        <v>2224</v>
      </c>
      <c r="L454" s="368" t="s">
        <v>536</v>
      </c>
      <c r="M454" s="368"/>
      <c r="N454" s="367"/>
      <c r="O454" s="374"/>
      <c r="P454" s="367" t="s">
        <v>130</v>
      </c>
      <c r="Q454" s="214" t="s">
        <v>583</v>
      </c>
      <c r="R454" s="367" t="s">
        <v>500</v>
      </c>
      <c r="S454" s="367"/>
      <c r="T454" s="367"/>
      <c r="U454" s="366" t="s">
        <v>34</v>
      </c>
      <c r="V454" s="373"/>
      <c r="W454" s="368"/>
      <c r="X454" s="368"/>
      <c r="Y454" s="368"/>
      <c r="Z454" s="368"/>
      <c r="AA454" s="369"/>
      <c r="AB454" s="369"/>
      <c r="AC454" s="369"/>
      <c r="AD454" s="369"/>
      <c r="AE454" s="368" t="str">
        <f t="shared" si="15"/>
        <v>Suffix (303)</v>
      </c>
      <c r="AF454" s="721"/>
      <c r="AG454" s="722"/>
      <c r="AH454" s="723" t="s">
        <v>4252</v>
      </c>
      <c r="AI454" s="723" t="s">
        <v>537</v>
      </c>
      <c r="AJ454" s="723"/>
    </row>
    <row r="455" spans="1:36" ht="46.5" customHeight="1" outlineLevel="1" x14ac:dyDescent="0.25">
      <c r="A455" s="383">
        <v>304</v>
      </c>
      <c r="B455" s="373"/>
      <c r="C455" s="382" t="s">
        <v>657</v>
      </c>
      <c r="D455" s="402" t="s">
        <v>667</v>
      </c>
      <c r="E455" s="376"/>
      <c r="F455" s="368"/>
      <c r="G455" s="376"/>
      <c r="H455" s="376"/>
      <c r="I455" s="412" t="s">
        <v>689</v>
      </c>
      <c r="J455" s="376" t="s">
        <v>577</v>
      </c>
      <c r="K455" s="214" t="s">
        <v>2224</v>
      </c>
      <c r="L455" s="376" t="s">
        <v>33</v>
      </c>
      <c r="M455" s="368"/>
      <c r="N455" s="367" t="s">
        <v>420</v>
      </c>
      <c r="O455" s="374">
        <v>30</v>
      </c>
      <c r="P455" s="367" t="s">
        <v>406</v>
      </c>
      <c r="Q455" s="214"/>
      <c r="R455" s="367" t="s">
        <v>500</v>
      </c>
      <c r="S455" s="367"/>
      <c r="T455" s="367"/>
      <c r="U455" s="366" t="s">
        <v>34</v>
      </c>
      <c r="V455" s="373"/>
      <c r="W455" s="368"/>
      <c r="X455" s="368"/>
      <c r="Y455" s="368"/>
      <c r="Z455" s="368"/>
      <c r="AA455" s="369"/>
      <c r="AB455" s="369"/>
      <c r="AC455" s="369"/>
      <c r="AD455" s="369" t="s">
        <v>234</v>
      </c>
      <c r="AE455" s="368" t="str">
        <f t="shared" si="15"/>
        <v>Street Address (304)</v>
      </c>
      <c r="AF455" s="720"/>
      <c r="AG455" s="575"/>
      <c r="AH455" s="723" t="s">
        <v>4252</v>
      </c>
      <c r="AI455" s="723" t="s">
        <v>4207</v>
      </c>
      <c r="AJ455" s="723"/>
    </row>
    <row r="456" spans="1:36" ht="46.5" customHeight="1" outlineLevel="1" x14ac:dyDescent="0.25">
      <c r="A456" s="383">
        <v>305</v>
      </c>
      <c r="B456" s="373"/>
      <c r="C456" s="382" t="s">
        <v>657</v>
      </c>
      <c r="D456" s="402" t="s">
        <v>667</v>
      </c>
      <c r="E456" s="376"/>
      <c r="F456" s="368"/>
      <c r="G456" s="376"/>
      <c r="H456" s="376"/>
      <c r="I456" s="412" t="s">
        <v>395</v>
      </c>
      <c r="J456" s="376" t="s">
        <v>577</v>
      </c>
      <c r="K456" s="214" t="s">
        <v>2224</v>
      </c>
      <c r="L456" s="376" t="s">
        <v>33</v>
      </c>
      <c r="M456" s="368"/>
      <c r="N456" s="367" t="s">
        <v>420</v>
      </c>
      <c r="O456" s="374">
        <v>20</v>
      </c>
      <c r="P456" s="367" t="s">
        <v>406</v>
      </c>
      <c r="Q456" s="214"/>
      <c r="R456" s="367" t="s">
        <v>500</v>
      </c>
      <c r="S456" s="367"/>
      <c r="T456" s="367"/>
      <c r="U456" s="366" t="s">
        <v>34</v>
      </c>
      <c r="V456" s="373"/>
      <c r="W456" s="368"/>
      <c r="X456" s="368"/>
      <c r="Y456" s="368"/>
      <c r="Z456" s="368"/>
      <c r="AA456" s="369"/>
      <c r="AB456" s="369"/>
      <c r="AC456" s="369"/>
      <c r="AD456" s="369" t="s">
        <v>234</v>
      </c>
      <c r="AE456" s="368" t="str">
        <f t="shared" si="15"/>
        <v>City (305)</v>
      </c>
      <c r="AF456" s="720"/>
      <c r="AG456" s="575"/>
      <c r="AH456" s="723" t="s">
        <v>4252</v>
      </c>
      <c r="AI456" s="723" t="s">
        <v>395</v>
      </c>
      <c r="AJ456" s="723"/>
    </row>
    <row r="457" spans="1:36" ht="46.5" customHeight="1" outlineLevel="1" x14ac:dyDescent="0.25">
      <c r="A457" s="383">
        <v>306</v>
      </c>
      <c r="B457" s="373"/>
      <c r="C457" s="382" t="s">
        <v>657</v>
      </c>
      <c r="D457" s="402" t="s">
        <v>667</v>
      </c>
      <c r="E457" s="376"/>
      <c r="F457" s="368"/>
      <c r="G457" s="376"/>
      <c r="H457" s="376"/>
      <c r="I457" s="412" t="s">
        <v>284</v>
      </c>
      <c r="J457" s="376" t="s">
        <v>577</v>
      </c>
      <c r="K457" s="214" t="s">
        <v>2224</v>
      </c>
      <c r="L457" s="376" t="s">
        <v>33</v>
      </c>
      <c r="M457" s="368"/>
      <c r="N457" s="367"/>
      <c r="O457" s="374"/>
      <c r="P457" s="367" t="s">
        <v>130</v>
      </c>
      <c r="Q457" s="214" t="s">
        <v>299</v>
      </c>
      <c r="R457" s="367" t="s">
        <v>500</v>
      </c>
      <c r="S457" s="367"/>
      <c r="T457" s="367"/>
      <c r="U457" s="366" t="s">
        <v>34</v>
      </c>
      <c r="V457" s="373"/>
      <c r="W457" s="368"/>
      <c r="X457" s="368"/>
      <c r="Y457" s="368"/>
      <c r="Z457" s="368"/>
      <c r="AA457" s="369" t="s">
        <v>234</v>
      </c>
      <c r="AB457" s="369"/>
      <c r="AC457" s="369"/>
      <c r="AD457" s="369" t="s">
        <v>234</v>
      </c>
      <c r="AE457" s="368" t="str">
        <f t="shared" si="15"/>
        <v>State (306)</v>
      </c>
      <c r="AF457" s="720"/>
      <c r="AG457" s="575"/>
      <c r="AH457" s="723" t="s">
        <v>4252</v>
      </c>
      <c r="AI457" s="723" t="s">
        <v>284</v>
      </c>
      <c r="AJ457" s="723"/>
    </row>
    <row r="458" spans="1:36" ht="46.5" customHeight="1" outlineLevel="1" x14ac:dyDescent="0.25">
      <c r="A458" s="383">
        <v>307</v>
      </c>
      <c r="B458" s="373"/>
      <c r="C458" s="382" t="s">
        <v>657</v>
      </c>
      <c r="D458" s="402" t="s">
        <v>667</v>
      </c>
      <c r="E458" s="376"/>
      <c r="F458" s="368"/>
      <c r="G458" s="376"/>
      <c r="H458" s="376"/>
      <c r="I458" s="412" t="s">
        <v>285</v>
      </c>
      <c r="J458" s="376" t="s">
        <v>577</v>
      </c>
      <c r="K458" s="214" t="s">
        <v>2224</v>
      </c>
      <c r="L458" s="376" t="s">
        <v>33</v>
      </c>
      <c r="M458" s="368"/>
      <c r="N458" s="367" t="s">
        <v>428</v>
      </c>
      <c r="O458" s="374">
        <v>5</v>
      </c>
      <c r="P458" s="367" t="s">
        <v>578</v>
      </c>
      <c r="Q458" s="214"/>
      <c r="R458" s="367" t="s">
        <v>500</v>
      </c>
      <c r="S458" s="367">
        <v>5</v>
      </c>
      <c r="T458" s="367">
        <v>5</v>
      </c>
      <c r="U458" s="366">
        <v>99999</v>
      </c>
      <c r="V458" s="373"/>
      <c r="W458" s="368"/>
      <c r="X458" s="368"/>
      <c r="Y458" s="368"/>
      <c r="Z458" s="368"/>
      <c r="AA458" s="369"/>
      <c r="AB458" s="369"/>
      <c r="AC458" s="369"/>
      <c r="AD458" s="369" t="s">
        <v>234</v>
      </c>
      <c r="AE458" s="368" t="str">
        <f t="shared" si="15"/>
        <v>Zip Code (307)</v>
      </c>
      <c r="AF458" s="720"/>
      <c r="AG458" s="575"/>
      <c r="AH458" s="723" t="s">
        <v>4252</v>
      </c>
      <c r="AI458" s="723" t="s">
        <v>285</v>
      </c>
      <c r="AJ458" s="723"/>
    </row>
    <row r="459" spans="1:36" ht="46.35" customHeight="1" outlineLevel="1" x14ac:dyDescent="0.25">
      <c r="A459" s="383">
        <v>308</v>
      </c>
      <c r="B459" s="373"/>
      <c r="C459" s="382" t="s">
        <v>657</v>
      </c>
      <c r="D459" s="402" t="s">
        <v>667</v>
      </c>
      <c r="E459" s="376"/>
      <c r="F459" s="368"/>
      <c r="G459" s="376"/>
      <c r="H459" s="376"/>
      <c r="I459" s="409" t="s">
        <v>190</v>
      </c>
      <c r="J459" s="376" t="s">
        <v>577</v>
      </c>
      <c r="K459" s="214" t="s">
        <v>2224</v>
      </c>
      <c r="L459" s="376" t="s">
        <v>33</v>
      </c>
      <c r="M459" s="368"/>
      <c r="N459" s="367" t="s">
        <v>427</v>
      </c>
      <c r="O459" s="374">
        <v>10</v>
      </c>
      <c r="P459" s="367" t="s">
        <v>578</v>
      </c>
      <c r="Q459" s="214"/>
      <c r="R459" s="367" t="s">
        <v>500</v>
      </c>
      <c r="S459" s="367">
        <v>10</v>
      </c>
      <c r="T459" s="366">
        <v>10</v>
      </c>
      <c r="U459" s="366" t="s">
        <v>590</v>
      </c>
      <c r="V459" s="373"/>
      <c r="W459" s="368"/>
      <c r="X459" s="368"/>
      <c r="Y459" s="368"/>
      <c r="Z459" s="368"/>
      <c r="AA459" s="369"/>
      <c r="AB459" s="369"/>
      <c r="AC459" s="369"/>
      <c r="AD459" s="369" t="s">
        <v>234</v>
      </c>
      <c r="AE459" s="368" t="str">
        <f t="shared" si="15"/>
        <v>Telephone # (308)</v>
      </c>
      <c r="AF459" s="720"/>
      <c r="AG459" s="575"/>
      <c r="AH459" s="723" t="s">
        <v>4252</v>
      </c>
      <c r="AI459" s="723" t="s">
        <v>4199</v>
      </c>
      <c r="AJ459" s="723"/>
    </row>
    <row r="460" spans="1:36" outlineLevel="1" x14ac:dyDescent="0.25">
      <c r="A460" s="383">
        <v>309</v>
      </c>
      <c r="B460" s="373"/>
      <c r="C460" s="382" t="s">
        <v>657</v>
      </c>
      <c r="D460" s="402" t="s">
        <v>667</v>
      </c>
      <c r="E460" s="376"/>
      <c r="F460" s="368"/>
      <c r="G460" s="376"/>
      <c r="H460" s="376"/>
      <c r="I460" s="412" t="s">
        <v>1493</v>
      </c>
      <c r="J460" s="376" t="s">
        <v>32</v>
      </c>
      <c r="K460" s="214"/>
      <c r="L460" s="376" t="s">
        <v>34</v>
      </c>
      <c r="M460" s="368"/>
      <c r="N460" s="367"/>
      <c r="O460" s="374"/>
      <c r="P460" s="367" t="s">
        <v>369</v>
      </c>
      <c r="Q460" s="214"/>
      <c r="R460" s="367"/>
      <c r="S460" s="367"/>
      <c r="T460" s="367"/>
      <c r="U460" s="366"/>
      <c r="V460" s="373"/>
      <c r="W460" s="368"/>
      <c r="X460" s="368"/>
      <c r="Y460" s="368"/>
      <c r="Z460" s="368"/>
      <c r="AA460" s="369"/>
      <c r="AB460" s="369"/>
      <c r="AC460" s="369"/>
      <c r="AD460" s="369"/>
      <c r="AE460" s="368" t="str">
        <f t="shared" si="15"/>
        <v>Policy Notification (309)</v>
      </c>
      <c r="AF460" s="720"/>
      <c r="AG460" s="575"/>
      <c r="AH460" s="723"/>
      <c r="AI460" s="723"/>
      <c r="AJ460" s="723"/>
    </row>
    <row r="461" spans="1:36" ht="45.6" outlineLevel="1" x14ac:dyDescent="0.25">
      <c r="A461" s="383">
        <v>310</v>
      </c>
      <c r="B461" s="373"/>
      <c r="C461" s="382" t="s">
        <v>657</v>
      </c>
      <c r="D461" s="402" t="s">
        <v>667</v>
      </c>
      <c r="E461" s="376"/>
      <c r="F461" s="368"/>
      <c r="G461" s="376"/>
      <c r="H461" s="376"/>
      <c r="I461" s="412" t="s">
        <v>1615</v>
      </c>
      <c r="J461" s="376" t="s">
        <v>32</v>
      </c>
      <c r="K461" s="214"/>
      <c r="L461" s="376" t="s">
        <v>536</v>
      </c>
      <c r="M461" s="368"/>
      <c r="N461" s="367"/>
      <c r="O461" s="374"/>
      <c r="P461" s="367" t="s">
        <v>627</v>
      </c>
      <c r="Q461" s="214"/>
      <c r="R461" s="367"/>
      <c r="S461" s="367"/>
      <c r="T461" s="367"/>
      <c r="U461" s="366"/>
      <c r="V461" s="373"/>
      <c r="W461" s="368"/>
      <c r="X461" s="368"/>
      <c r="Y461" s="368"/>
      <c r="Z461" s="368"/>
      <c r="AA461" s="369"/>
      <c r="AB461" s="369"/>
      <c r="AC461" s="369"/>
      <c r="AD461" s="369"/>
      <c r="AE461" s="368" t="str">
        <f t="shared" si="15"/>
        <v>Check if Policyowner wants notifications to be sent to another party (310)</v>
      </c>
      <c r="AF461" s="720"/>
      <c r="AG461" s="575"/>
      <c r="AH461" s="723"/>
      <c r="AI461" s="723"/>
      <c r="AJ461" s="723"/>
    </row>
    <row r="462" spans="1:36" ht="34.200000000000003" outlineLevel="1" x14ac:dyDescent="0.25">
      <c r="A462" s="383">
        <v>311</v>
      </c>
      <c r="B462" s="373"/>
      <c r="C462" s="382" t="s">
        <v>657</v>
      </c>
      <c r="D462" s="402" t="s">
        <v>667</v>
      </c>
      <c r="E462" s="376"/>
      <c r="F462" s="368"/>
      <c r="G462" s="376"/>
      <c r="H462" s="376"/>
      <c r="I462" s="412" t="s">
        <v>398</v>
      </c>
      <c r="J462" s="376" t="s">
        <v>577</v>
      </c>
      <c r="K462" s="214" t="s">
        <v>1495</v>
      </c>
      <c r="L462" s="376" t="s">
        <v>579</v>
      </c>
      <c r="M462" s="368" t="s">
        <v>1496</v>
      </c>
      <c r="N462" s="367"/>
      <c r="O462" s="374"/>
      <c r="P462" s="367" t="s">
        <v>627</v>
      </c>
      <c r="Q462" s="214"/>
      <c r="R462" s="367"/>
      <c r="S462" s="367"/>
      <c r="T462" s="367"/>
      <c r="U462" s="366"/>
      <c r="V462" s="373"/>
      <c r="W462" s="368"/>
      <c r="X462" s="368"/>
      <c r="Y462" s="368"/>
      <c r="Z462" s="368"/>
      <c r="AA462" s="369"/>
      <c r="AB462" s="369"/>
      <c r="AC462" s="369"/>
      <c r="AD462" s="369"/>
      <c r="AE462" s="368" t="str">
        <f t="shared" ref="AE462:AE472" si="16">I462&amp;" ("&amp;A462&amp;")"</f>
        <v>Proposed Insured (311)</v>
      </c>
      <c r="AF462" s="720"/>
      <c r="AG462" s="575"/>
      <c r="AH462" s="723"/>
      <c r="AI462" s="723"/>
      <c r="AJ462" s="723"/>
    </row>
    <row r="463" spans="1:36" ht="34.200000000000003" outlineLevel="1" x14ac:dyDescent="0.25">
      <c r="A463" s="383">
        <v>312</v>
      </c>
      <c r="B463" s="373"/>
      <c r="C463" s="382" t="s">
        <v>657</v>
      </c>
      <c r="D463" s="402" t="s">
        <v>667</v>
      </c>
      <c r="E463" s="376"/>
      <c r="F463" s="368"/>
      <c r="G463" s="376"/>
      <c r="H463" s="376"/>
      <c r="I463" s="412" t="s">
        <v>1497</v>
      </c>
      <c r="J463" s="376" t="s">
        <v>577</v>
      </c>
      <c r="K463" s="214" t="s">
        <v>1495</v>
      </c>
      <c r="L463" s="376" t="s">
        <v>579</v>
      </c>
      <c r="M463" s="368" t="s">
        <v>1496</v>
      </c>
      <c r="N463" s="367"/>
      <c r="O463" s="374"/>
      <c r="P463" s="367" t="s">
        <v>627</v>
      </c>
      <c r="Q463" s="214"/>
      <c r="R463" s="367"/>
      <c r="S463" s="367"/>
      <c r="T463" s="367"/>
      <c r="U463" s="366"/>
      <c r="V463" s="373"/>
      <c r="W463" s="368"/>
      <c r="X463" s="368"/>
      <c r="Y463" s="368"/>
      <c r="Z463" s="368"/>
      <c r="AA463" s="369"/>
      <c r="AB463" s="369"/>
      <c r="AC463" s="369"/>
      <c r="AD463" s="369"/>
      <c r="AE463" s="368" t="str">
        <f t="shared" si="16"/>
        <v>Payor (312)</v>
      </c>
      <c r="AF463" s="720"/>
      <c r="AG463" s="575"/>
      <c r="AH463" s="723"/>
      <c r="AI463" s="723"/>
      <c r="AJ463" s="723"/>
    </row>
    <row r="464" spans="1:36" ht="34.200000000000003" outlineLevel="1" x14ac:dyDescent="0.25">
      <c r="A464" s="383">
        <v>313</v>
      </c>
      <c r="B464" s="373"/>
      <c r="C464" s="382" t="s">
        <v>657</v>
      </c>
      <c r="D464" s="402" t="s">
        <v>667</v>
      </c>
      <c r="E464" s="376"/>
      <c r="F464" s="368"/>
      <c r="G464" s="376"/>
      <c r="H464" s="376"/>
      <c r="I464" s="412" t="s">
        <v>378</v>
      </c>
      <c r="J464" s="376" t="s">
        <v>577</v>
      </c>
      <c r="K464" s="214" t="s">
        <v>1495</v>
      </c>
      <c r="L464" s="376" t="s">
        <v>579</v>
      </c>
      <c r="M464" s="368" t="s">
        <v>1496</v>
      </c>
      <c r="N464" s="367"/>
      <c r="O464" s="374"/>
      <c r="P464" s="367" t="s">
        <v>627</v>
      </c>
      <c r="Q464" s="214"/>
      <c r="R464" s="367"/>
      <c r="S464" s="367"/>
      <c r="T464" s="367"/>
      <c r="U464" s="366"/>
      <c r="V464" s="373"/>
      <c r="W464" s="368"/>
      <c r="X464" s="368"/>
      <c r="Y464" s="368"/>
      <c r="Z464" s="368"/>
      <c r="AA464" s="369"/>
      <c r="AB464" s="369"/>
      <c r="AC464" s="369"/>
      <c r="AD464" s="369"/>
      <c r="AE464" s="368" t="str">
        <f t="shared" si="16"/>
        <v>Other (313)</v>
      </c>
      <c r="AF464" s="720"/>
      <c r="AG464" s="575"/>
      <c r="AH464" s="723"/>
      <c r="AI464" s="723"/>
      <c r="AJ464" s="723"/>
    </row>
    <row r="465" spans="1:36" outlineLevel="1" x14ac:dyDescent="0.25">
      <c r="A465" s="383">
        <v>314</v>
      </c>
      <c r="B465" s="373"/>
      <c r="C465" s="382" t="s">
        <v>657</v>
      </c>
      <c r="D465" s="402" t="s">
        <v>667</v>
      </c>
      <c r="E465" s="376"/>
      <c r="F465" s="368"/>
      <c r="G465" s="376"/>
      <c r="H465" s="376"/>
      <c r="I465" s="412" t="s">
        <v>149</v>
      </c>
      <c r="J465" s="376" t="s">
        <v>577</v>
      </c>
      <c r="K465" s="214" t="s">
        <v>1498</v>
      </c>
      <c r="L465" s="376" t="s">
        <v>33</v>
      </c>
      <c r="M465" s="368"/>
      <c r="N465" s="367" t="s">
        <v>239</v>
      </c>
      <c r="O465" s="374">
        <v>39</v>
      </c>
      <c r="P465" s="367" t="s">
        <v>578</v>
      </c>
      <c r="Q465" s="214"/>
      <c r="R465" s="367" t="s">
        <v>500</v>
      </c>
      <c r="S465" s="367"/>
      <c r="T465" s="367"/>
      <c r="U465" s="366" t="s">
        <v>34</v>
      </c>
      <c r="V465" s="373"/>
      <c r="W465" s="368"/>
      <c r="X465" s="368"/>
      <c r="Y465" s="368"/>
      <c r="Z465" s="368"/>
      <c r="AA465" s="369"/>
      <c r="AB465" s="369"/>
      <c r="AC465" s="369"/>
      <c r="AD465" s="369"/>
      <c r="AE465" s="368" t="str">
        <f t="shared" si="16"/>
        <v>Name (314)</v>
      </c>
      <c r="AF465" s="720"/>
      <c r="AG465" s="575"/>
      <c r="AH465" s="723"/>
      <c r="AI465" s="723"/>
      <c r="AJ465" s="723"/>
    </row>
    <row r="466" spans="1:36" outlineLevel="1" x14ac:dyDescent="0.25">
      <c r="A466" s="383">
        <v>315</v>
      </c>
      <c r="B466" s="373"/>
      <c r="C466" s="382" t="s">
        <v>657</v>
      </c>
      <c r="D466" s="402" t="s">
        <v>667</v>
      </c>
      <c r="E466" s="376"/>
      <c r="F466" s="368"/>
      <c r="G466" s="376"/>
      <c r="H466" s="376"/>
      <c r="I466" s="412" t="s">
        <v>689</v>
      </c>
      <c r="J466" s="376" t="s">
        <v>577</v>
      </c>
      <c r="K466" s="214" t="s">
        <v>1498</v>
      </c>
      <c r="L466" s="376" t="s">
        <v>536</v>
      </c>
      <c r="M466" s="368"/>
      <c r="N466" s="367" t="s">
        <v>420</v>
      </c>
      <c r="O466" s="374">
        <v>30</v>
      </c>
      <c r="P466" s="367" t="s">
        <v>406</v>
      </c>
      <c r="Q466" s="214"/>
      <c r="R466" s="367" t="s">
        <v>500</v>
      </c>
      <c r="S466" s="367"/>
      <c r="T466" s="367"/>
      <c r="U466" s="366" t="s">
        <v>34</v>
      </c>
      <c r="V466" s="373"/>
      <c r="W466" s="368"/>
      <c r="X466" s="368"/>
      <c r="Y466" s="368"/>
      <c r="Z466" s="368"/>
      <c r="AA466" s="369"/>
      <c r="AB466" s="369"/>
      <c r="AC466" s="369"/>
      <c r="AD466" s="369"/>
      <c r="AE466" s="368" t="str">
        <f t="shared" si="16"/>
        <v>Street Address (315)</v>
      </c>
      <c r="AF466" s="720"/>
      <c r="AG466" s="575"/>
      <c r="AH466" s="723"/>
      <c r="AI466" s="723"/>
      <c r="AJ466" s="723"/>
    </row>
    <row r="467" spans="1:36" outlineLevel="1" x14ac:dyDescent="0.25">
      <c r="A467" s="383">
        <v>316</v>
      </c>
      <c r="B467" s="373"/>
      <c r="C467" s="382" t="s">
        <v>657</v>
      </c>
      <c r="D467" s="402" t="s">
        <v>667</v>
      </c>
      <c r="E467" s="376"/>
      <c r="F467" s="368"/>
      <c r="G467" s="376"/>
      <c r="H467" s="376"/>
      <c r="I467" s="412" t="s">
        <v>395</v>
      </c>
      <c r="J467" s="376" t="s">
        <v>577</v>
      </c>
      <c r="K467" s="214" t="s">
        <v>1498</v>
      </c>
      <c r="L467" s="376" t="s">
        <v>536</v>
      </c>
      <c r="M467" s="368"/>
      <c r="N467" s="367" t="s">
        <v>420</v>
      </c>
      <c r="O467" s="374">
        <v>20</v>
      </c>
      <c r="P467" s="367" t="s">
        <v>406</v>
      </c>
      <c r="Q467" s="214"/>
      <c r="R467" s="367" t="s">
        <v>500</v>
      </c>
      <c r="S467" s="367"/>
      <c r="T467" s="367"/>
      <c r="U467" s="366" t="s">
        <v>34</v>
      </c>
      <c r="V467" s="373"/>
      <c r="W467" s="368"/>
      <c r="X467" s="368"/>
      <c r="Y467" s="368"/>
      <c r="Z467" s="368"/>
      <c r="AA467" s="369"/>
      <c r="AB467" s="369"/>
      <c r="AC467" s="369"/>
      <c r="AD467" s="369"/>
      <c r="AE467" s="368" t="str">
        <f t="shared" si="16"/>
        <v>City (316)</v>
      </c>
      <c r="AF467" s="720"/>
      <c r="AG467" s="575"/>
      <c r="AH467" s="723"/>
      <c r="AI467" s="723"/>
      <c r="AJ467" s="723"/>
    </row>
    <row r="468" spans="1:36" ht="22.8" outlineLevel="1" x14ac:dyDescent="0.25">
      <c r="A468" s="383">
        <v>317</v>
      </c>
      <c r="B468" s="373"/>
      <c r="C468" s="382" t="s">
        <v>657</v>
      </c>
      <c r="D468" s="402" t="s">
        <v>667</v>
      </c>
      <c r="E468" s="376"/>
      <c r="F468" s="368"/>
      <c r="G468" s="376"/>
      <c r="H468" s="376"/>
      <c r="I468" s="412" t="s">
        <v>284</v>
      </c>
      <c r="J468" s="376" t="s">
        <v>577</v>
      </c>
      <c r="K468" s="214" t="s">
        <v>1498</v>
      </c>
      <c r="L468" s="376" t="s">
        <v>536</v>
      </c>
      <c r="M468" s="368"/>
      <c r="N468" s="367"/>
      <c r="O468" s="374"/>
      <c r="P468" s="367" t="s">
        <v>130</v>
      </c>
      <c r="Q468" s="214" t="s">
        <v>299</v>
      </c>
      <c r="R468" s="367" t="s">
        <v>500</v>
      </c>
      <c r="S468" s="367"/>
      <c r="T468" s="367"/>
      <c r="U468" s="366" t="s">
        <v>34</v>
      </c>
      <c r="V468" s="373"/>
      <c r="W468" s="368"/>
      <c r="X468" s="368"/>
      <c r="Y468" s="368"/>
      <c r="Z468" s="368"/>
      <c r="AA468" s="369"/>
      <c r="AB468" s="369"/>
      <c r="AC468" s="369"/>
      <c r="AD468" s="369"/>
      <c r="AE468" s="368" t="str">
        <f t="shared" si="16"/>
        <v>State (317)</v>
      </c>
      <c r="AF468" s="720"/>
      <c r="AG468" s="575"/>
      <c r="AH468" s="723"/>
      <c r="AI468" s="723"/>
      <c r="AJ468" s="723"/>
    </row>
    <row r="469" spans="1:36" outlineLevel="1" x14ac:dyDescent="0.25">
      <c r="A469" s="383">
        <v>318</v>
      </c>
      <c r="B469" s="373"/>
      <c r="C469" s="382" t="s">
        <v>657</v>
      </c>
      <c r="D469" s="402" t="s">
        <v>667</v>
      </c>
      <c r="E469" s="376"/>
      <c r="F469" s="368"/>
      <c r="G469" s="376"/>
      <c r="H469" s="376"/>
      <c r="I469" s="412" t="s">
        <v>285</v>
      </c>
      <c r="J469" s="376" t="s">
        <v>577</v>
      </c>
      <c r="K469" s="214" t="s">
        <v>1498</v>
      </c>
      <c r="L469" s="376" t="s">
        <v>536</v>
      </c>
      <c r="M469" s="368"/>
      <c r="N469" s="367" t="s">
        <v>428</v>
      </c>
      <c r="O469" s="374">
        <v>5</v>
      </c>
      <c r="P469" s="367" t="s">
        <v>578</v>
      </c>
      <c r="Q469" s="214"/>
      <c r="R469" s="367" t="s">
        <v>500</v>
      </c>
      <c r="S469" s="367">
        <v>5</v>
      </c>
      <c r="T469" s="367">
        <v>5</v>
      </c>
      <c r="U469" s="366">
        <v>99999</v>
      </c>
      <c r="V469" s="373"/>
      <c r="W469" s="368"/>
      <c r="X469" s="368"/>
      <c r="Y469" s="368"/>
      <c r="Z469" s="368"/>
      <c r="AA469" s="369"/>
      <c r="AB469" s="369"/>
      <c r="AC469" s="369"/>
      <c r="AD469" s="369"/>
      <c r="AE469" s="368" t="str">
        <f t="shared" si="16"/>
        <v>Zip Code (318)</v>
      </c>
      <c r="AF469" s="720"/>
      <c r="AG469" s="575"/>
      <c r="AH469" s="723"/>
      <c r="AI469" s="723"/>
      <c r="AJ469" s="723"/>
    </row>
    <row r="470" spans="1:36" ht="159.6" outlineLevel="1" x14ac:dyDescent="0.25">
      <c r="A470" s="383">
        <v>319</v>
      </c>
      <c r="B470" s="373"/>
      <c r="C470" s="382" t="s">
        <v>657</v>
      </c>
      <c r="D470" s="402" t="s">
        <v>667</v>
      </c>
      <c r="E470" s="376"/>
      <c r="F470" s="368"/>
      <c r="G470" s="376"/>
      <c r="H470" s="376"/>
      <c r="I470" s="412" t="s">
        <v>416</v>
      </c>
      <c r="J470" s="376" t="s">
        <v>577</v>
      </c>
      <c r="K470" s="214" t="s">
        <v>1498</v>
      </c>
      <c r="L470" s="376" t="s">
        <v>33</v>
      </c>
      <c r="M470" s="368"/>
      <c r="N470" s="367"/>
      <c r="O470" s="374"/>
      <c r="P470" s="367" t="s">
        <v>130</v>
      </c>
      <c r="Q470" s="214" t="s">
        <v>1353</v>
      </c>
      <c r="R470" s="367" t="s">
        <v>500</v>
      </c>
      <c r="S470" s="367"/>
      <c r="T470" s="367"/>
      <c r="U470" s="366"/>
      <c r="V470" s="373"/>
      <c r="W470" s="368"/>
      <c r="X470" s="368"/>
      <c r="Y470" s="368"/>
      <c r="Z470" s="368"/>
      <c r="AA470" s="369"/>
      <c r="AB470" s="369"/>
      <c r="AC470" s="369"/>
      <c r="AD470" s="369"/>
      <c r="AE470" s="368" t="str">
        <f t="shared" si="16"/>
        <v>Relationship to Insured (319)</v>
      </c>
      <c r="AF470" s="720"/>
      <c r="AG470" s="575"/>
      <c r="AH470" s="723"/>
      <c r="AI470" s="723"/>
      <c r="AJ470" s="723"/>
    </row>
    <row r="471" spans="1:36" ht="94.5" customHeight="1" outlineLevel="1" x14ac:dyDescent="0.25">
      <c r="A471" s="383">
        <v>320</v>
      </c>
      <c r="B471" s="373"/>
      <c r="C471" s="382" t="s">
        <v>657</v>
      </c>
      <c r="D471" s="402" t="s">
        <v>667</v>
      </c>
      <c r="E471" s="376"/>
      <c r="F471" s="368"/>
      <c r="G471" s="376"/>
      <c r="H471" s="376"/>
      <c r="I471" s="453" t="s">
        <v>672</v>
      </c>
      <c r="J471" s="376" t="s">
        <v>32</v>
      </c>
      <c r="K471" s="214"/>
      <c r="L471" s="376" t="s">
        <v>536</v>
      </c>
      <c r="M471" s="368"/>
      <c r="N471" s="421" t="s">
        <v>239</v>
      </c>
      <c r="O471" s="405">
        <v>640</v>
      </c>
      <c r="P471" s="367" t="s">
        <v>578</v>
      </c>
      <c r="Q471" s="214"/>
      <c r="R471" s="367"/>
      <c r="S471" s="367"/>
      <c r="T471" s="367"/>
      <c r="U471" s="366"/>
      <c r="V471" s="373"/>
      <c r="W471" s="368" t="s">
        <v>677</v>
      </c>
      <c r="X471" s="368" t="s">
        <v>908</v>
      </c>
      <c r="Y471" s="368"/>
      <c r="Z471" s="368"/>
      <c r="AA471" s="369"/>
      <c r="AB471" s="369"/>
      <c r="AC471" s="369"/>
      <c r="AD471" s="369"/>
      <c r="AE471" s="368" t="str">
        <f t="shared" si="16"/>
        <v>Additional Remarks for the Submission Cover Sheet
 (320)</v>
      </c>
      <c r="AF471" s="575"/>
      <c r="AG471" s="575"/>
      <c r="AH471" s="723"/>
      <c r="AI471" s="723"/>
      <c r="AJ471" s="723"/>
    </row>
    <row r="472" spans="1:36" ht="44.25" customHeight="1" outlineLevel="1" x14ac:dyDescent="0.25">
      <c r="A472" s="383">
        <v>321</v>
      </c>
      <c r="B472" s="373"/>
      <c r="C472" s="382" t="s">
        <v>657</v>
      </c>
      <c r="D472" s="402" t="s">
        <v>667</v>
      </c>
      <c r="E472" s="380"/>
      <c r="F472" s="371"/>
      <c r="G472" s="380"/>
      <c r="H472" s="380"/>
      <c r="I472" s="401" t="s">
        <v>2428</v>
      </c>
      <c r="J472" s="376" t="s">
        <v>32</v>
      </c>
      <c r="K472" s="214"/>
      <c r="L472" s="376" t="s">
        <v>34</v>
      </c>
      <c r="M472" s="368"/>
      <c r="N472" s="385"/>
      <c r="O472" s="384"/>
      <c r="P472" s="367" t="s">
        <v>408</v>
      </c>
      <c r="Q472" s="214"/>
      <c r="R472" s="367"/>
      <c r="S472" s="367"/>
      <c r="T472" s="367"/>
      <c r="U472" s="366"/>
      <c r="V472" s="373"/>
      <c r="W472" s="368"/>
      <c r="X472" s="368"/>
      <c r="Y472" s="368"/>
      <c r="Z472" s="368"/>
      <c r="AA472" s="369"/>
      <c r="AB472" s="369"/>
      <c r="AC472" s="369"/>
      <c r="AD472" s="427"/>
      <c r="AE472" s="368" t="str">
        <f t="shared" si="16"/>
        <v>For Broker Dealer and Life Insurance Producer Use Only.  Not for Use with the Public.
(Note to Dev: Text should be in bold) (321)</v>
      </c>
      <c r="AF472" s="575"/>
      <c r="AG472" s="575"/>
      <c r="AH472" s="723"/>
      <c r="AI472" s="723"/>
      <c r="AJ472" s="723"/>
    </row>
    <row r="473" spans="1:36" ht="24" outlineLevel="1" x14ac:dyDescent="0.25">
      <c r="A473" s="383">
        <v>322</v>
      </c>
      <c r="B473" s="373"/>
      <c r="C473" s="382" t="s">
        <v>657</v>
      </c>
      <c r="D473" s="397" t="s">
        <v>1500</v>
      </c>
      <c r="E473" s="386"/>
      <c r="F473" s="386" t="s">
        <v>1516</v>
      </c>
      <c r="G473" s="386"/>
      <c r="H473" s="386"/>
      <c r="I473" s="396"/>
      <c r="J473" s="386"/>
      <c r="K473" s="386"/>
      <c r="L473" s="386"/>
      <c r="M473" s="386"/>
      <c r="N473" s="386"/>
      <c r="O473" s="386"/>
      <c r="P473" s="386"/>
      <c r="Q473" s="386"/>
      <c r="R473" s="386"/>
      <c r="S473" s="386"/>
      <c r="T473" s="386"/>
      <c r="U473" s="386"/>
      <c r="V473" s="386"/>
      <c r="W473" s="386"/>
      <c r="X473" s="386"/>
      <c r="Y473" s="386"/>
      <c r="Z473" s="386"/>
      <c r="AA473" s="386"/>
      <c r="AB473" s="386"/>
      <c r="AC473" s="386"/>
      <c r="AD473" s="386"/>
      <c r="AE473" s="386"/>
      <c r="AF473" s="575"/>
      <c r="AG473" s="575"/>
      <c r="AH473" s="723"/>
      <c r="AI473" s="723"/>
      <c r="AJ473" s="723"/>
    </row>
    <row r="474" spans="1:36" s="506" customFormat="1" ht="42" customHeight="1" outlineLevel="1" x14ac:dyDescent="0.25">
      <c r="A474" s="499">
        <v>323</v>
      </c>
      <c r="B474" s="500"/>
      <c r="C474" s="501" t="s">
        <v>657</v>
      </c>
      <c r="D474" s="502" t="s">
        <v>1501</v>
      </c>
      <c r="E474" s="507"/>
      <c r="F474" s="508"/>
      <c r="G474" s="507"/>
      <c r="H474" s="507"/>
      <c r="I474" s="503" t="s">
        <v>1502</v>
      </c>
      <c r="J474" s="455" t="s">
        <v>32</v>
      </c>
      <c r="K474" s="424"/>
      <c r="L474" s="455" t="s">
        <v>33</v>
      </c>
      <c r="M474" s="426"/>
      <c r="N474" s="468"/>
      <c r="O474" s="469"/>
      <c r="P474" s="468" t="s">
        <v>604</v>
      </c>
      <c r="Q474" s="424" t="s">
        <v>575</v>
      </c>
      <c r="R474" s="468" t="s">
        <v>500</v>
      </c>
      <c r="S474" s="468"/>
      <c r="T474" s="468"/>
      <c r="U474" s="504" t="s">
        <v>34</v>
      </c>
      <c r="V474" s="500"/>
      <c r="W474" s="426" t="s">
        <v>1697</v>
      </c>
      <c r="X474" s="426" t="s">
        <v>1696</v>
      </c>
      <c r="Y474" s="426"/>
      <c r="Z474" s="426"/>
      <c r="AA474" s="505"/>
      <c r="AB474" s="505"/>
      <c r="AC474" s="505"/>
      <c r="AD474" s="582"/>
      <c r="AE474" s="426" t="str">
        <f t="shared" ref="AE474:AE494" si="17">I474&amp;" ("&amp;A474&amp;")"</f>
        <v>An amount in the Fixed Account will be transferred to the Indexed Account(s) on the next transfer date (323)</v>
      </c>
      <c r="AF474" s="719"/>
      <c r="AG474" s="719"/>
      <c r="AH474" s="723"/>
      <c r="AI474" s="723"/>
      <c r="AJ474" s="723"/>
    </row>
    <row r="475" spans="1:36" s="203" customFormat="1" ht="57.6" outlineLevel="1" x14ac:dyDescent="0.25">
      <c r="A475" s="383">
        <v>324</v>
      </c>
      <c r="B475" s="373"/>
      <c r="C475" s="382" t="s">
        <v>657</v>
      </c>
      <c r="D475" s="402" t="s">
        <v>1501</v>
      </c>
      <c r="E475" s="380"/>
      <c r="F475" s="371"/>
      <c r="G475" s="380"/>
      <c r="H475" s="380"/>
      <c r="I475" s="412" t="s">
        <v>1503</v>
      </c>
      <c r="J475" s="376" t="s">
        <v>577</v>
      </c>
      <c r="K475" s="214" t="s">
        <v>1745</v>
      </c>
      <c r="L475" s="376" t="s">
        <v>34</v>
      </c>
      <c r="M475" s="368"/>
      <c r="N475" s="367"/>
      <c r="O475" s="374"/>
      <c r="P475" s="367" t="s">
        <v>369</v>
      </c>
      <c r="Q475" s="214"/>
      <c r="R475" s="367"/>
      <c r="S475" s="367"/>
      <c r="T475" s="367"/>
      <c r="U475" s="366"/>
      <c r="V475" s="373"/>
      <c r="W475" s="368"/>
      <c r="X475" s="368"/>
      <c r="Y475" s="368"/>
      <c r="Z475" s="368"/>
      <c r="AA475" s="369"/>
      <c r="AB475" s="369"/>
      <c r="AC475" s="369"/>
      <c r="AD475" s="427"/>
      <c r="AE475" s="368" t="str">
        <f t="shared" si="17"/>
        <v>Indicate percentage(s):  (324)</v>
      </c>
      <c r="AF475" s="722"/>
      <c r="AG475" s="722"/>
      <c r="AH475" s="723"/>
      <c r="AI475" s="723"/>
      <c r="AJ475" s="723"/>
    </row>
    <row r="476" spans="1:36" s="203" customFormat="1" ht="57.6" outlineLevel="1" x14ac:dyDescent="0.25">
      <c r="A476" s="383">
        <v>325</v>
      </c>
      <c r="B476" s="373"/>
      <c r="C476" s="382" t="s">
        <v>657</v>
      </c>
      <c r="D476" s="402" t="s">
        <v>1501</v>
      </c>
      <c r="E476" s="380"/>
      <c r="F476" s="371"/>
      <c r="G476" s="380"/>
      <c r="H476" s="380"/>
      <c r="I476" s="412" t="s">
        <v>1744</v>
      </c>
      <c r="J476" s="376" t="s">
        <v>577</v>
      </c>
      <c r="K476" s="214" t="s">
        <v>1745</v>
      </c>
      <c r="L476" s="376" t="s">
        <v>536</v>
      </c>
      <c r="M476" s="368"/>
      <c r="N476" s="367" t="s">
        <v>407</v>
      </c>
      <c r="O476" s="374">
        <v>3</v>
      </c>
      <c r="P476" s="367" t="s">
        <v>578</v>
      </c>
      <c r="Q476" s="214"/>
      <c r="R476" s="367">
        <v>0</v>
      </c>
      <c r="S476" s="367">
        <v>0</v>
      </c>
      <c r="T476" s="367">
        <v>1</v>
      </c>
      <c r="U476" s="366" t="s">
        <v>330</v>
      </c>
      <c r="V476" s="373"/>
      <c r="W476" s="368"/>
      <c r="X476" s="368"/>
      <c r="Y476" s="368"/>
      <c r="Z476" s="368"/>
      <c r="AA476" s="369"/>
      <c r="AB476" s="369"/>
      <c r="AC476" s="369"/>
      <c r="AD476" s="427"/>
      <c r="AE476" s="368" t="str">
        <f t="shared" si="17"/>
        <v>Fixed Account (325)</v>
      </c>
      <c r="AF476" s="722"/>
      <c r="AG476" s="722"/>
      <c r="AH476" s="723"/>
      <c r="AI476" s="723"/>
      <c r="AJ476" s="723"/>
    </row>
    <row r="477" spans="1:36" s="203" customFormat="1" ht="109.5" customHeight="1" outlineLevel="1" x14ac:dyDescent="0.25">
      <c r="A477" s="383">
        <v>326</v>
      </c>
      <c r="B477" s="373"/>
      <c r="C477" s="382" t="s">
        <v>657</v>
      </c>
      <c r="D477" s="402" t="s">
        <v>1501</v>
      </c>
      <c r="E477" s="380"/>
      <c r="F477" s="371"/>
      <c r="G477" s="380"/>
      <c r="H477" s="380"/>
      <c r="I477" s="412" t="s">
        <v>1504</v>
      </c>
      <c r="J477" s="376" t="s">
        <v>577</v>
      </c>
      <c r="K477" s="214" t="s">
        <v>1745</v>
      </c>
      <c r="L477" s="376" t="s">
        <v>536</v>
      </c>
      <c r="M477" s="368"/>
      <c r="N477" s="367" t="s">
        <v>407</v>
      </c>
      <c r="O477" s="374">
        <v>3</v>
      </c>
      <c r="P477" s="367" t="s">
        <v>578</v>
      </c>
      <c r="Q477" s="214"/>
      <c r="R477" s="367">
        <v>0</v>
      </c>
      <c r="S477" s="367">
        <v>0</v>
      </c>
      <c r="T477" s="367">
        <v>1</v>
      </c>
      <c r="U477" s="366" t="s">
        <v>330</v>
      </c>
      <c r="V477" s="373"/>
      <c r="W477" s="368"/>
      <c r="X477" s="368"/>
      <c r="Y477" s="368"/>
      <c r="Z477" s="368"/>
      <c r="AA477" s="369"/>
      <c r="AB477" s="369"/>
      <c r="AC477" s="369"/>
      <c r="AD477" s="427"/>
      <c r="AE477" s="368" t="str">
        <f t="shared" si="17"/>
        <v>1 Year Indexed Account (326)</v>
      </c>
      <c r="AF477" s="722"/>
      <c r="AG477" s="722"/>
      <c r="AH477" s="723"/>
      <c r="AI477" s="723"/>
      <c r="AJ477" s="723"/>
    </row>
    <row r="478" spans="1:36" s="203" customFormat="1" ht="57.6" outlineLevel="1" x14ac:dyDescent="0.25">
      <c r="A478" s="383">
        <v>327</v>
      </c>
      <c r="B478" s="373"/>
      <c r="C478" s="382" t="s">
        <v>657</v>
      </c>
      <c r="D478" s="402" t="s">
        <v>1501</v>
      </c>
      <c r="E478" s="380"/>
      <c r="F478" s="371"/>
      <c r="G478" s="380"/>
      <c r="H478" s="380"/>
      <c r="I478" s="412" t="s">
        <v>1505</v>
      </c>
      <c r="J478" s="376" t="s">
        <v>577</v>
      </c>
      <c r="K478" s="214" t="s">
        <v>1745</v>
      </c>
      <c r="L478" s="376" t="s">
        <v>536</v>
      </c>
      <c r="M478" s="368"/>
      <c r="N478" s="367" t="s">
        <v>407</v>
      </c>
      <c r="O478" s="374">
        <v>3</v>
      </c>
      <c r="P478" s="367" t="s">
        <v>578</v>
      </c>
      <c r="Q478" s="214"/>
      <c r="R478" s="367">
        <v>0</v>
      </c>
      <c r="S478" s="367">
        <v>0</v>
      </c>
      <c r="T478" s="367">
        <v>1</v>
      </c>
      <c r="U478" s="366" t="s">
        <v>330</v>
      </c>
      <c r="V478" s="373"/>
      <c r="W478" s="368" t="s">
        <v>1506</v>
      </c>
      <c r="X478" s="368" t="s">
        <v>1507</v>
      </c>
      <c r="Y478" s="368"/>
      <c r="Z478" s="368"/>
      <c r="AA478" s="369"/>
      <c r="AB478" s="369"/>
      <c r="AC478" s="369"/>
      <c r="AD478" s="427"/>
      <c r="AE478" s="368" t="str">
        <f t="shared" si="17"/>
        <v>1 Year Indexed Account 2 (327)</v>
      </c>
      <c r="AF478" s="722"/>
      <c r="AG478" s="722"/>
      <c r="AH478" s="723"/>
      <c r="AI478" s="723"/>
      <c r="AJ478" s="723"/>
    </row>
    <row r="479" spans="1:36" s="203" customFormat="1" ht="57.6" outlineLevel="1" x14ac:dyDescent="0.25">
      <c r="A479" s="383">
        <v>328</v>
      </c>
      <c r="B479" s="373"/>
      <c r="C479" s="382" t="s">
        <v>657</v>
      </c>
      <c r="D479" s="402" t="s">
        <v>1501</v>
      </c>
      <c r="E479" s="380"/>
      <c r="F479" s="371"/>
      <c r="G479" s="380"/>
      <c r="H479" s="380"/>
      <c r="I479" s="412" t="s">
        <v>1156</v>
      </c>
      <c r="J479" s="376" t="s">
        <v>577</v>
      </c>
      <c r="K479" s="214" t="s">
        <v>1745</v>
      </c>
      <c r="L479" s="376" t="s">
        <v>536</v>
      </c>
      <c r="M479" s="368"/>
      <c r="N479" s="367" t="s">
        <v>407</v>
      </c>
      <c r="O479" s="374">
        <v>3</v>
      </c>
      <c r="P479" s="367" t="s">
        <v>578</v>
      </c>
      <c r="Q479" s="214"/>
      <c r="R479" s="367">
        <v>0</v>
      </c>
      <c r="S479" s="367">
        <v>0</v>
      </c>
      <c r="T479" s="367">
        <v>1</v>
      </c>
      <c r="U479" s="366" t="s">
        <v>330</v>
      </c>
      <c r="V479" s="373"/>
      <c r="W479" s="368" t="s">
        <v>1506</v>
      </c>
      <c r="X479" s="368" t="s">
        <v>1508</v>
      </c>
      <c r="Y479" s="368"/>
      <c r="Z479" s="368"/>
      <c r="AA479" s="369"/>
      <c r="AB479" s="369"/>
      <c r="AC479" s="369"/>
      <c r="AD479" s="427"/>
      <c r="AE479" s="368" t="str">
        <f t="shared" si="17"/>
        <v>1 Year Indexed Account 3 (328)</v>
      </c>
      <c r="AF479" s="722"/>
      <c r="AG479" s="722"/>
      <c r="AH479" s="723"/>
      <c r="AI479" s="723"/>
      <c r="AJ479" s="723"/>
    </row>
    <row r="480" spans="1:36" s="203" customFormat="1" ht="57.6" outlineLevel="1" x14ac:dyDescent="0.25">
      <c r="A480" s="383">
        <v>329</v>
      </c>
      <c r="B480" s="373"/>
      <c r="C480" s="382" t="s">
        <v>657</v>
      </c>
      <c r="D480" s="402" t="s">
        <v>1501</v>
      </c>
      <c r="E480" s="380"/>
      <c r="F480" s="371"/>
      <c r="G480" s="380"/>
      <c r="H480" s="380"/>
      <c r="I480" s="412" t="s">
        <v>1509</v>
      </c>
      <c r="J480" s="376" t="s">
        <v>577</v>
      </c>
      <c r="K480" s="214" t="s">
        <v>1745</v>
      </c>
      <c r="L480" s="376" t="s">
        <v>536</v>
      </c>
      <c r="M480" s="368"/>
      <c r="N480" s="367" t="s">
        <v>407</v>
      </c>
      <c r="O480" s="374">
        <v>3</v>
      </c>
      <c r="P480" s="367" t="s">
        <v>578</v>
      </c>
      <c r="Q480" s="214"/>
      <c r="R480" s="367">
        <v>0</v>
      </c>
      <c r="S480" s="367">
        <v>0</v>
      </c>
      <c r="T480" s="367">
        <v>1</v>
      </c>
      <c r="U480" s="366" t="s">
        <v>330</v>
      </c>
      <c r="V480" s="373"/>
      <c r="W480" s="368" t="s">
        <v>1506</v>
      </c>
      <c r="X480" s="368" t="s">
        <v>1510</v>
      </c>
      <c r="Y480" s="368"/>
      <c r="Z480" s="368"/>
      <c r="AA480" s="369"/>
      <c r="AB480" s="369"/>
      <c r="AC480" s="369"/>
      <c r="AD480" s="427"/>
      <c r="AE480" s="368" t="str">
        <f t="shared" si="17"/>
        <v>1 Year Indexed Account 4 (329)</v>
      </c>
      <c r="AF480" s="722"/>
      <c r="AG480" s="722"/>
      <c r="AH480" s="723"/>
      <c r="AI480" s="723"/>
      <c r="AJ480" s="723"/>
    </row>
    <row r="481" spans="1:36" s="203" customFormat="1" ht="57.6" outlineLevel="1" x14ac:dyDescent="0.25">
      <c r="A481" s="383">
        <v>330</v>
      </c>
      <c r="B481" s="373"/>
      <c r="C481" s="382" t="s">
        <v>657</v>
      </c>
      <c r="D481" s="402" t="s">
        <v>1501</v>
      </c>
      <c r="E481" s="380"/>
      <c r="F481" s="371"/>
      <c r="G481" s="380"/>
      <c r="H481" s="380"/>
      <c r="I481" s="412" t="s">
        <v>1515</v>
      </c>
      <c r="J481" s="376" t="s">
        <v>577</v>
      </c>
      <c r="K481" s="214" t="s">
        <v>1745</v>
      </c>
      <c r="L481" s="376" t="s">
        <v>536</v>
      </c>
      <c r="M481" s="368"/>
      <c r="N481" s="367" t="s">
        <v>407</v>
      </c>
      <c r="O481" s="374">
        <v>3</v>
      </c>
      <c r="P481" s="367" t="s">
        <v>578</v>
      </c>
      <c r="Q481" s="214"/>
      <c r="R481" s="367">
        <v>0</v>
      </c>
      <c r="S481" s="367">
        <v>0</v>
      </c>
      <c r="T481" s="367">
        <v>1</v>
      </c>
      <c r="U481" s="366" t="s">
        <v>330</v>
      </c>
      <c r="V481" s="373"/>
      <c r="W481" s="368" t="s">
        <v>1506</v>
      </c>
      <c r="X481" s="368" t="s">
        <v>1614</v>
      </c>
      <c r="Y481" s="368"/>
      <c r="Z481" s="368"/>
      <c r="AA481" s="369"/>
      <c r="AB481" s="369"/>
      <c r="AC481" s="369"/>
      <c r="AD481" s="427"/>
      <c r="AE481" s="368" t="str">
        <f t="shared" si="17"/>
        <v>1 Year Indexed Account 5 (330)</v>
      </c>
      <c r="AF481" s="722"/>
      <c r="AG481" s="722"/>
      <c r="AH481" s="723"/>
      <c r="AI481" s="723"/>
      <c r="AJ481" s="723"/>
    </row>
    <row r="482" spans="1:36" s="203" customFormat="1" ht="57.6" outlineLevel="1" x14ac:dyDescent="0.25">
      <c r="A482" s="383">
        <v>331</v>
      </c>
      <c r="B482" s="373"/>
      <c r="C482" s="382" t="s">
        <v>657</v>
      </c>
      <c r="D482" s="402" t="s">
        <v>1501</v>
      </c>
      <c r="E482" s="380"/>
      <c r="F482" s="371"/>
      <c r="G482" s="380"/>
      <c r="H482" s="380"/>
      <c r="I482" s="412" t="s">
        <v>1511</v>
      </c>
      <c r="J482" s="376" t="s">
        <v>577</v>
      </c>
      <c r="K482" s="214" t="s">
        <v>1745</v>
      </c>
      <c r="L482" s="376" t="s">
        <v>536</v>
      </c>
      <c r="M482" s="368"/>
      <c r="N482" s="367" t="s">
        <v>407</v>
      </c>
      <c r="O482" s="374">
        <v>3</v>
      </c>
      <c r="P482" s="367" t="s">
        <v>578</v>
      </c>
      <c r="Q482" s="214"/>
      <c r="R482" s="367">
        <v>0</v>
      </c>
      <c r="S482" s="367">
        <v>0</v>
      </c>
      <c r="T482" s="367">
        <v>1</v>
      </c>
      <c r="U482" s="366" t="s">
        <v>330</v>
      </c>
      <c r="V482" s="373"/>
      <c r="W482" s="368"/>
      <c r="X482" s="368"/>
      <c r="Y482" s="368"/>
      <c r="Z482" s="368"/>
      <c r="AA482" s="369"/>
      <c r="AB482" s="369"/>
      <c r="AC482" s="369"/>
      <c r="AD482" s="427"/>
      <c r="AE482" s="368" t="str">
        <f t="shared" si="17"/>
        <v>2 Year Indexed Account (331)</v>
      </c>
      <c r="AF482" s="722"/>
      <c r="AG482" s="722"/>
      <c r="AH482" s="723"/>
      <c r="AI482" s="723"/>
      <c r="AJ482" s="723"/>
    </row>
    <row r="483" spans="1:36" s="203" customFormat="1" ht="57.6" outlineLevel="1" x14ac:dyDescent="0.25">
      <c r="A483" s="383">
        <v>332</v>
      </c>
      <c r="B483" s="373"/>
      <c r="C483" s="382" t="s">
        <v>657</v>
      </c>
      <c r="D483" s="402" t="s">
        <v>1501</v>
      </c>
      <c r="E483" s="380"/>
      <c r="F483" s="371"/>
      <c r="G483" s="380"/>
      <c r="H483" s="380"/>
      <c r="I483" s="412" t="s">
        <v>1512</v>
      </c>
      <c r="J483" s="376" t="s">
        <v>577</v>
      </c>
      <c r="K483" s="214" t="s">
        <v>1745</v>
      </c>
      <c r="L483" s="376" t="s">
        <v>536</v>
      </c>
      <c r="M483" s="368"/>
      <c r="N483" s="367" t="s">
        <v>407</v>
      </c>
      <c r="O483" s="374">
        <v>3</v>
      </c>
      <c r="P483" s="367" t="s">
        <v>578</v>
      </c>
      <c r="Q483" s="214"/>
      <c r="R483" s="367">
        <v>0</v>
      </c>
      <c r="S483" s="367">
        <v>0</v>
      </c>
      <c r="T483" s="367">
        <v>1</v>
      </c>
      <c r="U483" s="366" t="s">
        <v>330</v>
      </c>
      <c r="V483" s="373"/>
      <c r="W483" s="368" t="s">
        <v>1506</v>
      </c>
      <c r="X483" s="368" t="s">
        <v>1513</v>
      </c>
      <c r="Y483" s="368"/>
      <c r="Z483" s="368"/>
      <c r="AA483" s="369"/>
      <c r="AB483" s="369"/>
      <c r="AC483" s="369"/>
      <c r="AD483" s="427"/>
      <c r="AE483" s="368" t="str">
        <f t="shared" si="17"/>
        <v>5 Year Indexed Account 2 (332)</v>
      </c>
      <c r="AF483" s="722"/>
      <c r="AG483" s="722"/>
      <c r="AH483" s="723"/>
      <c r="AI483" s="723"/>
      <c r="AJ483" s="723"/>
    </row>
    <row r="484" spans="1:36" s="203" customFormat="1" ht="57.6" outlineLevel="1" x14ac:dyDescent="0.25">
      <c r="A484" s="383">
        <v>333</v>
      </c>
      <c r="B484" s="373"/>
      <c r="C484" s="382" t="s">
        <v>657</v>
      </c>
      <c r="D484" s="402" t="s">
        <v>1501</v>
      </c>
      <c r="E484" s="380"/>
      <c r="F484" s="371"/>
      <c r="G484" s="380"/>
      <c r="H484" s="380"/>
      <c r="I484" s="412" t="s">
        <v>2432</v>
      </c>
      <c r="J484" s="376" t="s">
        <v>577</v>
      </c>
      <c r="K484" s="214" t="s">
        <v>1745</v>
      </c>
      <c r="L484" s="376"/>
      <c r="M484" s="368"/>
      <c r="N484" s="367" t="s">
        <v>407</v>
      </c>
      <c r="O484" s="374">
        <v>3</v>
      </c>
      <c r="P484" s="367" t="s">
        <v>408</v>
      </c>
      <c r="Q484" s="214" t="s">
        <v>1514</v>
      </c>
      <c r="R484" s="367" t="s">
        <v>500</v>
      </c>
      <c r="S484" s="367">
        <v>1</v>
      </c>
      <c r="T484" s="367">
        <v>1</v>
      </c>
      <c r="U484" s="366" t="s">
        <v>330</v>
      </c>
      <c r="V484" s="373"/>
      <c r="W484" s="368" t="s">
        <v>2495</v>
      </c>
      <c r="X484" s="495" t="s">
        <v>2494</v>
      </c>
      <c r="Y484" s="368"/>
      <c r="Z484" s="368"/>
      <c r="AA484" s="369"/>
      <c r="AB484" s="369"/>
      <c r="AC484" s="369"/>
      <c r="AD484" s="427"/>
      <c r="AE484" s="368" t="str">
        <f t="shared" si="17"/>
        <v>Total does not need to equal 100%
The sum of the percentages must equal 100% (333)</v>
      </c>
      <c r="AF484" s="722"/>
      <c r="AG484" s="722"/>
      <c r="AH484" s="723"/>
      <c r="AI484" s="723"/>
      <c r="AJ484" s="723"/>
    </row>
    <row r="485" spans="1:36" s="203" customFormat="1" ht="102.6" outlineLevel="1" x14ac:dyDescent="0.25">
      <c r="A485" s="383">
        <v>334</v>
      </c>
      <c r="B485" s="373"/>
      <c r="C485" s="382" t="s">
        <v>657</v>
      </c>
      <c r="D485" s="402" t="s">
        <v>1501</v>
      </c>
      <c r="E485" s="380"/>
      <c r="F485" s="371"/>
      <c r="G485" s="380"/>
      <c r="H485" s="380"/>
      <c r="I485" s="412" t="s">
        <v>1661</v>
      </c>
      <c r="J485" s="376" t="s">
        <v>577</v>
      </c>
      <c r="K485" s="214" t="s">
        <v>1745</v>
      </c>
      <c r="L485" s="376" t="s">
        <v>34</v>
      </c>
      <c r="M485" s="368"/>
      <c r="N485" s="367"/>
      <c r="O485" s="374"/>
      <c r="P485" s="367" t="s">
        <v>408</v>
      </c>
      <c r="Q485" s="214"/>
      <c r="R485" s="367"/>
      <c r="S485" s="367"/>
      <c r="T485" s="367"/>
      <c r="U485" s="366"/>
      <c r="V485" s="373"/>
      <c r="W485" s="368"/>
      <c r="X485" s="368"/>
      <c r="Y485" s="368"/>
      <c r="Z485" s="368"/>
      <c r="AA485" s="369"/>
      <c r="AB485" s="369"/>
      <c r="AC485" s="369"/>
      <c r="AD485" s="427"/>
      <c r="AE485" s="368" t="str">
        <f t="shared" si="17"/>
        <v>100% of the value of the matured segment will be used to purchase new segments of the same type and duration. If another segment maturity option is desired, request at delivery. (334)</v>
      </c>
      <c r="AF485" s="722"/>
      <c r="AG485" s="722"/>
      <c r="AH485" s="723"/>
      <c r="AI485" s="723"/>
      <c r="AJ485" s="723"/>
    </row>
    <row r="486" spans="1:36" s="203" customFormat="1" ht="114" outlineLevel="1" x14ac:dyDescent="0.25">
      <c r="A486" s="383">
        <v>335</v>
      </c>
      <c r="B486" s="373"/>
      <c r="C486" s="382" t="s">
        <v>657</v>
      </c>
      <c r="D486" s="402" t="s">
        <v>1501</v>
      </c>
      <c r="E486" s="380"/>
      <c r="F486" s="371"/>
      <c r="G486" s="380"/>
      <c r="H486" s="380"/>
      <c r="I486" s="412" t="s">
        <v>1662</v>
      </c>
      <c r="J486" s="376" t="s">
        <v>577</v>
      </c>
      <c r="K486" s="214" t="s">
        <v>2373</v>
      </c>
      <c r="L486" s="376" t="s">
        <v>536</v>
      </c>
      <c r="M486" s="368"/>
      <c r="N486" s="367"/>
      <c r="O486" s="374"/>
      <c r="P486" s="367" t="s">
        <v>627</v>
      </c>
      <c r="Q486" s="214"/>
      <c r="R486" s="367"/>
      <c r="S486" s="367"/>
      <c r="T486" s="367"/>
      <c r="U486" s="366"/>
      <c r="V486" s="373"/>
      <c r="W486" s="368"/>
      <c r="X486" s="368"/>
      <c r="Y486" s="368"/>
      <c r="Z486" s="368"/>
      <c r="AA486" s="369"/>
      <c r="AB486" s="369"/>
      <c r="AC486" s="369"/>
      <c r="AD486" s="427"/>
      <c r="AE486" s="368" t="str">
        <f t="shared" si="17"/>
        <v>Pacific Life Insurance Company (PLIC) will act upon the Policyowner's telephone and/or electronic instructions if consent is given. Check box to give authorization for such telephone and/or electronic requests. (335)</v>
      </c>
      <c r="AF486" s="722"/>
      <c r="AG486" s="722"/>
      <c r="AH486" s="723"/>
      <c r="AI486" s="723"/>
      <c r="AJ486" s="723"/>
    </row>
    <row r="487" spans="1:36" s="203" customFormat="1" ht="79.8" outlineLevel="1" x14ac:dyDescent="0.25">
      <c r="A487" s="383">
        <v>336</v>
      </c>
      <c r="B487" s="373"/>
      <c r="C487" s="382" t="s">
        <v>657</v>
      </c>
      <c r="D487" s="402" t="s">
        <v>1501</v>
      </c>
      <c r="E487" s="380"/>
      <c r="F487" s="371"/>
      <c r="G487" s="380"/>
      <c r="H487" s="380"/>
      <c r="I487" s="412" t="s">
        <v>1663</v>
      </c>
      <c r="J487" s="376" t="s">
        <v>32</v>
      </c>
      <c r="K487" s="214" t="s">
        <v>2409</v>
      </c>
      <c r="L487" s="376" t="s">
        <v>536</v>
      </c>
      <c r="M487" s="368"/>
      <c r="N487" s="367"/>
      <c r="O487" s="374"/>
      <c r="P487" s="367" t="s">
        <v>627</v>
      </c>
      <c r="Q487" s="214"/>
      <c r="R487" s="367"/>
      <c r="S487" s="367"/>
      <c r="T487" s="367"/>
      <c r="U487" s="366"/>
      <c r="V487" s="373"/>
      <c r="W487" s="368"/>
      <c r="X487" s="368"/>
      <c r="Y487" s="368"/>
      <c r="Z487" s="368"/>
      <c r="AA487" s="369"/>
      <c r="AB487" s="369"/>
      <c r="AC487" s="369"/>
      <c r="AD487" s="427"/>
      <c r="AE487" s="368" t="str">
        <f t="shared" si="17"/>
        <v>Check to designate another person to act on the Policyowner's behalf for any telephone and/or electronic transactions. (336)</v>
      </c>
      <c r="AF487" s="722"/>
      <c r="AG487" s="722"/>
      <c r="AH487" s="723"/>
      <c r="AI487" s="723"/>
      <c r="AJ487" s="723"/>
    </row>
    <row r="488" spans="1:36" s="203" customFormat="1" ht="57" outlineLevel="1" x14ac:dyDescent="0.25">
      <c r="A488" s="383">
        <v>337</v>
      </c>
      <c r="B488" s="373"/>
      <c r="C488" s="382" t="s">
        <v>657</v>
      </c>
      <c r="D488" s="402" t="s">
        <v>1501</v>
      </c>
      <c r="E488" s="380"/>
      <c r="F488" s="371"/>
      <c r="G488" s="380"/>
      <c r="H488" s="380"/>
      <c r="I488" s="412" t="s">
        <v>1666</v>
      </c>
      <c r="J488" s="376" t="s">
        <v>577</v>
      </c>
      <c r="K488" s="214" t="s">
        <v>2225</v>
      </c>
      <c r="L488" s="376" t="s">
        <v>33</v>
      </c>
      <c r="M488" s="368"/>
      <c r="N488" s="367"/>
      <c r="O488" s="374"/>
      <c r="P488" s="367" t="s">
        <v>1667</v>
      </c>
      <c r="Q488" s="214" t="s">
        <v>1668</v>
      </c>
      <c r="R488" s="367" t="s">
        <v>500</v>
      </c>
      <c r="S488" s="367"/>
      <c r="T488" s="367"/>
      <c r="U488" s="366"/>
      <c r="V488" s="373"/>
      <c r="W488" s="368"/>
      <c r="X488" s="368"/>
      <c r="Y488" s="368"/>
      <c r="Z488" s="368"/>
      <c r="AA488" s="369"/>
      <c r="AB488" s="369"/>
      <c r="AC488" s="369"/>
      <c r="AD488" s="427"/>
      <c r="AE488" s="368" t="str">
        <f t="shared" si="17"/>
        <v>Appointee (337)</v>
      </c>
      <c r="AF488" s="722"/>
      <c r="AG488" s="722"/>
      <c r="AH488" s="723"/>
      <c r="AI488" s="723"/>
      <c r="AJ488" s="723"/>
    </row>
    <row r="489" spans="1:36" ht="71.099999999999994" customHeight="1" outlineLevel="1" x14ac:dyDescent="0.25">
      <c r="A489" s="383">
        <v>338</v>
      </c>
      <c r="B489" s="373"/>
      <c r="C489" s="382" t="s">
        <v>657</v>
      </c>
      <c r="D489" s="402" t="s">
        <v>1501</v>
      </c>
      <c r="E489" s="380"/>
      <c r="F489" s="371"/>
      <c r="G489" s="380"/>
      <c r="H489" s="380"/>
      <c r="I489" s="412" t="s">
        <v>213</v>
      </c>
      <c r="J489" s="376" t="s">
        <v>577</v>
      </c>
      <c r="K489" s="214" t="s">
        <v>2226</v>
      </c>
      <c r="L489" s="376" t="s">
        <v>33</v>
      </c>
      <c r="M489" s="368"/>
      <c r="N489" s="367" t="s">
        <v>239</v>
      </c>
      <c r="O489" s="374">
        <v>15</v>
      </c>
      <c r="P489" s="367" t="s">
        <v>578</v>
      </c>
      <c r="Q489" s="214"/>
      <c r="R489" s="367" t="s">
        <v>500</v>
      </c>
      <c r="S489" s="367"/>
      <c r="T489" s="367"/>
      <c r="U489" s="366"/>
      <c r="V489" s="373"/>
      <c r="W489" s="368"/>
      <c r="X489" s="368"/>
      <c r="Y489" s="368"/>
      <c r="Z489" s="368"/>
      <c r="AA489" s="369"/>
      <c r="AB489" s="369"/>
      <c r="AC489" s="369"/>
      <c r="AD489" s="427"/>
      <c r="AE489" s="368" t="str">
        <f t="shared" si="17"/>
        <v>First (338)</v>
      </c>
      <c r="AF489" s="575"/>
      <c r="AG489" s="575"/>
      <c r="AH489" s="723"/>
      <c r="AI489" s="723"/>
      <c r="AJ489" s="723"/>
    </row>
    <row r="490" spans="1:36" ht="71.099999999999994" customHeight="1" outlineLevel="1" x14ac:dyDescent="0.25">
      <c r="A490" s="383">
        <v>339</v>
      </c>
      <c r="B490" s="373"/>
      <c r="C490" s="382" t="s">
        <v>657</v>
      </c>
      <c r="D490" s="402" t="s">
        <v>1501</v>
      </c>
      <c r="E490" s="380"/>
      <c r="F490" s="371"/>
      <c r="G490" s="380"/>
      <c r="H490" s="380"/>
      <c r="I490" s="412" t="s">
        <v>215</v>
      </c>
      <c r="J490" s="376" t="s">
        <v>577</v>
      </c>
      <c r="K490" s="214" t="s">
        <v>2226</v>
      </c>
      <c r="L490" s="376" t="s">
        <v>536</v>
      </c>
      <c r="M490" s="368"/>
      <c r="N490" s="367" t="s">
        <v>239</v>
      </c>
      <c r="O490" s="374">
        <v>1</v>
      </c>
      <c r="P490" s="367" t="s">
        <v>578</v>
      </c>
      <c r="Q490" s="214"/>
      <c r="R490" s="367" t="s">
        <v>500</v>
      </c>
      <c r="S490" s="367"/>
      <c r="T490" s="367"/>
      <c r="U490" s="366"/>
      <c r="V490" s="373"/>
      <c r="W490" s="368"/>
      <c r="X490" s="368"/>
      <c r="Y490" s="368"/>
      <c r="Z490" s="368"/>
      <c r="AA490" s="369"/>
      <c r="AB490" s="369"/>
      <c r="AC490" s="369"/>
      <c r="AD490" s="427"/>
      <c r="AE490" s="368" t="str">
        <f t="shared" si="17"/>
        <v>MI (339)</v>
      </c>
      <c r="AF490" s="575"/>
      <c r="AG490" s="575"/>
      <c r="AH490" s="723"/>
      <c r="AI490" s="723"/>
      <c r="AJ490" s="723"/>
    </row>
    <row r="491" spans="1:36" ht="71.099999999999994" customHeight="1" outlineLevel="1" x14ac:dyDescent="0.25">
      <c r="A491" s="383">
        <v>340</v>
      </c>
      <c r="B491" s="373"/>
      <c r="C491" s="382" t="s">
        <v>657</v>
      </c>
      <c r="D491" s="402" t="s">
        <v>1501</v>
      </c>
      <c r="E491" s="380"/>
      <c r="F491" s="371"/>
      <c r="G491" s="380"/>
      <c r="H491" s="380"/>
      <c r="I491" s="412" t="s">
        <v>214</v>
      </c>
      <c r="J491" s="376" t="s">
        <v>577</v>
      </c>
      <c r="K491" s="214" t="s">
        <v>2226</v>
      </c>
      <c r="L491" s="376" t="s">
        <v>33</v>
      </c>
      <c r="M491" s="368"/>
      <c r="N491" s="367" t="s">
        <v>239</v>
      </c>
      <c r="O491" s="374">
        <v>19</v>
      </c>
      <c r="P491" s="367" t="s">
        <v>578</v>
      </c>
      <c r="Q491" s="214"/>
      <c r="R491" s="367" t="s">
        <v>500</v>
      </c>
      <c r="S491" s="367"/>
      <c r="T491" s="367"/>
      <c r="U491" s="366"/>
      <c r="V491" s="373"/>
      <c r="W491" s="368"/>
      <c r="X491" s="368"/>
      <c r="Y491" s="368"/>
      <c r="Z491" s="368"/>
      <c r="AA491" s="369"/>
      <c r="AB491" s="369"/>
      <c r="AC491" s="369"/>
      <c r="AD491" s="427"/>
      <c r="AE491" s="368" t="str">
        <f t="shared" si="17"/>
        <v>Last (340)</v>
      </c>
      <c r="AF491" s="575"/>
      <c r="AG491" s="575"/>
      <c r="AH491" s="723"/>
      <c r="AI491" s="723"/>
      <c r="AJ491" s="723"/>
    </row>
    <row r="492" spans="1:36" ht="71.400000000000006" customHeight="1" outlineLevel="1" x14ac:dyDescent="0.25">
      <c r="A492" s="383">
        <v>341</v>
      </c>
      <c r="B492" s="373"/>
      <c r="C492" s="382" t="s">
        <v>657</v>
      </c>
      <c r="D492" s="402" t="s">
        <v>1501</v>
      </c>
      <c r="E492" s="380"/>
      <c r="F492" s="371"/>
      <c r="G492" s="380"/>
      <c r="H492" s="380"/>
      <c r="I492" s="412" t="s">
        <v>1520</v>
      </c>
      <c r="J492" s="376" t="s">
        <v>577</v>
      </c>
      <c r="K492" s="214" t="s">
        <v>2226</v>
      </c>
      <c r="L492" s="376" t="s">
        <v>33</v>
      </c>
      <c r="M492" s="368"/>
      <c r="N492" s="367"/>
      <c r="O492" s="374"/>
      <c r="P492" s="367" t="s">
        <v>604</v>
      </c>
      <c r="Q492" s="214" t="s">
        <v>1521</v>
      </c>
      <c r="R492" s="367" t="s">
        <v>500</v>
      </c>
      <c r="S492" s="367"/>
      <c r="T492" s="367"/>
      <c r="U492" s="366"/>
      <c r="V492" s="373"/>
      <c r="W492" s="368"/>
      <c r="X492" s="368"/>
      <c r="Y492" s="368"/>
      <c r="Z492" s="368"/>
      <c r="AA492" s="369"/>
      <c r="AB492" s="369"/>
      <c r="AC492" s="369"/>
      <c r="AD492" s="427"/>
      <c r="AE492" s="368" t="str">
        <f t="shared" si="17"/>
        <v>Relationship to Policyowner (341)</v>
      </c>
      <c r="AF492" s="575"/>
      <c r="AG492" s="575"/>
      <c r="AH492" s="723"/>
      <c r="AI492" s="723"/>
      <c r="AJ492" s="723"/>
    </row>
    <row r="493" spans="1:36" ht="109.35" customHeight="1" outlineLevel="1" x14ac:dyDescent="0.25">
      <c r="A493" s="383">
        <v>342</v>
      </c>
      <c r="B493" s="373"/>
      <c r="C493" s="382" t="s">
        <v>657</v>
      </c>
      <c r="D493" s="402" t="s">
        <v>1501</v>
      </c>
      <c r="E493" s="380"/>
      <c r="F493" s="371"/>
      <c r="G493" s="380"/>
      <c r="H493" s="380"/>
      <c r="I493" s="412" t="s">
        <v>1522</v>
      </c>
      <c r="J493" s="376"/>
      <c r="K493" s="214" t="s">
        <v>2225</v>
      </c>
      <c r="L493" s="376" t="s">
        <v>579</v>
      </c>
      <c r="M493" s="368" t="s">
        <v>1524</v>
      </c>
      <c r="N493" s="367"/>
      <c r="O493" s="374"/>
      <c r="P493" s="367" t="s">
        <v>627</v>
      </c>
      <c r="Q493" s="214"/>
      <c r="R493" s="367"/>
      <c r="S493" s="367"/>
      <c r="T493" s="367"/>
      <c r="U493" s="366"/>
      <c r="V493" s="373"/>
      <c r="W493" s="368"/>
      <c r="X493" s="368"/>
      <c r="Y493" s="368"/>
      <c r="Z493" s="368"/>
      <c r="AA493" s="369"/>
      <c r="AB493" s="369"/>
      <c r="AC493" s="369"/>
      <c r="AD493" s="427"/>
      <c r="AE493" s="368" t="str">
        <f t="shared" si="17"/>
        <v>All Requests (Payment and Scheduled Indexed Transfers, One-Time Transfers, Initiate Policy Loans, Segment Maturity) (342)</v>
      </c>
      <c r="AF493" s="575"/>
      <c r="AG493" s="575"/>
      <c r="AH493" s="723"/>
      <c r="AI493" s="723"/>
      <c r="AJ493" s="723"/>
    </row>
    <row r="494" spans="1:36" ht="98.1" customHeight="1" outlineLevel="1" x14ac:dyDescent="0.25">
      <c r="A494" s="383">
        <v>343</v>
      </c>
      <c r="B494" s="373"/>
      <c r="C494" s="382" t="s">
        <v>657</v>
      </c>
      <c r="D494" s="402" t="s">
        <v>1501</v>
      </c>
      <c r="E494" s="380"/>
      <c r="F494" s="371"/>
      <c r="G494" s="380"/>
      <c r="H494" s="380"/>
      <c r="I494" s="412" t="s">
        <v>1523</v>
      </c>
      <c r="J494" s="376"/>
      <c r="K494" s="214" t="s">
        <v>2225</v>
      </c>
      <c r="L494" s="376" t="s">
        <v>579</v>
      </c>
      <c r="M494" s="368" t="s">
        <v>1524</v>
      </c>
      <c r="N494" s="367"/>
      <c r="O494" s="374"/>
      <c r="P494" s="367" t="s">
        <v>627</v>
      </c>
      <c r="Q494" s="214"/>
      <c r="R494" s="367"/>
      <c r="S494" s="367"/>
      <c r="T494" s="367"/>
      <c r="U494" s="366"/>
      <c r="V494" s="373"/>
      <c r="W494" s="368"/>
      <c r="X494" s="368"/>
      <c r="Y494" s="368"/>
      <c r="Z494" s="368"/>
      <c r="AA494" s="369"/>
      <c r="AB494" s="369"/>
      <c r="AC494" s="369"/>
      <c r="AD494" s="427"/>
      <c r="AE494" s="368" t="str">
        <f t="shared" si="17"/>
        <v>All Requests except initiating Policy Loans (343)</v>
      </c>
      <c r="AF494" s="575"/>
      <c r="AG494" s="575"/>
      <c r="AH494" s="723"/>
      <c r="AI494" s="723"/>
      <c r="AJ494" s="723"/>
    </row>
    <row r="495" spans="1:36" s="551" customFormat="1" ht="22.8" outlineLevel="1" x14ac:dyDescent="0.25">
      <c r="A495" s="558">
        <v>1000</v>
      </c>
      <c r="B495" s="555" t="s">
        <v>4372</v>
      </c>
      <c r="C495" s="557" t="s">
        <v>657</v>
      </c>
      <c r="D495" s="397" t="s">
        <v>4268</v>
      </c>
      <c r="E495" s="386"/>
      <c r="F495" s="386" t="s">
        <v>4267</v>
      </c>
      <c r="G495" s="386"/>
      <c r="H495" s="386"/>
      <c r="I495" s="396"/>
      <c r="J495" s="386"/>
      <c r="K495" s="386"/>
      <c r="L495" s="386"/>
      <c r="M495" s="386"/>
      <c r="N495" s="386"/>
      <c r="O495" s="386"/>
      <c r="P495" s="386"/>
      <c r="Q495" s="386"/>
      <c r="R495" s="386"/>
      <c r="S495" s="386"/>
      <c r="T495" s="386"/>
      <c r="U495" s="386"/>
      <c r="V495" s="386"/>
      <c r="W495" s="386"/>
      <c r="X495" s="386"/>
      <c r="Y495" s="386"/>
      <c r="Z495" s="386"/>
      <c r="AA495" s="386"/>
      <c r="AB495" s="386"/>
      <c r="AC495" s="386"/>
      <c r="AD495" s="386"/>
      <c r="AE495" s="386"/>
      <c r="AF495" s="575"/>
      <c r="AG495" s="575"/>
      <c r="AH495" s="723"/>
      <c r="AI495" s="723"/>
      <c r="AJ495" s="723"/>
    </row>
    <row r="496" spans="1:36" s="203" customFormat="1" ht="22.8" outlineLevel="1" x14ac:dyDescent="0.25">
      <c r="A496" s="558">
        <v>1001</v>
      </c>
      <c r="B496" s="555" t="s">
        <v>4372</v>
      </c>
      <c r="C496" s="557" t="s">
        <v>657</v>
      </c>
      <c r="D496" s="559" t="s">
        <v>4268</v>
      </c>
      <c r="E496" s="545"/>
      <c r="F496" s="371"/>
      <c r="G496" s="545"/>
      <c r="H496" s="545"/>
      <c r="I496" s="412" t="s">
        <v>4268</v>
      </c>
      <c r="J496" s="556" t="s">
        <v>32</v>
      </c>
      <c r="K496" s="550"/>
      <c r="L496" s="556" t="s">
        <v>34</v>
      </c>
      <c r="M496" s="553"/>
      <c r="N496" s="552"/>
      <c r="O496" s="543"/>
      <c r="P496" s="552" t="s">
        <v>369</v>
      </c>
      <c r="Q496" s="550"/>
      <c r="R496" s="552"/>
      <c r="S496" s="552"/>
      <c r="T496" s="552"/>
      <c r="U496" s="538"/>
      <c r="V496" s="555"/>
      <c r="W496" s="553"/>
      <c r="X496" s="553"/>
      <c r="Y496" s="553"/>
      <c r="Z496" s="553"/>
      <c r="AA496" s="554"/>
      <c r="AB496" s="554"/>
      <c r="AC496" s="554"/>
      <c r="AD496" s="427"/>
      <c r="AE496" s="553" t="str">
        <f t="shared" ref="AE496:AE559" si="18">I496&amp;" ("&amp;A496&amp;")"</f>
        <v>Premium Allocations (1001)</v>
      </c>
      <c r="AF496" s="722"/>
      <c r="AG496" s="722"/>
      <c r="AH496" s="723"/>
      <c r="AI496" s="723"/>
      <c r="AJ496" s="723"/>
    </row>
    <row r="497" spans="1:36" s="551" customFormat="1" ht="148.19999999999999" outlineLevel="1" x14ac:dyDescent="0.25">
      <c r="A497" s="583">
        <v>1002</v>
      </c>
      <c r="B497" s="555" t="s">
        <v>4372</v>
      </c>
      <c r="C497" s="590"/>
      <c r="D497" s="669" t="s">
        <v>4268</v>
      </c>
      <c r="E497" s="591"/>
      <c r="F497" s="592"/>
      <c r="G497" s="591"/>
      <c r="H497" s="591"/>
      <c r="I497" s="594" t="s">
        <v>4269</v>
      </c>
      <c r="J497" s="597" t="s">
        <v>32</v>
      </c>
      <c r="K497" s="596"/>
      <c r="L497" s="597" t="s">
        <v>34</v>
      </c>
      <c r="M497" s="573"/>
      <c r="N497" s="600"/>
      <c r="O497" s="599"/>
      <c r="P497" s="600" t="s">
        <v>369</v>
      </c>
      <c r="Q497" s="596"/>
      <c r="R497" s="600"/>
      <c r="S497" s="600"/>
      <c r="T497" s="600"/>
      <c r="U497" s="601"/>
      <c r="V497" s="589"/>
      <c r="W497" s="573"/>
      <c r="X497" s="573"/>
      <c r="Y497" s="573"/>
      <c r="Z497" s="573"/>
      <c r="AA497" s="602"/>
      <c r="AB497" s="602"/>
      <c r="AC497" s="602"/>
      <c r="AD497" s="741"/>
      <c r="AE497" s="573" t="str">
        <f t="shared" si="18"/>
        <v>Indicate percentage amount to be allocated into each of the investment options available. Please refer to your VUL product prospectus or offering memorandum for the current list of available investment options and to obtain more information about them. (1002)</v>
      </c>
      <c r="AF497" s="575"/>
      <c r="AG497" s="575"/>
      <c r="AH497" s="723"/>
      <c r="AI497" s="723"/>
      <c r="AJ497" s="723"/>
    </row>
    <row r="498" spans="1:36" s="551" customFormat="1" outlineLevel="1" x14ac:dyDescent="0.25">
      <c r="A498" s="558">
        <v>1003</v>
      </c>
      <c r="B498" s="555" t="s">
        <v>4372</v>
      </c>
      <c r="C498" s="590"/>
      <c r="D498" s="669" t="s">
        <v>4268</v>
      </c>
      <c r="E498" s="591"/>
      <c r="F498" s="592"/>
      <c r="G498" s="591"/>
      <c r="H498" s="591"/>
      <c r="I498" s="742" t="s">
        <v>4270</v>
      </c>
      <c r="J498" s="597" t="s">
        <v>32</v>
      </c>
      <c r="K498" s="596"/>
      <c r="L498" s="597" t="s">
        <v>34</v>
      </c>
      <c r="M498" s="573"/>
      <c r="N498" s="600"/>
      <c r="O498" s="599"/>
      <c r="P498" s="600" t="s">
        <v>369</v>
      </c>
      <c r="Q498" s="596"/>
      <c r="R498" s="600"/>
      <c r="S498" s="600"/>
      <c r="T498" s="600"/>
      <c r="U498" s="601"/>
      <c r="V498" s="589"/>
      <c r="W498" s="573"/>
      <c r="X498" s="573"/>
      <c r="Y498" s="573"/>
      <c r="Z498" s="573"/>
      <c r="AA498" s="602"/>
      <c r="AB498" s="602"/>
      <c r="AC498" s="602"/>
      <c r="AD498" s="741"/>
      <c r="AE498" s="573" t="str">
        <f t="shared" si="18"/>
        <v>Domestic Equity (1003)</v>
      </c>
      <c r="AF498" s="575"/>
      <c r="AG498" s="575"/>
      <c r="AH498" s="723"/>
      <c r="AI498" s="723"/>
      <c r="AJ498" s="723"/>
    </row>
    <row r="499" spans="1:36" s="551" customFormat="1" ht="22.8" outlineLevel="1" x14ac:dyDescent="0.25">
      <c r="A499" s="558">
        <v>1004</v>
      </c>
      <c r="B499" s="555" t="s">
        <v>4372</v>
      </c>
      <c r="C499" s="590"/>
      <c r="D499" s="669" t="s">
        <v>4268</v>
      </c>
      <c r="E499" s="591"/>
      <c r="F499" s="592"/>
      <c r="G499" s="591"/>
      <c r="H499" s="591"/>
      <c r="I499" s="594" t="s">
        <v>4271</v>
      </c>
      <c r="J499" s="597" t="s">
        <v>577</v>
      </c>
      <c r="K499" s="596" t="s">
        <v>4272</v>
      </c>
      <c r="L499" s="597" t="s">
        <v>536</v>
      </c>
      <c r="M499" s="573"/>
      <c r="N499" s="600" t="s">
        <v>407</v>
      </c>
      <c r="O499" s="599">
        <v>3</v>
      </c>
      <c r="P499" s="600" t="s">
        <v>578</v>
      </c>
      <c r="Q499" s="596"/>
      <c r="R499" s="600"/>
      <c r="S499" s="600"/>
      <c r="T499" s="600"/>
      <c r="U499" s="538" t="s">
        <v>330</v>
      </c>
      <c r="V499" s="589"/>
      <c r="W499" s="573"/>
      <c r="X499" s="573"/>
      <c r="Y499" s="573"/>
      <c r="Z499" s="573"/>
      <c r="AA499" s="602"/>
      <c r="AB499" s="602"/>
      <c r="AC499" s="602"/>
      <c r="AD499" s="741"/>
      <c r="AE499" s="573" t="str">
        <f t="shared" si="18"/>
        <v>Amer Century VP Mid Cap Value (1004)</v>
      </c>
      <c r="AF499" s="575"/>
      <c r="AG499" s="575"/>
      <c r="AH499" s="723"/>
      <c r="AI499" s="723"/>
      <c r="AJ499" s="723"/>
    </row>
    <row r="500" spans="1:36" s="551" customFormat="1" ht="22.8" outlineLevel="1" x14ac:dyDescent="0.25">
      <c r="A500" s="583">
        <v>1005</v>
      </c>
      <c r="B500" s="555" t="s">
        <v>4372</v>
      </c>
      <c r="C500" s="590"/>
      <c r="D500" s="669" t="s">
        <v>4268</v>
      </c>
      <c r="E500" s="591"/>
      <c r="F500" s="592"/>
      <c r="G500" s="591"/>
      <c r="H500" s="591"/>
      <c r="I500" s="594" t="s">
        <v>4273</v>
      </c>
      <c r="J500" s="597" t="s">
        <v>577</v>
      </c>
      <c r="K500" s="596" t="s">
        <v>4272</v>
      </c>
      <c r="L500" s="597" t="s">
        <v>536</v>
      </c>
      <c r="M500" s="573"/>
      <c r="N500" s="600" t="s">
        <v>407</v>
      </c>
      <c r="O500" s="599">
        <v>3</v>
      </c>
      <c r="P500" s="600" t="s">
        <v>578</v>
      </c>
      <c r="Q500" s="596"/>
      <c r="R500" s="600"/>
      <c r="S500" s="600"/>
      <c r="T500" s="600"/>
      <c r="U500" s="538" t="s">
        <v>330</v>
      </c>
      <c r="V500" s="589"/>
      <c r="W500" s="573"/>
      <c r="X500" s="573"/>
      <c r="Y500" s="573"/>
      <c r="Z500" s="573"/>
      <c r="AA500" s="602"/>
      <c r="AB500" s="602"/>
      <c r="AC500" s="602"/>
      <c r="AD500" s="741"/>
      <c r="AE500" s="573" t="str">
        <f t="shared" si="18"/>
        <v>Amer Funds IS Growth (1005)</v>
      </c>
      <c r="AF500" s="575"/>
      <c r="AG500" s="575"/>
      <c r="AH500" s="723"/>
      <c r="AI500" s="723"/>
      <c r="AJ500" s="723"/>
    </row>
    <row r="501" spans="1:36" s="551" customFormat="1" ht="23.4" customHeight="1" outlineLevel="1" x14ac:dyDescent="0.25">
      <c r="A501" s="558">
        <v>1006</v>
      </c>
      <c r="B501" s="555" t="s">
        <v>4372</v>
      </c>
      <c r="C501" s="590"/>
      <c r="D501" s="669" t="s">
        <v>4268</v>
      </c>
      <c r="E501" s="591"/>
      <c r="F501" s="592"/>
      <c r="G501" s="591"/>
      <c r="H501" s="591"/>
      <c r="I501" s="594" t="s">
        <v>4274</v>
      </c>
      <c r="J501" s="597" t="s">
        <v>577</v>
      </c>
      <c r="K501" s="596" t="s">
        <v>4272</v>
      </c>
      <c r="L501" s="597" t="s">
        <v>536</v>
      </c>
      <c r="M501" s="573"/>
      <c r="N501" s="600" t="s">
        <v>407</v>
      </c>
      <c r="O501" s="599">
        <v>3</v>
      </c>
      <c r="P501" s="600" t="s">
        <v>578</v>
      </c>
      <c r="Q501" s="596"/>
      <c r="R501" s="600"/>
      <c r="S501" s="600"/>
      <c r="T501" s="600"/>
      <c r="U501" s="538" t="s">
        <v>330</v>
      </c>
      <c r="V501" s="589"/>
      <c r="W501" s="573"/>
      <c r="X501" s="573"/>
      <c r="Y501" s="573"/>
      <c r="Z501" s="573"/>
      <c r="AA501" s="602"/>
      <c r="AB501" s="602"/>
      <c r="AC501" s="602"/>
      <c r="AD501" s="741"/>
      <c r="AE501" s="573" t="str">
        <f t="shared" si="18"/>
        <v>Amer Funds IS Growth-Income (1006)</v>
      </c>
      <c r="AF501" s="575"/>
      <c r="AG501" s="575"/>
      <c r="AH501" s="723"/>
      <c r="AI501" s="723"/>
      <c r="AJ501" s="723"/>
    </row>
    <row r="502" spans="1:36" s="551" customFormat="1" ht="22.8" outlineLevel="1" x14ac:dyDescent="0.25">
      <c r="A502" s="558">
        <v>1007</v>
      </c>
      <c r="B502" s="555" t="s">
        <v>4372</v>
      </c>
      <c r="C502" s="590"/>
      <c r="D502" s="669" t="s">
        <v>4268</v>
      </c>
      <c r="E502" s="591"/>
      <c r="F502" s="592"/>
      <c r="G502" s="591"/>
      <c r="H502" s="591"/>
      <c r="I502" s="594" t="s">
        <v>4275</v>
      </c>
      <c r="J502" s="597" t="s">
        <v>577</v>
      </c>
      <c r="K502" s="596" t="s">
        <v>4272</v>
      </c>
      <c r="L502" s="597" t="s">
        <v>536</v>
      </c>
      <c r="M502" s="573"/>
      <c r="N502" s="600" t="s">
        <v>407</v>
      </c>
      <c r="O502" s="599">
        <v>3</v>
      </c>
      <c r="P502" s="600" t="s">
        <v>578</v>
      </c>
      <c r="Q502" s="596"/>
      <c r="R502" s="600"/>
      <c r="S502" s="600"/>
      <c r="T502" s="600"/>
      <c r="U502" s="538" t="s">
        <v>330</v>
      </c>
      <c r="V502" s="589"/>
      <c r="W502" s="573"/>
      <c r="X502" s="573"/>
      <c r="Y502" s="573"/>
      <c r="Z502" s="573"/>
      <c r="AA502" s="602"/>
      <c r="AB502" s="602"/>
      <c r="AC502" s="602"/>
      <c r="AD502" s="741"/>
      <c r="AE502" s="573" t="str">
        <f t="shared" si="18"/>
        <v>ClearBridge Var Aggr Growth (1007)</v>
      </c>
      <c r="AF502" s="575"/>
      <c r="AG502" s="575"/>
      <c r="AH502" s="723"/>
      <c r="AI502" s="723"/>
      <c r="AJ502" s="723"/>
    </row>
    <row r="503" spans="1:36" s="551" customFormat="1" ht="22.8" outlineLevel="1" x14ac:dyDescent="0.25">
      <c r="A503" s="583">
        <v>1008</v>
      </c>
      <c r="B503" s="555" t="s">
        <v>4372</v>
      </c>
      <c r="C503" s="590"/>
      <c r="D503" s="669" t="s">
        <v>4268</v>
      </c>
      <c r="E503" s="591"/>
      <c r="F503" s="592"/>
      <c r="G503" s="591"/>
      <c r="H503" s="591"/>
      <c r="I503" s="594" t="s">
        <v>4276</v>
      </c>
      <c r="J503" s="597" t="s">
        <v>577</v>
      </c>
      <c r="K503" s="596" t="s">
        <v>4272</v>
      </c>
      <c r="L503" s="597" t="s">
        <v>536</v>
      </c>
      <c r="M503" s="573"/>
      <c r="N503" s="600" t="s">
        <v>407</v>
      </c>
      <c r="O503" s="599">
        <v>3</v>
      </c>
      <c r="P503" s="600" t="s">
        <v>578</v>
      </c>
      <c r="Q503" s="596"/>
      <c r="R503" s="600"/>
      <c r="S503" s="600"/>
      <c r="T503" s="600"/>
      <c r="U503" s="538" t="s">
        <v>330</v>
      </c>
      <c r="V503" s="589"/>
      <c r="W503" s="573"/>
      <c r="X503" s="573"/>
      <c r="Y503" s="573"/>
      <c r="Z503" s="573"/>
      <c r="AA503" s="602"/>
      <c r="AB503" s="602"/>
      <c r="AC503" s="602"/>
      <c r="AD503" s="741"/>
      <c r="AE503" s="573" t="str">
        <f t="shared" si="18"/>
        <v>ClearBridge Var Mid Cap (1008)</v>
      </c>
      <c r="AF503" s="575"/>
      <c r="AG503" s="575"/>
      <c r="AH503" s="723"/>
      <c r="AI503" s="723"/>
      <c r="AJ503" s="723"/>
    </row>
    <row r="504" spans="1:36" s="551" customFormat="1" ht="22.8" outlineLevel="1" x14ac:dyDescent="0.25">
      <c r="A504" s="558">
        <v>1009</v>
      </c>
      <c r="B504" s="555" t="s">
        <v>4372</v>
      </c>
      <c r="C504" s="590"/>
      <c r="D504" s="669" t="s">
        <v>4268</v>
      </c>
      <c r="E504" s="591"/>
      <c r="F504" s="592"/>
      <c r="G504" s="591"/>
      <c r="H504" s="591"/>
      <c r="I504" s="594" t="s">
        <v>4277</v>
      </c>
      <c r="J504" s="597" t="s">
        <v>577</v>
      </c>
      <c r="K504" s="596" t="s">
        <v>4272</v>
      </c>
      <c r="L504" s="597" t="s">
        <v>536</v>
      </c>
      <c r="M504" s="573"/>
      <c r="N504" s="600" t="s">
        <v>407</v>
      </c>
      <c r="O504" s="599">
        <v>3</v>
      </c>
      <c r="P504" s="600" t="s">
        <v>578</v>
      </c>
      <c r="Q504" s="596"/>
      <c r="R504" s="600"/>
      <c r="S504" s="600"/>
      <c r="T504" s="600"/>
      <c r="U504" s="538" t="s">
        <v>330</v>
      </c>
      <c r="V504" s="589"/>
      <c r="W504" s="573"/>
      <c r="X504" s="573"/>
      <c r="Y504" s="573"/>
      <c r="Z504" s="573"/>
      <c r="AA504" s="602"/>
      <c r="AB504" s="602"/>
      <c r="AC504" s="602"/>
      <c r="AD504" s="741"/>
      <c r="AE504" s="573" t="str">
        <f t="shared" si="18"/>
        <v>DFA VA US Large Value (1009)</v>
      </c>
      <c r="AF504" s="575"/>
      <c r="AG504" s="575"/>
      <c r="AH504" s="723"/>
      <c r="AI504" s="723"/>
      <c r="AJ504" s="723"/>
    </row>
    <row r="505" spans="1:36" s="551" customFormat="1" ht="22.8" outlineLevel="1" x14ac:dyDescent="0.25">
      <c r="A505" s="558">
        <v>1010</v>
      </c>
      <c r="B505" s="555" t="s">
        <v>4372</v>
      </c>
      <c r="C505" s="590"/>
      <c r="D505" s="669" t="s">
        <v>4268</v>
      </c>
      <c r="E505" s="591"/>
      <c r="F505" s="592"/>
      <c r="G505" s="591"/>
      <c r="H505" s="591"/>
      <c r="I505" s="594" t="s">
        <v>4278</v>
      </c>
      <c r="J505" s="597" t="s">
        <v>577</v>
      </c>
      <c r="K505" s="596" t="s">
        <v>4272</v>
      </c>
      <c r="L505" s="597" t="s">
        <v>536</v>
      </c>
      <c r="M505" s="573"/>
      <c r="N505" s="600" t="s">
        <v>407</v>
      </c>
      <c r="O505" s="599">
        <v>3</v>
      </c>
      <c r="P505" s="600" t="s">
        <v>578</v>
      </c>
      <c r="Q505" s="596"/>
      <c r="R505" s="600"/>
      <c r="S505" s="600"/>
      <c r="T505" s="600"/>
      <c r="U505" s="538" t="s">
        <v>330</v>
      </c>
      <c r="V505" s="589"/>
      <c r="W505" s="573"/>
      <c r="X505" s="573"/>
      <c r="Y505" s="573"/>
      <c r="Z505" s="573"/>
      <c r="AA505" s="602"/>
      <c r="AB505" s="602"/>
      <c r="AC505" s="602"/>
      <c r="AD505" s="741"/>
      <c r="AE505" s="573" t="str">
        <f t="shared" si="18"/>
        <v>DFA VA US Targeted Value (1010)</v>
      </c>
      <c r="AF505" s="575"/>
      <c r="AG505" s="575"/>
      <c r="AH505" s="723"/>
      <c r="AI505" s="723"/>
      <c r="AJ505" s="723"/>
    </row>
    <row r="506" spans="1:36" s="551" customFormat="1" ht="22.8" outlineLevel="1" x14ac:dyDescent="0.25">
      <c r="A506" s="583">
        <v>1011</v>
      </c>
      <c r="B506" s="555" t="s">
        <v>4372</v>
      </c>
      <c r="C506" s="590"/>
      <c r="D506" s="669" t="s">
        <v>4268</v>
      </c>
      <c r="E506" s="591"/>
      <c r="F506" s="592"/>
      <c r="G506" s="591"/>
      <c r="H506" s="591"/>
      <c r="I506" s="594" t="s">
        <v>4279</v>
      </c>
      <c r="J506" s="597" t="s">
        <v>577</v>
      </c>
      <c r="K506" s="596" t="s">
        <v>4272</v>
      </c>
      <c r="L506" s="597" t="s">
        <v>536</v>
      </c>
      <c r="M506" s="573"/>
      <c r="N506" s="600" t="s">
        <v>407</v>
      </c>
      <c r="O506" s="599">
        <v>3</v>
      </c>
      <c r="P506" s="600" t="s">
        <v>578</v>
      </c>
      <c r="Q506" s="596"/>
      <c r="R506" s="600"/>
      <c r="S506" s="600"/>
      <c r="T506" s="600"/>
      <c r="U506" s="538" t="s">
        <v>330</v>
      </c>
      <c r="V506" s="589"/>
      <c r="W506" s="573"/>
      <c r="X506" s="573"/>
      <c r="Y506" s="573"/>
      <c r="Z506" s="573"/>
      <c r="AA506" s="602"/>
      <c r="AB506" s="602"/>
      <c r="AC506" s="602"/>
      <c r="AD506" s="741"/>
      <c r="AE506" s="573" t="str">
        <f t="shared" si="18"/>
        <v>Fidelity VIP Contrafund (1011)</v>
      </c>
      <c r="AF506" s="575"/>
      <c r="AG506" s="575"/>
      <c r="AH506" s="723"/>
      <c r="AI506" s="723"/>
      <c r="AJ506" s="723"/>
    </row>
    <row r="507" spans="1:36" s="551" customFormat="1" ht="22.8" outlineLevel="1" x14ac:dyDescent="0.25">
      <c r="A507" s="558">
        <v>1012</v>
      </c>
      <c r="B507" s="555" t="s">
        <v>4372</v>
      </c>
      <c r="C507" s="590"/>
      <c r="D507" s="669" t="s">
        <v>4268</v>
      </c>
      <c r="E507" s="591"/>
      <c r="F507" s="592"/>
      <c r="G507" s="591"/>
      <c r="H507" s="591"/>
      <c r="I507" s="594" t="s">
        <v>4280</v>
      </c>
      <c r="J507" s="597" t="s">
        <v>577</v>
      </c>
      <c r="K507" s="596" t="s">
        <v>4272</v>
      </c>
      <c r="L507" s="597" t="s">
        <v>536</v>
      </c>
      <c r="M507" s="573"/>
      <c r="N507" s="600" t="s">
        <v>407</v>
      </c>
      <c r="O507" s="599">
        <v>3</v>
      </c>
      <c r="P507" s="600" t="s">
        <v>578</v>
      </c>
      <c r="Q507" s="596"/>
      <c r="R507" s="600"/>
      <c r="S507" s="600"/>
      <c r="T507" s="600"/>
      <c r="U507" s="538" t="s">
        <v>330</v>
      </c>
      <c r="V507" s="589"/>
      <c r="W507" s="573"/>
      <c r="X507" s="573"/>
      <c r="Y507" s="573"/>
      <c r="Z507" s="573"/>
      <c r="AA507" s="602"/>
      <c r="AB507" s="602"/>
      <c r="AC507" s="602"/>
      <c r="AD507" s="741"/>
      <c r="AE507" s="573" t="str">
        <f t="shared" si="18"/>
        <v>Fidelity VIP Mid Cap (1012)</v>
      </c>
      <c r="AF507" s="575"/>
      <c r="AG507" s="575"/>
      <c r="AH507" s="723"/>
      <c r="AI507" s="723"/>
      <c r="AJ507" s="723"/>
    </row>
    <row r="508" spans="1:36" s="551" customFormat="1" ht="22.8" outlineLevel="1" x14ac:dyDescent="0.25">
      <c r="A508" s="558">
        <v>1013</v>
      </c>
      <c r="B508" s="555" t="s">
        <v>4372</v>
      </c>
      <c r="C508" s="590"/>
      <c r="D508" s="669" t="s">
        <v>4268</v>
      </c>
      <c r="E508" s="591"/>
      <c r="F508" s="592"/>
      <c r="G508" s="591"/>
      <c r="H508" s="591"/>
      <c r="I508" s="594" t="s">
        <v>4281</v>
      </c>
      <c r="J508" s="597" t="s">
        <v>32</v>
      </c>
      <c r="K508" s="596"/>
      <c r="L508" s="597" t="s">
        <v>536</v>
      </c>
      <c r="M508" s="573"/>
      <c r="N508" s="600" t="s">
        <v>407</v>
      </c>
      <c r="O508" s="599">
        <v>3</v>
      </c>
      <c r="P508" s="600" t="s">
        <v>578</v>
      </c>
      <c r="Q508" s="596"/>
      <c r="R508" s="600"/>
      <c r="S508" s="600"/>
      <c r="T508" s="600"/>
      <c r="U508" s="538" t="s">
        <v>330</v>
      </c>
      <c r="V508" s="589"/>
      <c r="W508" s="573"/>
      <c r="X508" s="573"/>
      <c r="Y508" s="573"/>
      <c r="Z508" s="573"/>
      <c r="AA508" s="602"/>
      <c r="AB508" s="602"/>
      <c r="AC508" s="602"/>
      <c r="AD508" s="741"/>
      <c r="AE508" s="573" t="str">
        <f t="shared" si="18"/>
        <v>Fidelity VIP Total Market Index (1013)</v>
      </c>
      <c r="AF508" s="575"/>
      <c r="AG508" s="575"/>
      <c r="AH508" s="723"/>
      <c r="AI508" s="723"/>
      <c r="AJ508" s="723"/>
    </row>
    <row r="509" spans="1:36" s="551" customFormat="1" ht="34.200000000000003" outlineLevel="1" x14ac:dyDescent="0.25">
      <c r="A509" s="583">
        <v>1014</v>
      </c>
      <c r="B509" s="555" t="s">
        <v>4372</v>
      </c>
      <c r="C509" s="590"/>
      <c r="D509" s="669" t="s">
        <v>4268</v>
      </c>
      <c r="E509" s="591"/>
      <c r="F509" s="592"/>
      <c r="G509" s="591"/>
      <c r="H509" s="591"/>
      <c r="I509" s="594" t="s">
        <v>4282</v>
      </c>
      <c r="J509" s="597" t="s">
        <v>577</v>
      </c>
      <c r="K509" s="596" t="s">
        <v>4272</v>
      </c>
      <c r="L509" s="597" t="s">
        <v>536</v>
      </c>
      <c r="M509" s="573"/>
      <c r="N509" s="600" t="s">
        <v>407</v>
      </c>
      <c r="O509" s="599">
        <v>3</v>
      </c>
      <c r="P509" s="600" t="s">
        <v>578</v>
      </c>
      <c r="Q509" s="596"/>
      <c r="R509" s="600"/>
      <c r="S509" s="600"/>
      <c r="T509" s="600"/>
      <c r="U509" s="538" t="s">
        <v>330</v>
      </c>
      <c r="V509" s="589"/>
      <c r="W509" s="573"/>
      <c r="X509" s="573"/>
      <c r="Y509" s="573"/>
      <c r="Z509" s="573"/>
      <c r="AA509" s="602"/>
      <c r="AB509" s="602"/>
      <c r="AC509" s="602"/>
      <c r="AD509" s="741"/>
      <c r="AE509" s="573" t="str">
        <f t="shared" si="18"/>
        <v>Invesco Oppenheimer V.I. Main Street Small Cap (1014)</v>
      </c>
      <c r="AF509" s="575"/>
      <c r="AG509" s="575"/>
      <c r="AH509" s="723"/>
      <c r="AI509" s="723"/>
      <c r="AJ509" s="723"/>
    </row>
    <row r="510" spans="1:36" s="551" customFormat="1" ht="22.8" outlineLevel="1" x14ac:dyDescent="0.25">
      <c r="A510" s="558">
        <v>1015</v>
      </c>
      <c r="B510" s="555" t="s">
        <v>4372</v>
      </c>
      <c r="C510" s="590"/>
      <c r="D510" s="669" t="s">
        <v>4268</v>
      </c>
      <c r="E510" s="591"/>
      <c r="F510" s="592"/>
      <c r="G510" s="591"/>
      <c r="H510" s="591"/>
      <c r="I510" s="594" t="s">
        <v>4283</v>
      </c>
      <c r="J510" s="597" t="s">
        <v>577</v>
      </c>
      <c r="K510" s="596" t="s">
        <v>4272</v>
      </c>
      <c r="L510" s="597" t="s">
        <v>536</v>
      </c>
      <c r="M510" s="573"/>
      <c r="N510" s="600" t="s">
        <v>407</v>
      </c>
      <c r="O510" s="599">
        <v>3</v>
      </c>
      <c r="P510" s="600" t="s">
        <v>578</v>
      </c>
      <c r="Q510" s="596"/>
      <c r="R510" s="600"/>
      <c r="S510" s="600"/>
      <c r="T510" s="600"/>
      <c r="U510" s="538" t="s">
        <v>330</v>
      </c>
      <c r="V510" s="589"/>
      <c r="W510" s="573"/>
      <c r="X510" s="573"/>
      <c r="Y510" s="573"/>
      <c r="Z510" s="573"/>
      <c r="AA510" s="602"/>
      <c r="AB510" s="602"/>
      <c r="AC510" s="602"/>
      <c r="AD510" s="741"/>
      <c r="AE510" s="573" t="str">
        <f t="shared" si="18"/>
        <v>Janus Henderson VIT Enterprise (1015)</v>
      </c>
      <c r="AF510" s="575"/>
      <c r="AG510" s="575"/>
      <c r="AH510" s="723"/>
      <c r="AI510" s="723"/>
      <c r="AJ510" s="723"/>
    </row>
    <row r="511" spans="1:36" s="551" customFormat="1" ht="34.200000000000003" outlineLevel="1" x14ac:dyDescent="0.25">
      <c r="A511" s="558">
        <v>1016</v>
      </c>
      <c r="B511" s="555" t="s">
        <v>4372</v>
      </c>
      <c r="C511" s="590"/>
      <c r="D511" s="669" t="s">
        <v>4268</v>
      </c>
      <c r="E511" s="591"/>
      <c r="F511" s="592"/>
      <c r="G511" s="591"/>
      <c r="H511" s="591"/>
      <c r="I511" s="594" t="s">
        <v>4284</v>
      </c>
      <c r="J511" s="597" t="s">
        <v>577</v>
      </c>
      <c r="K511" s="596" t="s">
        <v>4272</v>
      </c>
      <c r="L511" s="597" t="s">
        <v>536</v>
      </c>
      <c r="M511" s="573"/>
      <c r="N511" s="600" t="s">
        <v>407</v>
      </c>
      <c r="O511" s="599">
        <v>3</v>
      </c>
      <c r="P511" s="600" t="s">
        <v>578</v>
      </c>
      <c r="Q511" s="596"/>
      <c r="R511" s="600"/>
      <c r="S511" s="600"/>
      <c r="T511" s="600"/>
      <c r="U511" s="538" t="s">
        <v>330</v>
      </c>
      <c r="V511" s="589"/>
      <c r="W511" s="573"/>
      <c r="X511" s="573"/>
      <c r="Y511" s="573"/>
      <c r="Z511" s="573"/>
      <c r="AA511" s="602"/>
      <c r="AB511" s="602"/>
      <c r="AC511" s="602"/>
      <c r="AD511" s="741"/>
      <c r="AE511" s="573" t="str">
        <f t="shared" si="18"/>
        <v>Lord Abbett Ser Fund Developing Growth (1016)</v>
      </c>
      <c r="AF511" s="575"/>
      <c r="AG511" s="575"/>
      <c r="AH511" s="723"/>
      <c r="AI511" s="723"/>
      <c r="AJ511" s="723"/>
    </row>
    <row r="512" spans="1:36" s="551" customFormat="1" ht="22.8" outlineLevel="1" x14ac:dyDescent="0.25">
      <c r="A512" s="583">
        <v>1017</v>
      </c>
      <c r="B512" s="555" t="s">
        <v>4372</v>
      </c>
      <c r="C512" s="590"/>
      <c r="D512" s="669" t="s">
        <v>4268</v>
      </c>
      <c r="E512" s="591"/>
      <c r="F512" s="592"/>
      <c r="G512" s="591"/>
      <c r="H512" s="591"/>
      <c r="I512" s="594" t="s">
        <v>4285</v>
      </c>
      <c r="J512" s="597" t="s">
        <v>577</v>
      </c>
      <c r="K512" s="596" t="s">
        <v>4272</v>
      </c>
      <c r="L512" s="597" t="s">
        <v>536</v>
      </c>
      <c r="M512" s="573"/>
      <c r="N512" s="600" t="s">
        <v>407</v>
      </c>
      <c r="O512" s="599">
        <v>3</v>
      </c>
      <c r="P512" s="600" t="s">
        <v>578</v>
      </c>
      <c r="Q512" s="596"/>
      <c r="R512" s="600"/>
      <c r="S512" s="600"/>
      <c r="T512" s="600"/>
      <c r="U512" s="538" t="s">
        <v>330</v>
      </c>
      <c r="V512" s="589"/>
      <c r="W512" s="573"/>
      <c r="X512" s="573"/>
      <c r="Y512" s="573"/>
      <c r="Z512" s="573"/>
      <c r="AA512" s="602"/>
      <c r="AB512" s="602"/>
      <c r="AC512" s="602"/>
      <c r="AD512" s="741"/>
      <c r="AE512" s="573" t="str">
        <f t="shared" si="18"/>
        <v>M Capital Appreciation (Frontier) (1017)</v>
      </c>
      <c r="AF512" s="575"/>
      <c r="AG512" s="575"/>
      <c r="AH512" s="723"/>
      <c r="AI512" s="723"/>
      <c r="AJ512" s="723"/>
    </row>
    <row r="513" spans="1:36" s="551" customFormat="1" ht="22.8" outlineLevel="1" x14ac:dyDescent="0.25">
      <c r="A513" s="558">
        <v>1018</v>
      </c>
      <c r="B513" s="555" t="s">
        <v>4372</v>
      </c>
      <c r="C513" s="590"/>
      <c r="D513" s="669" t="s">
        <v>4268</v>
      </c>
      <c r="E513" s="591"/>
      <c r="F513" s="592"/>
      <c r="G513" s="591"/>
      <c r="H513" s="591"/>
      <c r="I513" s="594" t="s">
        <v>4286</v>
      </c>
      <c r="J513" s="597" t="s">
        <v>577</v>
      </c>
      <c r="K513" s="596" t="s">
        <v>4272</v>
      </c>
      <c r="L513" s="597" t="s">
        <v>536</v>
      </c>
      <c r="M513" s="573"/>
      <c r="N513" s="600" t="s">
        <v>407</v>
      </c>
      <c r="O513" s="599">
        <v>3</v>
      </c>
      <c r="P513" s="600" t="s">
        <v>578</v>
      </c>
      <c r="Q513" s="596"/>
      <c r="R513" s="600"/>
      <c r="S513" s="600"/>
      <c r="T513" s="600"/>
      <c r="U513" s="538" t="s">
        <v>330</v>
      </c>
      <c r="V513" s="589"/>
      <c r="W513" s="573"/>
      <c r="X513" s="573"/>
      <c r="Y513" s="573"/>
      <c r="Z513" s="573"/>
      <c r="AA513" s="602"/>
      <c r="AB513" s="602"/>
      <c r="AC513" s="602"/>
      <c r="AD513" s="741"/>
      <c r="AE513" s="573" t="str">
        <f t="shared" si="18"/>
        <v>M Large Cap Growth (DSM Capital) (1018)</v>
      </c>
      <c r="AF513" s="575"/>
      <c r="AG513" s="575"/>
      <c r="AH513" s="723"/>
      <c r="AI513" s="723"/>
      <c r="AJ513" s="723"/>
    </row>
    <row r="514" spans="1:36" s="551" customFormat="1" ht="22.8" outlineLevel="1" x14ac:dyDescent="0.25">
      <c r="A514" s="558">
        <v>1019</v>
      </c>
      <c r="B514" s="555" t="s">
        <v>4372</v>
      </c>
      <c r="C514" s="590"/>
      <c r="D514" s="669" t="s">
        <v>4268</v>
      </c>
      <c r="E514" s="591"/>
      <c r="F514" s="592"/>
      <c r="G514" s="591"/>
      <c r="H514" s="591"/>
      <c r="I514" s="594" t="s">
        <v>4287</v>
      </c>
      <c r="J514" s="597" t="s">
        <v>577</v>
      </c>
      <c r="K514" s="596" t="s">
        <v>4272</v>
      </c>
      <c r="L514" s="597" t="s">
        <v>536</v>
      </c>
      <c r="M514" s="573"/>
      <c r="N514" s="600" t="s">
        <v>407</v>
      </c>
      <c r="O514" s="599">
        <v>3</v>
      </c>
      <c r="P514" s="600" t="s">
        <v>578</v>
      </c>
      <c r="Q514" s="596"/>
      <c r="R514" s="600"/>
      <c r="S514" s="600"/>
      <c r="T514" s="600"/>
      <c r="U514" s="538" t="s">
        <v>330</v>
      </c>
      <c r="V514" s="589"/>
      <c r="W514" s="573"/>
      <c r="X514" s="573"/>
      <c r="Y514" s="573"/>
      <c r="Z514" s="573"/>
      <c r="AA514" s="602"/>
      <c r="AB514" s="602"/>
      <c r="AC514" s="602"/>
      <c r="AD514" s="741"/>
      <c r="AE514" s="573" t="str">
        <f t="shared" si="18"/>
        <v>M Large Cap Value (Brandywine) (1019)</v>
      </c>
      <c r="AF514" s="575"/>
      <c r="AG514" s="575"/>
      <c r="AH514" s="723"/>
      <c r="AI514" s="723"/>
      <c r="AJ514" s="723"/>
    </row>
    <row r="515" spans="1:36" s="551" customFormat="1" ht="22.8" outlineLevel="1" x14ac:dyDescent="0.25">
      <c r="A515" s="583">
        <v>1020</v>
      </c>
      <c r="B515" s="555" t="s">
        <v>4372</v>
      </c>
      <c r="C515" s="590"/>
      <c r="D515" s="669" t="s">
        <v>4268</v>
      </c>
      <c r="E515" s="591"/>
      <c r="F515" s="592"/>
      <c r="G515" s="591"/>
      <c r="H515" s="591"/>
      <c r="I515" s="594" t="s">
        <v>4288</v>
      </c>
      <c r="J515" s="597" t="s">
        <v>577</v>
      </c>
      <c r="K515" s="596" t="s">
        <v>4272</v>
      </c>
      <c r="L515" s="597" t="s">
        <v>536</v>
      </c>
      <c r="M515" s="573"/>
      <c r="N515" s="600" t="s">
        <v>407</v>
      </c>
      <c r="O515" s="599">
        <v>3</v>
      </c>
      <c r="P515" s="600" t="s">
        <v>578</v>
      </c>
      <c r="Q515" s="596"/>
      <c r="R515" s="600"/>
      <c r="S515" s="600"/>
      <c r="T515" s="600"/>
      <c r="U515" s="538" t="s">
        <v>330</v>
      </c>
      <c r="V515" s="589"/>
      <c r="W515" s="573"/>
      <c r="X515" s="573"/>
      <c r="Y515" s="573"/>
      <c r="Z515" s="573"/>
      <c r="AA515" s="602"/>
      <c r="AB515" s="602"/>
      <c r="AC515" s="602"/>
      <c r="AD515" s="741"/>
      <c r="AE515" s="573" t="str">
        <f t="shared" si="18"/>
        <v>MFS VIT New Discovery Ser (1020)</v>
      </c>
      <c r="AF515" s="575"/>
      <c r="AG515" s="575"/>
      <c r="AH515" s="723"/>
      <c r="AI515" s="723"/>
      <c r="AJ515" s="723"/>
    </row>
    <row r="516" spans="1:36" s="551" customFormat="1" ht="22.8" outlineLevel="1" x14ac:dyDescent="0.25">
      <c r="A516" s="558">
        <v>1021</v>
      </c>
      <c r="B516" s="555" t="s">
        <v>4372</v>
      </c>
      <c r="C516" s="590"/>
      <c r="D516" s="669" t="s">
        <v>4268</v>
      </c>
      <c r="E516" s="591"/>
      <c r="F516" s="592"/>
      <c r="G516" s="591"/>
      <c r="H516" s="591"/>
      <c r="I516" s="594" t="s">
        <v>4289</v>
      </c>
      <c r="J516" s="597" t="s">
        <v>577</v>
      </c>
      <c r="K516" s="596" t="s">
        <v>4272</v>
      </c>
      <c r="L516" s="597" t="s">
        <v>536</v>
      </c>
      <c r="M516" s="573"/>
      <c r="N516" s="600" t="s">
        <v>407</v>
      </c>
      <c r="O516" s="599">
        <v>3</v>
      </c>
      <c r="P516" s="600" t="s">
        <v>578</v>
      </c>
      <c r="Q516" s="596"/>
      <c r="R516" s="600"/>
      <c r="S516" s="600"/>
      <c r="T516" s="600"/>
      <c r="U516" s="538" t="s">
        <v>330</v>
      </c>
      <c r="V516" s="589"/>
      <c r="W516" s="573"/>
      <c r="X516" s="573"/>
      <c r="Y516" s="573"/>
      <c r="Z516" s="573"/>
      <c r="AA516" s="602"/>
      <c r="AB516" s="602"/>
      <c r="AC516" s="602"/>
      <c r="AD516" s="741"/>
      <c r="AE516" s="573" t="str">
        <f t="shared" si="18"/>
        <v>MFS VIT Value Ser (1021)</v>
      </c>
      <c r="AF516" s="575"/>
      <c r="AG516" s="575"/>
      <c r="AH516" s="723"/>
      <c r="AI516" s="723"/>
      <c r="AJ516" s="723"/>
    </row>
    <row r="517" spans="1:36" s="551" customFormat="1" ht="34.200000000000003" outlineLevel="1" x14ac:dyDescent="0.25">
      <c r="A517" s="558">
        <v>1022</v>
      </c>
      <c r="B517" s="555" t="s">
        <v>4372</v>
      </c>
      <c r="C517" s="590"/>
      <c r="D517" s="669" t="s">
        <v>4268</v>
      </c>
      <c r="E517" s="591"/>
      <c r="F517" s="592"/>
      <c r="G517" s="591"/>
      <c r="H517" s="591"/>
      <c r="I517" s="594" t="s">
        <v>4290</v>
      </c>
      <c r="J517" s="597" t="s">
        <v>577</v>
      </c>
      <c r="K517" s="596" t="s">
        <v>4272</v>
      </c>
      <c r="L517" s="597" t="s">
        <v>536</v>
      </c>
      <c r="M517" s="573"/>
      <c r="N517" s="600" t="s">
        <v>407</v>
      </c>
      <c r="O517" s="599">
        <v>3</v>
      </c>
      <c r="P517" s="600" t="s">
        <v>578</v>
      </c>
      <c r="Q517" s="596"/>
      <c r="R517" s="600"/>
      <c r="S517" s="600"/>
      <c r="T517" s="600"/>
      <c r="U517" s="538" t="s">
        <v>330</v>
      </c>
      <c r="V517" s="589"/>
      <c r="W517" s="573"/>
      <c r="X517" s="573"/>
      <c r="Y517" s="573"/>
      <c r="Z517" s="573"/>
      <c r="AA517" s="602"/>
      <c r="AB517" s="602"/>
      <c r="AC517" s="602"/>
      <c r="AD517" s="741"/>
      <c r="AE517" s="573" t="str">
        <f t="shared" si="18"/>
        <v>Neuberger Berman AMT Sustainable Equity (1022)</v>
      </c>
      <c r="AF517" s="575"/>
      <c r="AG517" s="575"/>
      <c r="AH517" s="723"/>
      <c r="AI517" s="723"/>
      <c r="AJ517" s="723"/>
    </row>
    <row r="518" spans="1:36" s="551" customFormat="1" ht="22.8" outlineLevel="1" x14ac:dyDescent="0.25">
      <c r="A518" s="583">
        <v>1023</v>
      </c>
      <c r="B518" s="555" t="s">
        <v>4372</v>
      </c>
      <c r="C518" s="590"/>
      <c r="D518" s="669" t="s">
        <v>4268</v>
      </c>
      <c r="E518" s="591"/>
      <c r="F518" s="592"/>
      <c r="G518" s="591"/>
      <c r="H518" s="591"/>
      <c r="I518" s="594" t="s">
        <v>4291</v>
      </c>
      <c r="J518" s="597" t="s">
        <v>577</v>
      </c>
      <c r="K518" s="596" t="s">
        <v>4272</v>
      </c>
      <c r="L518" s="597" t="s">
        <v>536</v>
      </c>
      <c r="M518" s="573"/>
      <c r="N518" s="600" t="s">
        <v>407</v>
      </c>
      <c r="O518" s="599">
        <v>3</v>
      </c>
      <c r="P518" s="600" t="s">
        <v>578</v>
      </c>
      <c r="Q518" s="596"/>
      <c r="R518" s="600"/>
      <c r="S518" s="600"/>
      <c r="T518" s="600"/>
      <c r="U518" s="538" t="s">
        <v>330</v>
      </c>
      <c r="V518" s="589"/>
      <c r="W518" s="573"/>
      <c r="X518" s="573"/>
      <c r="Y518" s="573"/>
      <c r="Z518" s="573"/>
      <c r="AA518" s="602"/>
      <c r="AB518" s="602"/>
      <c r="AC518" s="602"/>
      <c r="AD518" s="741"/>
      <c r="AE518" s="573" t="str">
        <f t="shared" si="18"/>
        <v>PSF Comstock (Invesco) (1023)</v>
      </c>
      <c r="AF518" s="575"/>
      <c r="AG518" s="575"/>
      <c r="AH518" s="723"/>
      <c r="AI518" s="723"/>
      <c r="AJ518" s="723"/>
    </row>
    <row r="519" spans="1:36" s="551" customFormat="1" ht="22.8" outlineLevel="1" x14ac:dyDescent="0.25">
      <c r="A519" s="558">
        <v>1024</v>
      </c>
      <c r="B519" s="555" t="s">
        <v>4372</v>
      </c>
      <c r="C519" s="590"/>
      <c r="D519" s="669" t="s">
        <v>4268</v>
      </c>
      <c r="E519" s="591"/>
      <c r="F519" s="592"/>
      <c r="G519" s="591"/>
      <c r="H519" s="591"/>
      <c r="I519" s="594" t="s">
        <v>4292</v>
      </c>
      <c r="J519" s="597" t="s">
        <v>32</v>
      </c>
      <c r="K519" s="596"/>
      <c r="L519" s="597" t="s">
        <v>536</v>
      </c>
      <c r="M519" s="573"/>
      <c r="N519" s="600" t="s">
        <v>407</v>
      </c>
      <c r="O519" s="599">
        <v>3</v>
      </c>
      <c r="P519" s="600" t="s">
        <v>578</v>
      </c>
      <c r="Q519" s="596"/>
      <c r="R519" s="600"/>
      <c r="S519" s="600"/>
      <c r="T519" s="600"/>
      <c r="U519" s="538" t="s">
        <v>330</v>
      </c>
      <c r="V519" s="589"/>
      <c r="W519" s="573"/>
      <c r="X519" s="573"/>
      <c r="Y519" s="573"/>
      <c r="Z519" s="573"/>
      <c r="AA519" s="602"/>
      <c r="AB519" s="602"/>
      <c r="AC519" s="602"/>
      <c r="AD519" s="741"/>
      <c r="AE519" s="573" t="str">
        <f t="shared" si="18"/>
        <v>PSF Equity Index (BlackRock) (1024)</v>
      </c>
      <c r="AF519" s="575"/>
      <c r="AG519" s="575"/>
      <c r="AH519" s="723"/>
      <c r="AI519" s="723"/>
      <c r="AJ519" s="723"/>
    </row>
    <row r="520" spans="1:36" s="551" customFormat="1" ht="22.8" outlineLevel="1" x14ac:dyDescent="0.25">
      <c r="A520" s="558">
        <v>1025</v>
      </c>
      <c r="B520" s="555" t="s">
        <v>4372</v>
      </c>
      <c r="C520" s="590"/>
      <c r="D520" s="669" t="s">
        <v>4268</v>
      </c>
      <c r="E520" s="591"/>
      <c r="F520" s="592"/>
      <c r="G520" s="591"/>
      <c r="H520" s="591"/>
      <c r="I520" s="594" t="s">
        <v>4293</v>
      </c>
      <c r="J520" s="597" t="s">
        <v>577</v>
      </c>
      <c r="K520" s="596" t="s">
        <v>4272</v>
      </c>
      <c r="L520" s="597" t="s">
        <v>536</v>
      </c>
      <c r="M520" s="573"/>
      <c r="N520" s="600" t="s">
        <v>407</v>
      </c>
      <c r="O520" s="599">
        <v>3</v>
      </c>
      <c r="P520" s="600" t="s">
        <v>578</v>
      </c>
      <c r="Q520" s="596"/>
      <c r="R520" s="600"/>
      <c r="S520" s="600"/>
      <c r="T520" s="600"/>
      <c r="U520" s="538" t="s">
        <v>330</v>
      </c>
      <c r="V520" s="589"/>
      <c r="W520" s="573"/>
      <c r="X520" s="573"/>
      <c r="Y520" s="573"/>
      <c r="Z520" s="573"/>
      <c r="AA520" s="602"/>
      <c r="AB520" s="602"/>
      <c r="AC520" s="602"/>
      <c r="AD520" s="741"/>
      <c r="AE520" s="573" t="str">
        <f t="shared" si="18"/>
        <v>PSF Growth (MFS) (1025)</v>
      </c>
      <c r="AF520" s="575"/>
      <c r="AG520" s="575"/>
      <c r="AH520" s="723"/>
      <c r="AI520" s="723"/>
      <c r="AJ520" s="723"/>
    </row>
    <row r="521" spans="1:36" s="551" customFormat="1" ht="22.8" outlineLevel="1" x14ac:dyDescent="0.25">
      <c r="A521" s="583">
        <v>1026</v>
      </c>
      <c r="B521" s="555" t="s">
        <v>4372</v>
      </c>
      <c r="C521" s="590"/>
      <c r="D521" s="669" t="s">
        <v>4268</v>
      </c>
      <c r="E521" s="591"/>
      <c r="F521" s="592"/>
      <c r="G521" s="591"/>
      <c r="H521" s="591"/>
      <c r="I521" s="594" t="s">
        <v>4294</v>
      </c>
      <c r="J521" s="597" t="s">
        <v>577</v>
      </c>
      <c r="K521" s="596" t="s">
        <v>4272</v>
      </c>
      <c r="L521" s="597" t="s">
        <v>536</v>
      </c>
      <c r="M521" s="573"/>
      <c r="N521" s="600" t="s">
        <v>407</v>
      </c>
      <c r="O521" s="599">
        <v>3</v>
      </c>
      <c r="P521" s="600" t="s">
        <v>578</v>
      </c>
      <c r="Q521" s="596"/>
      <c r="R521" s="600"/>
      <c r="S521" s="600"/>
      <c r="T521" s="600"/>
      <c r="U521" s="538" t="s">
        <v>330</v>
      </c>
      <c r="V521" s="589"/>
      <c r="W521" s="573"/>
      <c r="X521" s="573"/>
      <c r="Y521" s="573"/>
      <c r="Z521" s="573"/>
      <c r="AA521" s="602"/>
      <c r="AB521" s="602"/>
      <c r="AC521" s="602"/>
      <c r="AD521" s="741"/>
      <c r="AE521" s="573" t="str">
        <f t="shared" si="18"/>
        <v>PSF Large-Cap Value (ClearBridge) (1026)</v>
      </c>
      <c r="AF521" s="575"/>
      <c r="AG521" s="575"/>
      <c r="AH521" s="723"/>
      <c r="AI521" s="723"/>
      <c r="AJ521" s="723"/>
    </row>
    <row r="522" spans="1:36" s="551" customFormat="1" ht="22.8" outlineLevel="1" x14ac:dyDescent="0.25">
      <c r="A522" s="558">
        <v>1027</v>
      </c>
      <c r="B522" s="555" t="s">
        <v>4372</v>
      </c>
      <c r="C522" s="590"/>
      <c r="D522" s="669" t="s">
        <v>4268</v>
      </c>
      <c r="E522" s="591"/>
      <c r="F522" s="592"/>
      <c r="G522" s="591"/>
      <c r="H522" s="591"/>
      <c r="I522" s="594" t="s">
        <v>4295</v>
      </c>
      <c r="J522" s="597" t="s">
        <v>577</v>
      </c>
      <c r="K522" s="596" t="s">
        <v>4272</v>
      </c>
      <c r="L522" s="597" t="s">
        <v>536</v>
      </c>
      <c r="M522" s="573"/>
      <c r="N522" s="600" t="s">
        <v>407</v>
      </c>
      <c r="O522" s="599">
        <v>3</v>
      </c>
      <c r="P522" s="600" t="s">
        <v>578</v>
      </c>
      <c r="Q522" s="596"/>
      <c r="R522" s="600"/>
      <c r="S522" s="600"/>
      <c r="T522" s="600"/>
      <c r="U522" s="538" t="s">
        <v>330</v>
      </c>
      <c r="V522" s="589"/>
      <c r="W522" s="573"/>
      <c r="X522" s="573"/>
      <c r="Y522" s="573"/>
      <c r="Z522" s="573"/>
      <c r="AA522" s="602"/>
      <c r="AB522" s="602"/>
      <c r="AC522" s="602"/>
      <c r="AD522" s="741"/>
      <c r="AE522" s="573" t="str">
        <f t="shared" si="18"/>
        <v>PSF Main Street Core (Invesco) (1027)</v>
      </c>
      <c r="AF522" s="575"/>
      <c r="AG522" s="575"/>
      <c r="AH522" s="723"/>
      <c r="AI522" s="723"/>
      <c r="AJ522" s="723"/>
    </row>
    <row r="523" spans="1:36" s="551" customFormat="1" ht="22.8" outlineLevel="1" x14ac:dyDescent="0.25">
      <c r="A523" s="558">
        <v>1028</v>
      </c>
      <c r="B523" s="555" t="s">
        <v>4372</v>
      </c>
      <c r="C523" s="590"/>
      <c r="D523" s="669" t="s">
        <v>4268</v>
      </c>
      <c r="E523" s="591"/>
      <c r="F523" s="592"/>
      <c r="G523" s="591"/>
      <c r="H523" s="591"/>
      <c r="I523" s="594" t="s">
        <v>4296</v>
      </c>
      <c r="J523" s="597" t="s">
        <v>577</v>
      </c>
      <c r="K523" s="596" t="s">
        <v>4272</v>
      </c>
      <c r="L523" s="597" t="s">
        <v>536</v>
      </c>
      <c r="M523" s="573"/>
      <c r="N523" s="600" t="s">
        <v>407</v>
      </c>
      <c r="O523" s="599">
        <v>3</v>
      </c>
      <c r="P523" s="600" t="s">
        <v>578</v>
      </c>
      <c r="Q523" s="596"/>
      <c r="R523" s="600"/>
      <c r="S523" s="600"/>
      <c r="T523" s="600"/>
      <c r="U523" s="538" t="s">
        <v>330</v>
      </c>
      <c r="V523" s="589"/>
      <c r="W523" s="573"/>
      <c r="X523" s="573"/>
      <c r="Y523" s="573"/>
      <c r="Z523" s="573"/>
      <c r="AA523" s="602"/>
      <c r="AB523" s="602"/>
      <c r="AC523" s="602"/>
      <c r="AD523" s="741"/>
      <c r="AE523" s="573" t="str">
        <f t="shared" si="18"/>
        <v>PSF Mid-Cap Growth (Ivy) (1028)</v>
      </c>
      <c r="AF523" s="575"/>
      <c r="AG523" s="575"/>
      <c r="AH523" s="723"/>
      <c r="AI523" s="723"/>
      <c r="AJ523" s="723"/>
    </row>
    <row r="524" spans="1:36" s="551" customFormat="1" ht="34.200000000000003" outlineLevel="1" x14ac:dyDescent="0.25">
      <c r="A524" s="583">
        <v>1029</v>
      </c>
      <c r="B524" s="555" t="s">
        <v>4372</v>
      </c>
      <c r="C524" s="590"/>
      <c r="D524" s="669" t="s">
        <v>4268</v>
      </c>
      <c r="E524" s="591"/>
      <c r="F524" s="592"/>
      <c r="G524" s="591"/>
      <c r="H524" s="591"/>
      <c r="I524" s="594" t="s">
        <v>4297</v>
      </c>
      <c r="J524" s="597" t="s">
        <v>577</v>
      </c>
      <c r="K524" s="596" t="s">
        <v>4272</v>
      </c>
      <c r="L524" s="597" t="s">
        <v>536</v>
      </c>
      <c r="M524" s="573"/>
      <c r="N524" s="600" t="s">
        <v>407</v>
      </c>
      <c r="O524" s="599">
        <v>3</v>
      </c>
      <c r="P524" s="600" t="s">
        <v>578</v>
      </c>
      <c r="Q524" s="596"/>
      <c r="R524" s="600"/>
      <c r="S524" s="600"/>
      <c r="T524" s="600"/>
      <c r="U524" s="538" t="s">
        <v>330</v>
      </c>
      <c r="V524" s="589"/>
      <c r="W524" s="573"/>
      <c r="X524" s="573"/>
      <c r="Y524" s="573"/>
      <c r="Z524" s="573"/>
      <c r="AA524" s="602"/>
      <c r="AB524" s="602"/>
      <c r="AC524" s="602"/>
      <c r="AD524" s="741"/>
      <c r="AE524" s="573" t="str">
        <f t="shared" si="18"/>
        <v>PSF Mid-Cap Value (Boston Partners) (1029)</v>
      </c>
      <c r="AF524" s="575"/>
      <c r="AG524" s="575"/>
      <c r="AH524" s="723"/>
      <c r="AI524" s="723"/>
      <c r="AJ524" s="723"/>
    </row>
    <row r="525" spans="1:36" s="551" customFormat="1" ht="22.8" outlineLevel="1" x14ac:dyDescent="0.25">
      <c r="A525" s="558">
        <v>1030</v>
      </c>
      <c r="B525" s="555" t="s">
        <v>4372</v>
      </c>
      <c r="C525" s="590"/>
      <c r="D525" s="669" t="s">
        <v>4268</v>
      </c>
      <c r="E525" s="591"/>
      <c r="F525" s="592"/>
      <c r="G525" s="591"/>
      <c r="H525" s="591"/>
      <c r="I525" s="594" t="s">
        <v>4298</v>
      </c>
      <c r="J525" s="597" t="s">
        <v>32</v>
      </c>
      <c r="K525" s="596"/>
      <c r="L525" s="597" t="s">
        <v>536</v>
      </c>
      <c r="M525" s="573"/>
      <c r="N525" s="600" t="s">
        <v>407</v>
      </c>
      <c r="O525" s="599">
        <v>3</v>
      </c>
      <c r="P525" s="600" t="s">
        <v>578</v>
      </c>
      <c r="Q525" s="596"/>
      <c r="R525" s="600"/>
      <c r="S525" s="600"/>
      <c r="T525" s="600"/>
      <c r="U525" s="538" t="s">
        <v>330</v>
      </c>
      <c r="V525" s="589"/>
      <c r="W525" s="573"/>
      <c r="X525" s="573"/>
      <c r="Y525" s="573"/>
      <c r="Z525" s="573"/>
      <c r="AA525" s="602"/>
      <c r="AB525" s="602"/>
      <c r="AC525" s="602"/>
      <c r="AD525" s="741"/>
      <c r="AE525" s="573" t="str">
        <f t="shared" si="18"/>
        <v>PSF Small-Cap Index (BlackRock) (1030)</v>
      </c>
      <c r="AF525" s="575"/>
      <c r="AG525" s="575"/>
      <c r="AH525" s="723"/>
      <c r="AI525" s="723"/>
      <c r="AJ525" s="723"/>
    </row>
    <row r="526" spans="1:36" s="551" customFormat="1" ht="34.200000000000003" outlineLevel="1" x14ac:dyDescent="0.25">
      <c r="A526" s="558">
        <v>1031</v>
      </c>
      <c r="B526" s="555" t="s">
        <v>4372</v>
      </c>
      <c r="C526" s="590"/>
      <c r="D526" s="669" t="s">
        <v>4268</v>
      </c>
      <c r="E526" s="591"/>
      <c r="F526" s="592"/>
      <c r="G526" s="591"/>
      <c r="H526" s="591"/>
      <c r="I526" s="594" t="s">
        <v>4299</v>
      </c>
      <c r="J526" s="597" t="s">
        <v>577</v>
      </c>
      <c r="K526" s="596" t="s">
        <v>4272</v>
      </c>
      <c r="L526" s="597" t="s">
        <v>536</v>
      </c>
      <c r="M526" s="573"/>
      <c r="N526" s="600" t="s">
        <v>407</v>
      </c>
      <c r="O526" s="599">
        <v>3</v>
      </c>
      <c r="P526" s="600" t="s">
        <v>578</v>
      </c>
      <c r="Q526" s="596"/>
      <c r="R526" s="600"/>
      <c r="S526" s="600"/>
      <c r="T526" s="600"/>
      <c r="U526" s="538" t="s">
        <v>330</v>
      </c>
      <c r="V526" s="589"/>
      <c r="W526" s="573"/>
      <c r="X526" s="573"/>
      <c r="Y526" s="573"/>
      <c r="Z526" s="573"/>
      <c r="AA526" s="602"/>
      <c r="AB526" s="602"/>
      <c r="AC526" s="602"/>
      <c r="AD526" s="741"/>
      <c r="AE526" s="573" t="str">
        <f t="shared" si="18"/>
        <v>PSF Small-Cap Value (AllianceBernstein) (1031)</v>
      </c>
      <c r="AF526" s="575"/>
      <c r="AG526" s="575"/>
      <c r="AH526" s="723"/>
      <c r="AI526" s="723"/>
      <c r="AJ526" s="723"/>
    </row>
    <row r="527" spans="1:36" s="551" customFormat="1" ht="22.8" outlineLevel="1" x14ac:dyDescent="0.25">
      <c r="A527" s="583">
        <v>1032</v>
      </c>
      <c r="B527" s="555" t="s">
        <v>4372</v>
      </c>
      <c r="C527" s="590"/>
      <c r="D527" s="669" t="s">
        <v>4268</v>
      </c>
      <c r="E527" s="591"/>
      <c r="F527" s="592"/>
      <c r="G527" s="591"/>
      <c r="H527" s="591"/>
      <c r="I527" s="594" t="s">
        <v>4300</v>
      </c>
      <c r="J527" s="597" t="s">
        <v>577</v>
      </c>
      <c r="K527" s="596" t="s">
        <v>4272</v>
      </c>
      <c r="L527" s="597" t="s">
        <v>536</v>
      </c>
      <c r="M527" s="573"/>
      <c r="N527" s="600" t="s">
        <v>407</v>
      </c>
      <c r="O527" s="599">
        <v>3</v>
      </c>
      <c r="P527" s="600" t="s">
        <v>578</v>
      </c>
      <c r="Q527" s="596"/>
      <c r="R527" s="600"/>
      <c r="S527" s="600"/>
      <c r="T527" s="600"/>
      <c r="U527" s="538" t="s">
        <v>330</v>
      </c>
      <c r="V527" s="589"/>
      <c r="W527" s="573"/>
      <c r="X527" s="573"/>
      <c r="Y527" s="573"/>
      <c r="Z527" s="573"/>
      <c r="AA527" s="602"/>
      <c r="AB527" s="602"/>
      <c r="AC527" s="602"/>
      <c r="AD527" s="741"/>
      <c r="AE527" s="573" t="str">
        <f t="shared" si="18"/>
        <v>T. Rowe Price Blue Chip Growth (1032)</v>
      </c>
      <c r="AF527" s="575"/>
      <c r="AG527" s="575"/>
      <c r="AH527" s="723"/>
      <c r="AI527" s="723"/>
      <c r="AJ527" s="723"/>
    </row>
    <row r="528" spans="1:36" s="551" customFormat="1" ht="22.8" outlineLevel="1" x14ac:dyDescent="0.25">
      <c r="A528" s="558">
        <v>1033</v>
      </c>
      <c r="B528" s="555" t="s">
        <v>4372</v>
      </c>
      <c r="C528" s="590"/>
      <c r="D528" s="669" t="s">
        <v>4268</v>
      </c>
      <c r="E528" s="591"/>
      <c r="F528" s="592"/>
      <c r="G528" s="591"/>
      <c r="H528" s="591"/>
      <c r="I528" s="594" t="s">
        <v>4301</v>
      </c>
      <c r="J528" s="597" t="s">
        <v>577</v>
      </c>
      <c r="K528" s="596" t="s">
        <v>4272</v>
      </c>
      <c r="L528" s="597" t="s">
        <v>536</v>
      </c>
      <c r="M528" s="573"/>
      <c r="N528" s="600" t="s">
        <v>407</v>
      </c>
      <c r="O528" s="599">
        <v>3</v>
      </c>
      <c r="P528" s="600" t="s">
        <v>578</v>
      </c>
      <c r="Q528" s="596"/>
      <c r="R528" s="600"/>
      <c r="S528" s="600"/>
      <c r="T528" s="600"/>
      <c r="U528" s="538" t="s">
        <v>330</v>
      </c>
      <c r="V528" s="589"/>
      <c r="W528" s="573"/>
      <c r="X528" s="573"/>
      <c r="Y528" s="573"/>
      <c r="Z528" s="573"/>
      <c r="AA528" s="602"/>
      <c r="AB528" s="602"/>
      <c r="AC528" s="602"/>
      <c r="AD528" s="741"/>
      <c r="AE528" s="573" t="str">
        <f t="shared" si="18"/>
        <v>T. Rowe Price Equity Income (1033)</v>
      </c>
      <c r="AF528" s="575"/>
      <c r="AG528" s="575"/>
      <c r="AH528" s="723"/>
      <c r="AI528" s="723"/>
      <c r="AJ528" s="723"/>
    </row>
    <row r="529" spans="1:36" s="551" customFormat="1" ht="22.8" outlineLevel="1" x14ac:dyDescent="0.25">
      <c r="A529" s="558">
        <v>1034</v>
      </c>
      <c r="B529" s="555" t="s">
        <v>4372</v>
      </c>
      <c r="C529" s="590"/>
      <c r="D529" s="669" t="s">
        <v>4268</v>
      </c>
      <c r="E529" s="591"/>
      <c r="F529" s="592"/>
      <c r="G529" s="591"/>
      <c r="H529" s="591"/>
      <c r="I529" s="594" t="s">
        <v>4302</v>
      </c>
      <c r="J529" s="597" t="s">
        <v>32</v>
      </c>
      <c r="K529" s="596"/>
      <c r="L529" s="597" t="s">
        <v>536</v>
      </c>
      <c r="M529" s="573"/>
      <c r="N529" s="600" t="s">
        <v>407</v>
      </c>
      <c r="O529" s="599">
        <v>3</v>
      </c>
      <c r="P529" s="600" t="s">
        <v>578</v>
      </c>
      <c r="Q529" s="596"/>
      <c r="R529" s="600"/>
      <c r="S529" s="600"/>
      <c r="T529" s="600"/>
      <c r="U529" s="538" t="s">
        <v>330</v>
      </c>
      <c r="V529" s="589"/>
      <c r="W529" s="573"/>
      <c r="X529" s="573"/>
      <c r="Y529" s="573"/>
      <c r="Z529" s="573"/>
      <c r="AA529" s="602"/>
      <c r="AB529" s="602"/>
      <c r="AC529" s="602"/>
      <c r="AD529" s="741"/>
      <c r="AE529" s="573" t="str">
        <f t="shared" si="18"/>
        <v>Vanguard VIF Mid Cap Index (1034)</v>
      </c>
      <c r="AF529" s="575"/>
      <c r="AG529" s="575"/>
      <c r="AH529" s="723"/>
      <c r="AI529" s="723"/>
      <c r="AJ529" s="723"/>
    </row>
    <row r="530" spans="1:36" s="551" customFormat="1" ht="34.200000000000003" outlineLevel="1" x14ac:dyDescent="0.25">
      <c r="A530" s="583">
        <v>1035</v>
      </c>
      <c r="B530" s="555" t="s">
        <v>4372</v>
      </c>
      <c r="C530" s="590"/>
      <c r="D530" s="669" t="s">
        <v>4268</v>
      </c>
      <c r="E530" s="591"/>
      <c r="F530" s="592"/>
      <c r="G530" s="591"/>
      <c r="H530" s="591"/>
      <c r="I530" s="742" t="s">
        <v>4303</v>
      </c>
      <c r="J530" s="597" t="s">
        <v>32</v>
      </c>
      <c r="K530" s="596"/>
      <c r="L530" s="597" t="s">
        <v>34</v>
      </c>
      <c r="M530" s="573"/>
      <c r="N530" s="600"/>
      <c r="O530" s="599"/>
      <c r="P530" s="600" t="s">
        <v>369</v>
      </c>
      <c r="Q530" s="596"/>
      <c r="R530" s="600"/>
      <c r="S530" s="600"/>
      <c r="T530" s="600"/>
      <c r="U530" s="538"/>
      <c r="V530" s="589"/>
      <c r="W530" s="573"/>
      <c r="X530" s="573"/>
      <c r="Y530" s="573"/>
      <c r="Z530" s="573"/>
      <c r="AA530" s="602"/>
      <c r="AB530" s="602"/>
      <c r="AC530" s="602"/>
      <c r="AD530" s="741"/>
      <c r="AE530" s="573" t="str">
        <f t="shared" si="18"/>
        <v>Asset Allocation/Balanced (1035)</v>
      </c>
      <c r="AF530" s="575"/>
      <c r="AG530" s="575"/>
      <c r="AH530" s="723"/>
      <c r="AI530" s="723"/>
      <c r="AJ530" s="723"/>
    </row>
    <row r="531" spans="1:36" s="551" customFormat="1" ht="22.8" outlineLevel="1" x14ac:dyDescent="0.25">
      <c r="A531" s="558">
        <v>1036</v>
      </c>
      <c r="B531" s="555" t="s">
        <v>4372</v>
      </c>
      <c r="C531" s="590"/>
      <c r="D531" s="669" t="s">
        <v>4268</v>
      </c>
      <c r="E531" s="591"/>
      <c r="F531" s="592"/>
      <c r="G531" s="591"/>
      <c r="H531" s="591"/>
      <c r="I531" s="594" t="s">
        <v>4304</v>
      </c>
      <c r="J531" s="597" t="s">
        <v>577</v>
      </c>
      <c r="K531" s="596" t="s">
        <v>4272</v>
      </c>
      <c r="L531" s="597" t="s">
        <v>536</v>
      </c>
      <c r="M531" s="573"/>
      <c r="N531" s="600" t="s">
        <v>407</v>
      </c>
      <c r="O531" s="599">
        <v>3</v>
      </c>
      <c r="P531" s="600" t="s">
        <v>578</v>
      </c>
      <c r="Q531" s="596"/>
      <c r="R531" s="600"/>
      <c r="S531" s="600"/>
      <c r="T531" s="600"/>
      <c r="U531" s="538" t="s">
        <v>330</v>
      </c>
      <c r="V531" s="589"/>
      <c r="W531" s="573"/>
      <c r="X531" s="573"/>
      <c r="Y531" s="573"/>
      <c r="Z531" s="573"/>
      <c r="AA531" s="602"/>
      <c r="AB531" s="602"/>
      <c r="AC531" s="602"/>
      <c r="AD531" s="741"/>
      <c r="AE531" s="573" t="str">
        <f t="shared" si="18"/>
        <v>Amer Funds IS Asset Alloc (1036)</v>
      </c>
      <c r="AF531" s="575"/>
      <c r="AG531" s="575"/>
      <c r="AH531" s="723"/>
      <c r="AI531" s="723"/>
      <c r="AJ531" s="723"/>
    </row>
    <row r="532" spans="1:36" s="551" customFormat="1" ht="22.8" outlineLevel="1" x14ac:dyDescent="0.25">
      <c r="A532" s="558">
        <v>1037</v>
      </c>
      <c r="B532" s="555" t="s">
        <v>4372</v>
      </c>
      <c r="C532" s="590"/>
      <c r="D532" s="669" t="s">
        <v>4268</v>
      </c>
      <c r="E532" s="591"/>
      <c r="F532" s="592"/>
      <c r="G532" s="591"/>
      <c r="H532" s="591"/>
      <c r="I532" s="594" t="s">
        <v>4305</v>
      </c>
      <c r="J532" s="597" t="s">
        <v>577</v>
      </c>
      <c r="K532" s="596" t="s">
        <v>4272</v>
      </c>
      <c r="L532" s="597" t="s">
        <v>536</v>
      </c>
      <c r="M532" s="573"/>
      <c r="N532" s="600" t="s">
        <v>407</v>
      </c>
      <c r="O532" s="599">
        <v>3</v>
      </c>
      <c r="P532" s="600" t="s">
        <v>578</v>
      </c>
      <c r="Q532" s="596"/>
      <c r="R532" s="600"/>
      <c r="S532" s="600"/>
      <c r="T532" s="600"/>
      <c r="U532" s="538" t="s">
        <v>330</v>
      </c>
      <c r="V532" s="589"/>
      <c r="W532" s="573"/>
      <c r="X532" s="573"/>
      <c r="Y532" s="573"/>
      <c r="Z532" s="573"/>
      <c r="AA532" s="602"/>
      <c r="AB532" s="602"/>
      <c r="AC532" s="602"/>
      <c r="AD532" s="741"/>
      <c r="AE532" s="573" t="str">
        <f t="shared" si="18"/>
        <v>BlackRock Glbl Alloc V.I. (1037)</v>
      </c>
      <c r="AF532" s="575"/>
      <c r="AG532" s="575"/>
      <c r="AH532" s="723"/>
      <c r="AI532" s="723"/>
      <c r="AJ532" s="723"/>
    </row>
    <row r="533" spans="1:36" s="551" customFormat="1" ht="22.8" outlineLevel="1" x14ac:dyDescent="0.25">
      <c r="A533" s="583">
        <v>1038</v>
      </c>
      <c r="B533" s="555" t="s">
        <v>4372</v>
      </c>
      <c r="C533" s="590"/>
      <c r="D533" s="669" t="s">
        <v>4268</v>
      </c>
      <c r="E533" s="591"/>
      <c r="F533" s="592"/>
      <c r="G533" s="591"/>
      <c r="H533" s="591"/>
      <c r="I533" s="594" t="s">
        <v>4306</v>
      </c>
      <c r="J533" s="597" t="s">
        <v>577</v>
      </c>
      <c r="K533" s="596" t="s">
        <v>4272</v>
      </c>
      <c r="L533" s="597" t="s">
        <v>536</v>
      </c>
      <c r="M533" s="573"/>
      <c r="N533" s="600" t="s">
        <v>407</v>
      </c>
      <c r="O533" s="599">
        <v>3</v>
      </c>
      <c r="P533" s="600" t="s">
        <v>578</v>
      </c>
      <c r="Q533" s="596"/>
      <c r="R533" s="600"/>
      <c r="S533" s="600"/>
      <c r="T533" s="600"/>
      <c r="U533" s="538" t="s">
        <v>330</v>
      </c>
      <c r="V533" s="589"/>
      <c r="W533" s="573"/>
      <c r="X533" s="573"/>
      <c r="Y533" s="573"/>
      <c r="Z533" s="573"/>
      <c r="AA533" s="602"/>
      <c r="AB533" s="602"/>
      <c r="AC533" s="602"/>
      <c r="AD533" s="741"/>
      <c r="AE533" s="573" t="str">
        <f t="shared" si="18"/>
        <v>Fidelity VIP Freedom 2035 (1038)</v>
      </c>
      <c r="AF533" s="575"/>
      <c r="AG533" s="575"/>
      <c r="AH533" s="723"/>
      <c r="AI533" s="723"/>
      <c r="AJ533" s="723"/>
    </row>
    <row r="534" spans="1:36" s="551" customFormat="1" ht="22.8" outlineLevel="1" x14ac:dyDescent="0.25">
      <c r="A534" s="558">
        <v>1039</v>
      </c>
      <c r="B534" s="555" t="s">
        <v>4372</v>
      </c>
      <c r="C534" s="590"/>
      <c r="D534" s="669" t="s">
        <v>4268</v>
      </c>
      <c r="E534" s="591"/>
      <c r="F534" s="592"/>
      <c r="G534" s="591"/>
      <c r="H534" s="591"/>
      <c r="I534" s="594" t="s">
        <v>4307</v>
      </c>
      <c r="J534" s="597" t="s">
        <v>577</v>
      </c>
      <c r="K534" s="596" t="s">
        <v>4272</v>
      </c>
      <c r="L534" s="597" t="s">
        <v>536</v>
      </c>
      <c r="M534" s="573"/>
      <c r="N534" s="600" t="s">
        <v>407</v>
      </c>
      <c r="O534" s="599">
        <v>3</v>
      </c>
      <c r="P534" s="600" t="s">
        <v>578</v>
      </c>
      <c r="Q534" s="596"/>
      <c r="R534" s="600"/>
      <c r="S534" s="600"/>
      <c r="T534" s="600"/>
      <c r="U534" s="538" t="s">
        <v>330</v>
      </c>
      <c r="V534" s="589"/>
      <c r="W534" s="573"/>
      <c r="X534" s="573"/>
      <c r="Y534" s="573"/>
      <c r="Z534" s="573"/>
      <c r="AA534" s="602"/>
      <c r="AB534" s="602"/>
      <c r="AC534" s="602"/>
      <c r="AD534" s="741"/>
      <c r="AE534" s="573" t="str">
        <f t="shared" si="18"/>
        <v>Fidelity VIP Freedom 2045 (1039)</v>
      </c>
      <c r="AF534" s="575"/>
      <c r="AG534" s="575"/>
      <c r="AH534" s="723"/>
      <c r="AI534" s="723"/>
      <c r="AJ534" s="723"/>
    </row>
    <row r="535" spans="1:36" s="551" customFormat="1" ht="22.8" outlineLevel="1" x14ac:dyDescent="0.25">
      <c r="A535" s="558">
        <v>1040</v>
      </c>
      <c r="B535" s="555" t="s">
        <v>4372</v>
      </c>
      <c r="C535" s="590"/>
      <c r="D535" s="669" t="s">
        <v>4268</v>
      </c>
      <c r="E535" s="591"/>
      <c r="F535" s="592"/>
      <c r="G535" s="591"/>
      <c r="H535" s="591"/>
      <c r="I535" s="594" t="s">
        <v>4308</v>
      </c>
      <c r="J535" s="597" t="s">
        <v>577</v>
      </c>
      <c r="K535" s="596" t="s">
        <v>4272</v>
      </c>
      <c r="L535" s="597" t="s">
        <v>536</v>
      </c>
      <c r="M535" s="573"/>
      <c r="N535" s="600" t="s">
        <v>407</v>
      </c>
      <c r="O535" s="599">
        <v>3</v>
      </c>
      <c r="P535" s="600" t="s">
        <v>578</v>
      </c>
      <c r="Q535" s="596"/>
      <c r="R535" s="600"/>
      <c r="S535" s="600"/>
      <c r="T535" s="600"/>
      <c r="U535" s="538" t="s">
        <v>330</v>
      </c>
      <c r="V535" s="589"/>
      <c r="W535" s="573"/>
      <c r="X535" s="573"/>
      <c r="Y535" s="573"/>
      <c r="Z535" s="573"/>
      <c r="AA535" s="602"/>
      <c r="AB535" s="602"/>
      <c r="AC535" s="602"/>
      <c r="AD535" s="741"/>
      <c r="AE535" s="573" t="str">
        <f t="shared" si="18"/>
        <v>Fidelity VIP Freedom Income (1040)</v>
      </c>
      <c r="AF535" s="575"/>
      <c r="AG535" s="575"/>
      <c r="AH535" s="723"/>
      <c r="AI535" s="723"/>
      <c r="AJ535" s="723"/>
    </row>
    <row r="536" spans="1:36" s="551" customFormat="1" ht="22.8" outlineLevel="1" x14ac:dyDescent="0.25">
      <c r="A536" s="583">
        <v>1041</v>
      </c>
      <c r="B536" s="555" t="s">
        <v>4372</v>
      </c>
      <c r="C536" s="590"/>
      <c r="D536" s="669" t="s">
        <v>4268</v>
      </c>
      <c r="E536" s="591"/>
      <c r="F536" s="592"/>
      <c r="G536" s="591"/>
      <c r="H536" s="591"/>
      <c r="I536" s="594" t="s">
        <v>4309</v>
      </c>
      <c r="J536" s="597" t="s">
        <v>577</v>
      </c>
      <c r="K536" s="596" t="s">
        <v>4272</v>
      </c>
      <c r="L536" s="597" t="s">
        <v>536</v>
      </c>
      <c r="M536" s="573"/>
      <c r="N536" s="600" t="s">
        <v>407</v>
      </c>
      <c r="O536" s="599">
        <v>3</v>
      </c>
      <c r="P536" s="600" t="s">
        <v>578</v>
      </c>
      <c r="Q536" s="596"/>
      <c r="R536" s="600"/>
      <c r="S536" s="600"/>
      <c r="T536" s="600"/>
      <c r="U536" s="538" t="s">
        <v>330</v>
      </c>
      <c r="V536" s="589"/>
      <c r="W536" s="573"/>
      <c r="X536" s="573"/>
      <c r="Y536" s="573"/>
      <c r="Z536" s="573"/>
      <c r="AA536" s="602"/>
      <c r="AB536" s="602"/>
      <c r="AC536" s="602"/>
      <c r="AD536" s="741"/>
      <c r="AE536" s="573" t="str">
        <f t="shared" si="18"/>
        <v>Lazard Retirement Glbl Dyn Multi-Asset (1041)</v>
      </c>
      <c r="AF536" s="575"/>
      <c r="AG536" s="575"/>
      <c r="AH536" s="723"/>
      <c r="AI536" s="723"/>
      <c r="AJ536" s="723"/>
    </row>
    <row r="537" spans="1:36" s="551" customFormat="1" ht="34.200000000000003" outlineLevel="1" x14ac:dyDescent="0.25">
      <c r="A537" s="558">
        <v>1042</v>
      </c>
      <c r="B537" s="555" t="s">
        <v>4372</v>
      </c>
      <c r="C537" s="590"/>
      <c r="D537" s="669" t="s">
        <v>4268</v>
      </c>
      <c r="E537" s="591"/>
      <c r="F537" s="592"/>
      <c r="G537" s="591"/>
      <c r="H537" s="591"/>
      <c r="I537" s="594" t="s">
        <v>4310</v>
      </c>
      <c r="J537" s="597" t="s">
        <v>577</v>
      </c>
      <c r="K537" s="596" t="s">
        <v>4272</v>
      </c>
      <c r="L537" s="597" t="s">
        <v>536</v>
      </c>
      <c r="M537" s="573"/>
      <c r="N537" s="600" t="s">
        <v>407</v>
      </c>
      <c r="O537" s="599">
        <v>3</v>
      </c>
      <c r="P537" s="600" t="s">
        <v>578</v>
      </c>
      <c r="Q537" s="596"/>
      <c r="R537" s="600"/>
      <c r="S537" s="600"/>
      <c r="T537" s="600"/>
      <c r="U537" s="538" t="s">
        <v>330</v>
      </c>
      <c r="V537" s="589"/>
      <c r="W537" s="573"/>
      <c r="X537" s="573"/>
      <c r="Y537" s="573"/>
      <c r="Z537" s="573"/>
      <c r="AA537" s="602"/>
      <c r="AB537" s="602"/>
      <c r="AC537" s="602"/>
      <c r="AD537" s="741"/>
      <c r="AE537" s="573" t="str">
        <f t="shared" si="18"/>
        <v>PIMCO VIT Glbl Managed Asset Alloc (1042)</v>
      </c>
      <c r="AF537" s="575"/>
      <c r="AG537" s="575"/>
      <c r="AH537" s="723"/>
      <c r="AI537" s="723"/>
      <c r="AJ537" s="723"/>
    </row>
    <row r="538" spans="1:36" s="551" customFormat="1" ht="22.8" outlineLevel="1" x14ac:dyDescent="0.25">
      <c r="A538" s="558">
        <v>1043</v>
      </c>
      <c r="B538" s="555" t="s">
        <v>4372</v>
      </c>
      <c r="C538" s="590"/>
      <c r="D538" s="669" t="s">
        <v>4268</v>
      </c>
      <c r="E538" s="591"/>
      <c r="F538" s="592"/>
      <c r="G538" s="591"/>
      <c r="H538" s="591"/>
      <c r="I538" s="594" t="s">
        <v>4311</v>
      </c>
      <c r="J538" s="597" t="s">
        <v>577</v>
      </c>
      <c r="K538" s="596" t="s">
        <v>4272</v>
      </c>
      <c r="L538" s="597" t="s">
        <v>536</v>
      </c>
      <c r="M538" s="573"/>
      <c r="N538" s="600" t="s">
        <v>407</v>
      </c>
      <c r="O538" s="599">
        <v>3</v>
      </c>
      <c r="P538" s="600" t="s">
        <v>578</v>
      </c>
      <c r="Q538" s="596"/>
      <c r="R538" s="600"/>
      <c r="S538" s="600"/>
      <c r="T538" s="600"/>
      <c r="U538" s="538" t="s">
        <v>330</v>
      </c>
      <c r="V538" s="589"/>
      <c r="W538" s="573"/>
      <c r="X538" s="573"/>
      <c r="Y538" s="573"/>
      <c r="Z538" s="573"/>
      <c r="AA538" s="602"/>
      <c r="AB538" s="602"/>
      <c r="AC538" s="602"/>
      <c r="AD538" s="741"/>
      <c r="AE538" s="573" t="str">
        <f t="shared" si="18"/>
        <v>PSF DFA Balanced Alloc (PLFA) (1043)</v>
      </c>
      <c r="AF538" s="575"/>
      <c r="AG538" s="575"/>
      <c r="AH538" s="723"/>
      <c r="AI538" s="723"/>
      <c r="AJ538" s="723"/>
    </row>
    <row r="539" spans="1:36" s="551" customFormat="1" ht="22.8" outlineLevel="1" x14ac:dyDescent="0.25">
      <c r="A539" s="583">
        <v>1044</v>
      </c>
      <c r="B539" s="555" t="s">
        <v>4372</v>
      </c>
      <c r="C539" s="590"/>
      <c r="D539" s="669" t="s">
        <v>4268</v>
      </c>
      <c r="E539" s="591"/>
      <c r="F539" s="592"/>
      <c r="G539" s="591"/>
      <c r="H539" s="591"/>
      <c r="I539" s="594" t="s">
        <v>4312</v>
      </c>
      <c r="J539" s="597" t="s">
        <v>32</v>
      </c>
      <c r="K539" s="596"/>
      <c r="L539" s="597" t="s">
        <v>536</v>
      </c>
      <c r="M539" s="573"/>
      <c r="N539" s="600" t="s">
        <v>407</v>
      </c>
      <c r="O539" s="599">
        <v>3</v>
      </c>
      <c r="P539" s="600" t="s">
        <v>578</v>
      </c>
      <c r="Q539" s="596"/>
      <c r="R539" s="600"/>
      <c r="S539" s="600"/>
      <c r="T539" s="600"/>
      <c r="U539" s="538" t="s">
        <v>330</v>
      </c>
      <c r="V539" s="589"/>
      <c r="W539" s="573"/>
      <c r="X539" s="573"/>
      <c r="Y539" s="573"/>
      <c r="Z539" s="573"/>
      <c r="AA539" s="602"/>
      <c r="AB539" s="602"/>
      <c r="AC539" s="602"/>
      <c r="AD539" s="741"/>
      <c r="AE539" s="573" t="str">
        <f t="shared" si="18"/>
        <v>PSF Pac Dyn - Conserv Growth (PLFA) (1044)</v>
      </c>
      <c r="AF539" s="575"/>
      <c r="AG539" s="575"/>
      <c r="AH539" s="723"/>
      <c r="AI539" s="723"/>
      <c r="AJ539" s="723"/>
    </row>
    <row r="540" spans="1:36" s="551" customFormat="1" ht="22.8" outlineLevel="1" x14ac:dyDescent="0.25">
      <c r="A540" s="558">
        <v>1045</v>
      </c>
      <c r="B540" s="555" t="s">
        <v>4372</v>
      </c>
      <c r="C540" s="590"/>
      <c r="D540" s="669" t="s">
        <v>4268</v>
      </c>
      <c r="E540" s="591"/>
      <c r="F540" s="592"/>
      <c r="G540" s="591"/>
      <c r="H540" s="591"/>
      <c r="I540" s="594" t="s">
        <v>4313</v>
      </c>
      <c r="J540" s="597" t="s">
        <v>32</v>
      </c>
      <c r="K540" s="596"/>
      <c r="L540" s="597" t="s">
        <v>536</v>
      </c>
      <c r="M540" s="573"/>
      <c r="N540" s="600" t="s">
        <v>407</v>
      </c>
      <c r="O540" s="599">
        <v>3</v>
      </c>
      <c r="P540" s="600" t="s">
        <v>578</v>
      </c>
      <c r="Q540" s="596"/>
      <c r="R540" s="600"/>
      <c r="S540" s="600"/>
      <c r="T540" s="600"/>
      <c r="U540" s="538" t="s">
        <v>330</v>
      </c>
      <c r="V540" s="589"/>
      <c r="W540" s="573"/>
      <c r="X540" s="573"/>
      <c r="Y540" s="573"/>
      <c r="Z540" s="573"/>
      <c r="AA540" s="602"/>
      <c r="AB540" s="602"/>
      <c r="AC540" s="602"/>
      <c r="AD540" s="741"/>
      <c r="AE540" s="573" t="str">
        <f t="shared" si="18"/>
        <v>PSF Pac Dyn - Growth (PLFA) (1045)</v>
      </c>
      <c r="AF540" s="575"/>
      <c r="AG540" s="575"/>
      <c r="AH540" s="723"/>
      <c r="AI540" s="723"/>
      <c r="AJ540" s="723"/>
    </row>
    <row r="541" spans="1:36" s="551" customFormat="1" ht="22.8" outlineLevel="1" x14ac:dyDescent="0.25">
      <c r="A541" s="558">
        <v>1046</v>
      </c>
      <c r="B541" s="555" t="s">
        <v>4372</v>
      </c>
      <c r="C541" s="590"/>
      <c r="D541" s="669" t="s">
        <v>4268</v>
      </c>
      <c r="E541" s="591"/>
      <c r="F541" s="592"/>
      <c r="G541" s="591"/>
      <c r="H541" s="591"/>
      <c r="I541" s="594" t="s">
        <v>4314</v>
      </c>
      <c r="J541" s="597" t="s">
        <v>32</v>
      </c>
      <c r="K541" s="596"/>
      <c r="L541" s="597" t="s">
        <v>536</v>
      </c>
      <c r="M541" s="573"/>
      <c r="N541" s="600" t="s">
        <v>407</v>
      </c>
      <c r="O541" s="599">
        <v>3</v>
      </c>
      <c r="P541" s="600" t="s">
        <v>578</v>
      </c>
      <c r="Q541" s="596"/>
      <c r="R541" s="600"/>
      <c r="S541" s="600"/>
      <c r="T541" s="600"/>
      <c r="U541" s="538" t="s">
        <v>330</v>
      </c>
      <c r="V541" s="589"/>
      <c r="W541" s="573"/>
      <c r="X541" s="573"/>
      <c r="Y541" s="573"/>
      <c r="Z541" s="573"/>
      <c r="AA541" s="602"/>
      <c r="AB541" s="602"/>
      <c r="AC541" s="602"/>
      <c r="AD541" s="741"/>
      <c r="AE541" s="573" t="str">
        <f t="shared" si="18"/>
        <v>PSF Pac Dyn - Mod Growth (PLFA) (1046)</v>
      </c>
      <c r="AF541" s="575"/>
      <c r="AG541" s="575"/>
      <c r="AH541" s="723"/>
      <c r="AI541" s="723"/>
      <c r="AJ541" s="723"/>
    </row>
    <row r="542" spans="1:36" s="551" customFormat="1" ht="22.8" outlineLevel="1" x14ac:dyDescent="0.25">
      <c r="A542" s="583">
        <v>1047</v>
      </c>
      <c r="B542" s="555" t="s">
        <v>4372</v>
      </c>
      <c r="C542" s="590"/>
      <c r="D542" s="669" t="s">
        <v>4268</v>
      </c>
      <c r="E542" s="591"/>
      <c r="F542" s="592"/>
      <c r="G542" s="591"/>
      <c r="H542" s="591"/>
      <c r="I542" s="594" t="s">
        <v>4315</v>
      </c>
      <c r="J542" s="597" t="s">
        <v>577</v>
      </c>
      <c r="K542" s="596" t="s">
        <v>4272</v>
      </c>
      <c r="L542" s="597" t="s">
        <v>536</v>
      </c>
      <c r="M542" s="573"/>
      <c r="N542" s="600" t="s">
        <v>407</v>
      </c>
      <c r="O542" s="599">
        <v>3</v>
      </c>
      <c r="P542" s="600" t="s">
        <v>578</v>
      </c>
      <c r="Q542" s="596"/>
      <c r="R542" s="600"/>
      <c r="S542" s="600"/>
      <c r="T542" s="600"/>
      <c r="U542" s="538" t="s">
        <v>330</v>
      </c>
      <c r="V542" s="589"/>
      <c r="W542" s="573"/>
      <c r="X542" s="573"/>
      <c r="Y542" s="573"/>
      <c r="Z542" s="573"/>
      <c r="AA542" s="602"/>
      <c r="AB542" s="602"/>
      <c r="AC542" s="602"/>
      <c r="AD542" s="741"/>
      <c r="AE542" s="573" t="str">
        <f t="shared" si="18"/>
        <v>PSF Port Opt Aggr-Growth (PLFA) (1047)</v>
      </c>
      <c r="AF542" s="575"/>
      <c r="AG542" s="575"/>
      <c r="AH542" s="723"/>
      <c r="AI542" s="723"/>
      <c r="AJ542" s="723"/>
    </row>
    <row r="543" spans="1:36" s="551" customFormat="1" ht="22.8" outlineLevel="1" x14ac:dyDescent="0.25">
      <c r="A543" s="558">
        <v>1048</v>
      </c>
      <c r="B543" s="555" t="s">
        <v>4372</v>
      </c>
      <c r="C543" s="590"/>
      <c r="D543" s="669" t="s">
        <v>4268</v>
      </c>
      <c r="E543" s="591"/>
      <c r="F543" s="592"/>
      <c r="G543" s="591"/>
      <c r="H543" s="591"/>
      <c r="I543" s="594" t="s">
        <v>4316</v>
      </c>
      <c r="J543" s="597" t="s">
        <v>577</v>
      </c>
      <c r="K543" s="596" t="s">
        <v>4272</v>
      </c>
      <c r="L543" s="597" t="s">
        <v>536</v>
      </c>
      <c r="M543" s="573"/>
      <c r="N543" s="600" t="s">
        <v>407</v>
      </c>
      <c r="O543" s="599">
        <v>3</v>
      </c>
      <c r="P543" s="600" t="s">
        <v>578</v>
      </c>
      <c r="Q543" s="596"/>
      <c r="R543" s="600"/>
      <c r="S543" s="600"/>
      <c r="T543" s="600"/>
      <c r="U543" s="538" t="s">
        <v>330</v>
      </c>
      <c r="V543" s="589"/>
      <c r="W543" s="573"/>
      <c r="X543" s="573"/>
      <c r="Y543" s="573"/>
      <c r="Z543" s="573"/>
      <c r="AA543" s="602"/>
      <c r="AB543" s="602"/>
      <c r="AC543" s="602"/>
      <c r="AD543" s="741"/>
      <c r="AE543" s="573" t="str">
        <f t="shared" si="18"/>
        <v>PSF Port Opt Conserv (PLFA) (1048)</v>
      </c>
      <c r="AF543" s="575"/>
      <c r="AG543" s="575"/>
      <c r="AH543" s="723"/>
      <c r="AI543" s="723"/>
      <c r="AJ543" s="723"/>
    </row>
    <row r="544" spans="1:36" s="551" customFormat="1" ht="22.8" outlineLevel="1" x14ac:dyDescent="0.25">
      <c r="A544" s="558">
        <v>1049</v>
      </c>
      <c r="B544" s="555" t="s">
        <v>4372</v>
      </c>
      <c r="C544" s="590"/>
      <c r="D544" s="669" t="s">
        <v>4268</v>
      </c>
      <c r="E544" s="591"/>
      <c r="F544" s="592"/>
      <c r="G544" s="591"/>
      <c r="H544" s="591"/>
      <c r="I544" s="594" t="s">
        <v>4317</v>
      </c>
      <c r="J544" s="597" t="s">
        <v>577</v>
      </c>
      <c r="K544" s="596" t="s">
        <v>4272</v>
      </c>
      <c r="L544" s="597" t="s">
        <v>536</v>
      </c>
      <c r="M544" s="573"/>
      <c r="N544" s="600" t="s">
        <v>407</v>
      </c>
      <c r="O544" s="599">
        <v>3</v>
      </c>
      <c r="P544" s="600" t="s">
        <v>578</v>
      </c>
      <c r="Q544" s="596"/>
      <c r="R544" s="600"/>
      <c r="S544" s="600"/>
      <c r="T544" s="600"/>
      <c r="U544" s="538" t="s">
        <v>330</v>
      </c>
      <c r="V544" s="589"/>
      <c r="W544" s="573"/>
      <c r="X544" s="573"/>
      <c r="Y544" s="573"/>
      <c r="Z544" s="573"/>
      <c r="AA544" s="602"/>
      <c r="AB544" s="602"/>
      <c r="AC544" s="602"/>
      <c r="AD544" s="741"/>
      <c r="AE544" s="573" t="str">
        <f t="shared" si="18"/>
        <v>PSF Port Opt Growth (PLFA) (1049)</v>
      </c>
      <c r="AF544" s="575"/>
      <c r="AG544" s="575"/>
      <c r="AH544" s="723"/>
      <c r="AI544" s="723"/>
      <c r="AJ544" s="723"/>
    </row>
    <row r="545" spans="1:36" s="551" customFormat="1" ht="22.8" outlineLevel="1" x14ac:dyDescent="0.25">
      <c r="A545" s="583">
        <v>1050</v>
      </c>
      <c r="B545" s="555" t="s">
        <v>4372</v>
      </c>
      <c r="C545" s="590"/>
      <c r="D545" s="669" t="s">
        <v>4268</v>
      </c>
      <c r="E545" s="591"/>
      <c r="F545" s="592"/>
      <c r="G545" s="591"/>
      <c r="H545" s="591"/>
      <c r="I545" s="594" t="s">
        <v>4318</v>
      </c>
      <c r="J545" s="597" t="s">
        <v>577</v>
      </c>
      <c r="K545" s="596" t="s">
        <v>4272</v>
      </c>
      <c r="L545" s="597" t="s">
        <v>536</v>
      </c>
      <c r="M545" s="573"/>
      <c r="N545" s="600" t="s">
        <v>407</v>
      </c>
      <c r="O545" s="599">
        <v>3</v>
      </c>
      <c r="P545" s="600" t="s">
        <v>578</v>
      </c>
      <c r="Q545" s="596"/>
      <c r="R545" s="600"/>
      <c r="S545" s="600"/>
      <c r="T545" s="600"/>
      <c r="U545" s="538" t="s">
        <v>330</v>
      </c>
      <c r="V545" s="589"/>
      <c r="W545" s="573"/>
      <c r="X545" s="573"/>
      <c r="Y545" s="573"/>
      <c r="Z545" s="573"/>
      <c r="AA545" s="602"/>
      <c r="AB545" s="602"/>
      <c r="AC545" s="602"/>
      <c r="AD545" s="741"/>
      <c r="AE545" s="573" t="str">
        <f t="shared" si="18"/>
        <v>PSF Port Opt Mod (PLFA) (1050)</v>
      </c>
      <c r="AF545" s="575"/>
      <c r="AG545" s="575"/>
      <c r="AH545" s="723"/>
      <c r="AI545" s="723"/>
      <c r="AJ545" s="723"/>
    </row>
    <row r="546" spans="1:36" s="551" customFormat="1" ht="22.8" outlineLevel="1" x14ac:dyDescent="0.25">
      <c r="A546" s="558">
        <v>1051</v>
      </c>
      <c r="B546" s="555" t="s">
        <v>4372</v>
      </c>
      <c r="C546" s="590"/>
      <c r="D546" s="669" t="s">
        <v>4268</v>
      </c>
      <c r="E546" s="591"/>
      <c r="F546" s="592"/>
      <c r="G546" s="591"/>
      <c r="H546" s="591"/>
      <c r="I546" s="594" t="s">
        <v>4319</v>
      </c>
      <c r="J546" s="597" t="s">
        <v>577</v>
      </c>
      <c r="K546" s="596" t="s">
        <v>4272</v>
      </c>
      <c r="L546" s="597" t="s">
        <v>536</v>
      </c>
      <c r="M546" s="573"/>
      <c r="N546" s="600" t="s">
        <v>407</v>
      </c>
      <c r="O546" s="599">
        <v>3</v>
      </c>
      <c r="P546" s="600" t="s">
        <v>578</v>
      </c>
      <c r="Q546" s="596"/>
      <c r="R546" s="600"/>
      <c r="S546" s="600"/>
      <c r="T546" s="600"/>
      <c r="U546" s="538" t="s">
        <v>330</v>
      </c>
      <c r="V546" s="589"/>
      <c r="W546" s="573"/>
      <c r="X546" s="573"/>
      <c r="Y546" s="573"/>
      <c r="Z546" s="573"/>
      <c r="AA546" s="602"/>
      <c r="AB546" s="602"/>
      <c r="AC546" s="602"/>
      <c r="AD546" s="741"/>
      <c r="AE546" s="573" t="str">
        <f t="shared" si="18"/>
        <v>PSF Port Opt Mod-Conserv (PLFA) (1051)</v>
      </c>
      <c r="AF546" s="575"/>
      <c r="AG546" s="575"/>
      <c r="AH546" s="723"/>
      <c r="AI546" s="723"/>
      <c r="AJ546" s="723"/>
    </row>
    <row r="547" spans="1:36" s="551" customFormat="1" ht="22.8" outlineLevel="1" x14ac:dyDescent="0.25">
      <c r="A547" s="558">
        <v>1052</v>
      </c>
      <c r="B547" s="555" t="s">
        <v>4372</v>
      </c>
      <c r="C547" s="590"/>
      <c r="D547" s="669" t="s">
        <v>4268</v>
      </c>
      <c r="E547" s="591"/>
      <c r="F547" s="592"/>
      <c r="G547" s="591"/>
      <c r="H547" s="591"/>
      <c r="I547" s="742" t="s">
        <v>4320</v>
      </c>
      <c r="J547" s="597" t="s">
        <v>32</v>
      </c>
      <c r="K547" s="596"/>
      <c r="L547" s="597" t="s">
        <v>34</v>
      </c>
      <c r="M547" s="573"/>
      <c r="N547" s="600"/>
      <c r="O547" s="599"/>
      <c r="P547" s="600" t="s">
        <v>369</v>
      </c>
      <c r="Q547" s="596"/>
      <c r="R547" s="600"/>
      <c r="S547" s="600"/>
      <c r="T547" s="600"/>
      <c r="U547" s="538"/>
      <c r="V547" s="589"/>
      <c r="W547" s="573"/>
      <c r="X547" s="573"/>
      <c r="Y547" s="573"/>
      <c r="Z547" s="573"/>
      <c r="AA547" s="602"/>
      <c r="AB547" s="602"/>
      <c r="AC547" s="602"/>
      <c r="AD547" s="741"/>
      <c r="AE547" s="573" t="str">
        <f t="shared" si="18"/>
        <v>International Equity (1052)</v>
      </c>
      <c r="AF547" s="575"/>
      <c r="AG547" s="575"/>
      <c r="AH547" s="723"/>
      <c r="AI547" s="723"/>
      <c r="AJ547" s="723"/>
    </row>
    <row r="548" spans="1:36" s="551" customFormat="1" ht="22.8" outlineLevel="1" x14ac:dyDescent="0.25">
      <c r="A548" s="583">
        <v>1053</v>
      </c>
      <c r="B548" s="555" t="s">
        <v>4372</v>
      </c>
      <c r="C548" s="590"/>
      <c r="D548" s="669" t="s">
        <v>4268</v>
      </c>
      <c r="E548" s="591"/>
      <c r="F548" s="592"/>
      <c r="G548" s="591"/>
      <c r="H548" s="591"/>
      <c r="I548" s="594" t="s">
        <v>4426</v>
      </c>
      <c r="J548" s="597" t="s">
        <v>32</v>
      </c>
      <c r="K548" s="596"/>
      <c r="L548" s="597" t="s">
        <v>536</v>
      </c>
      <c r="M548" s="573"/>
      <c r="N548" s="600" t="s">
        <v>407</v>
      </c>
      <c r="O548" s="599">
        <v>3</v>
      </c>
      <c r="P548" s="600" t="s">
        <v>578</v>
      </c>
      <c r="Q548" s="596"/>
      <c r="R548" s="600"/>
      <c r="S548" s="600"/>
      <c r="T548" s="600"/>
      <c r="U548" s="538" t="s">
        <v>330</v>
      </c>
      <c r="V548" s="589"/>
      <c r="W548" s="573"/>
      <c r="X548" s="573"/>
      <c r="Y548" s="573"/>
      <c r="Z548" s="573"/>
      <c r="AA548" s="602"/>
      <c r="AB548" s="602"/>
      <c r="AC548" s="602"/>
      <c r="AD548" s="741"/>
      <c r="AE548" s="573" t="str">
        <f t="shared" si="18"/>
        <v>DFA VA Intl Small (1053)</v>
      </c>
      <c r="AF548" s="575"/>
      <c r="AG548" s="575"/>
      <c r="AH548" s="723"/>
      <c r="AI548" s="723"/>
      <c r="AJ548" s="723"/>
    </row>
    <row r="549" spans="1:36" s="551" customFormat="1" ht="22.8" outlineLevel="1" x14ac:dyDescent="0.25">
      <c r="A549" s="558">
        <v>1054</v>
      </c>
      <c r="B549" s="555" t="s">
        <v>4372</v>
      </c>
      <c r="C549" s="590"/>
      <c r="D549" s="669" t="s">
        <v>4268</v>
      </c>
      <c r="E549" s="591"/>
      <c r="F549" s="592"/>
      <c r="G549" s="591"/>
      <c r="H549" s="591"/>
      <c r="I549" s="594" t="s">
        <v>4322</v>
      </c>
      <c r="J549" s="597" t="s">
        <v>32</v>
      </c>
      <c r="K549" s="596"/>
      <c r="L549" s="597" t="s">
        <v>536</v>
      </c>
      <c r="M549" s="573"/>
      <c r="N549" s="600" t="s">
        <v>407</v>
      </c>
      <c r="O549" s="599">
        <v>3</v>
      </c>
      <c r="P549" s="600" t="s">
        <v>578</v>
      </c>
      <c r="Q549" s="596"/>
      <c r="R549" s="600"/>
      <c r="S549" s="600"/>
      <c r="T549" s="600"/>
      <c r="U549" s="538" t="s">
        <v>330</v>
      </c>
      <c r="V549" s="589"/>
      <c r="W549" s="573"/>
      <c r="X549" s="573"/>
      <c r="Y549" s="573"/>
      <c r="Z549" s="573"/>
      <c r="AA549" s="602"/>
      <c r="AB549" s="602"/>
      <c r="AC549" s="602"/>
      <c r="AD549" s="741"/>
      <c r="AE549" s="573" t="str">
        <f t="shared" si="18"/>
        <v>Fidelity VIP Intl Index (1054)</v>
      </c>
      <c r="AF549" s="575"/>
      <c r="AG549" s="575"/>
      <c r="AH549" s="723"/>
      <c r="AI549" s="723"/>
      <c r="AJ549" s="723"/>
    </row>
    <row r="550" spans="1:36" s="551" customFormat="1" ht="22.8" outlineLevel="1" x14ac:dyDescent="0.25">
      <c r="A550" s="558">
        <v>1055</v>
      </c>
      <c r="B550" s="555" t="s">
        <v>4372</v>
      </c>
      <c r="C550" s="590"/>
      <c r="D550" s="669" t="s">
        <v>4268</v>
      </c>
      <c r="E550" s="591"/>
      <c r="F550" s="592"/>
      <c r="G550" s="591"/>
      <c r="H550" s="591"/>
      <c r="I550" s="594" t="s">
        <v>4323</v>
      </c>
      <c r="J550" s="597" t="s">
        <v>577</v>
      </c>
      <c r="K550" s="596" t="s">
        <v>4272</v>
      </c>
      <c r="L550" s="597" t="s">
        <v>536</v>
      </c>
      <c r="M550" s="573"/>
      <c r="N550" s="600" t="s">
        <v>407</v>
      </c>
      <c r="O550" s="599">
        <v>3</v>
      </c>
      <c r="P550" s="600" t="s">
        <v>578</v>
      </c>
      <c r="Q550" s="596"/>
      <c r="R550" s="600"/>
      <c r="S550" s="600"/>
      <c r="T550" s="600"/>
      <c r="U550" s="538" t="s">
        <v>330</v>
      </c>
      <c r="V550" s="589"/>
      <c r="W550" s="573"/>
      <c r="X550" s="573"/>
      <c r="Y550" s="573"/>
      <c r="Z550" s="573"/>
      <c r="AA550" s="602"/>
      <c r="AB550" s="602"/>
      <c r="AC550" s="602"/>
      <c r="AD550" s="741"/>
      <c r="AE550" s="573" t="str">
        <f t="shared" si="18"/>
        <v>Invesco Oppenheimer V.I. Glbl  (1055)</v>
      </c>
      <c r="AF550" s="575"/>
      <c r="AG550" s="575"/>
      <c r="AH550" s="723"/>
      <c r="AI550" s="723"/>
      <c r="AJ550" s="723"/>
    </row>
    <row r="551" spans="1:36" s="551" customFormat="1" ht="22.8" outlineLevel="1" x14ac:dyDescent="0.25">
      <c r="A551" s="583">
        <v>1056</v>
      </c>
      <c r="B551" s="555" t="s">
        <v>4372</v>
      </c>
      <c r="C551" s="590"/>
      <c r="D551" s="669" t="s">
        <v>4268</v>
      </c>
      <c r="E551" s="591"/>
      <c r="F551" s="592"/>
      <c r="G551" s="591"/>
      <c r="H551" s="591"/>
      <c r="I551" s="594" t="s">
        <v>4324</v>
      </c>
      <c r="J551" s="597" t="s">
        <v>577</v>
      </c>
      <c r="K551" s="596" t="s">
        <v>4272</v>
      </c>
      <c r="L551" s="597" t="s">
        <v>536</v>
      </c>
      <c r="M551" s="573"/>
      <c r="N551" s="600" t="s">
        <v>407</v>
      </c>
      <c r="O551" s="599">
        <v>3</v>
      </c>
      <c r="P551" s="600" t="s">
        <v>578</v>
      </c>
      <c r="Q551" s="596"/>
      <c r="R551" s="600"/>
      <c r="S551" s="600"/>
      <c r="T551" s="600"/>
      <c r="U551" s="538" t="s">
        <v>330</v>
      </c>
      <c r="V551" s="589"/>
      <c r="W551" s="573"/>
      <c r="X551" s="573"/>
      <c r="Y551" s="573"/>
      <c r="Z551" s="573"/>
      <c r="AA551" s="602"/>
      <c r="AB551" s="602"/>
      <c r="AC551" s="602"/>
      <c r="AD551" s="741"/>
      <c r="AE551" s="573" t="str">
        <f t="shared" si="18"/>
        <v>Invesco V.I. Intl Growth (1056)</v>
      </c>
      <c r="AF551" s="575"/>
      <c r="AG551" s="575"/>
      <c r="AH551" s="723"/>
      <c r="AI551" s="723"/>
      <c r="AJ551" s="723"/>
    </row>
    <row r="552" spans="1:36" s="551" customFormat="1" ht="22.8" outlineLevel="1" x14ac:dyDescent="0.25">
      <c r="A552" s="558">
        <v>1057</v>
      </c>
      <c r="B552" s="555" t="s">
        <v>4372</v>
      </c>
      <c r="C552" s="590"/>
      <c r="D552" s="669" t="s">
        <v>4268</v>
      </c>
      <c r="E552" s="591"/>
      <c r="F552" s="592"/>
      <c r="G552" s="591"/>
      <c r="H552" s="591"/>
      <c r="I552" s="594" t="s">
        <v>4325</v>
      </c>
      <c r="J552" s="597" t="s">
        <v>577</v>
      </c>
      <c r="K552" s="596" t="s">
        <v>4272</v>
      </c>
      <c r="L552" s="597" t="s">
        <v>536</v>
      </c>
      <c r="M552" s="573"/>
      <c r="N552" s="600" t="s">
        <v>407</v>
      </c>
      <c r="O552" s="599">
        <v>3</v>
      </c>
      <c r="P552" s="600" t="s">
        <v>578</v>
      </c>
      <c r="Q552" s="596"/>
      <c r="R552" s="600"/>
      <c r="S552" s="600"/>
      <c r="T552" s="600"/>
      <c r="U552" s="538" t="s">
        <v>330</v>
      </c>
      <c r="V552" s="589"/>
      <c r="W552" s="573"/>
      <c r="X552" s="573"/>
      <c r="Y552" s="573"/>
      <c r="Z552" s="573"/>
      <c r="AA552" s="602"/>
      <c r="AB552" s="602"/>
      <c r="AC552" s="602"/>
      <c r="AD552" s="741"/>
      <c r="AE552" s="573" t="str">
        <f t="shared" si="18"/>
        <v>Janus Henderson VIT Overseas (1057)</v>
      </c>
      <c r="AF552" s="575"/>
      <c r="AG552" s="575"/>
      <c r="AH552" s="723"/>
      <c r="AI552" s="723"/>
      <c r="AJ552" s="723"/>
    </row>
    <row r="553" spans="1:36" s="551" customFormat="1" ht="22.8" outlineLevel="1" x14ac:dyDescent="0.25">
      <c r="A553" s="558">
        <v>1058</v>
      </c>
      <c r="B553" s="555" t="s">
        <v>4372</v>
      </c>
      <c r="C553" s="590"/>
      <c r="D553" s="669" t="s">
        <v>4268</v>
      </c>
      <c r="E553" s="591"/>
      <c r="F553" s="592"/>
      <c r="G553" s="591"/>
      <c r="H553" s="591"/>
      <c r="I553" s="594" t="s">
        <v>4326</v>
      </c>
      <c r="J553" s="597" t="s">
        <v>577</v>
      </c>
      <c r="K553" s="596" t="s">
        <v>4272</v>
      </c>
      <c r="L553" s="597" t="s">
        <v>536</v>
      </c>
      <c r="M553" s="573"/>
      <c r="N553" s="600" t="s">
        <v>407</v>
      </c>
      <c r="O553" s="599">
        <v>3</v>
      </c>
      <c r="P553" s="600" t="s">
        <v>578</v>
      </c>
      <c r="Q553" s="596"/>
      <c r="R553" s="600"/>
      <c r="S553" s="600"/>
      <c r="T553" s="600"/>
      <c r="U553" s="538" t="s">
        <v>330</v>
      </c>
      <c r="V553" s="589"/>
      <c r="W553" s="573"/>
      <c r="X553" s="573"/>
      <c r="Y553" s="573"/>
      <c r="Z553" s="573"/>
      <c r="AA553" s="602"/>
      <c r="AB553" s="602"/>
      <c r="AC553" s="602"/>
      <c r="AD553" s="741"/>
      <c r="AE553" s="573" t="str">
        <f t="shared" si="18"/>
        <v>Lazard Retirement Intl Equity (1058)</v>
      </c>
      <c r="AF553" s="575"/>
      <c r="AG553" s="575"/>
      <c r="AH553" s="723"/>
      <c r="AI553" s="723"/>
      <c r="AJ553" s="723"/>
    </row>
    <row r="554" spans="1:36" s="551" customFormat="1" ht="22.8" outlineLevel="1" x14ac:dyDescent="0.25">
      <c r="A554" s="583">
        <v>1059</v>
      </c>
      <c r="B554" s="555" t="s">
        <v>4372</v>
      </c>
      <c r="C554" s="590"/>
      <c r="D554" s="669" t="s">
        <v>4268</v>
      </c>
      <c r="E554" s="591"/>
      <c r="F554" s="592"/>
      <c r="G554" s="591"/>
      <c r="H554" s="591"/>
      <c r="I554" s="594" t="s">
        <v>4327</v>
      </c>
      <c r="J554" s="597" t="s">
        <v>577</v>
      </c>
      <c r="K554" s="596" t="s">
        <v>4272</v>
      </c>
      <c r="L554" s="597" t="s">
        <v>536</v>
      </c>
      <c r="M554" s="573"/>
      <c r="N554" s="600" t="s">
        <v>407</v>
      </c>
      <c r="O554" s="599">
        <v>3</v>
      </c>
      <c r="P554" s="600" t="s">
        <v>578</v>
      </c>
      <c r="Q554" s="596"/>
      <c r="R554" s="600"/>
      <c r="S554" s="600"/>
      <c r="T554" s="600"/>
      <c r="U554" s="538" t="s">
        <v>330</v>
      </c>
      <c r="V554" s="589"/>
      <c r="W554" s="573"/>
      <c r="X554" s="573"/>
      <c r="Y554" s="573"/>
      <c r="Z554" s="573"/>
      <c r="AA554" s="602"/>
      <c r="AB554" s="602"/>
      <c r="AC554" s="602"/>
      <c r="AD554" s="741"/>
      <c r="AE554" s="573" t="str">
        <f t="shared" si="18"/>
        <v>M Intl Equity (DFA) (1059)</v>
      </c>
      <c r="AF554" s="575"/>
      <c r="AG554" s="575"/>
      <c r="AH554" s="723"/>
      <c r="AI554" s="723"/>
      <c r="AJ554" s="723"/>
    </row>
    <row r="555" spans="1:36" s="551" customFormat="1" ht="22.8" outlineLevel="1" x14ac:dyDescent="0.25">
      <c r="A555" s="558">
        <v>1060</v>
      </c>
      <c r="B555" s="555" t="s">
        <v>4372</v>
      </c>
      <c r="C555" s="590"/>
      <c r="D555" s="669" t="s">
        <v>4268</v>
      </c>
      <c r="E555" s="591"/>
      <c r="F555" s="592"/>
      <c r="G555" s="591"/>
      <c r="H555" s="591"/>
      <c r="I555" s="594" t="s">
        <v>4328</v>
      </c>
      <c r="J555" s="597" t="s">
        <v>577</v>
      </c>
      <c r="K555" s="596" t="s">
        <v>4272</v>
      </c>
      <c r="L555" s="597" t="s">
        <v>536</v>
      </c>
      <c r="M555" s="573"/>
      <c r="N555" s="600" t="s">
        <v>407</v>
      </c>
      <c r="O555" s="599">
        <v>3</v>
      </c>
      <c r="P555" s="600" t="s">
        <v>578</v>
      </c>
      <c r="Q555" s="596"/>
      <c r="R555" s="600"/>
      <c r="S555" s="600"/>
      <c r="T555" s="600"/>
      <c r="U555" s="538" t="s">
        <v>330</v>
      </c>
      <c r="V555" s="589"/>
      <c r="W555" s="573"/>
      <c r="X555" s="573"/>
      <c r="Y555" s="573"/>
      <c r="Z555" s="573"/>
      <c r="AA555" s="602"/>
      <c r="AB555" s="602"/>
      <c r="AC555" s="602"/>
      <c r="AD555" s="741"/>
      <c r="AE555" s="573" t="str">
        <f t="shared" si="18"/>
        <v>PSF Emerging Markets (Invesco) (1060)</v>
      </c>
      <c r="AF555" s="575"/>
      <c r="AG555" s="575"/>
      <c r="AH555" s="723"/>
      <c r="AI555" s="723"/>
      <c r="AJ555" s="723"/>
    </row>
    <row r="556" spans="1:36" s="551" customFormat="1" ht="22.8" outlineLevel="1" x14ac:dyDescent="0.25">
      <c r="A556" s="558">
        <v>1061</v>
      </c>
      <c r="B556" s="555" t="s">
        <v>4372</v>
      </c>
      <c r="C556" s="590"/>
      <c r="D556" s="669" t="s">
        <v>4268</v>
      </c>
      <c r="E556" s="591"/>
      <c r="F556" s="592"/>
      <c r="G556" s="591"/>
      <c r="H556" s="591"/>
      <c r="I556" s="594" t="s">
        <v>4329</v>
      </c>
      <c r="J556" s="597" t="s">
        <v>577</v>
      </c>
      <c r="K556" s="596" t="s">
        <v>4272</v>
      </c>
      <c r="L556" s="597" t="s">
        <v>536</v>
      </c>
      <c r="M556" s="573"/>
      <c r="N556" s="600" t="s">
        <v>407</v>
      </c>
      <c r="O556" s="599">
        <v>3</v>
      </c>
      <c r="P556" s="600" t="s">
        <v>578</v>
      </c>
      <c r="Q556" s="596"/>
      <c r="R556" s="600"/>
      <c r="S556" s="600"/>
      <c r="T556" s="600"/>
      <c r="U556" s="538" t="s">
        <v>330</v>
      </c>
      <c r="V556" s="589"/>
      <c r="W556" s="573"/>
      <c r="X556" s="573"/>
      <c r="Y556" s="573"/>
      <c r="Z556" s="573"/>
      <c r="AA556" s="602"/>
      <c r="AB556" s="602"/>
      <c r="AC556" s="602"/>
      <c r="AD556" s="741"/>
      <c r="AE556" s="573" t="str">
        <f t="shared" si="18"/>
        <v>PSF Intl Large-Cap (MFS) (1061)</v>
      </c>
      <c r="AF556" s="575"/>
      <c r="AG556" s="575"/>
      <c r="AH556" s="723"/>
      <c r="AI556" s="723"/>
      <c r="AJ556" s="723"/>
    </row>
    <row r="557" spans="1:36" s="551" customFormat="1" ht="22.8" outlineLevel="1" x14ac:dyDescent="0.25">
      <c r="A557" s="583">
        <v>1062</v>
      </c>
      <c r="B557" s="555" t="s">
        <v>4372</v>
      </c>
      <c r="C557" s="590"/>
      <c r="D557" s="669" t="s">
        <v>4268</v>
      </c>
      <c r="E557" s="591"/>
      <c r="F557" s="592"/>
      <c r="G557" s="591"/>
      <c r="H557" s="591"/>
      <c r="I557" s="594" t="s">
        <v>4330</v>
      </c>
      <c r="J557" s="597" t="s">
        <v>577</v>
      </c>
      <c r="K557" s="596" t="s">
        <v>4272</v>
      </c>
      <c r="L557" s="597" t="s">
        <v>536</v>
      </c>
      <c r="M557" s="573"/>
      <c r="N557" s="600" t="s">
        <v>407</v>
      </c>
      <c r="O557" s="599">
        <v>3</v>
      </c>
      <c r="P557" s="600" t="s">
        <v>578</v>
      </c>
      <c r="Q557" s="596"/>
      <c r="R557" s="600"/>
      <c r="S557" s="600"/>
      <c r="T557" s="600"/>
      <c r="U557" s="538" t="s">
        <v>330</v>
      </c>
      <c r="V557" s="589"/>
      <c r="W557" s="573"/>
      <c r="X557" s="573"/>
      <c r="Y557" s="573"/>
      <c r="Z557" s="573"/>
      <c r="AA557" s="602"/>
      <c r="AB557" s="602"/>
      <c r="AC557" s="602"/>
      <c r="AD557" s="741"/>
      <c r="AE557" s="573" t="str">
        <f t="shared" si="18"/>
        <v>PSF Intl Small-Cap (QS Investors) (1062)</v>
      </c>
      <c r="AF557" s="575"/>
      <c r="AG557" s="575"/>
      <c r="AH557" s="723"/>
      <c r="AI557" s="723"/>
      <c r="AJ557" s="723"/>
    </row>
    <row r="558" spans="1:36" s="551" customFormat="1" ht="22.8" outlineLevel="1" x14ac:dyDescent="0.25">
      <c r="A558" s="558">
        <v>1063</v>
      </c>
      <c r="B558" s="555" t="s">
        <v>4372</v>
      </c>
      <c r="C558" s="590"/>
      <c r="D558" s="669" t="s">
        <v>4268</v>
      </c>
      <c r="E558" s="591"/>
      <c r="F558" s="592"/>
      <c r="G558" s="591"/>
      <c r="H558" s="591"/>
      <c r="I558" s="594" t="s">
        <v>4331</v>
      </c>
      <c r="J558" s="597" t="s">
        <v>577</v>
      </c>
      <c r="K558" s="596" t="s">
        <v>4272</v>
      </c>
      <c r="L558" s="597" t="s">
        <v>536</v>
      </c>
      <c r="M558" s="573"/>
      <c r="N558" s="600" t="s">
        <v>407</v>
      </c>
      <c r="O558" s="599">
        <v>3</v>
      </c>
      <c r="P558" s="600" t="s">
        <v>578</v>
      </c>
      <c r="Q558" s="596"/>
      <c r="R558" s="600"/>
      <c r="S558" s="600"/>
      <c r="T558" s="600"/>
      <c r="U558" s="538" t="s">
        <v>330</v>
      </c>
      <c r="V558" s="589"/>
      <c r="W558" s="573"/>
      <c r="X558" s="573"/>
      <c r="Y558" s="573"/>
      <c r="Z558" s="573"/>
      <c r="AA558" s="602"/>
      <c r="AB558" s="602"/>
      <c r="AC558" s="602"/>
      <c r="AD558" s="741"/>
      <c r="AE558" s="573" t="str">
        <f t="shared" si="18"/>
        <v>Templeton Foreign VIP (1063)</v>
      </c>
      <c r="AF558" s="575"/>
      <c r="AG558" s="575"/>
      <c r="AH558" s="723"/>
      <c r="AI558" s="723"/>
      <c r="AJ558" s="723"/>
    </row>
    <row r="559" spans="1:36" s="551" customFormat="1" outlineLevel="1" x14ac:dyDescent="0.25">
      <c r="A559" s="558">
        <v>1064</v>
      </c>
      <c r="B559" s="555" t="s">
        <v>4372</v>
      </c>
      <c r="C559" s="590"/>
      <c r="D559" s="669" t="s">
        <v>4268</v>
      </c>
      <c r="E559" s="591"/>
      <c r="F559" s="592"/>
      <c r="G559" s="591"/>
      <c r="H559" s="591"/>
      <c r="I559" s="742" t="s">
        <v>4332</v>
      </c>
      <c r="J559" s="597" t="s">
        <v>32</v>
      </c>
      <c r="K559" s="596"/>
      <c r="L559" s="597" t="s">
        <v>34</v>
      </c>
      <c r="M559" s="573"/>
      <c r="N559" s="600"/>
      <c r="O559" s="599"/>
      <c r="P559" s="600" t="s">
        <v>369</v>
      </c>
      <c r="Q559" s="596"/>
      <c r="R559" s="600"/>
      <c r="S559" s="600"/>
      <c r="T559" s="600"/>
      <c r="U559" s="538"/>
      <c r="V559" s="589"/>
      <c r="W559" s="573"/>
      <c r="X559" s="573"/>
      <c r="Y559" s="573"/>
      <c r="Z559" s="573"/>
      <c r="AA559" s="602"/>
      <c r="AB559" s="602"/>
      <c r="AC559" s="602"/>
      <c r="AD559" s="741"/>
      <c r="AE559" s="573" t="str">
        <f t="shared" si="18"/>
        <v>Fixed Income (1064)</v>
      </c>
      <c r="AF559" s="575"/>
      <c r="AG559" s="575"/>
      <c r="AH559" s="723"/>
      <c r="AI559" s="723"/>
      <c r="AJ559" s="723"/>
    </row>
    <row r="560" spans="1:36" s="551" customFormat="1" ht="22.8" outlineLevel="1" x14ac:dyDescent="0.25">
      <c r="A560" s="583">
        <v>1065</v>
      </c>
      <c r="B560" s="555" t="s">
        <v>4372</v>
      </c>
      <c r="C560" s="590"/>
      <c r="D560" s="669" t="s">
        <v>4268</v>
      </c>
      <c r="E560" s="591"/>
      <c r="F560" s="592"/>
      <c r="G560" s="591"/>
      <c r="H560" s="591"/>
      <c r="I560" s="594" t="s">
        <v>4333</v>
      </c>
      <c r="J560" s="597" t="s">
        <v>577</v>
      </c>
      <c r="K560" s="596" t="s">
        <v>4334</v>
      </c>
      <c r="L560" s="597" t="s">
        <v>536</v>
      </c>
      <c r="M560" s="573"/>
      <c r="N560" s="600" t="s">
        <v>407</v>
      </c>
      <c r="O560" s="599">
        <v>3</v>
      </c>
      <c r="P560" s="600" t="s">
        <v>578</v>
      </c>
      <c r="Q560" s="596"/>
      <c r="R560" s="600"/>
      <c r="S560" s="600"/>
      <c r="T560" s="600"/>
      <c r="U560" s="538" t="s">
        <v>330</v>
      </c>
      <c r="V560" s="589"/>
      <c r="W560" s="573"/>
      <c r="X560" s="573"/>
      <c r="Y560" s="573"/>
      <c r="Z560" s="573"/>
      <c r="AA560" s="602"/>
      <c r="AB560" s="602"/>
      <c r="AC560" s="602"/>
      <c r="AD560" s="741"/>
      <c r="AE560" s="573" t="str">
        <f t="shared" ref="AE560:AE613" si="19">I560&amp;" ("&amp;A560&amp;")"</f>
        <v>DFA VA Short-Term Fixed (1065)</v>
      </c>
      <c r="AF560" s="575"/>
      <c r="AG560" s="575"/>
      <c r="AH560" s="723"/>
      <c r="AI560" s="723"/>
      <c r="AJ560" s="723"/>
    </row>
    <row r="561" spans="1:36" s="551" customFormat="1" ht="22.8" outlineLevel="1" x14ac:dyDescent="0.25">
      <c r="A561" s="558">
        <v>1066</v>
      </c>
      <c r="B561" s="555" t="s">
        <v>4372</v>
      </c>
      <c r="C561" s="590"/>
      <c r="D561" s="669" t="s">
        <v>4268</v>
      </c>
      <c r="E561" s="591"/>
      <c r="F561" s="592"/>
      <c r="G561" s="591"/>
      <c r="H561" s="591"/>
      <c r="I561" s="594" t="s">
        <v>4335</v>
      </c>
      <c r="J561" s="597" t="s">
        <v>32</v>
      </c>
      <c r="K561" s="596"/>
      <c r="L561" s="597" t="s">
        <v>536</v>
      </c>
      <c r="M561" s="573"/>
      <c r="N561" s="600" t="s">
        <v>407</v>
      </c>
      <c r="O561" s="599">
        <v>3</v>
      </c>
      <c r="P561" s="600" t="s">
        <v>578</v>
      </c>
      <c r="Q561" s="596"/>
      <c r="R561" s="600"/>
      <c r="S561" s="600"/>
      <c r="T561" s="600"/>
      <c r="U561" s="538" t="s">
        <v>330</v>
      </c>
      <c r="V561" s="589"/>
      <c r="W561" s="573"/>
      <c r="X561" s="573"/>
      <c r="Y561" s="573"/>
      <c r="Z561" s="573"/>
      <c r="AA561" s="602"/>
      <c r="AB561" s="602"/>
      <c r="AC561" s="602"/>
      <c r="AD561" s="741"/>
      <c r="AE561" s="573" t="str">
        <f t="shared" si="19"/>
        <v>Fidelity VIP Bond Index (1066)</v>
      </c>
      <c r="AF561" s="575"/>
      <c r="AG561" s="575"/>
      <c r="AH561" s="723"/>
      <c r="AI561" s="723"/>
      <c r="AJ561" s="723"/>
    </row>
    <row r="562" spans="1:36" s="551" customFormat="1" ht="22.8" outlineLevel="1" x14ac:dyDescent="0.25">
      <c r="A562" s="558">
        <v>1067</v>
      </c>
      <c r="B562" s="555" t="s">
        <v>4372</v>
      </c>
      <c r="C562" s="590"/>
      <c r="D562" s="669" t="s">
        <v>4268</v>
      </c>
      <c r="E562" s="591"/>
      <c r="F562" s="592"/>
      <c r="G562" s="591"/>
      <c r="H562" s="591"/>
      <c r="I562" s="594" t="s">
        <v>4336</v>
      </c>
      <c r="J562" s="597" t="s">
        <v>577</v>
      </c>
      <c r="K562" s="596" t="s">
        <v>4272</v>
      </c>
      <c r="L562" s="597" t="s">
        <v>536</v>
      </c>
      <c r="M562" s="573"/>
      <c r="N562" s="600" t="s">
        <v>407</v>
      </c>
      <c r="O562" s="599">
        <v>3</v>
      </c>
      <c r="P562" s="600" t="s">
        <v>578</v>
      </c>
      <c r="Q562" s="596"/>
      <c r="R562" s="600"/>
      <c r="S562" s="600"/>
      <c r="T562" s="600"/>
      <c r="U562" s="538" t="s">
        <v>330</v>
      </c>
      <c r="V562" s="589"/>
      <c r="W562" s="573"/>
      <c r="X562" s="573"/>
      <c r="Y562" s="573"/>
      <c r="Z562" s="573"/>
      <c r="AA562" s="602"/>
      <c r="AB562" s="602"/>
      <c r="AC562" s="602"/>
      <c r="AD562" s="741"/>
      <c r="AE562" s="573" t="str">
        <f t="shared" si="19"/>
        <v>Lord Abbett Ser Fund Bond Debenture  (1067)</v>
      </c>
      <c r="AF562" s="575"/>
      <c r="AG562" s="575"/>
      <c r="AH562" s="723"/>
      <c r="AI562" s="723"/>
      <c r="AJ562" s="723"/>
    </row>
    <row r="563" spans="1:36" s="551" customFormat="1" ht="22.8" outlineLevel="1" x14ac:dyDescent="0.25">
      <c r="A563" s="583">
        <v>1068</v>
      </c>
      <c r="B563" s="555" t="s">
        <v>4372</v>
      </c>
      <c r="C563" s="590"/>
      <c r="D563" s="669" t="s">
        <v>4268</v>
      </c>
      <c r="E563" s="591"/>
      <c r="F563" s="592"/>
      <c r="G563" s="591"/>
      <c r="H563" s="591"/>
      <c r="I563" s="594" t="s">
        <v>4337</v>
      </c>
      <c r="J563" s="597" t="s">
        <v>577</v>
      </c>
      <c r="K563" s="596" t="s">
        <v>4272</v>
      </c>
      <c r="L563" s="597" t="s">
        <v>536</v>
      </c>
      <c r="M563" s="573"/>
      <c r="N563" s="600" t="s">
        <v>407</v>
      </c>
      <c r="O563" s="599">
        <v>3</v>
      </c>
      <c r="P563" s="600" t="s">
        <v>578</v>
      </c>
      <c r="Q563" s="596"/>
      <c r="R563" s="600"/>
      <c r="S563" s="600"/>
      <c r="T563" s="600"/>
      <c r="U563" s="538" t="s">
        <v>330</v>
      </c>
      <c r="V563" s="589"/>
      <c r="W563" s="573"/>
      <c r="X563" s="573"/>
      <c r="Y563" s="573"/>
      <c r="Z563" s="573"/>
      <c r="AA563" s="602"/>
      <c r="AB563" s="602"/>
      <c r="AC563" s="602"/>
      <c r="AD563" s="741"/>
      <c r="AE563" s="573" t="str">
        <f t="shared" si="19"/>
        <v>Lord Abbett Ser Fund Total Return (1068)</v>
      </c>
      <c r="AF563" s="575"/>
      <c r="AG563" s="575"/>
      <c r="AH563" s="723"/>
      <c r="AI563" s="723"/>
      <c r="AJ563" s="723"/>
    </row>
    <row r="564" spans="1:36" s="551" customFormat="1" ht="22.8" outlineLevel="1" x14ac:dyDescent="0.25">
      <c r="A564" s="558">
        <v>1069</v>
      </c>
      <c r="B564" s="555" t="s">
        <v>4372</v>
      </c>
      <c r="C564" s="590"/>
      <c r="D564" s="669" t="s">
        <v>4268</v>
      </c>
      <c r="E564" s="591"/>
      <c r="F564" s="592"/>
      <c r="G564" s="591"/>
      <c r="H564" s="591"/>
      <c r="I564" s="594" t="s">
        <v>4338</v>
      </c>
      <c r="J564" s="597" t="s">
        <v>577</v>
      </c>
      <c r="K564" s="596" t="s">
        <v>4272</v>
      </c>
      <c r="L564" s="597" t="s">
        <v>536</v>
      </c>
      <c r="M564" s="573"/>
      <c r="N564" s="600" t="s">
        <v>407</v>
      </c>
      <c r="O564" s="599">
        <v>3</v>
      </c>
      <c r="P564" s="600" t="s">
        <v>578</v>
      </c>
      <c r="Q564" s="596"/>
      <c r="R564" s="600"/>
      <c r="S564" s="600"/>
      <c r="T564" s="600"/>
      <c r="U564" s="538" t="s">
        <v>330</v>
      </c>
      <c r="V564" s="589"/>
      <c r="W564" s="573"/>
      <c r="X564" s="573"/>
      <c r="Y564" s="573"/>
      <c r="Z564" s="573"/>
      <c r="AA564" s="602"/>
      <c r="AB564" s="602"/>
      <c r="AC564" s="602"/>
      <c r="AD564" s="741"/>
      <c r="AE564" s="573" t="str">
        <f t="shared" si="19"/>
        <v>PIMCO VIT Income  (1069)</v>
      </c>
      <c r="AF564" s="575"/>
      <c r="AG564" s="575"/>
      <c r="AH564" s="723"/>
      <c r="AI564" s="723"/>
      <c r="AJ564" s="723"/>
    </row>
    <row r="565" spans="1:36" s="551" customFormat="1" ht="22.8" outlineLevel="1" x14ac:dyDescent="0.25">
      <c r="A565" s="558">
        <v>1070</v>
      </c>
      <c r="B565" s="555" t="s">
        <v>4372</v>
      </c>
      <c r="C565" s="590"/>
      <c r="D565" s="669" t="s">
        <v>4268</v>
      </c>
      <c r="E565" s="591"/>
      <c r="F565" s="592"/>
      <c r="G565" s="591"/>
      <c r="H565" s="591"/>
      <c r="I565" s="594" t="s">
        <v>4339</v>
      </c>
      <c r="J565" s="597" t="s">
        <v>577</v>
      </c>
      <c r="K565" s="596" t="s">
        <v>4272</v>
      </c>
      <c r="L565" s="597" t="s">
        <v>536</v>
      </c>
      <c r="M565" s="573"/>
      <c r="N565" s="600" t="s">
        <v>407</v>
      </c>
      <c r="O565" s="599">
        <v>3</v>
      </c>
      <c r="P565" s="600" t="s">
        <v>578</v>
      </c>
      <c r="Q565" s="596"/>
      <c r="R565" s="600"/>
      <c r="S565" s="600"/>
      <c r="T565" s="600"/>
      <c r="U565" s="538" t="s">
        <v>330</v>
      </c>
      <c r="V565" s="589"/>
      <c r="W565" s="573"/>
      <c r="X565" s="573"/>
      <c r="Y565" s="573"/>
      <c r="Z565" s="573"/>
      <c r="AA565" s="602"/>
      <c r="AB565" s="602"/>
      <c r="AC565" s="602"/>
      <c r="AD565" s="741"/>
      <c r="AE565" s="573" t="str">
        <f t="shared" si="19"/>
        <v>PSF Diversified Bond (Western Asset) (1070)</v>
      </c>
      <c r="AF565" s="575"/>
      <c r="AG565" s="575"/>
      <c r="AH565" s="723"/>
      <c r="AI565" s="723"/>
      <c r="AJ565" s="723"/>
    </row>
    <row r="566" spans="1:36" s="551" customFormat="1" ht="22.8" outlineLevel="1" x14ac:dyDescent="0.25">
      <c r="A566" s="583">
        <v>1071</v>
      </c>
      <c r="B566" s="555" t="s">
        <v>4372</v>
      </c>
      <c r="C566" s="590"/>
      <c r="D566" s="669" t="s">
        <v>4268</v>
      </c>
      <c r="E566" s="591"/>
      <c r="F566" s="592"/>
      <c r="G566" s="591"/>
      <c r="H566" s="591"/>
      <c r="I566" s="594" t="s">
        <v>4340</v>
      </c>
      <c r="J566" s="597" t="s">
        <v>577</v>
      </c>
      <c r="K566" s="596" t="s">
        <v>4272</v>
      </c>
      <c r="L566" s="597" t="s">
        <v>536</v>
      </c>
      <c r="M566" s="573"/>
      <c r="N566" s="600" t="s">
        <v>407</v>
      </c>
      <c r="O566" s="599">
        <v>3</v>
      </c>
      <c r="P566" s="600" t="s">
        <v>578</v>
      </c>
      <c r="Q566" s="596"/>
      <c r="R566" s="600"/>
      <c r="S566" s="600"/>
      <c r="T566" s="600"/>
      <c r="U566" s="538" t="s">
        <v>330</v>
      </c>
      <c r="V566" s="589"/>
      <c r="W566" s="573"/>
      <c r="X566" s="573"/>
      <c r="Y566" s="573"/>
      <c r="Z566" s="573"/>
      <c r="AA566" s="602"/>
      <c r="AB566" s="602"/>
      <c r="AC566" s="602"/>
      <c r="AD566" s="741"/>
      <c r="AE566" s="573" t="str">
        <f t="shared" si="19"/>
        <v>PSF Emerging Markets Debt (Ashmore) (1071)</v>
      </c>
      <c r="AF566" s="575"/>
      <c r="AG566" s="575"/>
      <c r="AH566" s="723"/>
      <c r="AI566" s="723"/>
      <c r="AJ566" s="723"/>
    </row>
    <row r="567" spans="1:36" s="551" customFormat="1" ht="22.8" outlineLevel="1" x14ac:dyDescent="0.25">
      <c r="A567" s="558">
        <v>1072</v>
      </c>
      <c r="B567" s="555" t="s">
        <v>4372</v>
      </c>
      <c r="C567" s="590"/>
      <c r="D567" s="669" t="s">
        <v>4268</v>
      </c>
      <c r="E567" s="591"/>
      <c r="F567" s="592"/>
      <c r="G567" s="591"/>
      <c r="H567" s="591"/>
      <c r="I567" s="594" t="s">
        <v>4341</v>
      </c>
      <c r="J567" s="597" t="s">
        <v>577</v>
      </c>
      <c r="K567" s="596" t="s">
        <v>4272</v>
      </c>
      <c r="L567" s="597" t="s">
        <v>536</v>
      </c>
      <c r="M567" s="573"/>
      <c r="N567" s="600" t="s">
        <v>407</v>
      </c>
      <c r="O567" s="599">
        <v>3</v>
      </c>
      <c r="P567" s="600" t="s">
        <v>578</v>
      </c>
      <c r="Q567" s="596"/>
      <c r="R567" s="600"/>
      <c r="S567" s="600"/>
      <c r="T567" s="600"/>
      <c r="U567" s="538" t="s">
        <v>330</v>
      </c>
      <c r="V567" s="589"/>
      <c r="W567" s="573"/>
      <c r="X567" s="573"/>
      <c r="Y567" s="573"/>
      <c r="Z567" s="573"/>
      <c r="AA567" s="602"/>
      <c r="AB567" s="602"/>
      <c r="AC567" s="602"/>
      <c r="AD567" s="741"/>
      <c r="AE567" s="573" t="str">
        <f t="shared" si="19"/>
        <v>PSF Floating Rate Income (PAM) (1072)</v>
      </c>
      <c r="AF567" s="575"/>
      <c r="AG567" s="575"/>
      <c r="AH567" s="723"/>
      <c r="AI567" s="723"/>
      <c r="AJ567" s="723"/>
    </row>
    <row r="568" spans="1:36" s="551" customFormat="1" ht="22.8" outlineLevel="1" x14ac:dyDescent="0.25">
      <c r="A568" s="558">
        <v>1073</v>
      </c>
      <c r="B568" s="555" t="s">
        <v>4372</v>
      </c>
      <c r="C568" s="590"/>
      <c r="D568" s="669" t="s">
        <v>4268</v>
      </c>
      <c r="E568" s="591"/>
      <c r="F568" s="592"/>
      <c r="G568" s="591"/>
      <c r="H568" s="591"/>
      <c r="I568" s="594" t="s">
        <v>4342</v>
      </c>
      <c r="J568" s="597" t="s">
        <v>577</v>
      </c>
      <c r="K568" s="596" t="s">
        <v>4272</v>
      </c>
      <c r="L568" s="597" t="s">
        <v>536</v>
      </c>
      <c r="M568" s="573"/>
      <c r="N568" s="600" t="s">
        <v>407</v>
      </c>
      <c r="O568" s="599">
        <v>3</v>
      </c>
      <c r="P568" s="600" t="s">
        <v>578</v>
      </c>
      <c r="Q568" s="596"/>
      <c r="R568" s="600"/>
      <c r="S568" s="600"/>
      <c r="T568" s="600"/>
      <c r="U568" s="538" t="s">
        <v>330</v>
      </c>
      <c r="V568" s="589"/>
      <c r="W568" s="573"/>
      <c r="X568" s="573"/>
      <c r="Y568" s="573"/>
      <c r="Z568" s="573"/>
      <c r="AA568" s="602"/>
      <c r="AB568" s="602"/>
      <c r="AC568" s="602"/>
      <c r="AD568" s="741"/>
      <c r="AE568" s="573" t="str">
        <f t="shared" si="19"/>
        <v>PSF High Yield Bond (PAM) (1073)</v>
      </c>
      <c r="AF568" s="575"/>
      <c r="AG568" s="575"/>
      <c r="AH568" s="723"/>
      <c r="AI568" s="723"/>
      <c r="AJ568" s="723"/>
    </row>
    <row r="569" spans="1:36" s="551" customFormat="1" ht="22.8" outlineLevel="1" x14ac:dyDescent="0.25">
      <c r="A569" s="583">
        <v>1074</v>
      </c>
      <c r="B569" s="555" t="s">
        <v>4372</v>
      </c>
      <c r="C569" s="590"/>
      <c r="D569" s="669" t="s">
        <v>4268</v>
      </c>
      <c r="E569" s="591"/>
      <c r="F569" s="592"/>
      <c r="G569" s="591"/>
      <c r="H569" s="591"/>
      <c r="I569" s="594" t="s">
        <v>4343</v>
      </c>
      <c r="J569" s="597" t="s">
        <v>577</v>
      </c>
      <c r="K569" s="596" t="s">
        <v>4272</v>
      </c>
      <c r="L569" s="597" t="s">
        <v>536</v>
      </c>
      <c r="M569" s="573"/>
      <c r="N569" s="600" t="s">
        <v>407</v>
      </c>
      <c r="O569" s="599">
        <v>3</v>
      </c>
      <c r="P569" s="600" t="s">
        <v>578</v>
      </c>
      <c r="Q569" s="596"/>
      <c r="R569" s="600"/>
      <c r="S569" s="600"/>
      <c r="T569" s="600"/>
      <c r="U569" s="538" t="s">
        <v>330</v>
      </c>
      <c r="V569" s="589"/>
      <c r="W569" s="573"/>
      <c r="X569" s="573"/>
      <c r="Y569" s="573"/>
      <c r="Z569" s="573"/>
      <c r="AA569" s="602"/>
      <c r="AB569" s="602"/>
      <c r="AC569" s="602"/>
      <c r="AD569" s="741"/>
      <c r="AE569" s="573" t="str">
        <f t="shared" si="19"/>
        <v>PSF Inflation Managed (PIMCO) (1074)</v>
      </c>
      <c r="AF569" s="575"/>
      <c r="AG569" s="575"/>
      <c r="AH569" s="723"/>
      <c r="AI569" s="723"/>
      <c r="AJ569" s="723"/>
    </row>
    <row r="570" spans="1:36" s="551" customFormat="1" ht="22.8" outlineLevel="1" x14ac:dyDescent="0.25">
      <c r="A570" s="558">
        <v>1075</v>
      </c>
      <c r="B570" s="555" t="s">
        <v>4372</v>
      </c>
      <c r="C570" s="590"/>
      <c r="D570" s="669" t="s">
        <v>4268</v>
      </c>
      <c r="E570" s="591"/>
      <c r="F570" s="592"/>
      <c r="G570" s="591"/>
      <c r="H570" s="591"/>
      <c r="I570" s="594" t="s">
        <v>4344</v>
      </c>
      <c r="J570" s="597" t="s">
        <v>577</v>
      </c>
      <c r="K570" s="596" t="s">
        <v>4272</v>
      </c>
      <c r="L570" s="597" t="s">
        <v>536</v>
      </c>
      <c r="M570" s="573"/>
      <c r="N570" s="600" t="s">
        <v>407</v>
      </c>
      <c r="O570" s="599">
        <v>3</v>
      </c>
      <c r="P570" s="600" t="s">
        <v>578</v>
      </c>
      <c r="Q570" s="596"/>
      <c r="R570" s="600"/>
      <c r="S570" s="600"/>
      <c r="T570" s="600"/>
      <c r="U570" s="538" t="s">
        <v>330</v>
      </c>
      <c r="V570" s="589"/>
      <c r="W570" s="573"/>
      <c r="X570" s="573"/>
      <c r="Y570" s="573"/>
      <c r="Z570" s="573"/>
      <c r="AA570" s="602"/>
      <c r="AB570" s="602"/>
      <c r="AC570" s="602"/>
      <c r="AD570" s="741"/>
      <c r="AE570" s="573" t="str">
        <f t="shared" si="19"/>
        <v>PSF Managed Bond (PIMCO) (1075)</v>
      </c>
      <c r="AF570" s="575"/>
      <c r="AG570" s="575"/>
      <c r="AH570" s="723"/>
      <c r="AI570" s="723"/>
      <c r="AJ570" s="723"/>
    </row>
    <row r="571" spans="1:36" s="551" customFormat="1" ht="34.200000000000003" outlineLevel="1" x14ac:dyDescent="0.25">
      <c r="A571" s="558">
        <v>1076</v>
      </c>
      <c r="B571" s="555" t="s">
        <v>4372</v>
      </c>
      <c r="C571" s="590"/>
      <c r="D571" s="669" t="s">
        <v>4268</v>
      </c>
      <c r="E571" s="591"/>
      <c r="F571" s="592"/>
      <c r="G571" s="591"/>
      <c r="H571" s="591"/>
      <c r="I571" s="594" t="s">
        <v>4345</v>
      </c>
      <c r="J571" s="597" t="s">
        <v>577</v>
      </c>
      <c r="K571" s="596" t="s">
        <v>4272</v>
      </c>
      <c r="L571" s="597" t="s">
        <v>536</v>
      </c>
      <c r="M571" s="573"/>
      <c r="N571" s="600" t="s">
        <v>407</v>
      </c>
      <c r="O571" s="599">
        <v>3</v>
      </c>
      <c r="P571" s="600" t="s">
        <v>578</v>
      </c>
      <c r="Q571" s="596"/>
      <c r="R571" s="600"/>
      <c r="S571" s="600"/>
      <c r="T571" s="600"/>
      <c r="U571" s="538" t="s">
        <v>330</v>
      </c>
      <c r="V571" s="589"/>
      <c r="W571" s="573"/>
      <c r="X571" s="573"/>
      <c r="Y571" s="573"/>
      <c r="Z571" s="573"/>
      <c r="AA571" s="602"/>
      <c r="AB571" s="602"/>
      <c r="AC571" s="602"/>
      <c r="AD571" s="741"/>
      <c r="AE571" s="573" t="str">
        <f t="shared" si="19"/>
        <v>PSF Short Duration Bond (T. Rowe Price) (1076)</v>
      </c>
      <c r="AF571" s="575"/>
      <c r="AG571" s="575"/>
      <c r="AH571" s="723"/>
      <c r="AI571" s="723"/>
      <c r="AJ571" s="723"/>
    </row>
    <row r="572" spans="1:36" s="551" customFormat="1" ht="22.8" outlineLevel="1" x14ac:dyDescent="0.25">
      <c r="A572" s="583">
        <v>1077</v>
      </c>
      <c r="B572" s="555" t="s">
        <v>4372</v>
      </c>
      <c r="C572" s="590"/>
      <c r="D572" s="669" t="s">
        <v>4268</v>
      </c>
      <c r="E572" s="591"/>
      <c r="F572" s="592"/>
      <c r="G572" s="591"/>
      <c r="H572" s="591"/>
      <c r="I572" s="594" t="s">
        <v>4346</v>
      </c>
      <c r="J572" s="597" t="s">
        <v>577</v>
      </c>
      <c r="K572" s="596" t="s">
        <v>4334</v>
      </c>
      <c r="L572" s="597" t="s">
        <v>536</v>
      </c>
      <c r="M572" s="573"/>
      <c r="N572" s="600" t="s">
        <v>407</v>
      </c>
      <c r="O572" s="599">
        <v>3</v>
      </c>
      <c r="P572" s="600" t="s">
        <v>578</v>
      </c>
      <c r="Q572" s="596"/>
      <c r="R572" s="600"/>
      <c r="S572" s="600"/>
      <c r="T572" s="600"/>
      <c r="U572" s="538" t="s">
        <v>330</v>
      </c>
      <c r="V572" s="589"/>
      <c r="W572" s="573"/>
      <c r="X572" s="573"/>
      <c r="Y572" s="573"/>
      <c r="Z572" s="573"/>
      <c r="AA572" s="602"/>
      <c r="AB572" s="602"/>
      <c r="AC572" s="602"/>
      <c r="AD572" s="741"/>
      <c r="AE572" s="573" t="str">
        <f t="shared" si="19"/>
        <v>Vanguard VIF High Yield Bond (1077)</v>
      </c>
      <c r="AF572" s="575"/>
      <c r="AG572" s="575"/>
      <c r="AH572" s="723"/>
      <c r="AI572" s="723"/>
      <c r="AJ572" s="723"/>
    </row>
    <row r="573" spans="1:36" s="551" customFormat="1" ht="22.8" outlineLevel="1" x14ac:dyDescent="0.25">
      <c r="A573" s="558">
        <v>1078</v>
      </c>
      <c r="B573" s="555" t="s">
        <v>4372</v>
      </c>
      <c r="C573" s="590"/>
      <c r="D573" s="669" t="s">
        <v>4268</v>
      </c>
      <c r="E573" s="591"/>
      <c r="F573" s="592"/>
      <c r="G573" s="591"/>
      <c r="H573" s="591"/>
      <c r="I573" s="742" t="s">
        <v>4347</v>
      </c>
      <c r="J573" s="597" t="s">
        <v>32</v>
      </c>
      <c r="K573" s="596"/>
      <c r="L573" s="597" t="s">
        <v>34</v>
      </c>
      <c r="M573" s="573"/>
      <c r="N573" s="600"/>
      <c r="O573" s="599"/>
      <c r="P573" s="600" t="s">
        <v>369</v>
      </c>
      <c r="Q573" s="596"/>
      <c r="R573" s="600"/>
      <c r="S573" s="600"/>
      <c r="T573" s="600"/>
      <c r="U573" s="538"/>
      <c r="V573" s="589"/>
      <c r="W573" s="573"/>
      <c r="X573" s="573"/>
      <c r="Y573" s="573"/>
      <c r="Z573" s="573"/>
      <c r="AA573" s="602"/>
      <c r="AB573" s="602"/>
      <c r="AC573" s="602"/>
      <c r="AD573" s="741"/>
      <c r="AE573" s="573" t="str">
        <f t="shared" si="19"/>
        <v>Cash Equivalents (1078)</v>
      </c>
      <c r="AF573" s="575"/>
      <c r="AG573" s="575"/>
      <c r="AH573" s="723"/>
      <c r="AI573" s="723"/>
      <c r="AJ573" s="723"/>
    </row>
    <row r="574" spans="1:36" s="551" customFormat="1" ht="22.8" outlineLevel="1" x14ac:dyDescent="0.25">
      <c r="A574" s="558">
        <v>1079</v>
      </c>
      <c r="B574" s="555" t="s">
        <v>4372</v>
      </c>
      <c r="C574" s="590"/>
      <c r="D574" s="669" t="s">
        <v>4268</v>
      </c>
      <c r="E574" s="591"/>
      <c r="F574" s="592"/>
      <c r="G574" s="591"/>
      <c r="H574" s="591"/>
      <c r="I574" s="594" t="s">
        <v>4348</v>
      </c>
      <c r="J574" s="597" t="s">
        <v>32</v>
      </c>
      <c r="K574" s="596"/>
      <c r="L574" s="597" t="s">
        <v>536</v>
      </c>
      <c r="M574" s="573"/>
      <c r="N574" s="600" t="s">
        <v>407</v>
      </c>
      <c r="O574" s="599">
        <v>3</v>
      </c>
      <c r="P574" s="600" t="s">
        <v>578</v>
      </c>
      <c r="Q574" s="596"/>
      <c r="R574" s="600"/>
      <c r="S574" s="600"/>
      <c r="T574" s="600"/>
      <c r="U574" s="538" t="s">
        <v>330</v>
      </c>
      <c r="V574" s="589"/>
      <c r="W574" s="573"/>
      <c r="X574" s="573"/>
      <c r="Y574" s="573"/>
      <c r="Z574" s="573"/>
      <c r="AA574" s="602"/>
      <c r="AB574" s="602"/>
      <c r="AC574" s="602"/>
      <c r="AD574" s="741"/>
      <c r="AE574" s="573" t="str">
        <f t="shared" si="19"/>
        <v>Fidelity VIP Govt Money Market (1079)</v>
      </c>
      <c r="AF574" s="575"/>
      <c r="AG574" s="575"/>
      <c r="AH574" s="723"/>
      <c r="AI574" s="723"/>
      <c r="AJ574" s="723"/>
    </row>
    <row r="575" spans="1:36" s="551" customFormat="1" outlineLevel="1" x14ac:dyDescent="0.25">
      <c r="A575" s="583">
        <v>1080</v>
      </c>
      <c r="B575" s="555" t="s">
        <v>4372</v>
      </c>
      <c r="C575" s="590"/>
      <c r="D575" s="669" t="s">
        <v>4268</v>
      </c>
      <c r="E575" s="591"/>
      <c r="F575" s="592"/>
      <c r="G575" s="591"/>
      <c r="H575" s="591"/>
      <c r="I575" s="742" t="s">
        <v>4349</v>
      </c>
      <c r="J575" s="597" t="s">
        <v>32</v>
      </c>
      <c r="K575" s="596"/>
      <c r="L575" s="597" t="s">
        <v>34</v>
      </c>
      <c r="M575" s="573"/>
      <c r="N575" s="600"/>
      <c r="O575" s="599"/>
      <c r="P575" s="600" t="s">
        <v>369</v>
      </c>
      <c r="Q575" s="596"/>
      <c r="R575" s="600"/>
      <c r="S575" s="600"/>
      <c r="T575" s="600"/>
      <c r="U575" s="538"/>
      <c r="V575" s="589"/>
      <c r="W575" s="573"/>
      <c r="X575" s="573"/>
      <c r="Y575" s="573"/>
      <c r="Z575" s="573"/>
      <c r="AA575" s="602"/>
      <c r="AB575" s="602"/>
      <c r="AC575" s="602"/>
      <c r="AD575" s="741"/>
      <c r="AE575" s="573" t="str">
        <f t="shared" si="19"/>
        <v>Sector/Specialty (1080)</v>
      </c>
      <c r="AF575" s="575"/>
      <c r="AG575" s="575"/>
      <c r="AH575" s="723"/>
      <c r="AI575" s="723"/>
      <c r="AJ575" s="723"/>
    </row>
    <row r="576" spans="1:36" s="551" customFormat="1" ht="22.8" outlineLevel="1" x14ac:dyDescent="0.25">
      <c r="A576" s="558">
        <v>1081</v>
      </c>
      <c r="B576" s="555" t="s">
        <v>4372</v>
      </c>
      <c r="C576" s="590"/>
      <c r="D576" s="669" t="s">
        <v>4268</v>
      </c>
      <c r="E576" s="591"/>
      <c r="F576" s="592"/>
      <c r="G576" s="591"/>
      <c r="H576" s="591"/>
      <c r="I576" s="594" t="s">
        <v>4350</v>
      </c>
      <c r="J576" s="597" t="s">
        <v>577</v>
      </c>
      <c r="K576" s="596" t="s">
        <v>4272</v>
      </c>
      <c r="L576" s="597" t="s">
        <v>536</v>
      </c>
      <c r="M576" s="573"/>
      <c r="N576" s="600" t="s">
        <v>407</v>
      </c>
      <c r="O576" s="599">
        <v>3</v>
      </c>
      <c r="P576" s="600" t="s">
        <v>578</v>
      </c>
      <c r="Q576" s="596"/>
      <c r="R576" s="600"/>
      <c r="S576" s="600"/>
      <c r="T576" s="600"/>
      <c r="U576" s="538" t="s">
        <v>330</v>
      </c>
      <c r="V576" s="589"/>
      <c r="W576" s="573"/>
      <c r="X576" s="573"/>
      <c r="Y576" s="573"/>
      <c r="Z576" s="573"/>
      <c r="AA576" s="602"/>
      <c r="AB576" s="602"/>
      <c r="AC576" s="602"/>
      <c r="AD576" s="741"/>
      <c r="AE576" s="573" t="str">
        <f t="shared" si="19"/>
        <v>PSF Health Sciences (BlackRock) (1081)</v>
      </c>
      <c r="AF576" s="575"/>
      <c r="AG576" s="575"/>
      <c r="AH576" s="723"/>
      <c r="AI576" s="723"/>
      <c r="AJ576" s="723"/>
    </row>
    <row r="577" spans="1:36" s="551" customFormat="1" ht="22.8" outlineLevel="1" x14ac:dyDescent="0.25">
      <c r="A577" s="558">
        <v>1082</v>
      </c>
      <c r="B577" s="555" t="s">
        <v>4372</v>
      </c>
      <c r="C577" s="590"/>
      <c r="D577" s="669" t="s">
        <v>4268</v>
      </c>
      <c r="E577" s="591"/>
      <c r="F577" s="592"/>
      <c r="G577" s="591"/>
      <c r="H577" s="591"/>
      <c r="I577" s="594" t="s">
        <v>4351</v>
      </c>
      <c r="J577" s="597" t="s">
        <v>577</v>
      </c>
      <c r="K577" s="596" t="s">
        <v>4272</v>
      </c>
      <c r="L577" s="597" t="s">
        <v>536</v>
      </c>
      <c r="M577" s="573"/>
      <c r="N577" s="600" t="s">
        <v>407</v>
      </c>
      <c r="O577" s="599">
        <v>3</v>
      </c>
      <c r="P577" s="600" t="s">
        <v>578</v>
      </c>
      <c r="Q577" s="596"/>
      <c r="R577" s="600"/>
      <c r="S577" s="600"/>
      <c r="T577" s="600"/>
      <c r="U577" s="538" t="s">
        <v>330</v>
      </c>
      <c r="V577" s="589"/>
      <c r="W577" s="573"/>
      <c r="X577" s="573"/>
      <c r="Y577" s="573"/>
      <c r="Z577" s="573"/>
      <c r="AA577" s="602"/>
      <c r="AB577" s="602"/>
      <c r="AC577" s="602"/>
      <c r="AD577" s="741"/>
      <c r="AE577" s="573" t="str">
        <f t="shared" si="19"/>
        <v>PSF Technology (MFS) (1082)</v>
      </c>
      <c r="AF577" s="575"/>
      <c r="AG577" s="575"/>
      <c r="AH577" s="723"/>
      <c r="AI577" s="723"/>
      <c r="AJ577" s="723"/>
    </row>
    <row r="578" spans="1:36" s="551" customFormat="1" ht="22.8" outlineLevel="1" x14ac:dyDescent="0.25">
      <c r="A578" s="583">
        <v>1083</v>
      </c>
      <c r="B578" s="555" t="s">
        <v>4372</v>
      </c>
      <c r="C578" s="590"/>
      <c r="D578" s="669" t="s">
        <v>4268</v>
      </c>
      <c r="E578" s="591"/>
      <c r="F578" s="592"/>
      <c r="G578" s="591"/>
      <c r="H578" s="591"/>
      <c r="I578" s="594" t="s">
        <v>4352</v>
      </c>
      <c r="J578" s="597" t="s">
        <v>577</v>
      </c>
      <c r="K578" s="596" t="s">
        <v>4272</v>
      </c>
      <c r="L578" s="597" t="s">
        <v>536</v>
      </c>
      <c r="M578" s="573"/>
      <c r="N578" s="600" t="s">
        <v>407</v>
      </c>
      <c r="O578" s="599">
        <v>3</v>
      </c>
      <c r="P578" s="600" t="s">
        <v>578</v>
      </c>
      <c r="Q578" s="596"/>
      <c r="R578" s="600"/>
      <c r="S578" s="600"/>
      <c r="T578" s="600"/>
      <c r="U578" s="538" t="s">
        <v>330</v>
      </c>
      <c r="V578" s="589"/>
      <c r="W578" s="573"/>
      <c r="X578" s="573"/>
      <c r="Y578" s="573"/>
      <c r="Z578" s="573"/>
      <c r="AA578" s="602"/>
      <c r="AB578" s="602"/>
      <c r="AC578" s="602"/>
      <c r="AD578" s="741"/>
      <c r="AE578" s="573" t="str">
        <f t="shared" si="19"/>
        <v>VanEck VIP Glbl Hard Assets (1083)</v>
      </c>
      <c r="AF578" s="575"/>
      <c r="AG578" s="575"/>
      <c r="AH578" s="723"/>
      <c r="AI578" s="723"/>
      <c r="AJ578" s="723"/>
    </row>
    <row r="579" spans="1:36" s="551" customFormat="1" ht="22.8" outlineLevel="1" x14ac:dyDescent="0.25">
      <c r="A579" s="558">
        <v>1084</v>
      </c>
      <c r="B579" s="555" t="s">
        <v>4372</v>
      </c>
      <c r="C579" s="590"/>
      <c r="D579" s="669" t="s">
        <v>4268</v>
      </c>
      <c r="E579" s="591"/>
      <c r="F579" s="592"/>
      <c r="G579" s="591"/>
      <c r="H579" s="591"/>
      <c r="I579" s="594" t="s">
        <v>4353</v>
      </c>
      <c r="J579" s="597" t="s">
        <v>577</v>
      </c>
      <c r="K579" s="596" t="s">
        <v>4334</v>
      </c>
      <c r="L579" s="597"/>
      <c r="M579" s="573"/>
      <c r="N579" s="600"/>
      <c r="O579" s="599"/>
      <c r="P579" s="600"/>
      <c r="Q579" s="596"/>
      <c r="R579" s="600"/>
      <c r="S579" s="600"/>
      <c r="T579" s="600"/>
      <c r="U579" s="538" t="s">
        <v>330</v>
      </c>
      <c r="V579" s="589"/>
      <c r="W579" s="573"/>
      <c r="X579" s="573"/>
      <c r="Y579" s="573"/>
      <c r="Z579" s="573"/>
      <c r="AA579" s="602"/>
      <c r="AB579" s="602"/>
      <c r="AC579" s="602"/>
      <c r="AD579" s="741"/>
      <c r="AE579" s="573" t="str">
        <f t="shared" si="19"/>
        <v>Vanguard VIF Real Estate Index (1084)</v>
      </c>
      <c r="AF579" s="575"/>
      <c r="AG579" s="575"/>
      <c r="AH579" s="723"/>
      <c r="AI579" s="723"/>
      <c r="AJ579" s="723"/>
    </row>
    <row r="580" spans="1:36" s="551" customFormat="1" ht="22.8" outlineLevel="1" x14ac:dyDescent="0.25">
      <c r="A580" s="558">
        <v>1085</v>
      </c>
      <c r="B580" s="555" t="s">
        <v>4372</v>
      </c>
      <c r="C580" s="590"/>
      <c r="D580" s="669" t="s">
        <v>4268</v>
      </c>
      <c r="E580" s="591"/>
      <c r="F580" s="592"/>
      <c r="G580" s="591"/>
      <c r="H580" s="591"/>
      <c r="I580" s="742" t="s">
        <v>4354</v>
      </c>
      <c r="J580" s="597" t="s">
        <v>32</v>
      </c>
      <c r="K580" s="596"/>
      <c r="L580" s="597" t="s">
        <v>34</v>
      </c>
      <c r="M580" s="573"/>
      <c r="N580" s="600"/>
      <c r="O580" s="599"/>
      <c r="P580" s="600" t="s">
        <v>369</v>
      </c>
      <c r="Q580" s="596"/>
      <c r="R580" s="600"/>
      <c r="S580" s="600"/>
      <c r="T580" s="600"/>
      <c r="U580" s="538"/>
      <c r="V580" s="589"/>
      <c r="W580" s="573"/>
      <c r="X580" s="573"/>
      <c r="Y580" s="573"/>
      <c r="Z580" s="573"/>
      <c r="AA580" s="602"/>
      <c r="AB580" s="602"/>
      <c r="AC580" s="602"/>
      <c r="AD580" s="741"/>
      <c r="AE580" s="573" t="str">
        <f t="shared" si="19"/>
        <v>Indexed Account Options (1085)</v>
      </c>
      <c r="AF580" s="575"/>
      <c r="AG580" s="575"/>
      <c r="AH580" s="723"/>
      <c r="AI580" s="723"/>
      <c r="AJ580" s="723"/>
    </row>
    <row r="581" spans="1:36" s="551" customFormat="1" ht="22.8" outlineLevel="1" x14ac:dyDescent="0.25">
      <c r="A581" s="583">
        <v>1086</v>
      </c>
      <c r="B581" s="555" t="s">
        <v>4372</v>
      </c>
      <c r="C581" s="590"/>
      <c r="D581" s="669" t="s">
        <v>4268</v>
      </c>
      <c r="E581" s="591"/>
      <c r="F581" s="592"/>
      <c r="G581" s="591"/>
      <c r="H581" s="591"/>
      <c r="I581" s="594" t="s">
        <v>4355</v>
      </c>
      <c r="J581" s="597" t="s">
        <v>32</v>
      </c>
      <c r="K581" s="596"/>
      <c r="L581" s="597" t="s">
        <v>536</v>
      </c>
      <c r="M581" s="573"/>
      <c r="N581" s="600" t="s">
        <v>407</v>
      </c>
      <c r="O581" s="599">
        <v>3</v>
      </c>
      <c r="P581" s="600" t="s">
        <v>578</v>
      </c>
      <c r="Q581" s="596"/>
      <c r="R581" s="600"/>
      <c r="S581" s="600"/>
      <c r="T581" s="600"/>
      <c r="U581" s="538" t="s">
        <v>330</v>
      </c>
      <c r="V581" s="589"/>
      <c r="W581" s="573"/>
      <c r="X581" s="573"/>
      <c r="Y581" s="573"/>
      <c r="Z581" s="573"/>
      <c r="AA581" s="602"/>
      <c r="AB581" s="602"/>
      <c r="AC581" s="602"/>
      <c r="AD581" s="741"/>
      <c r="AE581" s="573" t="str">
        <f t="shared" si="19"/>
        <v>Pacific Life-1 Year Indexed Account (1086)</v>
      </c>
      <c r="AF581" s="575"/>
      <c r="AG581" s="575"/>
      <c r="AH581" s="723"/>
      <c r="AI581" s="723"/>
      <c r="AJ581" s="723"/>
    </row>
    <row r="582" spans="1:36" s="551" customFormat="1" ht="34.200000000000003" outlineLevel="1" x14ac:dyDescent="0.25">
      <c r="A582" s="558">
        <v>1087</v>
      </c>
      <c r="B582" s="555" t="s">
        <v>4372</v>
      </c>
      <c r="C582" s="590"/>
      <c r="D582" s="669" t="s">
        <v>4268</v>
      </c>
      <c r="E582" s="591"/>
      <c r="F582" s="592"/>
      <c r="G582" s="591"/>
      <c r="H582" s="591"/>
      <c r="I582" s="594" t="s">
        <v>4356</v>
      </c>
      <c r="J582" s="597" t="s">
        <v>577</v>
      </c>
      <c r="K582" s="596" t="s">
        <v>4272</v>
      </c>
      <c r="L582" s="597" t="s">
        <v>536</v>
      </c>
      <c r="M582" s="573"/>
      <c r="N582" s="600" t="s">
        <v>407</v>
      </c>
      <c r="O582" s="599">
        <v>3</v>
      </c>
      <c r="P582" s="600" t="s">
        <v>578</v>
      </c>
      <c r="Q582" s="596"/>
      <c r="R582" s="600"/>
      <c r="S582" s="600"/>
      <c r="T582" s="600"/>
      <c r="U582" s="538" t="s">
        <v>330</v>
      </c>
      <c r="V582" s="589"/>
      <c r="W582" s="573"/>
      <c r="X582" s="573"/>
      <c r="Y582" s="573"/>
      <c r="Z582" s="573"/>
      <c r="AA582" s="602"/>
      <c r="AB582" s="602"/>
      <c r="AC582" s="602"/>
      <c r="AD582" s="741"/>
      <c r="AE582" s="573" t="str">
        <f t="shared" si="19"/>
        <v>Pacific Life-1 Year Indexed Account 3 (1-Year High Par) (1087)</v>
      </c>
      <c r="AF582" s="575"/>
      <c r="AG582" s="575"/>
      <c r="AH582" s="723"/>
      <c r="AI582" s="723"/>
      <c r="AJ582" s="723"/>
    </row>
    <row r="583" spans="1:36" s="551" customFormat="1" ht="34.200000000000003" outlineLevel="1" x14ac:dyDescent="0.25">
      <c r="A583" s="558">
        <v>1088</v>
      </c>
      <c r="B583" s="555" t="s">
        <v>4372</v>
      </c>
      <c r="C583" s="590"/>
      <c r="D583" s="669" t="s">
        <v>4268</v>
      </c>
      <c r="E583" s="591"/>
      <c r="F583" s="592"/>
      <c r="G583" s="591"/>
      <c r="H583" s="591"/>
      <c r="I583" s="594" t="s">
        <v>4357</v>
      </c>
      <c r="J583" s="597" t="s">
        <v>32</v>
      </c>
      <c r="K583" s="596"/>
      <c r="L583" s="597" t="s">
        <v>536</v>
      </c>
      <c r="M583" s="573"/>
      <c r="N583" s="600" t="s">
        <v>407</v>
      </c>
      <c r="O583" s="599">
        <v>3</v>
      </c>
      <c r="P583" s="600" t="s">
        <v>578</v>
      </c>
      <c r="Q583" s="596"/>
      <c r="R583" s="600"/>
      <c r="S583" s="600"/>
      <c r="T583" s="600"/>
      <c r="U583" s="538" t="s">
        <v>330</v>
      </c>
      <c r="V583" s="589"/>
      <c r="W583" s="573"/>
      <c r="X583" s="573"/>
      <c r="Y583" s="573"/>
      <c r="Z583" s="573"/>
      <c r="AA583" s="602"/>
      <c r="AB583" s="602"/>
      <c r="AC583" s="602"/>
      <c r="AD583" s="741"/>
      <c r="AE583" s="573" t="str">
        <f t="shared" si="19"/>
        <v>Pacific Life-1 Year Indexed Account 4 (1-Year No Cap) (1088)</v>
      </c>
      <c r="AF583" s="575"/>
      <c r="AG583" s="575"/>
      <c r="AH583" s="723"/>
      <c r="AI583" s="723"/>
      <c r="AJ583" s="723"/>
    </row>
    <row r="584" spans="1:36" s="551" customFormat="1" ht="45.6" outlineLevel="1" x14ac:dyDescent="0.25">
      <c r="A584" s="583">
        <v>1089</v>
      </c>
      <c r="B584" s="555" t="s">
        <v>4372</v>
      </c>
      <c r="C584" s="590"/>
      <c r="D584" s="669" t="s">
        <v>4268</v>
      </c>
      <c r="E584" s="591"/>
      <c r="F584" s="592"/>
      <c r="G584" s="591"/>
      <c r="H584" s="591"/>
      <c r="I584" s="594" t="s">
        <v>4358</v>
      </c>
      <c r="J584" s="597" t="s">
        <v>32</v>
      </c>
      <c r="K584" s="596" t="s">
        <v>4334</v>
      </c>
      <c r="L584" s="597"/>
      <c r="M584" s="573"/>
      <c r="N584" s="600"/>
      <c r="O584" s="599"/>
      <c r="P584" s="600"/>
      <c r="Q584" s="596"/>
      <c r="R584" s="600"/>
      <c r="S584" s="600"/>
      <c r="T584" s="600"/>
      <c r="U584" s="538" t="s">
        <v>330</v>
      </c>
      <c r="V584" s="589"/>
      <c r="W584" s="573"/>
      <c r="X584" s="573"/>
      <c r="Y584" s="573"/>
      <c r="Z584" s="573"/>
      <c r="AA584" s="602"/>
      <c r="AB584" s="602"/>
      <c r="AC584" s="602"/>
      <c r="AD584" s="741"/>
      <c r="AE584" s="573" t="str">
        <f t="shared" si="19"/>
        <v>Pacific Life-1 Year Indexed Account 6 (1-Year High Cap Plus) (1089)</v>
      </c>
      <c r="AF584" s="575"/>
      <c r="AG584" s="575"/>
      <c r="AH584" s="723"/>
      <c r="AI584" s="723"/>
      <c r="AJ584" s="723"/>
    </row>
    <row r="585" spans="1:36" s="551" customFormat="1" ht="22.8" outlineLevel="1" x14ac:dyDescent="0.25">
      <c r="A585" s="558">
        <v>1090</v>
      </c>
      <c r="B585" s="555" t="s">
        <v>4372</v>
      </c>
      <c r="C585" s="590"/>
      <c r="D585" s="669" t="s">
        <v>4268</v>
      </c>
      <c r="E585" s="591"/>
      <c r="F585" s="592"/>
      <c r="G585" s="591"/>
      <c r="H585" s="591"/>
      <c r="I585" s="742" t="s">
        <v>4359</v>
      </c>
      <c r="J585" s="597" t="s">
        <v>32</v>
      </c>
      <c r="K585" s="596"/>
      <c r="L585" s="597" t="s">
        <v>34</v>
      </c>
      <c r="M585" s="573"/>
      <c r="N585" s="600"/>
      <c r="O585" s="599"/>
      <c r="P585" s="600" t="s">
        <v>369</v>
      </c>
      <c r="Q585" s="596"/>
      <c r="R585" s="600"/>
      <c r="S585" s="600"/>
      <c r="T585" s="600"/>
      <c r="U585" s="538"/>
      <c r="V585" s="589"/>
      <c r="W585" s="573"/>
      <c r="X585" s="573"/>
      <c r="Y585" s="573"/>
      <c r="Z585" s="573"/>
      <c r="AA585" s="602"/>
      <c r="AB585" s="602"/>
      <c r="AC585" s="602"/>
      <c r="AD585" s="741"/>
      <c r="AE585" s="573" t="str">
        <f t="shared" si="19"/>
        <v>Fixed Account Options (1090)</v>
      </c>
      <c r="AF585" s="575"/>
      <c r="AG585" s="575"/>
      <c r="AH585" s="723"/>
      <c r="AI585" s="723"/>
      <c r="AJ585" s="723"/>
    </row>
    <row r="586" spans="1:36" s="551" customFormat="1" ht="22.8" outlineLevel="1" x14ac:dyDescent="0.25">
      <c r="A586" s="558">
        <v>1091</v>
      </c>
      <c r="B586" s="555" t="s">
        <v>4372</v>
      </c>
      <c r="C586" s="590"/>
      <c r="D586" s="669" t="s">
        <v>4268</v>
      </c>
      <c r="E586" s="591"/>
      <c r="F586" s="592"/>
      <c r="G586" s="591"/>
      <c r="H586" s="591"/>
      <c r="I586" s="594" t="s">
        <v>4360</v>
      </c>
      <c r="J586" s="597" t="s">
        <v>32</v>
      </c>
      <c r="K586" s="596"/>
      <c r="L586" s="597" t="s">
        <v>536</v>
      </c>
      <c r="M586" s="573"/>
      <c r="N586" s="600" t="s">
        <v>407</v>
      </c>
      <c r="O586" s="599">
        <v>3</v>
      </c>
      <c r="P586" s="600" t="s">
        <v>578</v>
      </c>
      <c r="Q586" s="596"/>
      <c r="R586" s="600"/>
      <c r="S586" s="600"/>
      <c r="T586" s="600"/>
      <c r="U586" s="538" t="s">
        <v>330</v>
      </c>
      <c r="V586" s="589"/>
      <c r="W586" s="573"/>
      <c r="X586" s="573"/>
      <c r="Y586" s="573"/>
      <c r="Z586" s="573"/>
      <c r="AA586" s="602"/>
      <c r="AB586" s="602"/>
      <c r="AC586" s="602"/>
      <c r="AD586" s="741"/>
      <c r="AE586" s="573" t="str">
        <f t="shared" si="19"/>
        <v>Pacific Life-Fixed Account (1091)</v>
      </c>
      <c r="AF586" s="575"/>
      <c r="AG586" s="575"/>
      <c r="AH586" s="723"/>
      <c r="AI586" s="723"/>
      <c r="AJ586" s="723"/>
    </row>
    <row r="587" spans="1:36" s="551" customFormat="1" ht="22.8" outlineLevel="1" x14ac:dyDescent="0.25">
      <c r="A587" s="583">
        <v>1092</v>
      </c>
      <c r="B587" s="555" t="s">
        <v>4372</v>
      </c>
      <c r="C587" s="590"/>
      <c r="D587" s="669" t="s">
        <v>4268</v>
      </c>
      <c r="E587" s="591"/>
      <c r="F587" s="592"/>
      <c r="G587" s="591"/>
      <c r="H587" s="591"/>
      <c r="I587" s="594" t="s">
        <v>4361</v>
      </c>
      <c r="J587" s="597" t="s">
        <v>32</v>
      </c>
      <c r="K587" s="596"/>
      <c r="L587" s="597" t="s">
        <v>536</v>
      </c>
      <c r="M587" s="573"/>
      <c r="N587" s="600" t="s">
        <v>407</v>
      </c>
      <c r="O587" s="599">
        <v>3</v>
      </c>
      <c r="P587" s="600" t="s">
        <v>578</v>
      </c>
      <c r="Q587" s="596"/>
      <c r="R587" s="600"/>
      <c r="S587" s="600"/>
      <c r="T587" s="600"/>
      <c r="U587" s="538" t="s">
        <v>330</v>
      </c>
      <c r="V587" s="589"/>
      <c r="W587" s="573"/>
      <c r="X587" s="573"/>
      <c r="Y587" s="573"/>
      <c r="Z587" s="573"/>
      <c r="AA587" s="602"/>
      <c r="AB587" s="602"/>
      <c r="AC587" s="602"/>
      <c r="AD587" s="741"/>
      <c r="AE587" s="573" t="str">
        <f t="shared" si="19"/>
        <v>Pacific Life-Fixed LT Account (1092)</v>
      </c>
      <c r="AF587" s="575"/>
      <c r="AG587" s="575"/>
      <c r="AH587" s="723"/>
      <c r="AI587" s="723"/>
      <c r="AJ587" s="723"/>
    </row>
    <row r="588" spans="1:36" s="551" customFormat="1" ht="34.200000000000003" outlineLevel="1" x14ac:dyDescent="0.25">
      <c r="A588" s="558">
        <v>1093</v>
      </c>
      <c r="B588" s="555" t="s">
        <v>4372</v>
      </c>
      <c r="C588" s="590"/>
      <c r="D588" s="669" t="s">
        <v>4268</v>
      </c>
      <c r="E588" s="591"/>
      <c r="F588" s="592"/>
      <c r="G588" s="591"/>
      <c r="H588" s="591"/>
      <c r="I588" s="742" t="s">
        <v>4362</v>
      </c>
      <c r="J588" s="597" t="s">
        <v>32</v>
      </c>
      <c r="K588" s="596"/>
      <c r="L588" s="597" t="s">
        <v>34</v>
      </c>
      <c r="M588" s="573"/>
      <c r="N588" s="600"/>
      <c r="O588" s="599"/>
      <c r="P588" s="600" t="s">
        <v>369</v>
      </c>
      <c r="Q588" s="596"/>
      <c r="R588" s="600"/>
      <c r="S588" s="600"/>
      <c r="T588" s="600"/>
      <c r="U588" s="538"/>
      <c r="V588" s="589"/>
      <c r="W588" s="573"/>
      <c r="X588" s="573"/>
      <c r="Y588" s="573"/>
      <c r="Z588" s="573"/>
      <c r="AA588" s="602"/>
      <c r="AB588" s="602"/>
      <c r="AC588" s="602"/>
      <c r="AD588" s="741"/>
      <c r="AE588" s="573" t="str">
        <f t="shared" si="19"/>
        <v>Other Approved Investment Options (1093)</v>
      </c>
      <c r="AF588" s="575"/>
      <c r="AG588" s="575"/>
      <c r="AH588" s="723"/>
      <c r="AI588" s="723"/>
      <c r="AJ588" s="723"/>
    </row>
    <row r="589" spans="1:36" s="551" customFormat="1" outlineLevel="1" x14ac:dyDescent="0.25">
      <c r="A589" s="558">
        <v>1094</v>
      </c>
      <c r="B589" s="555" t="s">
        <v>4372</v>
      </c>
      <c r="C589" s="590"/>
      <c r="D589" s="669" t="s">
        <v>4268</v>
      </c>
      <c r="E589" s="591"/>
      <c r="F589" s="592"/>
      <c r="G589" s="591"/>
      <c r="H589" s="591"/>
      <c r="I589" s="594" t="s">
        <v>378</v>
      </c>
      <c r="J589" s="573" t="s">
        <v>32</v>
      </c>
      <c r="K589" s="596"/>
      <c r="L589" s="597" t="s">
        <v>536</v>
      </c>
      <c r="M589" s="573"/>
      <c r="N589" s="600" t="s">
        <v>239</v>
      </c>
      <c r="O589" s="599">
        <v>45</v>
      </c>
      <c r="P589" s="600" t="s">
        <v>578</v>
      </c>
      <c r="Q589" s="596"/>
      <c r="R589" s="600"/>
      <c r="S589" s="600"/>
      <c r="T589" s="600"/>
      <c r="U589" s="538"/>
      <c r="V589" s="589"/>
      <c r="W589" s="573"/>
      <c r="X589" s="573"/>
      <c r="Y589" s="573"/>
      <c r="Z589" s="573"/>
      <c r="AA589" s="602"/>
      <c r="AB589" s="602"/>
      <c r="AC589" s="602"/>
      <c r="AD589" s="741"/>
      <c r="AE589" s="573" t="str">
        <f t="shared" si="19"/>
        <v>Other (1094)</v>
      </c>
      <c r="AF589" s="575"/>
      <c r="AG589" s="575"/>
      <c r="AH589" s="723"/>
      <c r="AI589" s="723"/>
      <c r="AJ589" s="723"/>
    </row>
    <row r="590" spans="1:36" s="551" customFormat="1" ht="22.8" outlineLevel="1" x14ac:dyDescent="0.25">
      <c r="A590" s="583">
        <v>1095</v>
      </c>
      <c r="B590" s="555" t="s">
        <v>4372</v>
      </c>
      <c r="C590" s="590"/>
      <c r="D590" s="669" t="s">
        <v>4268</v>
      </c>
      <c r="E590" s="591"/>
      <c r="F590" s="592"/>
      <c r="G590" s="591"/>
      <c r="H590" s="591"/>
      <c r="I590" s="594" t="s">
        <v>4408</v>
      </c>
      <c r="J590" s="573" t="s">
        <v>32</v>
      </c>
      <c r="K590" s="596"/>
      <c r="L590" s="597" t="s">
        <v>536</v>
      </c>
      <c r="M590" s="573"/>
      <c r="N590" s="600" t="s">
        <v>407</v>
      </c>
      <c r="O590" s="599">
        <v>3</v>
      </c>
      <c r="P590" s="600" t="s">
        <v>578</v>
      </c>
      <c r="Q590" s="596"/>
      <c r="R590" s="600"/>
      <c r="S590" s="600"/>
      <c r="T590" s="600"/>
      <c r="U590" s="538" t="s">
        <v>330</v>
      </c>
      <c r="V590" s="589"/>
      <c r="W590" s="573"/>
      <c r="X590" s="573"/>
      <c r="Y590" s="573"/>
      <c r="Z590" s="573"/>
      <c r="AA590" s="602"/>
      <c r="AB590" s="602"/>
      <c r="AC590" s="602"/>
      <c r="AD590" s="741"/>
      <c r="AE590" s="573" t="str">
        <f t="shared" si="19"/>
        <v>Percent Allocation (1095)</v>
      </c>
      <c r="AF590" s="575"/>
      <c r="AG590" s="575"/>
      <c r="AH590" s="723"/>
      <c r="AI590" s="723"/>
      <c r="AJ590" s="723"/>
    </row>
    <row r="591" spans="1:36" s="551" customFormat="1" outlineLevel="1" x14ac:dyDescent="0.25">
      <c r="A591" s="558">
        <v>1096</v>
      </c>
      <c r="B591" s="555" t="s">
        <v>4372</v>
      </c>
      <c r="C591" s="590"/>
      <c r="D591" s="669" t="s">
        <v>4268</v>
      </c>
      <c r="E591" s="591"/>
      <c r="F591" s="592"/>
      <c r="G591" s="591"/>
      <c r="H591" s="591"/>
      <c r="I591" s="594" t="s">
        <v>378</v>
      </c>
      <c r="J591" s="573" t="s">
        <v>32</v>
      </c>
      <c r="K591" s="596"/>
      <c r="L591" s="597" t="s">
        <v>536</v>
      </c>
      <c r="M591" s="573"/>
      <c r="N591" s="600" t="s">
        <v>239</v>
      </c>
      <c r="O591" s="599">
        <v>45</v>
      </c>
      <c r="P591" s="600" t="s">
        <v>578</v>
      </c>
      <c r="Q591" s="596"/>
      <c r="R591" s="600"/>
      <c r="S591" s="600"/>
      <c r="T591" s="600"/>
      <c r="U591" s="538"/>
      <c r="V591" s="589"/>
      <c r="W591" s="573"/>
      <c r="X591" s="573"/>
      <c r="Y591" s="573"/>
      <c r="Z591" s="573"/>
      <c r="AA591" s="602"/>
      <c r="AB591" s="602"/>
      <c r="AC591" s="602"/>
      <c r="AD591" s="741"/>
      <c r="AE591" s="573" t="str">
        <f t="shared" si="19"/>
        <v>Other (1096)</v>
      </c>
      <c r="AF591" s="575"/>
      <c r="AG591" s="575"/>
      <c r="AH591" s="723"/>
      <c r="AI591" s="723"/>
      <c r="AJ591" s="723"/>
    </row>
    <row r="592" spans="1:36" s="551" customFormat="1" ht="22.8" outlineLevel="1" x14ac:dyDescent="0.25">
      <c r="A592" s="558">
        <v>1097</v>
      </c>
      <c r="B592" s="555" t="s">
        <v>4372</v>
      </c>
      <c r="C592" s="590"/>
      <c r="D592" s="669" t="s">
        <v>4268</v>
      </c>
      <c r="E592" s="591"/>
      <c r="F592" s="592"/>
      <c r="G592" s="591"/>
      <c r="H592" s="591"/>
      <c r="I592" s="594" t="s">
        <v>4408</v>
      </c>
      <c r="J592" s="573" t="s">
        <v>32</v>
      </c>
      <c r="K592" s="596"/>
      <c r="L592" s="597" t="s">
        <v>536</v>
      </c>
      <c r="M592" s="573"/>
      <c r="N592" s="600" t="s">
        <v>407</v>
      </c>
      <c r="O592" s="599">
        <v>3</v>
      </c>
      <c r="P592" s="600" t="s">
        <v>578</v>
      </c>
      <c r="Q592" s="596"/>
      <c r="R592" s="600"/>
      <c r="S592" s="600"/>
      <c r="T592" s="600"/>
      <c r="U592" s="538" t="s">
        <v>330</v>
      </c>
      <c r="V592" s="589"/>
      <c r="W592" s="573"/>
      <c r="X592" s="573"/>
      <c r="Y592" s="573"/>
      <c r="Z592" s="573"/>
      <c r="AA592" s="602"/>
      <c r="AB592" s="602"/>
      <c r="AC592" s="602"/>
      <c r="AD592" s="741"/>
      <c r="AE592" s="573" t="str">
        <f t="shared" si="19"/>
        <v>Percent Allocation (1097)</v>
      </c>
      <c r="AF592" s="575"/>
      <c r="AG592" s="575"/>
      <c r="AH592" s="723"/>
      <c r="AI592" s="723"/>
      <c r="AJ592" s="723"/>
    </row>
    <row r="593" spans="1:36" s="551" customFormat="1" outlineLevel="1" x14ac:dyDescent="0.25">
      <c r="A593" s="583">
        <v>1098</v>
      </c>
      <c r="B593" s="555" t="s">
        <v>4372</v>
      </c>
      <c r="C593" s="590"/>
      <c r="D593" s="669" t="s">
        <v>4268</v>
      </c>
      <c r="E593" s="591"/>
      <c r="F593" s="592"/>
      <c r="G593" s="591"/>
      <c r="H593" s="591"/>
      <c r="I593" s="594" t="s">
        <v>378</v>
      </c>
      <c r="J593" s="573" t="s">
        <v>32</v>
      </c>
      <c r="K593" s="596"/>
      <c r="L593" s="597" t="s">
        <v>536</v>
      </c>
      <c r="M593" s="573"/>
      <c r="N593" s="600" t="s">
        <v>239</v>
      </c>
      <c r="O593" s="599">
        <v>45</v>
      </c>
      <c r="P593" s="600" t="s">
        <v>578</v>
      </c>
      <c r="Q593" s="596"/>
      <c r="R593" s="600"/>
      <c r="S593" s="600"/>
      <c r="T593" s="600"/>
      <c r="U593" s="538"/>
      <c r="V593" s="589"/>
      <c r="W593" s="573"/>
      <c r="X593" s="573"/>
      <c r="Y593" s="573"/>
      <c r="Z593" s="573"/>
      <c r="AA593" s="602"/>
      <c r="AB593" s="602"/>
      <c r="AC593" s="602"/>
      <c r="AD593" s="741"/>
      <c r="AE593" s="573" t="str">
        <f t="shared" si="19"/>
        <v>Other (1098)</v>
      </c>
      <c r="AF593" s="575"/>
      <c r="AG593" s="575"/>
      <c r="AH593" s="723"/>
      <c r="AI593" s="723"/>
      <c r="AJ593" s="723"/>
    </row>
    <row r="594" spans="1:36" s="551" customFormat="1" ht="22.8" outlineLevel="1" x14ac:dyDescent="0.25">
      <c r="A594" s="558">
        <v>1099</v>
      </c>
      <c r="B594" s="555" t="s">
        <v>4372</v>
      </c>
      <c r="C594" s="590"/>
      <c r="D594" s="669" t="s">
        <v>4268</v>
      </c>
      <c r="E594" s="591"/>
      <c r="F594" s="592"/>
      <c r="G594" s="591"/>
      <c r="H594" s="591"/>
      <c r="I594" s="594" t="s">
        <v>4408</v>
      </c>
      <c r="J594" s="573" t="s">
        <v>32</v>
      </c>
      <c r="K594" s="596"/>
      <c r="L594" s="597" t="s">
        <v>536</v>
      </c>
      <c r="M594" s="573"/>
      <c r="N594" s="600" t="s">
        <v>407</v>
      </c>
      <c r="O594" s="599">
        <v>3</v>
      </c>
      <c r="P594" s="600" t="s">
        <v>578</v>
      </c>
      <c r="Q594" s="596"/>
      <c r="R594" s="600"/>
      <c r="S594" s="600"/>
      <c r="T594" s="600"/>
      <c r="U594" s="538" t="s">
        <v>330</v>
      </c>
      <c r="V594" s="589"/>
      <c r="W594" s="573"/>
      <c r="X594" s="573"/>
      <c r="Y594" s="573"/>
      <c r="Z594" s="573"/>
      <c r="AA594" s="602"/>
      <c r="AB594" s="602"/>
      <c r="AC594" s="602"/>
      <c r="AD594" s="741"/>
      <c r="AE594" s="573" t="str">
        <f t="shared" si="19"/>
        <v>Percent Allocation (1099)</v>
      </c>
      <c r="AF594" s="575"/>
      <c r="AG594" s="575"/>
      <c r="AH594" s="723"/>
      <c r="AI594" s="723"/>
      <c r="AJ594" s="723"/>
    </row>
    <row r="595" spans="1:36" s="551" customFormat="1" outlineLevel="1" x14ac:dyDescent="0.25">
      <c r="A595" s="558">
        <v>1100</v>
      </c>
      <c r="B595" s="555" t="s">
        <v>4372</v>
      </c>
      <c r="C595" s="590"/>
      <c r="D595" s="669" t="s">
        <v>4268</v>
      </c>
      <c r="E595" s="591"/>
      <c r="F595" s="592"/>
      <c r="G595" s="591"/>
      <c r="H595" s="591"/>
      <c r="I595" s="594" t="s">
        <v>378</v>
      </c>
      <c r="J595" s="573" t="s">
        <v>32</v>
      </c>
      <c r="K595" s="596"/>
      <c r="L595" s="597" t="s">
        <v>536</v>
      </c>
      <c r="M595" s="573"/>
      <c r="N595" s="600" t="s">
        <v>239</v>
      </c>
      <c r="O595" s="599">
        <v>45</v>
      </c>
      <c r="P595" s="600" t="s">
        <v>578</v>
      </c>
      <c r="Q595" s="596"/>
      <c r="R595" s="600"/>
      <c r="S595" s="600"/>
      <c r="T595" s="600"/>
      <c r="U595" s="538"/>
      <c r="V595" s="589"/>
      <c r="W595" s="573"/>
      <c r="X595" s="573"/>
      <c r="Y595" s="573"/>
      <c r="Z595" s="573"/>
      <c r="AA595" s="602"/>
      <c r="AB595" s="602"/>
      <c r="AC595" s="602"/>
      <c r="AD595" s="741"/>
      <c r="AE595" s="573" t="str">
        <f t="shared" si="19"/>
        <v>Other (1100)</v>
      </c>
      <c r="AF595" s="575"/>
      <c r="AG595" s="575"/>
      <c r="AH595" s="723"/>
      <c r="AI595" s="723"/>
      <c r="AJ595" s="723"/>
    </row>
    <row r="596" spans="1:36" s="551" customFormat="1" ht="22.8" outlineLevel="1" x14ac:dyDescent="0.25">
      <c r="A596" s="583">
        <v>1101</v>
      </c>
      <c r="B596" s="555" t="s">
        <v>4372</v>
      </c>
      <c r="C596" s="590"/>
      <c r="D596" s="669" t="s">
        <v>4268</v>
      </c>
      <c r="E596" s="591"/>
      <c r="F596" s="592"/>
      <c r="G596" s="591"/>
      <c r="H596" s="591"/>
      <c r="I596" s="594" t="s">
        <v>4408</v>
      </c>
      <c r="J596" s="573" t="s">
        <v>32</v>
      </c>
      <c r="K596" s="596"/>
      <c r="L596" s="597" t="s">
        <v>536</v>
      </c>
      <c r="M596" s="573"/>
      <c r="N596" s="600" t="s">
        <v>407</v>
      </c>
      <c r="O596" s="599">
        <v>3</v>
      </c>
      <c r="P596" s="600" t="s">
        <v>578</v>
      </c>
      <c r="Q596" s="596"/>
      <c r="R596" s="600"/>
      <c r="S596" s="600"/>
      <c r="T596" s="600"/>
      <c r="U596" s="538" t="s">
        <v>330</v>
      </c>
      <c r="V596" s="589"/>
      <c r="W596" s="573"/>
      <c r="X596" s="573"/>
      <c r="Y596" s="573"/>
      <c r="Z596" s="573"/>
      <c r="AA596" s="602"/>
      <c r="AB596" s="602"/>
      <c r="AC596" s="602"/>
      <c r="AD596" s="741"/>
      <c r="AE596" s="573" t="str">
        <f t="shared" si="19"/>
        <v>Percent Allocation (1101)</v>
      </c>
      <c r="AF596" s="575"/>
      <c r="AG596" s="575"/>
      <c r="AH596" s="723"/>
      <c r="AI596" s="723"/>
      <c r="AJ596" s="723"/>
    </row>
    <row r="597" spans="1:36" s="551" customFormat="1" outlineLevel="1" x14ac:dyDescent="0.25">
      <c r="A597" s="558">
        <v>1102</v>
      </c>
      <c r="B597" s="555" t="s">
        <v>4372</v>
      </c>
      <c r="C597" s="590"/>
      <c r="D597" s="669" t="s">
        <v>4268</v>
      </c>
      <c r="E597" s="591"/>
      <c r="F597" s="592"/>
      <c r="G597" s="591"/>
      <c r="H597" s="591"/>
      <c r="I597" s="594" t="s">
        <v>378</v>
      </c>
      <c r="J597" s="573" t="s">
        <v>577</v>
      </c>
      <c r="K597" s="596" t="s">
        <v>4272</v>
      </c>
      <c r="L597" s="597" t="s">
        <v>536</v>
      </c>
      <c r="M597" s="573"/>
      <c r="N597" s="600" t="s">
        <v>239</v>
      </c>
      <c r="O597" s="599">
        <v>45</v>
      </c>
      <c r="P597" s="600" t="s">
        <v>578</v>
      </c>
      <c r="Q597" s="596"/>
      <c r="R597" s="600"/>
      <c r="S597" s="600"/>
      <c r="T597" s="600"/>
      <c r="U597" s="538"/>
      <c r="V597" s="589"/>
      <c r="W597" s="573"/>
      <c r="X597" s="573"/>
      <c r="Y597" s="573"/>
      <c r="Z597" s="573"/>
      <c r="AA597" s="602"/>
      <c r="AB597" s="602"/>
      <c r="AC597" s="602"/>
      <c r="AD597" s="741"/>
      <c r="AE597" s="573" t="str">
        <f t="shared" si="19"/>
        <v>Other (1102)</v>
      </c>
      <c r="AF597" s="575"/>
      <c r="AG597" s="575"/>
      <c r="AH597" s="723"/>
      <c r="AI597" s="723"/>
      <c r="AJ597" s="723"/>
    </row>
    <row r="598" spans="1:36" s="551" customFormat="1" ht="22.8" outlineLevel="1" x14ac:dyDescent="0.25">
      <c r="A598" s="558">
        <v>1103</v>
      </c>
      <c r="B598" s="555" t="s">
        <v>4372</v>
      </c>
      <c r="C598" s="590"/>
      <c r="D598" s="669" t="s">
        <v>4268</v>
      </c>
      <c r="E598" s="591"/>
      <c r="F598" s="592"/>
      <c r="G598" s="591"/>
      <c r="H598" s="591"/>
      <c r="I598" s="594" t="s">
        <v>4408</v>
      </c>
      <c r="J598" s="573" t="s">
        <v>577</v>
      </c>
      <c r="K598" s="596" t="s">
        <v>4272</v>
      </c>
      <c r="L598" s="597" t="s">
        <v>536</v>
      </c>
      <c r="M598" s="573"/>
      <c r="N598" s="600" t="s">
        <v>407</v>
      </c>
      <c r="O598" s="599">
        <v>3</v>
      </c>
      <c r="P598" s="600" t="s">
        <v>578</v>
      </c>
      <c r="Q598" s="596"/>
      <c r="R598" s="600"/>
      <c r="S598" s="600"/>
      <c r="T598" s="600"/>
      <c r="U598" s="538" t="s">
        <v>330</v>
      </c>
      <c r="V598" s="589"/>
      <c r="W598" s="573"/>
      <c r="X598" s="573"/>
      <c r="Y598" s="573"/>
      <c r="Z598" s="573"/>
      <c r="AA598" s="602"/>
      <c r="AB598" s="602"/>
      <c r="AC598" s="602"/>
      <c r="AD598" s="741"/>
      <c r="AE598" s="573" t="str">
        <f t="shared" si="19"/>
        <v>Percent Allocation (1103)</v>
      </c>
      <c r="AF598" s="575"/>
      <c r="AG598" s="575"/>
      <c r="AH598" s="723"/>
      <c r="AI598" s="723"/>
      <c r="AJ598" s="723"/>
    </row>
    <row r="599" spans="1:36" s="551" customFormat="1" outlineLevel="1" x14ac:dyDescent="0.25">
      <c r="A599" s="583">
        <v>1104</v>
      </c>
      <c r="B599" s="555" t="s">
        <v>4372</v>
      </c>
      <c r="C599" s="590"/>
      <c r="D599" s="669" t="s">
        <v>4268</v>
      </c>
      <c r="E599" s="591"/>
      <c r="F599" s="592"/>
      <c r="G599" s="591"/>
      <c r="H599" s="591"/>
      <c r="I599" s="594" t="s">
        <v>378</v>
      </c>
      <c r="J599" s="573" t="s">
        <v>577</v>
      </c>
      <c r="K599" s="596" t="s">
        <v>4272</v>
      </c>
      <c r="L599" s="597" t="s">
        <v>536</v>
      </c>
      <c r="M599" s="573"/>
      <c r="N599" s="600" t="s">
        <v>239</v>
      </c>
      <c r="O599" s="599">
        <v>45</v>
      </c>
      <c r="P599" s="600" t="s">
        <v>578</v>
      </c>
      <c r="Q599" s="596"/>
      <c r="R599" s="600"/>
      <c r="S599" s="600"/>
      <c r="T599" s="600"/>
      <c r="U599" s="538"/>
      <c r="V599" s="589"/>
      <c r="W599" s="573"/>
      <c r="X599" s="573"/>
      <c r="Y599" s="573"/>
      <c r="Z599" s="573"/>
      <c r="AA599" s="602"/>
      <c r="AB599" s="602"/>
      <c r="AC599" s="602"/>
      <c r="AD599" s="741"/>
      <c r="AE599" s="573" t="str">
        <f t="shared" si="19"/>
        <v>Other (1104)</v>
      </c>
      <c r="AF599" s="575"/>
      <c r="AG599" s="575"/>
      <c r="AH599" s="723"/>
      <c r="AI599" s="723"/>
      <c r="AJ599" s="723"/>
    </row>
    <row r="600" spans="1:36" s="551" customFormat="1" ht="22.8" outlineLevel="1" x14ac:dyDescent="0.25">
      <c r="A600" s="558">
        <v>1105</v>
      </c>
      <c r="B600" s="555" t="s">
        <v>4372</v>
      </c>
      <c r="C600" s="590"/>
      <c r="D600" s="669" t="s">
        <v>4268</v>
      </c>
      <c r="E600" s="591"/>
      <c r="F600" s="592"/>
      <c r="G600" s="591"/>
      <c r="H600" s="591"/>
      <c r="I600" s="594" t="s">
        <v>4408</v>
      </c>
      <c r="J600" s="573" t="s">
        <v>577</v>
      </c>
      <c r="K600" s="596" t="s">
        <v>4272</v>
      </c>
      <c r="L600" s="597" t="s">
        <v>536</v>
      </c>
      <c r="M600" s="573"/>
      <c r="N600" s="600" t="s">
        <v>407</v>
      </c>
      <c r="O600" s="599">
        <v>3</v>
      </c>
      <c r="P600" s="600" t="s">
        <v>578</v>
      </c>
      <c r="Q600" s="596"/>
      <c r="R600" s="600"/>
      <c r="S600" s="600"/>
      <c r="T600" s="600"/>
      <c r="U600" s="538" t="s">
        <v>330</v>
      </c>
      <c r="V600" s="589"/>
      <c r="W600" s="573"/>
      <c r="X600" s="573"/>
      <c r="Y600" s="573"/>
      <c r="Z600" s="573"/>
      <c r="AA600" s="602"/>
      <c r="AB600" s="602"/>
      <c r="AC600" s="602"/>
      <c r="AD600" s="741"/>
      <c r="AE600" s="573" t="str">
        <f t="shared" si="19"/>
        <v>Percent Allocation (1105)</v>
      </c>
      <c r="AF600" s="575"/>
      <c r="AG600" s="575"/>
      <c r="AH600" s="723"/>
      <c r="AI600" s="723"/>
      <c r="AJ600" s="723"/>
    </row>
    <row r="601" spans="1:36" s="551" customFormat="1" outlineLevel="1" x14ac:dyDescent="0.25">
      <c r="A601" s="558">
        <v>1106</v>
      </c>
      <c r="B601" s="555" t="s">
        <v>4372</v>
      </c>
      <c r="C601" s="590"/>
      <c r="D601" s="669" t="s">
        <v>4268</v>
      </c>
      <c r="E601" s="591"/>
      <c r="F601" s="592"/>
      <c r="G601" s="591"/>
      <c r="H601" s="591"/>
      <c r="I601" s="594" t="s">
        <v>378</v>
      </c>
      <c r="J601" s="573" t="s">
        <v>577</v>
      </c>
      <c r="K601" s="596" t="s">
        <v>4272</v>
      </c>
      <c r="L601" s="597" t="s">
        <v>536</v>
      </c>
      <c r="M601" s="573"/>
      <c r="N601" s="600" t="s">
        <v>239</v>
      </c>
      <c r="O601" s="599">
        <v>45</v>
      </c>
      <c r="P601" s="600" t="s">
        <v>578</v>
      </c>
      <c r="Q601" s="596"/>
      <c r="R601" s="600"/>
      <c r="S601" s="600"/>
      <c r="T601" s="600"/>
      <c r="U601" s="538"/>
      <c r="V601" s="589"/>
      <c r="W601" s="573"/>
      <c r="X601" s="573"/>
      <c r="Y601" s="573"/>
      <c r="Z601" s="573"/>
      <c r="AA601" s="602"/>
      <c r="AB601" s="602"/>
      <c r="AC601" s="602"/>
      <c r="AD601" s="741"/>
      <c r="AE601" s="573" t="str">
        <f t="shared" si="19"/>
        <v>Other (1106)</v>
      </c>
      <c r="AF601" s="575"/>
      <c r="AG601" s="575"/>
      <c r="AH601" s="723"/>
      <c r="AI601" s="723"/>
      <c r="AJ601" s="723"/>
    </row>
    <row r="602" spans="1:36" s="551" customFormat="1" ht="22.8" outlineLevel="1" x14ac:dyDescent="0.25">
      <c r="A602" s="583">
        <v>1107</v>
      </c>
      <c r="B602" s="555" t="s">
        <v>4372</v>
      </c>
      <c r="C602" s="590"/>
      <c r="D602" s="669" t="s">
        <v>4268</v>
      </c>
      <c r="E602" s="591"/>
      <c r="F602" s="592"/>
      <c r="G602" s="591"/>
      <c r="H602" s="591"/>
      <c r="I602" s="594" t="s">
        <v>4408</v>
      </c>
      <c r="J602" s="573" t="s">
        <v>577</v>
      </c>
      <c r="K602" s="596" t="s">
        <v>4272</v>
      </c>
      <c r="L602" s="597" t="s">
        <v>536</v>
      </c>
      <c r="M602" s="573"/>
      <c r="N602" s="600" t="s">
        <v>407</v>
      </c>
      <c r="O602" s="599">
        <v>3</v>
      </c>
      <c r="P602" s="600" t="s">
        <v>578</v>
      </c>
      <c r="Q602" s="596"/>
      <c r="R602" s="600"/>
      <c r="S602" s="600"/>
      <c r="T602" s="600"/>
      <c r="U602" s="538" t="s">
        <v>330</v>
      </c>
      <c r="V602" s="589"/>
      <c r="W602" s="573"/>
      <c r="X602" s="573"/>
      <c r="Y602" s="573"/>
      <c r="Z602" s="573"/>
      <c r="AA602" s="602"/>
      <c r="AB602" s="602"/>
      <c r="AC602" s="602"/>
      <c r="AD602" s="741"/>
      <c r="AE602" s="573" t="str">
        <f t="shared" si="19"/>
        <v>Percent Allocation (1107)</v>
      </c>
      <c r="AF602" s="575"/>
      <c r="AG602" s="575"/>
      <c r="AH602" s="723"/>
      <c r="AI602" s="723"/>
      <c r="AJ602" s="723"/>
    </row>
    <row r="603" spans="1:36" s="551" customFormat="1" outlineLevel="1" x14ac:dyDescent="0.25">
      <c r="A603" s="558">
        <v>1108</v>
      </c>
      <c r="B603" s="555" t="s">
        <v>4372</v>
      </c>
      <c r="C603" s="590"/>
      <c r="D603" s="669" t="s">
        <v>4268</v>
      </c>
      <c r="E603" s="591"/>
      <c r="F603" s="592"/>
      <c r="G603" s="591"/>
      <c r="H603" s="591"/>
      <c r="I603" s="594" t="s">
        <v>378</v>
      </c>
      <c r="J603" s="573" t="s">
        <v>577</v>
      </c>
      <c r="K603" s="596" t="s">
        <v>4272</v>
      </c>
      <c r="L603" s="597" t="s">
        <v>536</v>
      </c>
      <c r="M603" s="573"/>
      <c r="N603" s="600" t="s">
        <v>239</v>
      </c>
      <c r="O603" s="599">
        <v>45</v>
      </c>
      <c r="P603" s="600" t="s">
        <v>578</v>
      </c>
      <c r="Q603" s="596"/>
      <c r="R603" s="600"/>
      <c r="S603" s="600"/>
      <c r="T603" s="600"/>
      <c r="U603" s="538"/>
      <c r="V603" s="589"/>
      <c r="W603" s="573"/>
      <c r="X603" s="573"/>
      <c r="Y603" s="573"/>
      <c r="Z603" s="573"/>
      <c r="AA603" s="602"/>
      <c r="AB603" s="602"/>
      <c r="AC603" s="602"/>
      <c r="AD603" s="741"/>
      <c r="AE603" s="573" t="str">
        <f t="shared" si="19"/>
        <v>Other (1108)</v>
      </c>
      <c r="AF603" s="575"/>
      <c r="AG603" s="575"/>
      <c r="AH603" s="723"/>
      <c r="AI603" s="723"/>
      <c r="AJ603" s="723"/>
    </row>
    <row r="604" spans="1:36" s="551" customFormat="1" ht="22.8" outlineLevel="1" x14ac:dyDescent="0.25">
      <c r="A604" s="558">
        <v>1109</v>
      </c>
      <c r="B604" s="555" t="s">
        <v>4372</v>
      </c>
      <c r="C604" s="590"/>
      <c r="D604" s="669" t="s">
        <v>4268</v>
      </c>
      <c r="E604" s="591"/>
      <c r="F604" s="592"/>
      <c r="G604" s="591"/>
      <c r="H604" s="591"/>
      <c r="I604" s="594" t="s">
        <v>4408</v>
      </c>
      <c r="J604" s="573" t="s">
        <v>577</v>
      </c>
      <c r="K604" s="596" t="s">
        <v>4272</v>
      </c>
      <c r="L604" s="597" t="s">
        <v>536</v>
      </c>
      <c r="M604" s="573"/>
      <c r="N604" s="600" t="s">
        <v>407</v>
      </c>
      <c r="O604" s="599">
        <v>3</v>
      </c>
      <c r="P604" s="600" t="s">
        <v>578</v>
      </c>
      <c r="Q604" s="596"/>
      <c r="R604" s="600"/>
      <c r="S604" s="600"/>
      <c r="T604" s="600"/>
      <c r="U604" s="538" t="s">
        <v>330</v>
      </c>
      <c r="V604" s="589"/>
      <c r="W604" s="573"/>
      <c r="X604" s="573"/>
      <c r="Y604" s="573"/>
      <c r="Z604" s="573"/>
      <c r="AA604" s="602"/>
      <c r="AB604" s="602"/>
      <c r="AC604" s="602"/>
      <c r="AD604" s="741"/>
      <c r="AE604" s="573" t="str">
        <f t="shared" si="19"/>
        <v>Percent Allocation (1109)</v>
      </c>
      <c r="AF604" s="575"/>
      <c r="AG604" s="575"/>
      <c r="AH604" s="723"/>
      <c r="AI604" s="723"/>
      <c r="AJ604" s="723"/>
    </row>
    <row r="605" spans="1:36" s="551" customFormat="1" outlineLevel="1" x14ac:dyDescent="0.25">
      <c r="A605" s="583">
        <v>1110</v>
      </c>
      <c r="B605" s="555" t="s">
        <v>4372</v>
      </c>
      <c r="C605" s="590"/>
      <c r="D605" s="669" t="s">
        <v>4268</v>
      </c>
      <c r="E605" s="591"/>
      <c r="F605" s="592"/>
      <c r="G605" s="591"/>
      <c r="H605" s="591"/>
      <c r="I605" s="594" t="s">
        <v>378</v>
      </c>
      <c r="J605" s="573" t="s">
        <v>577</v>
      </c>
      <c r="K605" s="596" t="s">
        <v>4272</v>
      </c>
      <c r="L605" s="597" t="s">
        <v>536</v>
      </c>
      <c r="M605" s="573"/>
      <c r="N605" s="600" t="s">
        <v>239</v>
      </c>
      <c r="O605" s="599">
        <v>45</v>
      </c>
      <c r="P605" s="600" t="s">
        <v>578</v>
      </c>
      <c r="Q605" s="596"/>
      <c r="R605" s="600"/>
      <c r="S605" s="600"/>
      <c r="T605" s="600"/>
      <c r="U605" s="538"/>
      <c r="V605" s="589"/>
      <c r="W605" s="573"/>
      <c r="X605" s="573"/>
      <c r="Y605" s="573"/>
      <c r="Z605" s="573"/>
      <c r="AA605" s="602"/>
      <c r="AB605" s="602"/>
      <c r="AC605" s="602"/>
      <c r="AD605" s="741"/>
      <c r="AE605" s="573" t="str">
        <f t="shared" si="19"/>
        <v>Other (1110)</v>
      </c>
      <c r="AF605" s="575"/>
      <c r="AG605" s="575"/>
      <c r="AH605" s="723"/>
      <c r="AI605" s="723"/>
      <c r="AJ605" s="723"/>
    </row>
    <row r="606" spans="1:36" s="551" customFormat="1" ht="22.8" outlineLevel="1" x14ac:dyDescent="0.25">
      <c r="A606" s="558">
        <v>1111</v>
      </c>
      <c r="B606" s="555" t="s">
        <v>4372</v>
      </c>
      <c r="C606" s="590"/>
      <c r="D606" s="669" t="s">
        <v>4268</v>
      </c>
      <c r="E606" s="591"/>
      <c r="F606" s="592"/>
      <c r="G606" s="591"/>
      <c r="H606" s="591"/>
      <c r="I606" s="594" t="s">
        <v>4408</v>
      </c>
      <c r="J606" s="573" t="s">
        <v>577</v>
      </c>
      <c r="K606" s="596" t="s">
        <v>4272</v>
      </c>
      <c r="L606" s="597" t="s">
        <v>536</v>
      </c>
      <c r="M606" s="573"/>
      <c r="N606" s="600" t="s">
        <v>407</v>
      </c>
      <c r="O606" s="599">
        <v>3</v>
      </c>
      <c r="P606" s="600" t="s">
        <v>578</v>
      </c>
      <c r="Q606" s="596"/>
      <c r="R606" s="600"/>
      <c r="S606" s="600"/>
      <c r="T606" s="600"/>
      <c r="U606" s="538" t="s">
        <v>330</v>
      </c>
      <c r="V606" s="589"/>
      <c r="W606" s="573"/>
      <c r="X606" s="573"/>
      <c r="Y606" s="573"/>
      <c r="Z606" s="573"/>
      <c r="AA606" s="602"/>
      <c r="AB606" s="602"/>
      <c r="AC606" s="602"/>
      <c r="AD606" s="741"/>
      <c r="AE606" s="573" t="str">
        <f t="shared" si="19"/>
        <v>Percent Allocation (1111)</v>
      </c>
      <c r="AF606" s="575"/>
      <c r="AG606" s="575"/>
      <c r="AH606" s="723"/>
      <c r="AI606" s="723"/>
      <c r="AJ606" s="723"/>
    </row>
    <row r="607" spans="1:36" s="551" customFormat="1" outlineLevel="1" x14ac:dyDescent="0.25">
      <c r="A607" s="583">
        <v>1112</v>
      </c>
      <c r="B607" s="555" t="s">
        <v>4372</v>
      </c>
      <c r="C607" s="590"/>
      <c r="D607" s="669" t="s">
        <v>4268</v>
      </c>
      <c r="E607" s="591"/>
      <c r="F607" s="592"/>
      <c r="G607" s="591"/>
      <c r="H607" s="591"/>
      <c r="I607" s="594" t="s">
        <v>378</v>
      </c>
      <c r="J607" s="573" t="s">
        <v>577</v>
      </c>
      <c r="K607" s="596" t="s">
        <v>4272</v>
      </c>
      <c r="L607" s="597" t="s">
        <v>536</v>
      </c>
      <c r="M607" s="573"/>
      <c r="N607" s="600" t="s">
        <v>239</v>
      </c>
      <c r="O607" s="599">
        <v>45</v>
      </c>
      <c r="P607" s="600" t="s">
        <v>578</v>
      </c>
      <c r="Q607" s="596"/>
      <c r="R607" s="600"/>
      <c r="S607" s="600"/>
      <c r="T607" s="600"/>
      <c r="U607" s="538"/>
      <c r="V607" s="589"/>
      <c r="W607" s="573"/>
      <c r="X607" s="573"/>
      <c r="Y607" s="573"/>
      <c r="Z607" s="573"/>
      <c r="AA607" s="602"/>
      <c r="AB607" s="602"/>
      <c r="AC607" s="602"/>
      <c r="AD607" s="741"/>
      <c r="AE607" s="573" t="str">
        <f t="shared" si="19"/>
        <v>Other (1112)</v>
      </c>
      <c r="AF607" s="575"/>
      <c r="AG607" s="575"/>
      <c r="AH607" s="723"/>
      <c r="AI607" s="723"/>
      <c r="AJ607" s="723"/>
    </row>
    <row r="608" spans="1:36" s="551" customFormat="1" ht="22.8" outlineLevel="1" x14ac:dyDescent="0.25">
      <c r="A608" s="558">
        <v>1113</v>
      </c>
      <c r="B608" s="555" t="s">
        <v>4372</v>
      </c>
      <c r="C608" s="590"/>
      <c r="D608" s="669" t="s">
        <v>4268</v>
      </c>
      <c r="E608" s="591"/>
      <c r="F608" s="592"/>
      <c r="G608" s="591"/>
      <c r="H608" s="591"/>
      <c r="I608" s="594" t="s">
        <v>4408</v>
      </c>
      <c r="J608" s="573" t="s">
        <v>577</v>
      </c>
      <c r="K608" s="596" t="s">
        <v>4272</v>
      </c>
      <c r="L608" s="597" t="s">
        <v>536</v>
      </c>
      <c r="M608" s="573"/>
      <c r="N608" s="600" t="s">
        <v>407</v>
      </c>
      <c r="O608" s="599">
        <v>3</v>
      </c>
      <c r="P608" s="600" t="s">
        <v>578</v>
      </c>
      <c r="Q608" s="596"/>
      <c r="R608" s="600"/>
      <c r="S608" s="600"/>
      <c r="T608" s="600"/>
      <c r="U608" s="538" t="s">
        <v>330</v>
      </c>
      <c r="V608" s="589"/>
      <c r="W608" s="573"/>
      <c r="X608" s="573"/>
      <c r="Y608" s="573"/>
      <c r="Z608" s="573"/>
      <c r="AA608" s="602"/>
      <c r="AB608" s="602"/>
      <c r="AC608" s="602"/>
      <c r="AD608" s="741"/>
      <c r="AE608" s="573" t="str">
        <f t="shared" si="19"/>
        <v>Percent Allocation (1113)</v>
      </c>
      <c r="AF608" s="575"/>
      <c r="AG608" s="575"/>
      <c r="AH608" s="723"/>
      <c r="AI608" s="723"/>
      <c r="AJ608" s="723"/>
    </row>
    <row r="609" spans="1:36" s="551" customFormat="1" ht="57" outlineLevel="1" x14ac:dyDescent="0.25">
      <c r="A609" s="583">
        <v>1114</v>
      </c>
      <c r="B609" s="555" t="s">
        <v>4372</v>
      </c>
      <c r="C609" s="590"/>
      <c r="D609" s="669" t="s">
        <v>4268</v>
      </c>
      <c r="E609" s="591"/>
      <c r="F609" s="592"/>
      <c r="G609" s="591"/>
      <c r="H609" s="591"/>
      <c r="I609" s="594" t="s">
        <v>4364</v>
      </c>
      <c r="J609" s="597" t="s">
        <v>32</v>
      </c>
      <c r="K609" s="596"/>
      <c r="L609" s="597" t="s">
        <v>34</v>
      </c>
      <c r="M609" s="573"/>
      <c r="N609" s="552" t="s">
        <v>407</v>
      </c>
      <c r="O609" s="543">
        <v>3</v>
      </c>
      <c r="P609" s="552" t="s">
        <v>408</v>
      </c>
      <c r="Q609" s="550" t="s">
        <v>1514</v>
      </c>
      <c r="R609" s="552"/>
      <c r="S609" s="552"/>
      <c r="T609" s="552"/>
      <c r="U609" s="538" t="s">
        <v>330</v>
      </c>
      <c r="V609" s="555"/>
      <c r="W609" s="553" t="s">
        <v>4381</v>
      </c>
      <c r="X609" s="495" t="s">
        <v>4382</v>
      </c>
      <c r="Y609" s="573"/>
      <c r="Z609" s="573"/>
      <c r="AA609" s="602"/>
      <c r="AB609" s="602"/>
      <c r="AC609" s="602"/>
      <c r="AD609" s="741"/>
      <c r="AE609" s="573" t="str">
        <f t="shared" si="19"/>
        <v>Must Total 100% (1114)</v>
      </c>
      <c r="AF609" s="575"/>
      <c r="AG609" s="575"/>
      <c r="AH609" s="723"/>
      <c r="AI609" s="723"/>
      <c r="AJ609" s="723"/>
    </row>
    <row r="610" spans="1:36" s="551" customFormat="1" ht="45.6" outlineLevel="1" x14ac:dyDescent="0.25">
      <c r="A610" s="558">
        <v>1115</v>
      </c>
      <c r="B610" s="555" t="s">
        <v>4372</v>
      </c>
      <c r="C610" s="590"/>
      <c r="D610" s="669" t="s">
        <v>4268</v>
      </c>
      <c r="E610" s="591"/>
      <c r="F610" s="592"/>
      <c r="G610" s="591"/>
      <c r="H610" s="591"/>
      <c r="I610" s="742" t="s">
        <v>4365</v>
      </c>
      <c r="J610" s="597" t="s">
        <v>577</v>
      </c>
      <c r="K610" s="596" t="s">
        <v>4366</v>
      </c>
      <c r="L610" s="597" t="s">
        <v>34</v>
      </c>
      <c r="M610" s="573"/>
      <c r="N610" s="600"/>
      <c r="O610" s="599"/>
      <c r="P610" s="600" t="s">
        <v>369</v>
      </c>
      <c r="Q610" s="596"/>
      <c r="R610" s="600"/>
      <c r="S610" s="600"/>
      <c r="T610" s="600"/>
      <c r="U610" s="601"/>
      <c r="V610" s="589"/>
      <c r="W610" s="573"/>
      <c r="X610" s="573"/>
      <c r="Y610" s="573"/>
      <c r="Z610" s="573"/>
      <c r="AA610" s="602"/>
      <c r="AB610" s="602"/>
      <c r="AC610" s="602"/>
      <c r="AD610" s="741"/>
      <c r="AE610" s="573" t="str">
        <f t="shared" si="19"/>
        <v>Policyowner Age 60 and Older Free Look Information and Free Look Election (1115)</v>
      </c>
      <c r="AF610" s="575"/>
      <c r="AG610" s="575"/>
      <c r="AH610" s="723"/>
      <c r="AI610" s="723"/>
      <c r="AJ610" s="723"/>
    </row>
    <row r="611" spans="1:36" s="551" customFormat="1" ht="193.8" outlineLevel="1" x14ac:dyDescent="0.25">
      <c r="A611" s="583">
        <v>1116</v>
      </c>
      <c r="B611" s="555" t="s">
        <v>4372</v>
      </c>
      <c r="C611" s="590"/>
      <c r="D611" s="669" t="s">
        <v>4268</v>
      </c>
      <c r="E611" s="591"/>
      <c r="F611" s="592"/>
      <c r="G611" s="591"/>
      <c r="H611" s="591"/>
      <c r="I611" s="594" t="s">
        <v>4367</v>
      </c>
      <c r="J611" s="597" t="s">
        <v>577</v>
      </c>
      <c r="K611" s="596" t="s">
        <v>4366</v>
      </c>
      <c r="L611" s="597" t="s">
        <v>34</v>
      </c>
      <c r="M611" s="573"/>
      <c r="N611" s="600"/>
      <c r="O611" s="599"/>
      <c r="P611" s="600" t="s">
        <v>4368</v>
      </c>
      <c r="Q611" s="596"/>
      <c r="R611" s="600"/>
      <c r="S611" s="600"/>
      <c r="T611" s="600"/>
      <c r="U611" s="601"/>
      <c r="V611" s="589"/>
      <c r="W611" s="573"/>
      <c r="X611" s="573"/>
      <c r="Y611" s="573"/>
      <c r="Z611" s="573"/>
      <c r="AA611" s="602"/>
      <c r="AB611" s="602"/>
      <c r="AC611" s="602"/>
      <c r="AD611" s="741"/>
      <c r="AE611" s="573" t="str">
        <f t="shared" si="19"/>
        <v>Unless the Applicant specifically directs otherwise in writing, net premiums received will be allocated to the money-market investment option during the 30-day cancellation period and if the Policy is returned under the Free-Look Right, the premium less any withdrawals and outstanding loan amount will be returned to the Policyowner. (1116)</v>
      </c>
      <c r="AF611" s="575"/>
      <c r="AG611" s="575"/>
      <c r="AH611" s="723"/>
      <c r="AI611" s="723"/>
      <c r="AJ611" s="723"/>
    </row>
    <row r="612" spans="1:36" s="551" customFormat="1" ht="68.400000000000006" outlineLevel="1" x14ac:dyDescent="0.25">
      <c r="A612" s="558">
        <v>1117</v>
      </c>
      <c r="B612" s="555" t="s">
        <v>4372</v>
      </c>
      <c r="C612" s="590"/>
      <c r="D612" s="669" t="s">
        <v>4268</v>
      </c>
      <c r="E612" s="591"/>
      <c r="F612" s="592"/>
      <c r="G612" s="591"/>
      <c r="H612" s="591"/>
      <c r="I612" s="594" t="s">
        <v>4369</v>
      </c>
      <c r="J612" s="597" t="s">
        <v>577</v>
      </c>
      <c r="K612" s="596" t="s">
        <v>4366</v>
      </c>
      <c r="L612" s="597" t="s">
        <v>536</v>
      </c>
      <c r="M612" s="573"/>
      <c r="N612" s="600"/>
      <c r="O612" s="599"/>
      <c r="P612" s="600" t="s">
        <v>4370</v>
      </c>
      <c r="Q612" s="596"/>
      <c r="R612" s="600"/>
      <c r="S612" s="600"/>
      <c r="T612" s="600"/>
      <c r="U612" s="601"/>
      <c r="V612" s="589"/>
      <c r="W612" s="573"/>
      <c r="X612" s="573"/>
      <c r="Y612" s="573"/>
      <c r="Z612" s="573"/>
      <c r="AA612" s="602"/>
      <c r="AB612" s="602"/>
      <c r="AC612" s="602"/>
      <c r="AD612" s="741"/>
      <c r="AE612" s="573" t="str">
        <f t="shared" si="19"/>
        <v>The Applicant instructs net premiums to be allocated according to the above investment allocation instructions.  (1117)</v>
      </c>
      <c r="AF612" s="575"/>
      <c r="AG612" s="575"/>
      <c r="AH612" s="723"/>
      <c r="AI612" s="723"/>
      <c r="AJ612" s="723"/>
    </row>
    <row r="613" spans="1:36" s="551" customFormat="1" ht="330.6" outlineLevel="1" x14ac:dyDescent="0.25">
      <c r="A613" s="583">
        <v>1118</v>
      </c>
      <c r="B613" s="555" t="s">
        <v>4372</v>
      </c>
      <c r="C613" s="590"/>
      <c r="D613" s="669" t="s">
        <v>4268</v>
      </c>
      <c r="E613" s="591"/>
      <c r="F613" s="592"/>
      <c r="G613" s="591"/>
      <c r="H613" s="591"/>
      <c r="I613" s="594" t="s">
        <v>4371</v>
      </c>
      <c r="J613" s="597" t="s">
        <v>577</v>
      </c>
      <c r="K613" s="596" t="s">
        <v>4366</v>
      </c>
      <c r="L613" s="597" t="s">
        <v>34</v>
      </c>
      <c r="M613" s="573"/>
      <c r="N613" s="600"/>
      <c r="O613" s="599"/>
      <c r="P613" s="600" t="s">
        <v>4368</v>
      </c>
      <c r="Q613" s="596"/>
      <c r="R613" s="600"/>
      <c r="S613" s="600"/>
      <c r="T613" s="600"/>
      <c r="U613" s="601"/>
      <c r="V613" s="589"/>
      <c r="W613" s="573"/>
      <c r="X613" s="573"/>
      <c r="Y613" s="573"/>
      <c r="Z613" s="573"/>
      <c r="AA613" s="602"/>
      <c r="AB613" s="602"/>
      <c r="AC613" s="602"/>
      <c r="AD613" s="741"/>
      <c r="AE613" s="573" t="str">
        <f t="shared" si="19"/>
        <v>If Yes is checked above, the Applicant understands that if the policy is returned under the Free-Look Right, the amount the Policyowner will receive will be:
-Any Premium Load deducted from the premiums
-Any Net Premiums allocated to available Fixed and Indexed Accounts
-The Accumulated Value allocated to the Variable Investment Options
-Any monthly charges and fees deducted from the Policy's Accumulated Value in the Variable Investment Options
The amount returned to the Policyowner may be less than the premiums paid. (1118)</v>
      </c>
      <c r="AF613" s="575"/>
      <c r="AG613" s="575"/>
      <c r="AH613" s="723"/>
      <c r="AI613" s="723"/>
      <c r="AJ613" s="723"/>
    </row>
    <row r="614" spans="1:36" s="203" customFormat="1" ht="114" outlineLevel="1" x14ac:dyDescent="0.25">
      <c r="A614" s="558">
        <v>335</v>
      </c>
      <c r="B614" s="555" t="s">
        <v>4372</v>
      </c>
      <c r="C614" s="557" t="s">
        <v>657</v>
      </c>
      <c r="D614" s="669" t="s">
        <v>4268</v>
      </c>
      <c r="E614" s="545"/>
      <c r="F614" s="371"/>
      <c r="G614" s="545"/>
      <c r="H614" s="545"/>
      <c r="I614" s="412" t="s">
        <v>1662</v>
      </c>
      <c r="J614" s="556" t="s">
        <v>577</v>
      </c>
      <c r="K614" s="550" t="s">
        <v>2373</v>
      </c>
      <c r="L614" s="556" t="s">
        <v>536</v>
      </c>
      <c r="M614" s="553"/>
      <c r="N614" s="552"/>
      <c r="O614" s="543"/>
      <c r="P614" s="552" t="s">
        <v>627</v>
      </c>
      <c r="Q614" s="550"/>
      <c r="R614" s="552"/>
      <c r="S614" s="552"/>
      <c r="T614" s="552"/>
      <c r="U614" s="538"/>
      <c r="V614" s="555"/>
      <c r="W614" s="553"/>
      <c r="X614" s="553"/>
      <c r="Y614" s="553"/>
      <c r="Z614" s="553"/>
      <c r="AA614" s="554"/>
      <c r="AB614" s="554"/>
      <c r="AC614" s="554"/>
      <c r="AD614" s="427"/>
      <c r="AE614" s="553" t="str">
        <f t="shared" ref="AE614:AE622" si="20">I614&amp;" ("&amp;A614&amp;")"</f>
        <v>Pacific Life Insurance Company (PLIC) will act upon the Policyowner's telephone and/or electronic instructions if consent is given. Check box to give authorization for such telephone and/or electronic requests. (335)</v>
      </c>
      <c r="AF614" s="722"/>
      <c r="AG614" s="722"/>
      <c r="AH614" s="723"/>
      <c r="AI614" s="723"/>
      <c r="AJ614" s="723"/>
    </row>
    <row r="615" spans="1:36" s="203" customFormat="1" ht="68.400000000000006" outlineLevel="1" x14ac:dyDescent="0.25">
      <c r="A615" s="558">
        <v>336</v>
      </c>
      <c r="B615" s="555" t="s">
        <v>4372</v>
      </c>
      <c r="C615" s="557" t="s">
        <v>657</v>
      </c>
      <c r="D615" s="669" t="s">
        <v>4268</v>
      </c>
      <c r="E615" s="545"/>
      <c r="F615" s="371"/>
      <c r="G615" s="545"/>
      <c r="H615" s="545"/>
      <c r="I615" s="412" t="s">
        <v>1663</v>
      </c>
      <c r="J615" s="556" t="s">
        <v>32</v>
      </c>
      <c r="K615" s="550" t="s">
        <v>4373</v>
      </c>
      <c r="L615" s="556" t="s">
        <v>536</v>
      </c>
      <c r="M615" s="553"/>
      <c r="N615" s="552"/>
      <c r="O615" s="543"/>
      <c r="P615" s="552" t="s">
        <v>627</v>
      </c>
      <c r="Q615" s="550"/>
      <c r="R615" s="552"/>
      <c r="S615" s="552"/>
      <c r="T615" s="552"/>
      <c r="U615" s="538"/>
      <c r="V615" s="555"/>
      <c r="W615" s="553"/>
      <c r="X615" s="553"/>
      <c r="Y615" s="553"/>
      <c r="Z615" s="553"/>
      <c r="AA615" s="554"/>
      <c r="AB615" s="554"/>
      <c r="AC615" s="554"/>
      <c r="AD615" s="427"/>
      <c r="AE615" s="553" t="str">
        <f t="shared" si="20"/>
        <v>Check to designate another person to act on the Policyowner's behalf for any telephone and/or electronic transactions. (336)</v>
      </c>
      <c r="AF615" s="722"/>
      <c r="AG615" s="722"/>
      <c r="AH615" s="723"/>
      <c r="AI615" s="723"/>
      <c r="AJ615" s="723"/>
    </row>
    <row r="616" spans="1:36" s="203" customFormat="1" ht="45.6" outlineLevel="1" x14ac:dyDescent="0.25">
      <c r="A616" s="558">
        <v>337</v>
      </c>
      <c r="B616" s="555" t="s">
        <v>4372</v>
      </c>
      <c r="C616" s="557" t="s">
        <v>657</v>
      </c>
      <c r="D616" s="669" t="s">
        <v>4268</v>
      </c>
      <c r="E616" s="545"/>
      <c r="F616" s="371"/>
      <c r="G616" s="545"/>
      <c r="H616" s="545"/>
      <c r="I616" s="412" t="s">
        <v>1666</v>
      </c>
      <c r="J616" s="556" t="s">
        <v>577</v>
      </c>
      <c r="K616" s="550" t="s">
        <v>4374</v>
      </c>
      <c r="L616" s="556" t="s">
        <v>33</v>
      </c>
      <c r="M616" s="553"/>
      <c r="N616" s="552"/>
      <c r="O616" s="543"/>
      <c r="P616" s="552" t="s">
        <v>1667</v>
      </c>
      <c r="Q616" s="550" t="s">
        <v>1668</v>
      </c>
      <c r="R616" s="552" t="s">
        <v>500</v>
      </c>
      <c r="S616" s="552"/>
      <c r="T616" s="552"/>
      <c r="U616" s="538"/>
      <c r="V616" s="555"/>
      <c r="W616" s="553"/>
      <c r="X616" s="553"/>
      <c r="Y616" s="553"/>
      <c r="Z616" s="553"/>
      <c r="AA616" s="554"/>
      <c r="AB616" s="554"/>
      <c r="AC616" s="554"/>
      <c r="AD616" s="427"/>
      <c r="AE616" s="553" t="str">
        <f t="shared" si="20"/>
        <v>Appointee (337)</v>
      </c>
      <c r="AF616" s="722"/>
      <c r="AG616" s="722"/>
      <c r="AH616" s="723"/>
      <c r="AI616" s="723"/>
      <c r="AJ616" s="723"/>
    </row>
    <row r="617" spans="1:36" s="551" customFormat="1" ht="71.099999999999994" customHeight="1" outlineLevel="1" x14ac:dyDescent="0.25">
      <c r="A617" s="558">
        <v>338</v>
      </c>
      <c r="B617" s="555" t="s">
        <v>4372</v>
      </c>
      <c r="C617" s="557" t="s">
        <v>657</v>
      </c>
      <c r="D617" s="669" t="s">
        <v>4268</v>
      </c>
      <c r="E617" s="545"/>
      <c r="F617" s="371"/>
      <c r="G617" s="545"/>
      <c r="H617" s="545"/>
      <c r="I617" s="412" t="s">
        <v>213</v>
      </c>
      <c r="J617" s="556" t="s">
        <v>577</v>
      </c>
      <c r="K617" s="550" t="s">
        <v>4375</v>
      </c>
      <c r="L617" s="556" t="s">
        <v>33</v>
      </c>
      <c r="M617" s="553"/>
      <c r="N617" s="552" t="s">
        <v>239</v>
      </c>
      <c r="O617" s="543">
        <v>15</v>
      </c>
      <c r="P617" s="552" t="s">
        <v>578</v>
      </c>
      <c r="Q617" s="550"/>
      <c r="R617" s="552" t="s">
        <v>500</v>
      </c>
      <c r="S617" s="552"/>
      <c r="T617" s="552"/>
      <c r="U617" s="538"/>
      <c r="V617" s="555"/>
      <c r="W617" s="553"/>
      <c r="X617" s="553"/>
      <c r="Y617" s="553"/>
      <c r="Z617" s="553"/>
      <c r="AA617" s="554"/>
      <c r="AB617" s="554"/>
      <c r="AC617" s="554"/>
      <c r="AD617" s="427"/>
      <c r="AE617" s="553" t="str">
        <f t="shared" si="20"/>
        <v>First (338)</v>
      </c>
      <c r="AF617" s="575"/>
      <c r="AG617" s="575"/>
      <c r="AH617" s="723"/>
      <c r="AI617" s="723"/>
      <c r="AJ617" s="723"/>
    </row>
    <row r="618" spans="1:36" s="551" customFormat="1" ht="71.099999999999994" customHeight="1" outlineLevel="1" x14ac:dyDescent="0.25">
      <c r="A618" s="558">
        <v>339</v>
      </c>
      <c r="B618" s="555" t="s">
        <v>4372</v>
      </c>
      <c r="C618" s="557" t="s">
        <v>657</v>
      </c>
      <c r="D618" s="669" t="s">
        <v>4268</v>
      </c>
      <c r="E618" s="545"/>
      <c r="F618" s="371"/>
      <c r="G618" s="545"/>
      <c r="H618" s="545"/>
      <c r="I618" s="412" t="s">
        <v>215</v>
      </c>
      <c r="J618" s="556" t="s">
        <v>577</v>
      </c>
      <c r="K618" s="550" t="s">
        <v>4375</v>
      </c>
      <c r="L618" s="556" t="s">
        <v>536</v>
      </c>
      <c r="M618" s="553"/>
      <c r="N618" s="552" t="s">
        <v>239</v>
      </c>
      <c r="O618" s="543">
        <v>1</v>
      </c>
      <c r="P618" s="552" t="s">
        <v>578</v>
      </c>
      <c r="Q618" s="550"/>
      <c r="R618" s="552" t="s">
        <v>500</v>
      </c>
      <c r="S618" s="552"/>
      <c r="T618" s="552"/>
      <c r="U618" s="538"/>
      <c r="V618" s="555"/>
      <c r="W618" s="553"/>
      <c r="X618" s="553"/>
      <c r="Y618" s="553"/>
      <c r="Z618" s="553"/>
      <c r="AA618" s="554"/>
      <c r="AB618" s="554"/>
      <c r="AC618" s="554"/>
      <c r="AD618" s="427"/>
      <c r="AE618" s="553" t="str">
        <f t="shared" si="20"/>
        <v>MI (339)</v>
      </c>
      <c r="AF618" s="575"/>
      <c r="AG618" s="575"/>
      <c r="AH618" s="723"/>
      <c r="AI618" s="723"/>
      <c r="AJ618" s="723"/>
    </row>
    <row r="619" spans="1:36" s="551" customFormat="1" ht="71.099999999999994" customHeight="1" outlineLevel="1" x14ac:dyDescent="0.25">
      <c r="A619" s="558">
        <v>340</v>
      </c>
      <c r="B619" s="555" t="s">
        <v>4372</v>
      </c>
      <c r="C619" s="557" t="s">
        <v>657</v>
      </c>
      <c r="D619" s="669" t="s">
        <v>4268</v>
      </c>
      <c r="E619" s="545"/>
      <c r="F619" s="371"/>
      <c r="G619" s="545"/>
      <c r="H619" s="545"/>
      <c r="I619" s="412" t="s">
        <v>214</v>
      </c>
      <c r="J619" s="556" t="s">
        <v>577</v>
      </c>
      <c r="K619" s="550" t="s">
        <v>4375</v>
      </c>
      <c r="L619" s="556" t="s">
        <v>33</v>
      </c>
      <c r="M619" s="553"/>
      <c r="N619" s="552" t="s">
        <v>239</v>
      </c>
      <c r="O619" s="543">
        <v>19</v>
      </c>
      <c r="P619" s="552" t="s">
        <v>578</v>
      </c>
      <c r="Q619" s="550"/>
      <c r="R619" s="552" t="s">
        <v>500</v>
      </c>
      <c r="S619" s="552"/>
      <c r="T619" s="552"/>
      <c r="U619" s="538"/>
      <c r="V619" s="555"/>
      <c r="W619" s="553"/>
      <c r="X619" s="553"/>
      <c r="Y619" s="553"/>
      <c r="Z619" s="553"/>
      <c r="AA619" s="554"/>
      <c r="AB619" s="554"/>
      <c r="AC619" s="554"/>
      <c r="AD619" s="427"/>
      <c r="AE619" s="553" t="str">
        <f t="shared" si="20"/>
        <v>Last (340)</v>
      </c>
      <c r="AF619" s="575"/>
      <c r="AG619" s="575"/>
      <c r="AH619" s="723"/>
      <c r="AI619" s="723"/>
      <c r="AJ619" s="723"/>
    </row>
    <row r="620" spans="1:36" s="551" customFormat="1" ht="71.400000000000006" customHeight="1" outlineLevel="1" x14ac:dyDescent="0.25">
      <c r="A620" s="558">
        <v>341</v>
      </c>
      <c r="B620" s="555" t="s">
        <v>4372</v>
      </c>
      <c r="C620" s="557" t="s">
        <v>657</v>
      </c>
      <c r="D620" s="669" t="s">
        <v>4268</v>
      </c>
      <c r="E620" s="545"/>
      <c r="F620" s="371"/>
      <c r="G620" s="545"/>
      <c r="H620" s="545"/>
      <c r="I620" s="412" t="s">
        <v>1520</v>
      </c>
      <c r="J620" s="556" t="s">
        <v>577</v>
      </c>
      <c r="K620" s="550" t="s">
        <v>4375</v>
      </c>
      <c r="L620" s="556" t="s">
        <v>33</v>
      </c>
      <c r="M620" s="553"/>
      <c r="N620" s="552"/>
      <c r="O620" s="543"/>
      <c r="P620" s="552" t="s">
        <v>604</v>
      </c>
      <c r="Q620" s="550" t="s">
        <v>1521</v>
      </c>
      <c r="R620" s="552" t="s">
        <v>500</v>
      </c>
      <c r="S620" s="552"/>
      <c r="T620" s="552"/>
      <c r="U620" s="538"/>
      <c r="V620" s="555"/>
      <c r="W620" s="553"/>
      <c r="X620" s="553"/>
      <c r="Y620" s="553"/>
      <c r="Z620" s="553"/>
      <c r="AA620" s="554"/>
      <c r="AB620" s="554"/>
      <c r="AC620" s="554"/>
      <c r="AD620" s="427"/>
      <c r="AE620" s="553" t="str">
        <f t="shared" si="20"/>
        <v>Relationship to Policyowner (341)</v>
      </c>
      <c r="AF620" s="575"/>
      <c r="AG620" s="575"/>
      <c r="AH620" s="723"/>
      <c r="AI620" s="723"/>
      <c r="AJ620" s="723"/>
    </row>
    <row r="621" spans="1:36" s="551" customFormat="1" ht="109.35" customHeight="1" outlineLevel="1" x14ac:dyDescent="0.25">
      <c r="A621" s="558">
        <v>342</v>
      </c>
      <c r="B621" s="555" t="s">
        <v>4372</v>
      </c>
      <c r="C621" s="557" t="s">
        <v>657</v>
      </c>
      <c r="D621" s="669" t="s">
        <v>4268</v>
      </c>
      <c r="E621" s="545"/>
      <c r="F621" s="371"/>
      <c r="G621" s="545"/>
      <c r="H621" s="545"/>
      <c r="I621" s="412" t="s">
        <v>1522</v>
      </c>
      <c r="J621" s="556"/>
      <c r="K621" s="550" t="s">
        <v>4374</v>
      </c>
      <c r="L621" s="556" t="s">
        <v>579</v>
      </c>
      <c r="M621" s="553" t="s">
        <v>1524</v>
      </c>
      <c r="N621" s="552"/>
      <c r="O621" s="543"/>
      <c r="P621" s="552" t="s">
        <v>627</v>
      </c>
      <c r="Q621" s="550"/>
      <c r="R621" s="552"/>
      <c r="S621" s="552"/>
      <c r="T621" s="552"/>
      <c r="U621" s="538"/>
      <c r="V621" s="555"/>
      <c r="W621" s="553"/>
      <c r="X621" s="553"/>
      <c r="Y621" s="553"/>
      <c r="Z621" s="553"/>
      <c r="AA621" s="554"/>
      <c r="AB621" s="554"/>
      <c r="AC621" s="554"/>
      <c r="AD621" s="427"/>
      <c r="AE621" s="553" t="str">
        <f t="shared" si="20"/>
        <v>All Requests (Payment and Scheduled Indexed Transfers, One-Time Transfers, Initiate Policy Loans, Segment Maturity) (342)</v>
      </c>
      <c r="AF621" s="575"/>
      <c r="AG621" s="575"/>
      <c r="AH621" s="723"/>
      <c r="AI621" s="723"/>
      <c r="AJ621" s="723"/>
    </row>
    <row r="622" spans="1:36" s="551" customFormat="1" ht="98.1" customHeight="1" outlineLevel="1" x14ac:dyDescent="0.25">
      <c r="A622" s="558">
        <v>343</v>
      </c>
      <c r="B622" s="555" t="s">
        <v>4372</v>
      </c>
      <c r="C622" s="557" t="s">
        <v>657</v>
      </c>
      <c r="D622" s="669" t="s">
        <v>4268</v>
      </c>
      <c r="E622" s="545"/>
      <c r="F622" s="371"/>
      <c r="G622" s="545"/>
      <c r="H622" s="545"/>
      <c r="I622" s="412" t="s">
        <v>1523</v>
      </c>
      <c r="J622" s="556"/>
      <c r="K622" s="550" t="s">
        <v>4374</v>
      </c>
      <c r="L622" s="556" t="s">
        <v>579</v>
      </c>
      <c r="M622" s="553" t="s">
        <v>1524</v>
      </c>
      <c r="N622" s="552"/>
      <c r="O622" s="543"/>
      <c r="P622" s="552" t="s">
        <v>627</v>
      </c>
      <c r="Q622" s="550"/>
      <c r="R622" s="552"/>
      <c r="S622" s="552"/>
      <c r="T622" s="552"/>
      <c r="U622" s="538"/>
      <c r="V622" s="555"/>
      <c r="W622" s="553"/>
      <c r="X622" s="553"/>
      <c r="Y622" s="553"/>
      <c r="Z622" s="553"/>
      <c r="AA622" s="554"/>
      <c r="AB622" s="554"/>
      <c r="AC622" s="554"/>
      <c r="AD622" s="427"/>
      <c r="AE622" s="553" t="str">
        <f t="shared" si="20"/>
        <v>All Requests except initiating Policy Loans (343)</v>
      </c>
      <c r="AF622" s="575"/>
      <c r="AG622" s="575"/>
      <c r="AH622" s="723"/>
      <c r="AI622" s="723"/>
      <c r="AJ622" s="723"/>
    </row>
    <row r="623" spans="1:36" ht="91.2" outlineLevel="1" x14ac:dyDescent="0.25">
      <c r="A623" s="383">
        <v>344</v>
      </c>
      <c r="B623" s="373"/>
      <c r="C623" s="382" t="s">
        <v>657</v>
      </c>
      <c r="D623" s="397" t="s">
        <v>1284</v>
      </c>
      <c r="E623" s="395" t="s">
        <v>577</v>
      </c>
      <c r="F623" s="386" t="s">
        <v>4016</v>
      </c>
      <c r="G623" s="395"/>
      <c r="H623" s="386"/>
      <c r="I623" s="396"/>
      <c r="J623" s="395"/>
      <c r="K623" s="392"/>
      <c r="L623" s="395"/>
      <c r="M623" s="386"/>
      <c r="N623" s="394" t="s">
        <v>415</v>
      </c>
      <c r="O623" s="393" t="s">
        <v>415</v>
      </c>
      <c r="P623" s="391"/>
      <c r="Q623" s="392"/>
      <c r="R623" s="391"/>
      <c r="S623" s="391"/>
      <c r="T623" s="391"/>
      <c r="U623" s="390"/>
      <c r="V623" s="389"/>
      <c r="W623" s="386"/>
      <c r="X623" s="386"/>
      <c r="Y623" s="386"/>
      <c r="Z623" s="386"/>
      <c r="AA623" s="388"/>
      <c r="AB623" s="388"/>
      <c r="AC623" s="388"/>
      <c r="AD623" s="387" t="s">
        <v>415</v>
      </c>
      <c r="AE623" s="386"/>
      <c r="AF623" s="575"/>
      <c r="AG623" s="575"/>
      <c r="AH623" s="723"/>
      <c r="AI623" s="723"/>
      <c r="AJ623" s="723"/>
    </row>
    <row r="624" spans="1:36" s="588" customFormat="1" ht="215.1" customHeight="1" outlineLevel="1" x14ac:dyDescent="0.25">
      <c r="A624" s="499">
        <v>345</v>
      </c>
      <c r="B624" s="500"/>
      <c r="C624" s="501" t="s">
        <v>657</v>
      </c>
      <c r="D624" s="502" t="s">
        <v>1284</v>
      </c>
      <c r="E624" s="455"/>
      <c r="F624" s="426"/>
      <c r="G624" s="455"/>
      <c r="H624" s="455"/>
      <c r="I624" s="503" t="s">
        <v>1348</v>
      </c>
      <c r="J624" s="455" t="s">
        <v>577</v>
      </c>
      <c r="K624" s="424" t="s">
        <v>2410</v>
      </c>
      <c r="L624" s="426" t="s">
        <v>34</v>
      </c>
      <c r="M624" s="426"/>
      <c r="N624" s="610"/>
      <c r="O624" s="610"/>
      <c r="P624" s="468" t="s">
        <v>369</v>
      </c>
      <c r="Q624" s="424"/>
      <c r="R624" s="611"/>
      <c r="S624" s="468"/>
      <c r="T624" s="468"/>
      <c r="U624" s="504"/>
      <c r="V624" s="500"/>
      <c r="W624" s="426"/>
      <c r="X624" s="426"/>
      <c r="Y624" s="426"/>
      <c r="Z624" s="426"/>
      <c r="AA624" s="606"/>
      <c r="AB624" s="505"/>
      <c r="AC624" s="505"/>
      <c r="AD624" s="505"/>
      <c r="AE624" s="426" t="str">
        <f t="shared" ref="AE624:AE646" si="21">I624&amp;" ("&amp;A624&amp;")"</f>
        <v>An Attending Physician Statement from a physician within the last 24 months is required. If Proposed Insured has no primary care physician, information for a specialist or other medical provider must be entered.  
Note: Some doctors and medical facilities, such as Kaiser or VA, require their own authorization to disclose health information forms. Obtaining the organization’s forms and submitting them with the Life Ticket will expedite the ordering of the APS.  (345)</v>
      </c>
      <c r="AF624" s="719"/>
      <c r="AG624" s="719"/>
      <c r="AH624" s="723"/>
      <c r="AI624" s="723"/>
      <c r="AJ624" s="723"/>
    </row>
    <row r="625" spans="1:36" s="588" customFormat="1" ht="215.1" customHeight="1" outlineLevel="1" x14ac:dyDescent="0.25">
      <c r="A625" s="499">
        <v>346</v>
      </c>
      <c r="B625" s="500"/>
      <c r="C625" s="501" t="s">
        <v>657</v>
      </c>
      <c r="D625" s="502" t="s">
        <v>1284</v>
      </c>
      <c r="E625" s="455"/>
      <c r="F625" s="426"/>
      <c r="G625" s="455"/>
      <c r="H625" s="455"/>
      <c r="I625" s="503" t="s">
        <v>1455</v>
      </c>
      <c r="J625" s="455" t="s">
        <v>577</v>
      </c>
      <c r="K625" s="424" t="s">
        <v>2411</v>
      </c>
      <c r="L625" s="426" t="s">
        <v>34</v>
      </c>
      <c r="M625" s="426"/>
      <c r="N625" s="610"/>
      <c r="O625" s="610"/>
      <c r="P625" s="468" t="s">
        <v>369</v>
      </c>
      <c r="Q625" s="424"/>
      <c r="R625" s="611"/>
      <c r="S625" s="468"/>
      <c r="T625" s="468"/>
      <c r="U625" s="504"/>
      <c r="V625" s="500"/>
      <c r="W625" s="426"/>
      <c r="X625" s="426"/>
      <c r="Y625" s="426"/>
      <c r="Z625" s="426"/>
      <c r="AA625" s="606"/>
      <c r="AB625" s="505"/>
      <c r="AC625" s="505"/>
      <c r="AD625" s="505"/>
      <c r="AE625" s="426" t="str">
        <f t="shared" si="21"/>
        <v>An Attending Physician Statement from a physician within the last 24 months is required. If Proposed Insured has no primary care physician, information for the most recent medical provider must be entered.
Note: Some doctors and medical facilities, such as Kaiser or VA, require their own authorization to disclose health information forms. Obtaining the organization’s forms and submitting them with the Life Ticket will expedite the ordering of the APS.  (346)</v>
      </c>
      <c r="AF625" s="719"/>
      <c r="AG625" s="719"/>
      <c r="AH625" s="723"/>
      <c r="AI625" s="723"/>
      <c r="AJ625" s="723"/>
    </row>
    <row r="626" spans="1:36" ht="62.1" customHeight="1" outlineLevel="1" x14ac:dyDescent="0.25">
      <c r="A626" s="383">
        <v>347</v>
      </c>
      <c r="B626" s="373"/>
      <c r="C626" s="382" t="s">
        <v>657</v>
      </c>
      <c r="D626" s="402" t="s">
        <v>1284</v>
      </c>
      <c r="E626" s="376"/>
      <c r="F626" s="368"/>
      <c r="G626" s="376"/>
      <c r="H626" s="376"/>
      <c r="I626" s="401" t="s">
        <v>1300</v>
      </c>
      <c r="J626" s="376" t="s">
        <v>32</v>
      </c>
      <c r="K626" s="214"/>
      <c r="L626" s="368" t="s">
        <v>34</v>
      </c>
      <c r="M626" s="368"/>
      <c r="N626" s="452"/>
      <c r="O626" s="452"/>
      <c r="P626" s="367" t="s">
        <v>369</v>
      </c>
      <c r="Q626" s="214"/>
      <c r="R626" s="407"/>
      <c r="S626" s="367"/>
      <c r="T626" s="367"/>
      <c r="U626" s="366"/>
      <c r="V626" s="373"/>
      <c r="W626" s="368"/>
      <c r="X626" s="368"/>
      <c r="Y626" s="368"/>
      <c r="Z626" s="368"/>
      <c r="AA626" s="398"/>
      <c r="AB626" s="369"/>
      <c r="AC626" s="369"/>
      <c r="AD626" s="369"/>
      <c r="AE626" s="368" t="str">
        <f t="shared" si="21"/>
        <v>Primary Care Physician or Facility (347)</v>
      </c>
      <c r="AF626" s="575"/>
      <c r="AG626" s="575"/>
      <c r="AH626" s="723"/>
      <c r="AI626" s="723"/>
      <c r="AJ626" s="723"/>
    </row>
    <row r="627" spans="1:36" ht="114" outlineLevel="1" x14ac:dyDescent="0.25">
      <c r="A627" s="383">
        <v>348</v>
      </c>
      <c r="B627" s="373"/>
      <c r="C627" s="382" t="s">
        <v>657</v>
      </c>
      <c r="D627" s="402" t="s">
        <v>1284</v>
      </c>
      <c r="E627" s="376"/>
      <c r="F627" s="368"/>
      <c r="G627" s="376"/>
      <c r="H627" s="376"/>
      <c r="I627" s="412" t="s">
        <v>1285</v>
      </c>
      <c r="J627" s="376" t="s">
        <v>32</v>
      </c>
      <c r="K627" s="214"/>
      <c r="L627" s="368" t="s">
        <v>579</v>
      </c>
      <c r="M627" s="553" t="s">
        <v>3988</v>
      </c>
      <c r="N627" s="367" t="s">
        <v>239</v>
      </c>
      <c r="O627" s="374">
        <v>40</v>
      </c>
      <c r="P627" s="367" t="s">
        <v>578</v>
      </c>
      <c r="Q627" s="214"/>
      <c r="R627" s="367" t="s">
        <v>500</v>
      </c>
      <c r="S627" s="367"/>
      <c r="T627" s="367"/>
      <c r="U627" s="366" t="s">
        <v>34</v>
      </c>
      <c r="V627" s="373"/>
      <c r="W627" s="368"/>
      <c r="X627" s="368"/>
      <c r="Y627" s="368"/>
      <c r="Z627" s="368"/>
      <c r="AA627" s="369"/>
      <c r="AB627" s="369"/>
      <c r="AC627" s="369"/>
      <c r="AD627" s="369"/>
      <c r="AE627" s="368" t="str">
        <f t="shared" si="21"/>
        <v>Physician/Medical Facility Name (348)</v>
      </c>
      <c r="AF627" s="575"/>
      <c r="AG627" s="575"/>
      <c r="AH627" s="723" t="s">
        <v>3444</v>
      </c>
      <c r="AI627" s="579" t="s">
        <v>1285</v>
      </c>
      <c r="AJ627" s="723"/>
    </row>
    <row r="628" spans="1:36" ht="46.5" customHeight="1" outlineLevel="1" x14ac:dyDescent="0.25">
      <c r="A628" s="383">
        <v>349</v>
      </c>
      <c r="B628" s="373"/>
      <c r="C628" s="382" t="s">
        <v>657</v>
      </c>
      <c r="D628" s="402" t="s">
        <v>1284</v>
      </c>
      <c r="E628" s="376"/>
      <c r="F628" s="368"/>
      <c r="G628" s="376"/>
      <c r="H628" s="376"/>
      <c r="I628" s="412" t="s">
        <v>689</v>
      </c>
      <c r="J628" s="376" t="s">
        <v>32</v>
      </c>
      <c r="K628" s="214"/>
      <c r="L628" s="368" t="s">
        <v>536</v>
      </c>
      <c r="M628" s="368"/>
      <c r="N628" s="367" t="s">
        <v>420</v>
      </c>
      <c r="O628" s="374">
        <v>30</v>
      </c>
      <c r="P628" s="367" t="s">
        <v>406</v>
      </c>
      <c r="Q628" s="214"/>
      <c r="R628" s="367" t="s">
        <v>500</v>
      </c>
      <c r="S628" s="367"/>
      <c r="T628" s="367"/>
      <c r="U628" s="366" t="s">
        <v>34</v>
      </c>
      <c r="V628" s="373"/>
      <c r="W628" s="368"/>
      <c r="X628" s="368"/>
      <c r="Y628" s="368"/>
      <c r="Z628" s="368"/>
      <c r="AA628" s="369"/>
      <c r="AB628" s="369"/>
      <c r="AC628" s="369"/>
      <c r="AD628" s="369" t="s">
        <v>234</v>
      </c>
      <c r="AE628" s="368" t="str">
        <f t="shared" si="21"/>
        <v>Street Address (349)</v>
      </c>
      <c r="AF628" s="575"/>
      <c r="AG628" s="575"/>
      <c r="AH628" s="723" t="s">
        <v>3444</v>
      </c>
      <c r="AI628" s="723" t="s">
        <v>4207</v>
      </c>
      <c r="AJ628" s="723"/>
    </row>
    <row r="629" spans="1:36" ht="46.5" customHeight="1" outlineLevel="1" x14ac:dyDescent="0.25">
      <c r="A629" s="383">
        <v>350</v>
      </c>
      <c r="B629" s="373"/>
      <c r="C629" s="382" t="s">
        <v>657</v>
      </c>
      <c r="D629" s="402" t="s">
        <v>1284</v>
      </c>
      <c r="E629" s="376"/>
      <c r="F629" s="368"/>
      <c r="G629" s="376"/>
      <c r="H629" s="376"/>
      <c r="I629" s="412" t="s">
        <v>395</v>
      </c>
      <c r="J629" s="376" t="s">
        <v>32</v>
      </c>
      <c r="K629" s="214"/>
      <c r="L629" s="368" t="s">
        <v>536</v>
      </c>
      <c r="M629" s="368"/>
      <c r="N629" s="367" t="s">
        <v>420</v>
      </c>
      <c r="O629" s="374">
        <v>20</v>
      </c>
      <c r="P629" s="367" t="s">
        <v>406</v>
      </c>
      <c r="Q629" s="214"/>
      <c r="R629" s="367" t="s">
        <v>500</v>
      </c>
      <c r="S629" s="367"/>
      <c r="T629" s="367"/>
      <c r="U629" s="366" t="s">
        <v>34</v>
      </c>
      <c r="V629" s="373"/>
      <c r="W629" s="368"/>
      <c r="X629" s="368"/>
      <c r="Y629" s="368"/>
      <c r="Z629" s="368"/>
      <c r="AA629" s="369"/>
      <c r="AB629" s="369"/>
      <c r="AC629" s="369"/>
      <c r="AD629" s="369" t="s">
        <v>234</v>
      </c>
      <c r="AE629" s="368" t="str">
        <f t="shared" si="21"/>
        <v>City (350)</v>
      </c>
      <c r="AF629" s="575"/>
      <c r="AG629" s="575"/>
      <c r="AH629" s="723" t="s">
        <v>3444</v>
      </c>
      <c r="AI629" s="723" t="s">
        <v>395</v>
      </c>
      <c r="AJ629" s="723"/>
    </row>
    <row r="630" spans="1:36" ht="46.5" customHeight="1" outlineLevel="1" x14ac:dyDescent="0.25">
      <c r="A630" s="383">
        <v>351</v>
      </c>
      <c r="B630" s="373"/>
      <c r="C630" s="382" t="s">
        <v>657</v>
      </c>
      <c r="D630" s="402" t="s">
        <v>1284</v>
      </c>
      <c r="E630" s="376"/>
      <c r="F630" s="368"/>
      <c r="G630" s="376"/>
      <c r="H630" s="376"/>
      <c r="I630" s="412" t="s">
        <v>284</v>
      </c>
      <c r="J630" s="376" t="s">
        <v>32</v>
      </c>
      <c r="K630" s="214"/>
      <c r="L630" s="368" t="s">
        <v>536</v>
      </c>
      <c r="M630" s="368"/>
      <c r="N630" s="367"/>
      <c r="O630" s="374"/>
      <c r="P630" s="367" t="s">
        <v>130</v>
      </c>
      <c r="Q630" s="214" t="s">
        <v>299</v>
      </c>
      <c r="R630" s="367" t="s">
        <v>500</v>
      </c>
      <c r="S630" s="367"/>
      <c r="T630" s="367"/>
      <c r="U630" s="366" t="s">
        <v>34</v>
      </c>
      <c r="V630" s="373"/>
      <c r="W630" s="368"/>
      <c r="X630" s="368"/>
      <c r="Y630" s="368"/>
      <c r="Z630" s="368"/>
      <c r="AA630" s="369" t="s">
        <v>234</v>
      </c>
      <c r="AB630" s="369"/>
      <c r="AC630" s="369"/>
      <c r="AD630" s="369" t="s">
        <v>234</v>
      </c>
      <c r="AE630" s="368" t="str">
        <f t="shared" si="21"/>
        <v>State (351)</v>
      </c>
      <c r="AF630" s="575"/>
      <c r="AG630" s="575"/>
      <c r="AH630" s="723" t="s">
        <v>3444</v>
      </c>
      <c r="AI630" s="723" t="s">
        <v>284</v>
      </c>
      <c r="AJ630" s="723"/>
    </row>
    <row r="631" spans="1:36" ht="46.5" customHeight="1" outlineLevel="1" x14ac:dyDescent="0.25">
      <c r="A631" s="383">
        <v>352</v>
      </c>
      <c r="B631" s="373"/>
      <c r="C631" s="382" t="s">
        <v>657</v>
      </c>
      <c r="D631" s="402" t="s">
        <v>1284</v>
      </c>
      <c r="E631" s="376"/>
      <c r="F631" s="368"/>
      <c r="G631" s="376"/>
      <c r="H631" s="376"/>
      <c r="I631" s="412" t="s">
        <v>285</v>
      </c>
      <c r="J631" s="376" t="s">
        <v>32</v>
      </c>
      <c r="K631" s="214"/>
      <c r="L631" s="368" t="s">
        <v>536</v>
      </c>
      <c r="M631" s="368"/>
      <c r="N631" s="367" t="s">
        <v>428</v>
      </c>
      <c r="O631" s="374">
        <v>5</v>
      </c>
      <c r="P631" s="367" t="s">
        <v>578</v>
      </c>
      <c r="Q631" s="214"/>
      <c r="R631" s="367" t="s">
        <v>500</v>
      </c>
      <c r="S631" s="367">
        <v>5</v>
      </c>
      <c r="T631" s="367">
        <v>5</v>
      </c>
      <c r="U631" s="366">
        <v>99999</v>
      </c>
      <c r="V631" s="373"/>
      <c r="W631" s="368"/>
      <c r="X631" s="368"/>
      <c r="Y631" s="368"/>
      <c r="Z631" s="368"/>
      <c r="AA631" s="369"/>
      <c r="AB631" s="369"/>
      <c r="AC631" s="369"/>
      <c r="AD631" s="369" t="s">
        <v>234</v>
      </c>
      <c r="AE631" s="368" t="str">
        <f t="shared" si="21"/>
        <v>Zip Code (352)</v>
      </c>
      <c r="AF631" s="575"/>
      <c r="AG631" s="575"/>
      <c r="AH631" s="723" t="s">
        <v>3444</v>
      </c>
      <c r="AI631" s="723" t="s">
        <v>285</v>
      </c>
      <c r="AJ631" s="723"/>
    </row>
    <row r="632" spans="1:36" ht="22.8" outlineLevel="1" x14ac:dyDescent="0.25">
      <c r="A632" s="383">
        <v>353</v>
      </c>
      <c r="B632" s="373"/>
      <c r="C632" s="382" t="s">
        <v>657</v>
      </c>
      <c r="D632" s="402" t="s">
        <v>1284</v>
      </c>
      <c r="E632" s="376"/>
      <c r="F632" s="368"/>
      <c r="G632" s="376"/>
      <c r="H632" s="376"/>
      <c r="I632" s="409" t="s">
        <v>190</v>
      </c>
      <c r="J632" s="376" t="s">
        <v>32</v>
      </c>
      <c r="K632" s="214"/>
      <c r="L632" s="368" t="s">
        <v>579</v>
      </c>
      <c r="M632" s="368" t="s">
        <v>3973</v>
      </c>
      <c r="N632" s="367" t="s">
        <v>427</v>
      </c>
      <c r="O632" s="374">
        <v>10</v>
      </c>
      <c r="P632" s="367" t="s">
        <v>578</v>
      </c>
      <c r="Q632" s="214"/>
      <c r="R632" s="367" t="s">
        <v>500</v>
      </c>
      <c r="S632" s="367">
        <v>10</v>
      </c>
      <c r="T632" s="366">
        <v>10</v>
      </c>
      <c r="U632" s="366" t="s">
        <v>590</v>
      </c>
      <c r="V632" s="373"/>
      <c r="W632" s="368"/>
      <c r="X632" s="368"/>
      <c r="Y632" s="368"/>
      <c r="Z632" s="368"/>
      <c r="AA632" s="369"/>
      <c r="AB632" s="369"/>
      <c r="AC632" s="369"/>
      <c r="AD632" s="369" t="s">
        <v>234</v>
      </c>
      <c r="AE632" s="368" t="str">
        <f t="shared" si="21"/>
        <v>Telephone # (353)</v>
      </c>
      <c r="AF632" s="575"/>
      <c r="AG632" s="575"/>
      <c r="AH632" s="723" t="s">
        <v>3444</v>
      </c>
      <c r="AI632" s="723" t="s">
        <v>4199</v>
      </c>
      <c r="AJ632" s="723"/>
    </row>
    <row r="633" spans="1:36" ht="34.200000000000003" outlineLevel="1" x14ac:dyDescent="0.25">
      <c r="A633" s="383">
        <v>354</v>
      </c>
      <c r="B633" s="373"/>
      <c r="C633" s="382" t="s">
        <v>657</v>
      </c>
      <c r="D633" s="402" t="s">
        <v>1284</v>
      </c>
      <c r="E633" s="376"/>
      <c r="F633" s="368"/>
      <c r="G633" s="376"/>
      <c r="H633" s="376"/>
      <c r="I633" s="412" t="s">
        <v>1286</v>
      </c>
      <c r="J633" s="376" t="s">
        <v>32</v>
      </c>
      <c r="K633" s="214"/>
      <c r="L633" s="368" t="s">
        <v>579</v>
      </c>
      <c r="M633" s="553" t="s">
        <v>3973</v>
      </c>
      <c r="N633" s="367" t="s">
        <v>320</v>
      </c>
      <c r="O633" s="374">
        <v>6</v>
      </c>
      <c r="P633" s="367" t="s">
        <v>204</v>
      </c>
      <c r="Q633" s="214"/>
      <c r="R633" s="407" t="s">
        <v>500</v>
      </c>
      <c r="S633" s="367"/>
      <c r="T633" s="367"/>
      <c r="U633" s="416" t="s">
        <v>249</v>
      </c>
      <c r="V633" s="373"/>
      <c r="W633" s="368"/>
      <c r="X633" s="368"/>
      <c r="Y633" s="368"/>
      <c r="Z633" s="368"/>
      <c r="AA633" s="398"/>
      <c r="AB633" s="369"/>
      <c r="AC633" s="369"/>
      <c r="AD633" s="369" t="s">
        <v>234</v>
      </c>
      <c r="AE633" s="368" t="str">
        <f t="shared" si="21"/>
        <v>Date of Last Visit (mm/yyyy) (354)</v>
      </c>
      <c r="AF633" s="575"/>
      <c r="AG633" s="575"/>
      <c r="AH633" s="723" t="s">
        <v>3444</v>
      </c>
      <c r="AI633" s="723" t="s">
        <v>4220</v>
      </c>
      <c r="AJ633" s="723"/>
    </row>
    <row r="634" spans="1:36" ht="56.1" customHeight="1" outlineLevel="1" x14ac:dyDescent="0.25">
      <c r="A634" s="383">
        <v>355</v>
      </c>
      <c r="B634" s="373"/>
      <c r="C634" s="382" t="s">
        <v>657</v>
      </c>
      <c r="D634" s="402" t="s">
        <v>1284</v>
      </c>
      <c r="E634" s="376"/>
      <c r="F634" s="368"/>
      <c r="G634" s="376"/>
      <c r="H634" s="376"/>
      <c r="I634" s="412" t="s">
        <v>1298</v>
      </c>
      <c r="J634" s="376" t="s">
        <v>32</v>
      </c>
      <c r="K634" s="214"/>
      <c r="L634" s="368" t="s">
        <v>34</v>
      </c>
      <c r="M634" s="368"/>
      <c r="N634" s="452"/>
      <c r="O634" s="452"/>
      <c r="P634" s="367" t="s">
        <v>369</v>
      </c>
      <c r="Q634" s="214"/>
      <c r="R634" s="407"/>
      <c r="S634" s="367"/>
      <c r="T634" s="367"/>
      <c r="U634" s="366"/>
      <c r="V634" s="373"/>
      <c r="W634" s="368"/>
      <c r="X634" s="368"/>
      <c r="Y634" s="368"/>
      <c r="Z634" s="368"/>
      <c r="AA634" s="398"/>
      <c r="AB634" s="369"/>
      <c r="AC634" s="369"/>
      <c r="AD634" s="369"/>
      <c r="AE634" s="368" t="str">
        <f t="shared" si="21"/>
        <v>If a specialist has been seen more recently than the primary care physician, complete the information below. (355)</v>
      </c>
      <c r="AF634" s="575"/>
      <c r="AG634" s="575"/>
      <c r="AH634" s="723"/>
      <c r="AI634" s="723"/>
      <c r="AJ634" s="723"/>
    </row>
    <row r="635" spans="1:36" ht="56.1" customHeight="1" outlineLevel="1" x14ac:dyDescent="0.25">
      <c r="A635" s="383">
        <v>356</v>
      </c>
      <c r="B635" s="373"/>
      <c r="C635" s="382" t="s">
        <v>657</v>
      </c>
      <c r="D635" s="402" t="s">
        <v>1284</v>
      </c>
      <c r="E635" s="376"/>
      <c r="F635" s="368"/>
      <c r="G635" s="376"/>
      <c r="H635" s="376"/>
      <c r="I635" s="401" t="s">
        <v>1299</v>
      </c>
      <c r="J635" s="376" t="s">
        <v>32</v>
      </c>
      <c r="K635" s="214"/>
      <c r="L635" s="368" t="s">
        <v>34</v>
      </c>
      <c r="M635" s="368"/>
      <c r="N635" s="452"/>
      <c r="O635" s="452"/>
      <c r="P635" s="367" t="s">
        <v>369</v>
      </c>
      <c r="Q635" s="214"/>
      <c r="R635" s="407"/>
      <c r="S635" s="367"/>
      <c r="T635" s="367"/>
      <c r="U635" s="366"/>
      <c r="V635" s="373"/>
      <c r="W635" s="368"/>
      <c r="X635" s="368"/>
      <c r="Y635" s="368"/>
      <c r="Z635" s="368"/>
      <c r="AA635" s="398"/>
      <c r="AB635" s="369"/>
      <c r="AC635" s="369"/>
      <c r="AD635" s="369"/>
      <c r="AE635" s="368" t="str">
        <f t="shared" si="21"/>
        <v>Specialist (356)</v>
      </c>
      <c r="AF635" s="575"/>
      <c r="AG635" s="575"/>
      <c r="AH635" s="723"/>
      <c r="AI635" s="723"/>
      <c r="AJ635" s="723"/>
    </row>
    <row r="636" spans="1:36" ht="68.849999999999994" customHeight="1" outlineLevel="1" x14ac:dyDescent="0.25">
      <c r="A636" s="383">
        <v>357</v>
      </c>
      <c r="B636" s="373"/>
      <c r="C636" s="382" t="s">
        <v>657</v>
      </c>
      <c r="D636" s="402" t="s">
        <v>1284</v>
      </c>
      <c r="E636" s="376"/>
      <c r="F636" s="368"/>
      <c r="G636" s="376"/>
      <c r="H636" s="376"/>
      <c r="I636" s="412" t="s">
        <v>1287</v>
      </c>
      <c r="J636" s="376" t="s">
        <v>32</v>
      </c>
      <c r="K636" s="214"/>
      <c r="L636" s="376" t="s">
        <v>536</v>
      </c>
      <c r="M636" s="368"/>
      <c r="N636" s="367" t="s">
        <v>239</v>
      </c>
      <c r="O636" s="374">
        <v>40</v>
      </c>
      <c r="P636" s="367" t="s">
        <v>578</v>
      </c>
      <c r="Q636" s="214"/>
      <c r="R636" s="367" t="s">
        <v>500</v>
      </c>
      <c r="S636" s="367"/>
      <c r="T636" s="367"/>
      <c r="U636" s="366" t="s">
        <v>34</v>
      </c>
      <c r="V636" s="373"/>
      <c r="W636" s="368"/>
      <c r="X636" s="368"/>
      <c r="Y636" s="368"/>
      <c r="Z636" s="368"/>
      <c r="AA636" s="369"/>
      <c r="AB636" s="369"/>
      <c r="AC636" s="369"/>
      <c r="AD636" s="427"/>
      <c r="AE636" s="368" t="str">
        <f t="shared" si="21"/>
        <v>Physician Name (357)</v>
      </c>
      <c r="AF636" s="575"/>
      <c r="AG636" s="575"/>
      <c r="AH636" s="723" t="s">
        <v>1299</v>
      </c>
      <c r="AI636" s="723" t="s">
        <v>1287</v>
      </c>
      <c r="AJ636" s="723"/>
    </row>
    <row r="637" spans="1:36" ht="44.25" customHeight="1" outlineLevel="1" x14ac:dyDescent="0.25">
      <c r="A637" s="383">
        <v>358</v>
      </c>
      <c r="B637" s="373"/>
      <c r="C637" s="382" t="s">
        <v>657</v>
      </c>
      <c r="D637" s="402" t="s">
        <v>1284</v>
      </c>
      <c r="E637" s="376"/>
      <c r="F637" s="368"/>
      <c r="G637" s="376"/>
      <c r="H637" s="376"/>
      <c r="I637" s="412" t="s">
        <v>1276</v>
      </c>
      <c r="J637" s="376" t="s">
        <v>32</v>
      </c>
      <c r="K637" s="214"/>
      <c r="L637" s="368" t="s">
        <v>579</v>
      </c>
      <c r="M637" s="368" t="s">
        <v>3972</v>
      </c>
      <c r="N637" s="367" t="s">
        <v>239</v>
      </c>
      <c r="O637" s="374">
        <v>30</v>
      </c>
      <c r="P637" s="367" t="s">
        <v>578</v>
      </c>
      <c r="Q637" s="214"/>
      <c r="R637" s="367" t="s">
        <v>500</v>
      </c>
      <c r="S637" s="367"/>
      <c r="T637" s="367"/>
      <c r="U637" s="366" t="s">
        <v>34</v>
      </c>
      <c r="V637" s="373"/>
      <c r="W637" s="368"/>
      <c r="X637" s="368"/>
      <c r="Y637" s="368"/>
      <c r="Z637" s="368"/>
      <c r="AA637" s="369"/>
      <c r="AB637" s="369"/>
      <c r="AC637" s="369"/>
      <c r="AD637" s="427"/>
      <c r="AE637" s="368" t="str">
        <f t="shared" si="21"/>
        <v>Type of Specialty (358)</v>
      </c>
      <c r="AF637" s="575"/>
      <c r="AG637" s="575"/>
      <c r="AH637" s="723" t="s">
        <v>1299</v>
      </c>
      <c r="AI637" s="723" t="s">
        <v>1276</v>
      </c>
      <c r="AJ637" s="723"/>
    </row>
    <row r="638" spans="1:36" ht="44.25" customHeight="1" outlineLevel="1" x14ac:dyDescent="0.25">
      <c r="A638" s="383">
        <v>359</v>
      </c>
      <c r="B638" s="373"/>
      <c r="C638" s="382" t="s">
        <v>657</v>
      </c>
      <c r="D638" s="402" t="s">
        <v>1284</v>
      </c>
      <c r="E638" s="376"/>
      <c r="F638" s="368"/>
      <c r="G638" s="376"/>
      <c r="H638" s="376"/>
      <c r="I638" s="412" t="s">
        <v>689</v>
      </c>
      <c r="J638" s="376" t="s">
        <v>32</v>
      </c>
      <c r="K638" s="214"/>
      <c r="L638" s="376" t="s">
        <v>536</v>
      </c>
      <c r="M638" s="368"/>
      <c r="N638" s="367" t="s">
        <v>420</v>
      </c>
      <c r="O638" s="374">
        <v>30</v>
      </c>
      <c r="P638" s="367" t="s">
        <v>406</v>
      </c>
      <c r="Q638" s="214"/>
      <c r="R638" s="367" t="s">
        <v>500</v>
      </c>
      <c r="S638" s="367"/>
      <c r="T638" s="367"/>
      <c r="U638" s="366" t="s">
        <v>34</v>
      </c>
      <c r="V638" s="373"/>
      <c r="W638" s="368"/>
      <c r="X638" s="368"/>
      <c r="Y638" s="368"/>
      <c r="Z638" s="368"/>
      <c r="AA638" s="369"/>
      <c r="AB638" s="369"/>
      <c r="AC638" s="369"/>
      <c r="AD638" s="369" t="s">
        <v>234</v>
      </c>
      <c r="AE638" s="368" t="str">
        <f t="shared" si="21"/>
        <v>Street Address (359)</v>
      </c>
      <c r="AF638" s="575"/>
      <c r="AG638" s="575"/>
      <c r="AH638" s="723" t="s">
        <v>1299</v>
      </c>
      <c r="AI638" s="723" t="s">
        <v>4207</v>
      </c>
      <c r="AJ638" s="723"/>
    </row>
    <row r="639" spans="1:36" ht="44.25" customHeight="1" outlineLevel="1" x14ac:dyDescent="0.25">
      <c r="A639" s="383">
        <v>360</v>
      </c>
      <c r="B639" s="373"/>
      <c r="C639" s="382" t="s">
        <v>657</v>
      </c>
      <c r="D639" s="402" t="s">
        <v>1284</v>
      </c>
      <c r="E639" s="376"/>
      <c r="F639" s="368"/>
      <c r="G639" s="376"/>
      <c r="H639" s="376"/>
      <c r="I639" s="412" t="s">
        <v>395</v>
      </c>
      <c r="J639" s="376" t="s">
        <v>32</v>
      </c>
      <c r="K639" s="214"/>
      <c r="L639" s="376" t="s">
        <v>536</v>
      </c>
      <c r="M639" s="368"/>
      <c r="N639" s="367" t="s">
        <v>420</v>
      </c>
      <c r="O639" s="374">
        <v>20</v>
      </c>
      <c r="P639" s="367" t="s">
        <v>406</v>
      </c>
      <c r="Q639" s="214"/>
      <c r="R639" s="367" t="s">
        <v>500</v>
      </c>
      <c r="S639" s="367"/>
      <c r="T639" s="367"/>
      <c r="U639" s="366" t="s">
        <v>34</v>
      </c>
      <c r="V639" s="373"/>
      <c r="W639" s="368"/>
      <c r="X639" s="368"/>
      <c r="Y639" s="368"/>
      <c r="Z639" s="368"/>
      <c r="AA639" s="369"/>
      <c r="AB639" s="369"/>
      <c r="AC639" s="369"/>
      <c r="AD639" s="369" t="s">
        <v>234</v>
      </c>
      <c r="AE639" s="368" t="str">
        <f t="shared" si="21"/>
        <v>City (360)</v>
      </c>
      <c r="AF639" s="575"/>
      <c r="AG639" s="575"/>
      <c r="AH639" s="723" t="s">
        <v>1299</v>
      </c>
      <c r="AI639" s="723" t="s">
        <v>395</v>
      </c>
      <c r="AJ639" s="723"/>
    </row>
    <row r="640" spans="1:36" ht="44.25" customHeight="1" outlineLevel="1" x14ac:dyDescent="0.25">
      <c r="A640" s="383">
        <v>361</v>
      </c>
      <c r="B640" s="373"/>
      <c r="C640" s="382" t="s">
        <v>657</v>
      </c>
      <c r="D640" s="402" t="s">
        <v>1284</v>
      </c>
      <c r="E640" s="376"/>
      <c r="F640" s="368"/>
      <c r="G640" s="376"/>
      <c r="H640" s="376"/>
      <c r="I640" s="412" t="s">
        <v>284</v>
      </c>
      <c r="J640" s="376" t="s">
        <v>32</v>
      </c>
      <c r="K640" s="214"/>
      <c r="L640" s="376" t="s">
        <v>536</v>
      </c>
      <c r="M640" s="368"/>
      <c r="N640" s="367"/>
      <c r="O640" s="374"/>
      <c r="P640" s="367" t="s">
        <v>130</v>
      </c>
      <c r="Q640" s="214" t="s">
        <v>299</v>
      </c>
      <c r="R640" s="367" t="s">
        <v>500</v>
      </c>
      <c r="S640" s="367"/>
      <c r="T640" s="367"/>
      <c r="U640" s="366" t="s">
        <v>34</v>
      </c>
      <c r="V640" s="373"/>
      <c r="W640" s="368"/>
      <c r="X640" s="368"/>
      <c r="Y640" s="368"/>
      <c r="Z640" s="368"/>
      <c r="AA640" s="369" t="s">
        <v>234</v>
      </c>
      <c r="AB640" s="369"/>
      <c r="AC640" s="369"/>
      <c r="AD640" s="369" t="s">
        <v>234</v>
      </c>
      <c r="AE640" s="368" t="str">
        <f t="shared" si="21"/>
        <v>State (361)</v>
      </c>
      <c r="AF640" s="575"/>
      <c r="AG640" s="575"/>
      <c r="AH640" s="723" t="s">
        <v>1299</v>
      </c>
      <c r="AI640" s="723" t="s">
        <v>284</v>
      </c>
      <c r="AJ640" s="723"/>
    </row>
    <row r="641" spans="1:36" ht="44.25" customHeight="1" outlineLevel="1" x14ac:dyDescent="0.25">
      <c r="A641" s="383">
        <v>362</v>
      </c>
      <c r="B641" s="373"/>
      <c r="C641" s="382" t="s">
        <v>657</v>
      </c>
      <c r="D641" s="402" t="s">
        <v>1284</v>
      </c>
      <c r="E641" s="376"/>
      <c r="F641" s="368"/>
      <c r="G641" s="376"/>
      <c r="H641" s="376"/>
      <c r="I641" s="412" t="s">
        <v>285</v>
      </c>
      <c r="J641" s="376" t="s">
        <v>32</v>
      </c>
      <c r="K641" s="214"/>
      <c r="L641" s="376" t="s">
        <v>536</v>
      </c>
      <c r="M641" s="368"/>
      <c r="N641" s="367" t="s">
        <v>428</v>
      </c>
      <c r="O641" s="374">
        <v>5</v>
      </c>
      <c r="P641" s="367" t="s">
        <v>578</v>
      </c>
      <c r="Q641" s="214"/>
      <c r="R641" s="367" t="s">
        <v>500</v>
      </c>
      <c r="S641" s="367">
        <v>5</v>
      </c>
      <c r="T641" s="367">
        <v>5</v>
      </c>
      <c r="U641" s="366">
        <v>99999</v>
      </c>
      <c r="V641" s="373"/>
      <c r="W641" s="368"/>
      <c r="X641" s="368"/>
      <c r="Y641" s="368"/>
      <c r="Z641" s="368"/>
      <c r="AA641" s="369"/>
      <c r="AB641" s="369"/>
      <c r="AC641" s="369"/>
      <c r="AD641" s="369" t="s">
        <v>234</v>
      </c>
      <c r="AE641" s="368" t="str">
        <f t="shared" si="21"/>
        <v>Zip Code (362)</v>
      </c>
      <c r="AF641" s="575"/>
      <c r="AG641" s="575"/>
      <c r="AH641" s="723" t="s">
        <v>1299</v>
      </c>
      <c r="AI641" s="723" t="s">
        <v>285</v>
      </c>
      <c r="AJ641" s="723"/>
    </row>
    <row r="642" spans="1:36" ht="44.25" customHeight="1" outlineLevel="1" x14ac:dyDescent="0.25">
      <c r="A642" s="383">
        <v>363</v>
      </c>
      <c r="B642" s="373"/>
      <c r="C642" s="382" t="s">
        <v>657</v>
      </c>
      <c r="D642" s="402" t="s">
        <v>1284</v>
      </c>
      <c r="E642" s="376"/>
      <c r="F642" s="368"/>
      <c r="G642" s="376"/>
      <c r="H642" s="376"/>
      <c r="I642" s="409" t="s">
        <v>190</v>
      </c>
      <c r="J642" s="376" t="s">
        <v>32</v>
      </c>
      <c r="K642" s="214"/>
      <c r="L642" s="368" t="s">
        <v>579</v>
      </c>
      <c r="M642" s="553" t="s">
        <v>3972</v>
      </c>
      <c r="N642" s="367" t="s">
        <v>427</v>
      </c>
      <c r="O642" s="374">
        <v>10</v>
      </c>
      <c r="P642" s="367" t="s">
        <v>578</v>
      </c>
      <c r="Q642" s="214"/>
      <c r="R642" s="367" t="s">
        <v>500</v>
      </c>
      <c r="S642" s="367">
        <v>10</v>
      </c>
      <c r="T642" s="366">
        <v>10</v>
      </c>
      <c r="U642" s="366" t="s">
        <v>590</v>
      </c>
      <c r="V642" s="373"/>
      <c r="W642" s="368"/>
      <c r="X642" s="368"/>
      <c r="Y642" s="368"/>
      <c r="Z642" s="368"/>
      <c r="AA642" s="369"/>
      <c r="AB642" s="369"/>
      <c r="AC642" s="369"/>
      <c r="AD642" s="369" t="s">
        <v>234</v>
      </c>
      <c r="AE642" s="368" t="str">
        <f t="shared" si="21"/>
        <v>Telephone # (363)</v>
      </c>
      <c r="AF642" s="575"/>
      <c r="AG642" s="575"/>
      <c r="AH642" s="723" t="s">
        <v>1299</v>
      </c>
      <c r="AI642" s="723" t="s">
        <v>4199</v>
      </c>
      <c r="AJ642" s="723"/>
    </row>
    <row r="643" spans="1:36" ht="44.25" customHeight="1" outlineLevel="1" x14ac:dyDescent="0.25">
      <c r="A643" s="383">
        <v>364</v>
      </c>
      <c r="B643" s="373"/>
      <c r="C643" s="382" t="s">
        <v>657</v>
      </c>
      <c r="D643" s="402" t="s">
        <v>1284</v>
      </c>
      <c r="E643" s="376"/>
      <c r="F643" s="368"/>
      <c r="G643" s="376"/>
      <c r="H643" s="376"/>
      <c r="I643" s="412" t="s">
        <v>1286</v>
      </c>
      <c r="J643" s="376" t="s">
        <v>32</v>
      </c>
      <c r="K643" s="214"/>
      <c r="L643" s="368" t="s">
        <v>579</v>
      </c>
      <c r="M643" s="553" t="s">
        <v>3972</v>
      </c>
      <c r="N643" s="367" t="s">
        <v>320</v>
      </c>
      <c r="O643" s="374">
        <v>6</v>
      </c>
      <c r="P643" s="367" t="s">
        <v>204</v>
      </c>
      <c r="Q643" s="214"/>
      <c r="R643" s="407" t="s">
        <v>500</v>
      </c>
      <c r="S643" s="367"/>
      <c r="T643" s="367"/>
      <c r="U643" s="416" t="s">
        <v>249</v>
      </c>
      <c r="V643" s="373"/>
      <c r="W643" s="368"/>
      <c r="X643" s="368"/>
      <c r="Y643" s="368"/>
      <c r="Z643" s="368"/>
      <c r="AA643" s="398"/>
      <c r="AB643" s="369"/>
      <c r="AC643" s="369"/>
      <c r="AD643" s="369" t="s">
        <v>234</v>
      </c>
      <c r="AE643" s="368" t="str">
        <f t="shared" si="21"/>
        <v>Date of Last Visit (mm/yyyy) (364)</v>
      </c>
      <c r="AF643" s="575"/>
      <c r="AG643" s="575"/>
      <c r="AH643" s="723" t="s">
        <v>1299</v>
      </c>
      <c r="AI643" s="723" t="s">
        <v>4220</v>
      </c>
      <c r="AJ643" s="723"/>
    </row>
    <row r="644" spans="1:36" ht="113.85" customHeight="1" outlineLevel="1" x14ac:dyDescent="0.25">
      <c r="A644" s="383">
        <v>365</v>
      </c>
      <c r="B644" s="373"/>
      <c r="C644" s="382" t="s">
        <v>657</v>
      </c>
      <c r="D644" s="402" t="s">
        <v>1284</v>
      </c>
      <c r="E644" s="376"/>
      <c r="F644" s="368"/>
      <c r="G644" s="376"/>
      <c r="H644" s="376"/>
      <c r="I644" s="412" t="s">
        <v>1325</v>
      </c>
      <c r="J644" s="376" t="s">
        <v>32</v>
      </c>
      <c r="K644" s="214"/>
      <c r="L644" s="376" t="s">
        <v>536</v>
      </c>
      <c r="M644" s="368"/>
      <c r="N644" s="367" t="s">
        <v>239</v>
      </c>
      <c r="O644" s="374">
        <v>500</v>
      </c>
      <c r="P644" s="367" t="s">
        <v>578</v>
      </c>
      <c r="Q644" s="214"/>
      <c r="R644" s="367"/>
      <c r="S644" s="367"/>
      <c r="T644" s="367"/>
      <c r="U644" s="366"/>
      <c r="V644" s="373"/>
      <c r="W644" s="368"/>
      <c r="X644" s="368"/>
      <c r="Y644" s="368"/>
      <c r="Z644" s="368"/>
      <c r="AA644" s="369"/>
      <c r="AB644" s="369"/>
      <c r="AC644" s="369"/>
      <c r="AD644" s="369"/>
      <c r="AE644" s="368" t="str">
        <f t="shared" si="21"/>
        <v>Enter any additional medical provider's information including name(s), address(es) and phone number(s) below. If the proposed insured does not have a Primary Care Physician or a Specialist, indicate as such below. (365)</v>
      </c>
      <c r="AF644" s="575"/>
      <c r="AG644" s="575"/>
      <c r="AH644" s="723"/>
      <c r="AI644" s="723"/>
      <c r="AJ644" s="723"/>
    </row>
    <row r="645" spans="1:36" s="588" customFormat="1" ht="113.85" customHeight="1" outlineLevel="1" x14ac:dyDescent="0.25">
      <c r="A645" s="499">
        <v>366</v>
      </c>
      <c r="B645" s="555"/>
      <c r="C645" s="501" t="s">
        <v>657</v>
      </c>
      <c r="D645" s="502" t="s">
        <v>1284</v>
      </c>
      <c r="E645" s="455"/>
      <c r="F645" s="426"/>
      <c r="G645" s="455"/>
      <c r="H645" s="455"/>
      <c r="I645" s="503" t="s">
        <v>1454</v>
      </c>
      <c r="J645" s="455" t="s">
        <v>32</v>
      </c>
      <c r="K645" s="424" t="s">
        <v>2411</v>
      </c>
      <c r="L645" s="455" t="s">
        <v>536</v>
      </c>
      <c r="M645" s="426"/>
      <c r="N645" s="468" t="s">
        <v>239</v>
      </c>
      <c r="O645" s="469">
        <v>500</v>
      </c>
      <c r="P645" s="468" t="s">
        <v>578</v>
      </c>
      <c r="Q645" s="424"/>
      <c r="R645" s="468"/>
      <c r="S645" s="468"/>
      <c r="T645" s="468"/>
      <c r="U645" s="504"/>
      <c r="V645" s="500"/>
      <c r="W645" s="426"/>
      <c r="X645" s="426"/>
      <c r="Y645" s="426"/>
      <c r="Z645" s="426"/>
      <c r="AA645" s="505"/>
      <c r="AB645" s="505"/>
      <c r="AC645" s="505"/>
      <c r="AD645" s="505"/>
      <c r="AE645" s="426" t="str">
        <f t="shared" si="21"/>
        <v>Enter any additional medical provider's information including name(s), address(es) and phone number(s) below. If the proposed insured does not have a Primary Care Physician, indicate as such below. (366)</v>
      </c>
      <c r="AF645" s="719"/>
      <c r="AG645" s="719"/>
      <c r="AH645" s="723"/>
      <c r="AI645" s="723"/>
      <c r="AJ645" s="723"/>
    </row>
    <row r="646" spans="1:36" ht="44.25" customHeight="1" outlineLevel="1" x14ac:dyDescent="0.25">
      <c r="A646" s="383">
        <v>367</v>
      </c>
      <c r="B646" s="373"/>
      <c r="C646" s="382" t="s">
        <v>657</v>
      </c>
      <c r="D646" s="402" t="s">
        <v>1284</v>
      </c>
      <c r="E646" s="376"/>
      <c r="F646" s="368"/>
      <c r="G646" s="376"/>
      <c r="H646" s="376"/>
      <c r="I646" s="401" t="s">
        <v>2428</v>
      </c>
      <c r="J646" s="376" t="s">
        <v>32</v>
      </c>
      <c r="K646" s="214"/>
      <c r="L646" s="376" t="s">
        <v>34</v>
      </c>
      <c r="M646" s="368"/>
      <c r="N646" s="385"/>
      <c r="O646" s="384"/>
      <c r="P646" s="367" t="s">
        <v>408</v>
      </c>
      <c r="Q646" s="214"/>
      <c r="R646" s="367"/>
      <c r="S646" s="367"/>
      <c r="T646" s="367"/>
      <c r="U646" s="366"/>
      <c r="V646" s="373"/>
      <c r="W646" s="368"/>
      <c r="X646" s="368"/>
      <c r="Y646" s="368"/>
      <c r="Z646" s="368"/>
      <c r="AA646" s="369"/>
      <c r="AB646" s="369"/>
      <c r="AC646" s="369"/>
      <c r="AD646" s="427"/>
      <c r="AE646" s="368" t="str">
        <f t="shared" si="21"/>
        <v>For Broker Dealer and Life Insurance Producer Use Only.  Not for Use with the Public.
(Note to Dev: Text should be in bold) (367)</v>
      </c>
      <c r="AF646" s="575"/>
      <c r="AG646" s="575"/>
      <c r="AH646" s="723"/>
      <c r="AI646" s="723"/>
      <c r="AJ646" s="723"/>
    </row>
    <row r="647" spans="1:36" ht="125.4" x14ac:dyDescent="0.25">
      <c r="A647" s="383">
        <v>368</v>
      </c>
      <c r="B647" s="373"/>
      <c r="C647" s="382" t="s">
        <v>657</v>
      </c>
      <c r="D647" s="451" t="s">
        <v>2445</v>
      </c>
      <c r="E647" s="450" t="s">
        <v>577</v>
      </c>
      <c r="F647" s="449" t="s">
        <v>2446</v>
      </c>
      <c r="G647" s="395"/>
      <c r="H647" s="395">
        <v>1</v>
      </c>
      <c r="I647" s="396"/>
      <c r="J647" s="395"/>
      <c r="K647" s="419"/>
      <c r="L647" s="395"/>
      <c r="M647" s="386"/>
      <c r="N647" s="394" t="s">
        <v>415</v>
      </c>
      <c r="O647" s="393" t="s">
        <v>415</v>
      </c>
      <c r="P647" s="391"/>
      <c r="Q647" s="392"/>
      <c r="R647" s="391"/>
      <c r="S647" s="391"/>
      <c r="T647" s="391"/>
      <c r="U647" s="390"/>
      <c r="V647" s="389"/>
      <c r="W647" s="386"/>
      <c r="X647" s="386"/>
      <c r="Y647" s="386"/>
      <c r="Z647" s="386"/>
      <c r="AA647" s="388"/>
      <c r="AB647" s="388"/>
      <c r="AC647" s="388"/>
      <c r="AD647" s="387" t="s">
        <v>415</v>
      </c>
      <c r="AE647" s="386"/>
      <c r="AF647" s="575"/>
      <c r="AG647" s="575"/>
      <c r="AH647" s="723"/>
      <c r="AI647" s="723"/>
      <c r="AJ647" s="723"/>
    </row>
    <row r="648" spans="1:36" ht="193.8" outlineLevel="1" x14ac:dyDescent="0.25">
      <c r="A648" s="383">
        <v>369</v>
      </c>
      <c r="B648" s="373" t="s">
        <v>3920</v>
      </c>
      <c r="C648" s="382" t="s">
        <v>657</v>
      </c>
      <c r="D648" s="402" t="s">
        <v>2445</v>
      </c>
      <c r="E648" s="380"/>
      <c r="F648" s="373"/>
      <c r="G648" s="380"/>
      <c r="H648" s="380"/>
      <c r="I648" s="412" t="s">
        <v>2433</v>
      </c>
      <c r="J648" s="376" t="s">
        <v>577</v>
      </c>
      <c r="K648" s="412" t="s">
        <v>3917</v>
      </c>
      <c r="L648" s="376" t="s">
        <v>33</v>
      </c>
      <c r="M648" s="368"/>
      <c r="N648" s="385" t="s">
        <v>415</v>
      </c>
      <c r="O648" s="384" t="s">
        <v>415</v>
      </c>
      <c r="P648" s="367" t="s">
        <v>604</v>
      </c>
      <c r="Q648" s="214" t="s">
        <v>575</v>
      </c>
      <c r="R648" s="367" t="s">
        <v>1405</v>
      </c>
      <c r="S648" s="367"/>
      <c r="T648" s="367"/>
      <c r="U648" s="366" t="s">
        <v>34</v>
      </c>
      <c r="V648" s="373"/>
      <c r="W648" s="448" t="s">
        <v>838</v>
      </c>
      <c r="X648" s="448" t="s">
        <v>1137</v>
      </c>
      <c r="Y648" s="368"/>
      <c r="Z648" s="368" t="s">
        <v>266</v>
      </c>
      <c r="AA648" s="369" t="s">
        <v>234</v>
      </c>
      <c r="AB648" s="369"/>
      <c r="AC648" s="369" t="s">
        <v>234</v>
      </c>
      <c r="AD648" s="369" t="s">
        <v>234</v>
      </c>
      <c r="AE648" s="368" t="str">
        <f t="shared" ref="AE648:AE679" si="22">I648&amp;" ("&amp;A648&amp;")"</f>
        <v>Policy applied for will replace, cause a change in, or involve a cash withdrawal or loan from or lapse of any life insurance policy or annuity contract on any Insured's life (additional info) (369)</v>
      </c>
      <c r="AF648" s="575"/>
      <c r="AG648" s="575"/>
      <c r="AH648" s="723" t="s">
        <v>4221</v>
      </c>
      <c r="AI648" s="579" t="s">
        <v>4222</v>
      </c>
      <c r="AJ648" s="723"/>
    </row>
    <row r="649" spans="1:36" ht="145.19999999999999" outlineLevel="1" x14ac:dyDescent="0.25">
      <c r="A649" s="383">
        <v>370</v>
      </c>
      <c r="B649" s="555" t="s">
        <v>3920</v>
      </c>
      <c r="C649" s="382" t="s">
        <v>657</v>
      </c>
      <c r="D649" s="402" t="s">
        <v>2445</v>
      </c>
      <c r="E649" s="376"/>
      <c r="F649" s="431"/>
      <c r="G649" s="376"/>
      <c r="H649" s="376"/>
      <c r="I649" s="412" t="s">
        <v>2434</v>
      </c>
      <c r="J649" s="376" t="s">
        <v>577</v>
      </c>
      <c r="K649" s="550" t="s">
        <v>3918</v>
      </c>
      <c r="L649" s="376" t="s">
        <v>33</v>
      </c>
      <c r="M649" s="368"/>
      <c r="N649" s="385" t="s">
        <v>415</v>
      </c>
      <c r="O649" s="384" t="s">
        <v>415</v>
      </c>
      <c r="P649" s="367" t="s">
        <v>604</v>
      </c>
      <c r="Q649" s="214" t="s">
        <v>575</v>
      </c>
      <c r="R649" s="407" t="s">
        <v>500</v>
      </c>
      <c r="S649" s="367"/>
      <c r="T649" s="367"/>
      <c r="U649" s="366" t="s">
        <v>34</v>
      </c>
      <c r="V649" s="373"/>
      <c r="W649" s="368" t="s">
        <v>754</v>
      </c>
      <c r="X649" s="368" t="s">
        <v>802</v>
      </c>
      <c r="Y649" s="368"/>
      <c r="Z649" s="368" t="s">
        <v>69</v>
      </c>
      <c r="AA649" s="369" t="s">
        <v>234</v>
      </c>
      <c r="AB649" s="369"/>
      <c r="AC649" s="369" t="s">
        <v>234</v>
      </c>
      <c r="AD649" s="369" t="s">
        <v>234</v>
      </c>
      <c r="AE649" s="368" t="str">
        <f t="shared" si="22"/>
        <v>Existing policy(ies) will be terminated through discontinuing premium payments, surrender, forfeiture, or assignment to the insurer (370)</v>
      </c>
      <c r="AF649" s="575"/>
      <c r="AG649" s="575"/>
      <c r="AH649" s="723" t="s">
        <v>4221</v>
      </c>
      <c r="AI649" s="579" t="s">
        <v>4222</v>
      </c>
      <c r="AJ649" s="723"/>
    </row>
    <row r="650" spans="1:36" ht="145.19999999999999" outlineLevel="1" x14ac:dyDescent="0.25">
      <c r="A650" s="383">
        <v>371</v>
      </c>
      <c r="B650" s="555" t="s">
        <v>3920</v>
      </c>
      <c r="C650" s="382" t="s">
        <v>657</v>
      </c>
      <c r="D650" s="402" t="s">
        <v>2445</v>
      </c>
      <c r="E650" s="376"/>
      <c r="F650" s="431"/>
      <c r="G650" s="376"/>
      <c r="H650" s="376"/>
      <c r="I650" s="412" t="s">
        <v>2435</v>
      </c>
      <c r="J650" s="376" t="s">
        <v>577</v>
      </c>
      <c r="K650" s="550" t="s">
        <v>3919</v>
      </c>
      <c r="L650" s="376" t="s">
        <v>33</v>
      </c>
      <c r="M650" s="368"/>
      <c r="N650" s="385" t="s">
        <v>415</v>
      </c>
      <c r="O650" s="384" t="s">
        <v>415</v>
      </c>
      <c r="P650" s="367" t="s">
        <v>604</v>
      </c>
      <c r="Q650" s="214" t="s">
        <v>575</v>
      </c>
      <c r="R650" s="407" t="s">
        <v>500</v>
      </c>
      <c r="S650" s="367"/>
      <c r="T650" s="367"/>
      <c r="U650" s="366" t="s">
        <v>34</v>
      </c>
      <c r="V650" s="373"/>
      <c r="W650" s="368" t="s">
        <v>755</v>
      </c>
      <c r="X650" s="368" t="s">
        <v>756</v>
      </c>
      <c r="Y650" s="368"/>
      <c r="Z650" s="368" t="s">
        <v>69</v>
      </c>
      <c r="AA650" s="369" t="s">
        <v>234</v>
      </c>
      <c r="AB650" s="369"/>
      <c r="AC650" s="369" t="s">
        <v>234</v>
      </c>
      <c r="AD650" s="369" t="s">
        <v>234</v>
      </c>
      <c r="AE650" s="368" t="str">
        <f t="shared" si="22"/>
        <v>Using existing policy(ies) funds to pay premiums on the applied for policy (371)</v>
      </c>
      <c r="AF650" s="575"/>
      <c r="AG650" s="575"/>
      <c r="AH650" s="723" t="s">
        <v>4221</v>
      </c>
      <c r="AI650" s="579" t="s">
        <v>4222</v>
      </c>
      <c r="AJ650" s="723"/>
    </row>
    <row r="651" spans="1:36" ht="227.25" customHeight="1" outlineLevel="1" x14ac:dyDescent="0.25">
      <c r="A651" s="383">
        <v>372</v>
      </c>
      <c r="B651" s="373"/>
      <c r="C651" s="382" t="s">
        <v>657</v>
      </c>
      <c r="D651" s="402" t="s">
        <v>2445</v>
      </c>
      <c r="E651" s="376"/>
      <c r="F651" s="368"/>
      <c r="G651" s="376"/>
      <c r="H651" s="376"/>
      <c r="I651" s="401" t="s">
        <v>712</v>
      </c>
      <c r="J651" s="376" t="s">
        <v>32</v>
      </c>
      <c r="K651" s="214"/>
      <c r="L651" s="376" t="s">
        <v>34</v>
      </c>
      <c r="M651" s="368"/>
      <c r="N651" s="385"/>
      <c r="O651" s="384"/>
      <c r="P651" s="367" t="s">
        <v>369</v>
      </c>
      <c r="Q651" s="447"/>
      <c r="R651" s="446"/>
      <c r="S651" s="367"/>
      <c r="T651" s="367"/>
      <c r="U651" s="366"/>
      <c r="V651" s="373"/>
      <c r="W651" s="368"/>
      <c r="X651" s="368"/>
      <c r="Y651" s="368"/>
      <c r="Z651" s="368"/>
      <c r="AA651" s="369"/>
      <c r="AB651" s="369"/>
      <c r="AC651" s="369"/>
      <c r="AD651" s="369"/>
      <c r="AE651" s="368" t="str">
        <f t="shared" si="22"/>
        <v>Enter up to 15 Existing, Pending or Planned Policies (372)</v>
      </c>
      <c r="AF651" s="575"/>
      <c r="AG651" s="575"/>
      <c r="AH651" s="723"/>
      <c r="AI651" s="723"/>
      <c r="AJ651" s="723"/>
    </row>
    <row r="652" spans="1:36" ht="34.35" customHeight="1" outlineLevel="1" x14ac:dyDescent="0.25">
      <c r="A652" s="383">
        <v>373</v>
      </c>
      <c r="B652" s="373"/>
      <c r="C652" s="382" t="s">
        <v>657</v>
      </c>
      <c r="D652" s="402" t="s">
        <v>2445</v>
      </c>
      <c r="E652" s="376"/>
      <c r="F652" s="368"/>
      <c r="G652" s="376"/>
      <c r="H652" s="368"/>
      <c r="I652" s="412" t="s">
        <v>703</v>
      </c>
      <c r="J652" s="376" t="s">
        <v>32</v>
      </c>
      <c r="K652" s="214"/>
      <c r="L652" s="376"/>
      <c r="M652" s="368"/>
      <c r="N652" s="385"/>
      <c r="O652" s="384"/>
      <c r="P652" s="367" t="s">
        <v>258</v>
      </c>
      <c r="Q652" s="447"/>
      <c r="R652" s="446"/>
      <c r="S652" s="367"/>
      <c r="T652" s="367"/>
      <c r="U652" s="366"/>
      <c r="V652" s="373"/>
      <c r="W652" s="368"/>
      <c r="X652" s="368"/>
      <c r="Y652" s="368"/>
      <c r="Z652" s="368"/>
      <c r="AA652" s="369"/>
      <c r="AB652" s="369"/>
      <c r="AC652" s="369"/>
      <c r="AD652" s="369"/>
      <c r="AE652" s="368" t="str">
        <f t="shared" si="22"/>
        <v>Save (373)</v>
      </c>
      <c r="AF652" s="575"/>
      <c r="AG652" s="575"/>
      <c r="AH652" s="723"/>
      <c r="AI652" s="723"/>
      <c r="AJ652" s="723"/>
    </row>
    <row r="653" spans="1:36" ht="34.35" customHeight="1" outlineLevel="1" x14ac:dyDescent="0.25">
      <c r="A653" s="383">
        <v>374</v>
      </c>
      <c r="B653" s="373"/>
      <c r="C653" s="382" t="s">
        <v>657</v>
      </c>
      <c r="D653" s="402" t="s">
        <v>2445</v>
      </c>
      <c r="E653" s="376"/>
      <c r="F653" s="368"/>
      <c r="G653" s="376"/>
      <c r="H653" s="368"/>
      <c r="I653" s="412" t="s">
        <v>704</v>
      </c>
      <c r="J653" s="376" t="s">
        <v>32</v>
      </c>
      <c r="K653" s="214"/>
      <c r="L653" s="376"/>
      <c r="M653" s="368"/>
      <c r="N653" s="385"/>
      <c r="O653" s="384"/>
      <c r="P653" s="367" t="s">
        <v>258</v>
      </c>
      <c r="Q653" s="447"/>
      <c r="R653" s="446"/>
      <c r="S653" s="367"/>
      <c r="T653" s="367"/>
      <c r="U653" s="366"/>
      <c r="V653" s="373"/>
      <c r="W653" s="368"/>
      <c r="X653" s="368"/>
      <c r="Y653" s="368"/>
      <c r="Z653" s="368"/>
      <c r="AA653" s="369"/>
      <c r="AB653" s="369"/>
      <c r="AC653" s="369"/>
      <c r="AD653" s="369"/>
      <c r="AE653" s="368" t="str">
        <f t="shared" si="22"/>
        <v>Cancel (374)</v>
      </c>
      <c r="AF653" s="575"/>
      <c r="AG653" s="575"/>
      <c r="AH653" s="723"/>
      <c r="AI653" s="723"/>
      <c r="AJ653" s="723"/>
    </row>
    <row r="654" spans="1:36" ht="90.75" customHeight="1" outlineLevel="1" x14ac:dyDescent="0.25">
      <c r="A654" s="383">
        <v>375</v>
      </c>
      <c r="B654" s="373"/>
      <c r="C654" s="382" t="s">
        <v>657</v>
      </c>
      <c r="D654" s="402" t="s">
        <v>2445</v>
      </c>
      <c r="E654" s="376"/>
      <c r="F654" s="368"/>
      <c r="G654" s="376"/>
      <c r="H654" s="368"/>
      <c r="I654" s="412" t="s">
        <v>559</v>
      </c>
      <c r="J654" s="376" t="s">
        <v>32</v>
      </c>
      <c r="K654" s="214"/>
      <c r="L654" s="376" t="s">
        <v>33</v>
      </c>
      <c r="M654" s="368"/>
      <c r="N654" s="385"/>
      <c r="O654" s="384" t="s">
        <v>363</v>
      </c>
      <c r="P654" s="367" t="s">
        <v>130</v>
      </c>
      <c r="Q654" s="214" t="s">
        <v>886</v>
      </c>
      <c r="R654" s="367" t="s">
        <v>500</v>
      </c>
      <c r="S654" s="367"/>
      <c r="T654" s="367"/>
      <c r="U654" s="366" t="s">
        <v>34</v>
      </c>
      <c r="V654" s="373"/>
      <c r="W654" s="368" t="s">
        <v>2227</v>
      </c>
      <c r="X654" s="368"/>
      <c r="Y654" s="368"/>
      <c r="Z654" s="368" t="s">
        <v>889</v>
      </c>
      <c r="AA654" s="369" t="s">
        <v>234</v>
      </c>
      <c r="AB654" s="369"/>
      <c r="AC654" s="369"/>
      <c r="AD654" s="369" t="s">
        <v>234</v>
      </c>
      <c r="AE654" s="368" t="str">
        <f t="shared" si="22"/>
        <v>Company
(Column label- Company Name) (375)</v>
      </c>
      <c r="AF654" s="575"/>
      <c r="AG654" s="575"/>
      <c r="AH654" s="579" t="s">
        <v>4229</v>
      </c>
      <c r="AI654" s="579" t="s">
        <v>4231</v>
      </c>
      <c r="AJ654" s="723"/>
    </row>
    <row r="655" spans="1:36" ht="87" customHeight="1" outlineLevel="1" x14ac:dyDescent="0.25">
      <c r="A655" s="383">
        <v>376</v>
      </c>
      <c r="B655" s="373"/>
      <c r="C655" s="382" t="s">
        <v>657</v>
      </c>
      <c r="D655" s="402" t="s">
        <v>2445</v>
      </c>
      <c r="E655" s="376"/>
      <c r="F655" s="368"/>
      <c r="G655" s="376"/>
      <c r="H655" s="368"/>
      <c r="I655" s="412" t="s">
        <v>560</v>
      </c>
      <c r="J655" s="376" t="s">
        <v>577</v>
      </c>
      <c r="K655" s="214" t="s">
        <v>2228</v>
      </c>
      <c r="L655" s="376" t="s">
        <v>33</v>
      </c>
      <c r="M655" s="368"/>
      <c r="N655" s="367" t="s">
        <v>239</v>
      </c>
      <c r="O655" s="374">
        <v>30</v>
      </c>
      <c r="P655" s="367" t="s">
        <v>578</v>
      </c>
      <c r="Q655" s="214"/>
      <c r="R655" s="367" t="s">
        <v>500</v>
      </c>
      <c r="S655" s="367"/>
      <c r="T655" s="367"/>
      <c r="U655" s="366" t="s">
        <v>34</v>
      </c>
      <c r="V655" s="373"/>
      <c r="W655" s="368"/>
      <c r="X655" s="368"/>
      <c r="Y655" s="368"/>
      <c r="Z655" s="368"/>
      <c r="AA655" s="369"/>
      <c r="AB655" s="369"/>
      <c r="AC655" s="369"/>
      <c r="AD655" s="369" t="s">
        <v>234</v>
      </c>
      <c r="AE655" s="368" t="str">
        <f t="shared" si="22"/>
        <v>Name
(also under Column Label- Company Name) (376)</v>
      </c>
      <c r="AF655" s="575"/>
      <c r="AG655" s="575"/>
      <c r="AH655" s="579" t="s">
        <v>4229</v>
      </c>
      <c r="AI655" s="579" t="s">
        <v>4231</v>
      </c>
      <c r="AJ655" s="723"/>
    </row>
    <row r="656" spans="1:36" ht="84" customHeight="1" outlineLevel="1" x14ac:dyDescent="0.25">
      <c r="A656" s="383">
        <v>377</v>
      </c>
      <c r="B656" s="373"/>
      <c r="C656" s="382" t="s">
        <v>657</v>
      </c>
      <c r="D656" s="402" t="s">
        <v>2445</v>
      </c>
      <c r="E656" s="376"/>
      <c r="F656" s="368"/>
      <c r="G656" s="376"/>
      <c r="H656" s="368"/>
      <c r="I656" s="412" t="s">
        <v>451</v>
      </c>
      <c r="J656" s="376" t="s">
        <v>32</v>
      </c>
      <c r="K656" s="214"/>
      <c r="L656" s="376" t="s">
        <v>33</v>
      </c>
      <c r="M656" s="368"/>
      <c r="N656" s="385" t="s">
        <v>415</v>
      </c>
      <c r="O656" s="384" t="s">
        <v>415</v>
      </c>
      <c r="P656" s="367" t="s">
        <v>604</v>
      </c>
      <c r="Q656" s="214" t="s">
        <v>269</v>
      </c>
      <c r="R656" s="367" t="s">
        <v>270</v>
      </c>
      <c r="S656" s="367"/>
      <c r="T656" s="367"/>
      <c r="U656" s="366" t="s">
        <v>34</v>
      </c>
      <c r="V656" s="373"/>
      <c r="W656" s="368"/>
      <c r="X656" s="368"/>
      <c r="Y656" s="368"/>
      <c r="Z656" s="368"/>
      <c r="AA656" s="369"/>
      <c r="AB656" s="369"/>
      <c r="AC656" s="369"/>
      <c r="AD656" s="369" t="s">
        <v>234</v>
      </c>
      <c r="AE656" s="368" t="str">
        <f t="shared" si="22"/>
        <v>Group together in box 1 with the label "Select one from each row" (Life/Annuity) (377)</v>
      </c>
      <c r="AF656" s="575"/>
      <c r="AG656" s="575"/>
      <c r="AH656" s="723" t="s">
        <v>4221</v>
      </c>
      <c r="AI656" s="723" t="s">
        <v>954</v>
      </c>
      <c r="AJ656" s="723"/>
    </row>
    <row r="657" spans="1:36" ht="84" customHeight="1" outlineLevel="1" x14ac:dyDescent="0.25">
      <c r="A657" s="383">
        <v>378</v>
      </c>
      <c r="B657" s="373"/>
      <c r="C657" s="382" t="s">
        <v>657</v>
      </c>
      <c r="D657" s="402" t="s">
        <v>2445</v>
      </c>
      <c r="E657" s="376"/>
      <c r="F657" s="368"/>
      <c r="G657" s="376"/>
      <c r="H657" s="368"/>
      <c r="I657" s="412" t="s">
        <v>333</v>
      </c>
      <c r="J657" s="376" t="s">
        <v>32</v>
      </c>
      <c r="K657" s="214"/>
      <c r="L657" s="376" t="s">
        <v>33</v>
      </c>
      <c r="M657" s="368"/>
      <c r="N657" s="385" t="s">
        <v>415</v>
      </c>
      <c r="O657" s="384" t="s">
        <v>415</v>
      </c>
      <c r="P657" s="367" t="s">
        <v>604</v>
      </c>
      <c r="Q657" s="214" t="s">
        <v>187</v>
      </c>
      <c r="R657" s="367" t="s">
        <v>500</v>
      </c>
      <c r="S657" s="367"/>
      <c r="T657" s="367"/>
      <c r="U657" s="366" t="s">
        <v>34</v>
      </c>
      <c r="V657" s="373"/>
      <c r="W657" s="368"/>
      <c r="X657" s="368"/>
      <c r="Y657" s="368"/>
      <c r="Z657" s="368"/>
      <c r="AA657" s="369"/>
      <c r="AB657" s="369"/>
      <c r="AC657" s="369"/>
      <c r="AD657" s="369" t="s">
        <v>234</v>
      </c>
      <c r="AE657" s="368" t="str">
        <f t="shared" si="22"/>
        <v>Group together in box 1 with the label "Select one from each row" (Ind/Grp) (378)</v>
      </c>
      <c r="AF657" s="575"/>
      <c r="AG657" s="575"/>
      <c r="AH657" s="723" t="s">
        <v>4221</v>
      </c>
      <c r="AI657" s="723" t="s">
        <v>4223</v>
      </c>
      <c r="AJ657" s="723"/>
    </row>
    <row r="658" spans="1:36" ht="84" customHeight="1" outlineLevel="1" x14ac:dyDescent="0.25">
      <c r="A658" s="383">
        <v>379</v>
      </c>
      <c r="B658" s="373"/>
      <c r="C658" s="382" t="s">
        <v>657</v>
      </c>
      <c r="D658" s="402" t="s">
        <v>2445</v>
      </c>
      <c r="E658" s="376"/>
      <c r="F658" s="368"/>
      <c r="G658" s="376"/>
      <c r="H658" s="368"/>
      <c r="I658" s="412" t="s">
        <v>241</v>
      </c>
      <c r="J658" s="376" t="s">
        <v>32</v>
      </c>
      <c r="K658" s="214"/>
      <c r="L658" s="376" t="s">
        <v>33</v>
      </c>
      <c r="M658" s="368"/>
      <c r="N658" s="385" t="s">
        <v>415</v>
      </c>
      <c r="O658" s="384" t="s">
        <v>415</v>
      </c>
      <c r="P658" s="367" t="s">
        <v>604</v>
      </c>
      <c r="Q658" s="214" t="s">
        <v>437</v>
      </c>
      <c r="R658" s="367" t="s">
        <v>500</v>
      </c>
      <c r="S658" s="367"/>
      <c r="T658" s="367"/>
      <c r="U658" s="366" t="s">
        <v>34</v>
      </c>
      <c r="V658" s="373"/>
      <c r="W658" s="368"/>
      <c r="X658" s="368"/>
      <c r="Y658" s="368"/>
      <c r="Z658" s="368"/>
      <c r="AA658" s="369"/>
      <c r="AB658" s="369"/>
      <c r="AC658" s="369"/>
      <c r="AD658" s="369" t="s">
        <v>234</v>
      </c>
      <c r="AE658" s="368" t="str">
        <f t="shared" si="22"/>
        <v>Group together in box 2 with the label "Select one from each row"( Personal/Bus) (379)</v>
      </c>
      <c r="AF658" s="575"/>
      <c r="AG658" s="575"/>
      <c r="AH658" s="579" t="s">
        <v>4229</v>
      </c>
      <c r="AI658" s="579" t="s">
        <v>4230</v>
      </c>
      <c r="AJ658" s="723"/>
    </row>
    <row r="659" spans="1:36" ht="51.6" customHeight="1" outlineLevel="1" x14ac:dyDescent="0.25">
      <c r="A659" s="383">
        <v>380</v>
      </c>
      <c r="B659" s="373"/>
      <c r="C659" s="382" t="s">
        <v>1801</v>
      </c>
      <c r="D659" s="402" t="s">
        <v>2445</v>
      </c>
      <c r="E659" s="376"/>
      <c r="F659" s="368"/>
      <c r="G659" s="376"/>
      <c r="H659" s="368"/>
      <c r="I659" s="412" t="s">
        <v>717</v>
      </c>
      <c r="J659" s="376" t="s">
        <v>32</v>
      </c>
      <c r="K659" s="214"/>
      <c r="L659" s="376" t="s">
        <v>33</v>
      </c>
      <c r="M659" s="368"/>
      <c r="N659" s="385" t="s">
        <v>415</v>
      </c>
      <c r="O659" s="384" t="s">
        <v>415</v>
      </c>
      <c r="P659" s="367" t="s">
        <v>604</v>
      </c>
      <c r="Q659" s="214" t="s">
        <v>718</v>
      </c>
      <c r="R659" s="367" t="s">
        <v>500</v>
      </c>
      <c r="S659" s="367"/>
      <c r="T659" s="367"/>
      <c r="U659" s="366" t="s">
        <v>34</v>
      </c>
      <c r="V659" s="373"/>
      <c r="W659" s="368"/>
      <c r="X659" s="368"/>
      <c r="Y659" s="368"/>
      <c r="Z659" s="368"/>
      <c r="AA659" s="369"/>
      <c r="AB659" s="369"/>
      <c r="AC659" s="369"/>
      <c r="AD659" s="369" t="s">
        <v>234</v>
      </c>
      <c r="AE659" s="368" t="str">
        <f t="shared" si="22"/>
        <v>Group together in box 2 with the label "Select one from each row" ('Pending/Planned'/ 'Inforce') (380)</v>
      </c>
      <c r="AF659" s="575"/>
      <c r="AG659" s="575"/>
      <c r="AH659" s="579" t="s">
        <v>4224</v>
      </c>
      <c r="AI659" s="723"/>
      <c r="AJ659" s="723"/>
    </row>
    <row r="660" spans="1:36" ht="39.6" outlineLevel="1" x14ac:dyDescent="0.25">
      <c r="A660" s="383">
        <v>381</v>
      </c>
      <c r="B660" s="555" t="s">
        <v>3922</v>
      </c>
      <c r="C660" s="382" t="s">
        <v>657</v>
      </c>
      <c r="D660" s="402" t="s">
        <v>2445</v>
      </c>
      <c r="E660" s="376"/>
      <c r="F660" s="368"/>
      <c r="G660" s="376"/>
      <c r="H660" s="368"/>
      <c r="I660" s="412" t="s">
        <v>24</v>
      </c>
      <c r="J660" s="376" t="s">
        <v>32</v>
      </c>
      <c r="K660" s="214"/>
      <c r="L660" s="376" t="s">
        <v>579</v>
      </c>
      <c r="M660" s="553" t="s">
        <v>3921</v>
      </c>
      <c r="N660" s="367" t="s">
        <v>239</v>
      </c>
      <c r="O660" s="374">
        <v>13</v>
      </c>
      <c r="P660" s="367" t="s">
        <v>578</v>
      </c>
      <c r="Q660" s="214"/>
      <c r="R660" s="367" t="s">
        <v>500</v>
      </c>
      <c r="S660" s="367"/>
      <c r="T660" s="367"/>
      <c r="U660" s="366" t="s">
        <v>34</v>
      </c>
      <c r="V660" s="373"/>
      <c r="W660" s="368"/>
      <c r="X660" s="368"/>
      <c r="Y660" s="368"/>
      <c r="Z660" s="368"/>
      <c r="AA660" s="369"/>
      <c r="AB660" s="369"/>
      <c r="AC660" s="369"/>
      <c r="AD660" s="369" t="s">
        <v>234</v>
      </c>
      <c r="AE660" s="368" t="str">
        <f t="shared" si="22"/>
        <v>Policy/ Contract #
(Column label- Policy/Contract #) (381)</v>
      </c>
      <c r="AF660" s="575"/>
      <c r="AG660" s="575"/>
      <c r="AH660" s="579" t="s">
        <v>4229</v>
      </c>
      <c r="AI660" s="579" t="s">
        <v>4232</v>
      </c>
      <c r="AJ660" s="723"/>
    </row>
    <row r="661" spans="1:36" ht="144" customHeight="1" outlineLevel="1" x14ac:dyDescent="0.25">
      <c r="A661" s="383">
        <v>382</v>
      </c>
      <c r="B661" s="373"/>
      <c r="C661" s="382" t="s">
        <v>657</v>
      </c>
      <c r="D661" s="402" t="s">
        <v>2445</v>
      </c>
      <c r="E661" s="376"/>
      <c r="F661" s="368"/>
      <c r="G661" s="376"/>
      <c r="H661" s="368"/>
      <c r="I661" s="412" t="s">
        <v>12</v>
      </c>
      <c r="J661" s="376" t="s">
        <v>32</v>
      </c>
      <c r="K661" s="214"/>
      <c r="L661" s="376" t="s">
        <v>33</v>
      </c>
      <c r="M661" s="368"/>
      <c r="N661" s="367" t="s">
        <v>263</v>
      </c>
      <c r="O661" s="374">
        <v>9</v>
      </c>
      <c r="P661" s="367" t="s">
        <v>578</v>
      </c>
      <c r="Q661" s="214"/>
      <c r="R661" s="430" t="s">
        <v>500</v>
      </c>
      <c r="S661" s="436">
        <v>1</v>
      </c>
      <c r="T661" s="436">
        <v>999999999</v>
      </c>
      <c r="U661" s="436">
        <v>999999999</v>
      </c>
      <c r="V661" s="373"/>
      <c r="W661" s="368"/>
      <c r="X661" s="368"/>
      <c r="Y661" s="368"/>
      <c r="Z661" s="368"/>
      <c r="AA661" s="369"/>
      <c r="AB661" s="369"/>
      <c r="AC661" s="369"/>
      <c r="AD661" s="369" t="s">
        <v>234</v>
      </c>
      <c r="AE661" s="368" t="str">
        <f t="shared" si="22"/>
        <v>Face Amount
(Column Label- "Amount") (382)</v>
      </c>
      <c r="AF661" s="575"/>
      <c r="AG661" s="575"/>
      <c r="AH661" s="579" t="s">
        <v>4229</v>
      </c>
      <c r="AI661" s="579" t="s">
        <v>4233</v>
      </c>
      <c r="AJ661" s="723"/>
    </row>
    <row r="662" spans="1:36" ht="79.8" outlineLevel="1" x14ac:dyDescent="0.25">
      <c r="A662" s="383">
        <v>383</v>
      </c>
      <c r="B662" s="373"/>
      <c r="C662" s="382" t="s">
        <v>1801</v>
      </c>
      <c r="D662" s="402" t="s">
        <v>2445</v>
      </c>
      <c r="E662" s="376"/>
      <c r="F662" s="368"/>
      <c r="G662" s="376"/>
      <c r="H662" s="368"/>
      <c r="I662" s="412" t="s">
        <v>1617</v>
      </c>
      <c r="J662" s="376" t="s">
        <v>577</v>
      </c>
      <c r="K662" s="214" t="s">
        <v>2229</v>
      </c>
      <c r="L662" s="376" t="s">
        <v>33</v>
      </c>
      <c r="M662" s="368"/>
      <c r="N662" s="367"/>
      <c r="O662" s="374"/>
      <c r="P662" s="367" t="s">
        <v>604</v>
      </c>
      <c r="Q662" s="214" t="s">
        <v>575</v>
      </c>
      <c r="R662" s="430" t="s">
        <v>500</v>
      </c>
      <c r="S662" s="436"/>
      <c r="T662" s="436"/>
      <c r="U662" s="436" t="s">
        <v>34</v>
      </c>
      <c r="V662" s="373"/>
      <c r="W662" s="368"/>
      <c r="X662" s="368"/>
      <c r="Y662" s="368"/>
      <c r="Z662" s="368"/>
      <c r="AA662" s="369"/>
      <c r="AB662" s="369"/>
      <c r="AC662" s="369"/>
      <c r="AD662" s="369"/>
      <c r="AE662" s="368" t="str">
        <f t="shared" si="22"/>
        <v>Includes LTC Coverage (383)</v>
      </c>
      <c r="AF662" s="575"/>
      <c r="AG662" s="575"/>
      <c r="AH662" s="723" t="s">
        <v>4221</v>
      </c>
      <c r="AI662" s="723" t="s">
        <v>954</v>
      </c>
      <c r="AJ662" s="579" t="s">
        <v>4243</v>
      </c>
    </row>
    <row r="663" spans="1:36" ht="176.1" customHeight="1" outlineLevel="1" x14ac:dyDescent="0.25">
      <c r="A663" s="383">
        <v>384</v>
      </c>
      <c r="B663" s="373"/>
      <c r="C663" s="382" t="s">
        <v>657</v>
      </c>
      <c r="D663" s="402" t="s">
        <v>2445</v>
      </c>
      <c r="E663" s="376"/>
      <c r="F663" s="368"/>
      <c r="G663" s="376"/>
      <c r="H663" s="368"/>
      <c r="I663" s="412" t="s">
        <v>248</v>
      </c>
      <c r="J663" s="376" t="s">
        <v>577</v>
      </c>
      <c r="K663" s="214" t="s">
        <v>2374</v>
      </c>
      <c r="L663" s="376" t="s">
        <v>579</v>
      </c>
      <c r="M663" s="368" t="s">
        <v>2230</v>
      </c>
      <c r="N663" s="367" t="s">
        <v>95</v>
      </c>
      <c r="O663" s="374">
        <v>4</v>
      </c>
      <c r="P663" s="367" t="s">
        <v>573</v>
      </c>
      <c r="Q663" s="214"/>
      <c r="R663" s="367" t="s">
        <v>500</v>
      </c>
      <c r="S663" s="367"/>
      <c r="T663" s="367"/>
      <c r="U663" s="366" t="s">
        <v>271</v>
      </c>
      <c r="V663" s="373"/>
      <c r="W663" s="368"/>
      <c r="X663" s="368"/>
      <c r="Y663" s="368"/>
      <c r="Z663" s="368" t="s">
        <v>238</v>
      </c>
      <c r="AA663" s="369"/>
      <c r="AB663" s="369"/>
      <c r="AC663" s="369"/>
      <c r="AD663" s="369" t="s">
        <v>234</v>
      </c>
      <c r="AE663" s="368" t="str">
        <f t="shared" si="22"/>
        <v>Year Issued (384)</v>
      </c>
      <c r="AF663" s="575"/>
      <c r="AG663" s="575"/>
      <c r="AH663" s="727" t="s">
        <v>4221</v>
      </c>
      <c r="AI663" s="727" t="s">
        <v>4226</v>
      </c>
      <c r="AJ663" s="723"/>
    </row>
    <row r="664" spans="1:36" ht="222" customHeight="1" outlineLevel="1" x14ac:dyDescent="0.25">
      <c r="A664" s="383">
        <v>385</v>
      </c>
      <c r="B664" s="373"/>
      <c r="C664" s="382" t="s">
        <v>657</v>
      </c>
      <c r="D664" s="402" t="s">
        <v>2445</v>
      </c>
      <c r="E664" s="376"/>
      <c r="F664" s="368"/>
      <c r="G664" s="376"/>
      <c r="H664" s="368"/>
      <c r="I664" s="412" t="s">
        <v>432</v>
      </c>
      <c r="J664" s="376" t="s">
        <v>577</v>
      </c>
      <c r="K664" s="214" t="s">
        <v>2375</v>
      </c>
      <c r="L664" s="376" t="s">
        <v>579</v>
      </c>
      <c r="M664" s="368" t="s">
        <v>2231</v>
      </c>
      <c r="N664" s="385" t="s">
        <v>415</v>
      </c>
      <c r="O664" s="384" t="s">
        <v>415</v>
      </c>
      <c r="P664" s="367" t="s">
        <v>627</v>
      </c>
      <c r="Q664" s="214" t="s">
        <v>371</v>
      </c>
      <c r="R664" s="367" t="s">
        <v>500</v>
      </c>
      <c r="S664" s="367"/>
      <c r="T664" s="367"/>
      <c r="U664" s="366" t="s">
        <v>34</v>
      </c>
      <c r="V664" s="373"/>
      <c r="W664" s="368"/>
      <c r="X664" s="368"/>
      <c r="Y664" s="368"/>
      <c r="Z664" s="373"/>
      <c r="AA664" s="369"/>
      <c r="AB664" s="369"/>
      <c r="AC664" s="369"/>
      <c r="AD664" s="369" t="s">
        <v>234</v>
      </c>
      <c r="AE664" s="368" t="str">
        <f t="shared" si="22"/>
        <v>Year Issued Unknown (385)</v>
      </c>
      <c r="AF664" s="575"/>
      <c r="AG664" s="575"/>
      <c r="AH664" s="727" t="s">
        <v>4221</v>
      </c>
      <c r="AI664" s="727" t="s">
        <v>4226</v>
      </c>
      <c r="AJ664" s="723"/>
    </row>
    <row r="665" spans="1:36" ht="276" customHeight="1" outlineLevel="1" x14ac:dyDescent="0.25">
      <c r="A665" s="383">
        <v>386</v>
      </c>
      <c r="B665" s="373"/>
      <c r="C665" s="382" t="s">
        <v>657</v>
      </c>
      <c r="D665" s="402" t="s">
        <v>2445</v>
      </c>
      <c r="E665" s="376"/>
      <c r="F665" s="368"/>
      <c r="G665" s="376"/>
      <c r="H665" s="368"/>
      <c r="I665" s="412" t="s">
        <v>362</v>
      </c>
      <c r="J665" s="376" t="s">
        <v>577</v>
      </c>
      <c r="K665" s="214" t="s">
        <v>2376</v>
      </c>
      <c r="L665" s="376" t="s">
        <v>579</v>
      </c>
      <c r="M665" s="368" t="s">
        <v>2232</v>
      </c>
      <c r="N665" s="367" t="s">
        <v>237</v>
      </c>
      <c r="O665" s="374">
        <v>8</v>
      </c>
      <c r="P665" s="367" t="s">
        <v>370</v>
      </c>
      <c r="Q665" s="214"/>
      <c r="R665" s="367" t="s">
        <v>500</v>
      </c>
      <c r="S665" s="367"/>
      <c r="T665" s="367"/>
      <c r="U665" s="366" t="s">
        <v>18</v>
      </c>
      <c r="V665" s="373" t="s">
        <v>2233</v>
      </c>
      <c r="W665" s="368" t="s">
        <v>1118</v>
      </c>
      <c r="X665" s="368"/>
      <c r="Y665" s="368"/>
      <c r="Z665" s="368" t="s">
        <v>1025</v>
      </c>
      <c r="AA665" s="369"/>
      <c r="AB665" s="369"/>
      <c r="AC665" s="369"/>
      <c r="AD665" s="369" t="s">
        <v>234</v>
      </c>
      <c r="AE665" s="368" t="str">
        <f t="shared" si="22"/>
        <v>Date of Issue (386)</v>
      </c>
      <c r="AF665" s="575"/>
      <c r="AG665" s="575"/>
      <c r="AH665" s="727" t="s">
        <v>4221</v>
      </c>
      <c r="AI665" s="727" t="s">
        <v>4226</v>
      </c>
      <c r="AJ665" s="723"/>
    </row>
    <row r="666" spans="1:36" ht="276" customHeight="1" outlineLevel="1" x14ac:dyDescent="0.25">
      <c r="A666" s="383">
        <v>387</v>
      </c>
      <c r="B666" s="373"/>
      <c r="C666" s="382" t="s">
        <v>657</v>
      </c>
      <c r="D666" s="402" t="s">
        <v>2445</v>
      </c>
      <c r="E666" s="376"/>
      <c r="F666" s="368"/>
      <c r="G666" s="376"/>
      <c r="H666" s="368"/>
      <c r="I666" s="412" t="s">
        <v>236</v>
      </c>
      <c r="J666" s="376" t="s">
        <v>577</v>
      </c>
      <c r="K666" s="214" t="s">
        <v>2376</v>
      </c>
      <c r="L666" s="376" t="s">
        <v>579</v>
      </c>
      <c r="M666" s="368" t="s">
        <v>2234</v>
      </c>
      <c r="N666" s="385"/>
      <c r="O666" s="384"/>
      <c r="P666" s="367" t="s">
        <v>627</v>
      </c>
      <c r="Q666" s="214"/>
      <c r="R666" s="367" t="s">
        <v>500</v>
      </c>
      <c r="S666" s="367"/>
      <c r="T666" s="367"/>
      <c r="U666" s="366"/>
      <c r="V666" s="373"/>
      <c r="W666" s="368"/>
      <c r="X666" s="368"/>
      <c r="Y666" s="368"/>
      <c r="Z666" s="373"/>
      <c r="AA666" s="369"/>
      <c r="AB666" s="369"/>
      <c r="AC666" s="369"/>
      <c r="AD666" s="369" t="s">
        <v>234</v>
      </c>
      <c r="AE666" s="368" t="str">
        <f t="shared" si="22"/>
        <v>Date of Issue Unknown (387)</v>
      </c>
      <c r="AF666" s="575"/>
      <c r="AG666" s="575"/>
      <c r="AH666" s="727" t="s">
        <v>4221</v>
      </c>
      <c r="AI666" s="727" t="s">
        <v>4226</v>
      </c>
      <c r="AJ666" s="723"/>
    </row>
    <row r="667" spans="1:36" s="420" customFormat="1" ht="93.75" customHeight="1" outlineLevel="1" x14ac:dyDescent="0.25">
      <c r="A667" s="383">
        <v>388</v>
      </c>
      <c r="B667" s="373"/>
      <c r="C667" s="382" t="s">
        <v>1801</v>
      </c>
      <c r="D667" s="402" t="s">
        <v>2445</v>
      </c>
      <c r="E667" s="376"/>
      <c r="F667" s="368"/>
      <c r="G667" s="376"/>
      <c r="H667" s="368"/>
      <c r="I667" s="412" t="s">
        <v>1163</v>
      </c>
      <c r="J667" s="376" t="s">
        <v>577</v>
      </c>
      <c r="K667" s="214" t="s">
        <v>2235</v>
      </c>
      <c r="L667" s="376" t="s">
        <v>33</v>
      </c>
      <c r="M667" s="368"/>
      <c r="N667" s="367"/>
      <c r="O667" s="374"/>
      <c r="P667" s="367" t="s">
        <v>604</v>
      </c>
      <c r="Q667" s="214" t="s">
        <v>356</v>
      </c>
      <c r="R667" s="376" t="s">
        <v>500</v>
      </c>
      <c r="S667" s="214"/>
      <c r="T667" s="376"/>
      <c r="U667" s="368"/>
      <c r="V667" s="367"/>
      <c r="W667" s="374"/>
      <c r="X667" s="367" t="s">
        <v>604</v>
      </c>
      <c r="Y667" s="214" t="s">
        <v>356</v>
      </c>
      <c r="Z667" s="368"/>
      <c r="AA667" s="369"/>
      <c r="AB667" s="369"/>
      <c r="AC667" s="369"/>
      <c r="AD667" s="369"/>
      <c r="AE667" s="368" t="str">
        <f t="shared" si="22"/>
        <v>Will this policy be accepted in addition to the Pacific Life Insurance Company policy? (388)</v>
      </c>
      <c r="AF667" s="720"/>
      <c r="AG667" s="720"/>
      <c r="AH667" s="723" t="s">
        <v>4234</v>
      </c>
      <c r="AI667" s="723" t="s">
        <v>4235</v>
      </c>
      <c r="AJ667" s="727"/>
    </row>
    <row r="668" spans="1:36" s="420" customFormat="1" ht="93.75" customHeight="1" outlineLevel="1" x14ac:dyDescent="0.25">
      <c r="A668" s="383">
        <v>389</v>
      </c>
      <c r="B668" s="555" t="s">
        <v>3920</v>
      </c>
      <c r="C668" s="382" t="s">
        <v>1801</v>
      </c>
      <c r="D668" s="402" t="s">
        <v>2445</v>
      </c>
      <c r="E668" s="376"/>
      <c r="F668" s="368"/>
      <c r="G668" s="376"/>
      <c r="H668" s="368"/>
      <c r="I668" s="412" t="s">
        <v>1665</v>
      </c>
      <c r="J668" s="376" t="s">
        <v>577</v>
      </c>
      <c r="K668" s="550" t="s">
        <v>3923</v>
      </c>
      <c r="L668" s="376" t="s">
        <v>33</v>
      </c>
      <c r="M668" s="368"/>
      <c r="N668" s="367"/>
      <c r="O668" s="374"/>
      <c r="P668" s="367" t="s">
        <v>604</v>
      </c>
      <c r="Q668" s="214" t="s">
        <v>356</v>
      </c>
      <c r="R668" s="376" t="s">
        <v>500</v>
      </c>
      <c r="S668" s="214"/>
      <c r="T668" s="376"/>
      <c r="U668" s="368"/>
      <c r="V668" s="367"/>
      <c r="W668" s="374"/>
      <c r="X668" s="367" t="s">
        <v>604</v>
      </c>
      <c r="Y668" s="214" t="s">
        <v>356</v>
      </c>
      <c r="Z668" s="368"/>
      <c r="AA668" s="369"/>
      <c r="AB668" s="369"/>
      <c r="AC668" s="369"/>
      <c r="AD668" s="369"/>
      <c r="AE668" s="368" t="str">
        <f t="shared" si="22"/>
        <v>If this policy is approved, will it replace, cause a change in, or involve a cash withdrawal or loan from or lapse of any life insurance policy or annuity on Proposed Insured's life (If Yes, explain in Remarks) (389)</v>
      </c>
      <c r="AF668" s="720"/>
      <c r="AG668" s="720"/>
      <c r="AH668" s="723"/>
      <c r="AI668" s="723"/>
      <c r="AJ668" s="727"/>
    </row>
    <row r="669" spans="1:36" ht="151.35" customHeight="1" outlineLevel="1" x14ac:dyDescent="0.25">
      <c r="A669" s="383">
        <v>390</v>
      </c>
      <c r="B669" s="373"/>
      <c r="C669" s="382" t="s">
        <v>657</v>
      </c>
      <c r="D669" s="402" t="s">
        <v>2445</v>
      </c>
      <c r="E669" s="376"/>
      <c r="F669" s="368"/>
      <c r="G669" s="376"/>
      <c r="H669" s="368"/>
      <c r="I669" s="412" t="s">
        <v>91</v>
      </c>
      <c r="J669" s="376" t="s">
        <v>577</v>
      </c>
      <c r="K669" s="214" t="s">
        <v>4099</v>
      </c>
      <c r="L669" s="376" t="s">
        <v>33</v>
      </c>
      <c r="M669" s="368"/>
      <c r="N669" s="385" t="s">
        <v>415</v>
      </c>
      <c r="O669" s="384" t="s">
        <v>415</v>
      </c>
      <c r="P669" s="367" t="s">
        <v>604</v>
      </c>
      <c r="Q669" s="214" t="s">
        <v>575</v>
      </c>
      <c r="R669" s="367" t="s">
        <v>500</v>
      </c>
      <c r="S669" s="367"/>
      <c r="T669" s="367"/>
      <c r="U669" s="366" t="s">
        <v>34</v>
      </c>
      <c r="V669" s="373"/>
      <c r="W669" s="368" t="s">
        <v>2236</v>
      </c>
      <c r="X669" s="368" t="s">
        <v>1204</v>
      </c>
      <c r="Y669" s="368"/>
      <c r="Z669" s="368"/>
      <c r="AA669" s="369" t="s">
        <v>234</v>
      </c>
      <c r="AB669" s="369"/>
      <c r="AC669" s="369"/>
      <c r="AD669" s="369" t="s">
        <v>234</v>
      </c>
      <c r="AE669" s="368" t="str">
        <f t="shared" si="22"/>
        <v>Replacement (390)</v>
      </c>
      <c r="AF669" s="575"/>
      <c r="AG669" s="575"/>
      <c r="AH669" s="723" t="s">
        <v>4221</v>
      </c>
      <c r="AI669" s="723" t="s">
        <v>1583</v>
      </c>
      <c r="AJ669" s="723"/>
    </row>
    <row r="670" spans="1:36" ht="212.25" customHeight="1" outlineLevel="1" x14ac:dyDescent="0.25">
      <c r="A670" s="383">
        <v>391</v>
      </c>
      <c r="B670" s="373"/>
      <c r="C670" s="382" t="s">
        <v>657</v>
      </c>
      <c r="D670" s="402" t="s">
        <v>2445</v>
      </c>
      <c r="E670" s="376"/>
      <c r="F670" s="368"/>
      <c r="G670" s="376"/>
      <c r="H670" s="368"/>
      <c r="I670" s="412" t="s">
        <v>109</v>
      </c>
      <c r="J670" s="376" t="s">
        <v>577</v>
      </c>
      <c r="K670" s="214" t="s">
        <v>2237</v>
      </c>
      <c r="L670" s="376" t="s">
        <v>33</v>
      </c>
      <c r="M670" s="368"/>
      <c r="N670" s="385" t="s">
        <v>415</v>
      </c>
      <c r="O670" s="384" t="s">
        <v>415</v>
      </c>
      <c r="P670" s="367" t="s">
        <v>604</v>
      </c>
      <c r="Q670" s="214" t="s">
        <v>575</v>
      </c>
      <c r="R670" s="367" t="s">
        <v>500</v>
      </c>
      <c r="S670" s="367"/>
      <c r="T670" s="367"/>
      <c r="U670" s="366" t="s">
        <v>34</v>
      </c>
      <c r="V670" s="373"/>
      <c r="W670" s="368" t="s">
        <v>433</v>
      </c>
      <c r="X670" s="368" t="s">
        <v>171</v>
      </c>
      <c r="Y670" s="368"/>
      <c r="Z670" s="373"/>
      <c r="AA670" s="369" t="s">
        <v>234</v>
      </c>
      <c r="AB670" s="369"/>
      <c r="AC670" s="369"/>
      <c r="AD670" s="369" t="s">
        <v>234</v>
      </c>
      <c r="AE670" s="368" t="str">
        <f t="shared" si="22"/>
        <v>1035 Exchange/Qualified Transfer (391)</v>
      </c>
      <c r="AF670" s="575"/>
      <c r="AG670" s="575"/>
      <c r="AH670" s="723" t="s">
        <v>4221</v>
      </c>
      <c r="AI670" s="723" t="s">
        <v>1584</v>
      </c>
      <c r="AJ670" s="723"/>
    </row>
    <row r="671" spans="1:36" ht="409.5" customHeight="1" outlineLevel="1" x14ac:dyDescent="0.25">
      <c r="A671" s="383">
        <v>392</v>
      </c>
      <c r="B671" s="373"/>
      <c r="C671" s="382" t="s">
        <v>657</v>
      </c>
      <c r="D671" s="402" t="s">
        <v>2445</v>
      </c>
      <c r="E671" s="376"/>
      <c r="F671" s="368"/>
      <c r="G671" s="376"/>
      <c r="H671" s="368"/>
      <c r="I671" s="412" t="s">
        <v>393</v>
      </c>
      <c r="J671" s="376" t="s">
        <v>577</v>
      </c>
      <c r="K671" s="214" t="s">
        <v>2377</v>
      </c>
      <c r="L671" s="376" t="s">
        <v>33</v>
      </c>
      <c r="M671" s="368"/>
      <c r="N671" s="385"/>
      <c r="O671" s="384"/>
      <c r="P671" s="367" t="s">
        <v>711</v>
      </c>
      <c r="Q671" s="214" t="s">
        <v>2238</v>
      </c>
      <c r="R671" s="407" t="s">
        <v>500</v>
      </c>
      <c r="S671" s="367"/>
      <c r="T671" s="367"/>
      <c r="U671" s="366" t="s">
        <v>34</v>
      </c>
      <c r="V671" s="373"/>
      <c r="W671" s="368"/>
      <c r="X671" s="368"/>
      <c r="Y671" s="368"/>
      <c r="Z671" s="368" t="s">
        <v>61</v>
      </c>
      <c r="AA671" s="398"/>
      <c r="AB671" s="369"/>
      <c r="AC671" s="369"/>
      <c r="AD671" s="369" t="s">
        <v>234</v>
      </c>
      <c r="AE671" s="368" t="str">
        <f t="shared" si="22"/>
        <v>Replaced Policy Type (392)</v>
      </c>
      <c r="AF671" s="575"/>
      <c r="AG671" s="575"/>
      <c r="AH671" s="723"/>
      <c r="AI671" s="723"/>
      <c r="AJ671" s="723"/>
    </row>
    <row r="672" spans="1:36" ht="93" customHeight="1" outlineLevel="1" x14ac:dyDescent="0.25">
      <c r="A672" s="383">
        <v>393</v>
      </c>
      <c r="B672" s="373"/>
      <c r="C672" s="382" t="s">
        <v>657</v>
      </c>
      <c r="D672" s="402" t="s">
        <v>2445</v>
      </c>
      <c r="E672" s="376"/>
      <c r="F672" s="368"/>
      <c r="G672" s="376"/>
      <c r="H672" s="368"/>
      <c r="I672" s="412" t="s">
        <v>402</v>
      </c>
      <c r="J672" s="376" t="s">
        <v>577</v>
      </c>
      <c r="K672" s="214" t="s">
        <v>2239</v>
      </c>
      <c r="L672" s="376" t="s">
        <v>33</v>
      </c>
      <c r="M672" s="368"/>
      <c r="N672" s="385" t="s">
        <v>415</v>
      </c>
      <c r="O672" s="384" t="s">
        <v>415</v>
      </c>
      <c r="P672" s="367" t="s">
        <v>130</v>
      </c>
      <c r="Q672" s="214" t="s">
        <v>557</v>
      </c>
      <c r="R672" s="367" t="s">
        <v>500</v>
      </c>
      <c r="S672" s="367"/>
      <c r="T672" s="367"/>
      <c r="U672" s="366" t="s">
        <v>34</v>
      </c>
      <c r="V672" s="373"/>
      <c r="W672" s="368" t="s">
        <v>342</v>
      </c>
      <c r="X672" s="368" t="s">
        <v>36</v>
      </c>
      <c r="Y672" s="368"/>
      <c r="Z672" s="368"/>
      <c r="AA672" s="369"/>
      <c r="AB672" s="369"/>
      <c r="AC672" s="369"/>
      <c r="AD672" s="369" t="s">
        <v>234</v>
      </c>
      <c r="AE672" s="368" t="str">
        <f t="shared" si="22"/>
        <v>Modified Endowment Contract (MEC)  (393)</v>
      </c>
      <c r="AF672" s="575"/>
      <c r="AG672" s="575"/>
      <c r="AH672" s="723" t="s">
        <v>4221</v>
      </c>
      <c r="AI672" s="723" t="s">
        <v>708</v>
      </c>
      <c r="AJ672" s="723"/>
    </row>
    <row r="673" spans="1:36" ht="216" customHeight="1" outlineLevel="1" x14ac:dyDescent="0.25">
      <c r="A673" s="383">
        <v>394</v>
      </c>
      <c r="B673" s="373"/>
      <c r="C673" s="382" t="s">
        <v>657</v>
      </c>
      <c r="D673" s="402" t="s">
        <v>2445</v>
      </c>
      <c r="E673" s="376"/>
      <c r="F673" s="368"/>
      <c r="G673" s="376"/>
      <c r="H673" s="368"/>
      <c r="I673" s="412" t="s">
        <v>3</v>
      </c>
      <c r="J673" s="376" t="s">
        <v>577</v>
      </c>
      <c r="K673" s="214" t="s">
        <v>2239</v>
      </c>
      <c r="L673" s="376" t="s">
        <v>33</v>
      </c>
      <c r="M673" s="368"/>
      <c r="N673" s="385" t="s">
        <v>415</v>
      </c>
      <c r="O673" s="384" t="s">
        <v>415</v>
      </c>
      <c r="P673" s="367" t="s">
        <v>604</v>
      </c>
      <c r="Q673" s="214" t="s">
        <v>575</v>
      </c>
      <c r="R673" s="367" t="s">
        <v>500</v>
      </c>
      <c r="S673" s="367"/>
      <c r="T673" s="367"/>
      <c r="U673" s="366"/>
      <c r="V673" s="373"/>
      <c r="W673" s="368"/>
      <c r="X673" s="368"/>
      <c r="Y673" s="368"/>
      <c r="Z673" s="368"/>
      <c r="AA673" s="369"/>
      <c r="AB673" s="369"/>
      <c r="AC673" s="369"/>
      <c r="AD673" s="369"/>
      <c r="AE673" s="368" t="str">
        <f t="shared" si="22"/>
        <v>Loan on existing policy? (394)</v>
      </c>
      <c r="AF673" s="575"/>
      <c r="AG673" s="575"/>
      <c r="AH673" s="723" t="s">
        <v>4221</v>
      </c>
      <c r="AI673" s="723" t="s">
        <v>4227</v>
      </c>
      <c r="AJ673" s="723"/>
    </row>
    <row r="674" spans="1:36" ht="75" customHeight="1" outlineLevel="1" x14ac:dyDescent="0.25">
      <c r="A674" s="383">
        <v>395</v>
      </c>
      <c r="B674" s="373"/>
      <c r="C674" s="382" t="s">
        <v>657</v>
      </c>
      <c r="D674" s="402" t="s">
        <v>2445</v>
      </c>
      <c r="E674" s="376"/>
      <c r="F674" s="368"/>
      <c r="G674" s="376"/>
      <c r="H674" s="368"/>
      <c r="I674" s="412" t="s">
        <v>2</v>
      </c>
      <c r="J674" s="376" t="s">
        <v>577</v>
      </c>
      <c r="K674" s="214" t="s">
        <v>2240</v>
      </c>
      <c r="L674" s="376" t="s">
        <v>33</v>
      </c>
      <c r="M674" s="368"/>
      <c r="N674" s="385"/>
      <c r="O674" s="384"/>
      <c r="P674" s="367" t="s">
        <v>604</v>
      </c>
      <c r="Q674" s="214" t="s">
        <v>575</v>
      </c>
      <c r="R674" s="367" t="s">
        <v>500</v>
      </c>
      <c r="S674" s="367"/>
      <c r="T674" s="367"/>
      <c r="U674" s="366"/>
      <c r="V674" s="373"/>
      <c r="W674" s="368"/>
      <c r="X674" s="368"/>
      <c r="Y674" s="368"/>
      <c r="Z674" s="368"/>
      <c r="AA674" s="369"/>
      <c r="AB674" s="369"/>
      <c r="AC674" s="369"/>
      <c r="AD674" s="369"/>
      <c r="AE674" s="368" t="str">
        <f t="shared" si="22"/>
        <v>New loan of equal value on applied for policy? (395)</v>
      </c>
      <c r="AF674" s="575"/>
      <c r="AG674" s="575"/>
      <c r="AH674" s="723" t="s">
        <v>4221</v>
      </c>
      <c r="AI674" s="723" t="s">
        <v>4228</v>
      </c>
      <c r="AJ674" s="723"/>
    </row>
    <row r="675" spans="1:36" ht="252" customHeight="1" outlineLevel="1" x14ac:dyDescent="0.25">
      <c r="A675" s="383">
        <v>396</v>
      </c>
      <c r="B675" s="373"/>
      <c r="C675" s="382" t="s">
        <v>657</v>
      </c>
      <c r="D675" s="402" t="s">
        <v>2445</v>
      </c>
      <c r="E675" s="376"/>
      <c r="F675" s="376"/>
      <c r="G675" s="376"/>
      <c r="H675" s="368"/>
      <c r="I675" s="425" t="s">
        <v>911</v>
      </c>
      <c r="J675" s="376" t="s">
        <v>577</v>
      </c>
      <c r="K675" s="214" t="s">
        <v>2241</v>
      </c>
      <c r="L675" s="376" t="s">
        <v>33</v>
      </c>
      <c r="M675" s="368"/>
      <c r="N675" s="385" t="s">
        <v>415</v>
      </c>
      <c r="O675" s="384" t="s">
        <v>415</v>
      </c>
      <c r="P675" s="367" t="s">
        <v>604</v>
      </c>
      <c r="Q675" s="214" t="s">
        <v>575</v>
      </c>
      <c r="R675" s="407" t="s">
        <v>500</v>
      </c>
      <c r="S675" s="367"/>
      <c r="T675" s="367"/>
      <c r="U675" s="366" t="s">
        <v>34</v>
      </c>
      <c r="V675" s="373"/>
      <c r="W675" s="368"/>
      <c r="X675" s="368"/>
      <c r="Y675" s="368"/>
      <c r="Z675" s="368" t="s">
        <v>1026</v>
      </c>
      <c r="AA675" s="398"/>
      <c r="AB675" s="369"/>
      <c r="AC675" s="369"/>
      <c r="AD675" s="369" t="s">
        <v>234</v>
      </c>
      <c r="AE675" s="368" t="str">
        <f t="shared" si="22"/>
        <v>Any policy(ies) assigned to anyone other than PLIC or PL&amp;A (396)</v>
      </c>
      <c r="AF675" s="575"/>
      <c r="AG675" s="575"/>
      <c r="AH675" s="723"/>
      <c r="AI675" s="723"/>
      <c r="AJ675" s="723"/>
    </row>
    <row r="676" spans="1:36" ht="270" customHeight="1" outlineLevel="1" x14ac:dyDescent="0.25">
      <c r="A676" s="383">
        <v>397</v>
      </c>
      <c r="B676" s="373"/>
      <c r="C676" s="382" t="s">
        <v>657</v>
      </c>
      <c r="D676" s="402" t="s">
        <v>2445</v>
      </c>
      <c r="E676" s="376"/>
      <c r="F676" s="368"/>
      <c r="G676" s="376"/>
      <c r="H676" s="368"/>
      <c r="I676" s="412" t="s">
        <v>909</v>
      </c>
      <c r="J676" s="376" t="s">
        <v>577</v>
      </c>
      <c r="K676" s="214" t="s">
        <v>2378</v>
      </c>
      <c r="L676" s="376" t="s">
        <v>33</v>
      </c>
      <c r="M676" s="368"/>
      <c r="N676" s="385"/>
      <c r="O676" s="384"/>
      <c r="P676" s="367" t="s">
        <v>604</v>
      </c>
      <c r="Q676" s="214" t="s">
        <v>354</v>
      </c>
      <c r="R676" s="367" t="s">
        <v>500</v>
      </c>
      <c r="S676" s="367"/>
      <c r="T676" s="367"/>
      <c r="U676" s="366"/>
      <c r="V676" s="373"/>
      <c r="W676" s="368"/>
      <c r="X676" s="368"/>
      <c r="Y676" s="368"/>
      <c r="Z676" s="373"/>
      <c r="AA676" s="369"/>
      <c r="AB676" s="369"/>
      <c r="AC676" s="369"/>
      <c r="AD676" s="369"/>
      <c r="AE676" s="368" t="str">
        <f t="shared" si="22"/>
        <v>Net surrender value will be applied to the new insurance policy (397)</v>
      </c>
      <c r="AF676" s="575"/>
      <c r="AG676" s="575"/>
      <c r="AH676" s="723"/>
      <c r="AI676" s="723"/>
      <c r="AJ676" s="723"/>
    </row>
    <row r="677" spans="1:36" ht="107.1" customHeight="1" outlineLevel="1" x14ac:dyDescent="0.25">
      <c r="A677" s="383">
        <v>398</v>
      </c>
      <c r="B677" s="373"/>
      <c r="C677" s="382" t="s">
        <v>657</v>
      </c>
      <c r="D677" s="402" t="s">
        <v>2445</v>
      </c>
      <c r="E677" s="376"/>
      <c r="F677" s="368"/>
      <c r="G677" s="376"/>
      <c r="H677" s="368"/>
      <c r="I677" s="412" t="s">
        <v>2436</v>
      </c>
      <c r="J677" s="376" t="s">
        <v>577</v>
      </c>
      <c r="K677" s="550" t="s">
        <v>2379</v>
      </c>
      <c r="L677" s="376" t="s">
        <v>33</v>
      </c>
      <c r="M677" s="368"/>
      <c r="N677" s="367" t="s">
        <v>239</v>
      </c>
      <c r="O677" s="374">
        <v>30</v>
      </c>
      <c r="P677" s="367" t="s">
        <v>578</v>
      </c>
      <c r="Q677" s="214"/>
      <c r="R677" s="407" t="s">
        <v>500</v>
      </c>
      <c r="S677" s="367"/>
      <c r="T677" s="367"/>
      <c r="U677" s="366" t="s">
        <v>34</v>
      </c>
      <c r="V677" s="373"/>
      <c r="W677" s="368" t="s">
        <v>558</v>
      </c>
      <c r="X677" s="368" t="s">
        <v>438</v>
      </c>
      <c r="Y677" s="368"/>
      <c r="Z677" s="368" t="s">
        <v>468</v>
      </c>
      <c r="AA677" s="398"/>
      <c r="AB677" s="369"/>
      <c r="AC677" s="369"/>
      <c r="AD677" s="369" t="s">
        <v>234</v>
      </c>
      <c r="AE677" s="368" t="str">
        <f t="shared" si="22"/>
        <v>Type of Optional Benefits (398)</v>
      </c>
      <c r="AF677" s="575"/>
      <c r="AG677" s="575"/>
      <c r="AH677" s="723"/>
      <c r="AI677" s="723"/>
      <c r="AJ677" s="723"/>
    </row>
    <row r="678" spans="1:36" ht="118.35" customHeight="1" outlineLevel="1" x14ac:dyDescent="0.25">
      <c r="A678" s="383">
        <v>399</v>
      </c>
      <c r="B678" s="373"/>
      <c r="C678" s="382" t="s">
        <v>657</v>
      </c>
      <c r="D678" s="402" t="s">
        <v>2445</v>
      </c>
      <c r="E678" s="376"/>
      <c r="F678" s="368"/>
      <c r="G678" s="376"/>
      <c r="H678" s="368"/>
      <c r="I678" s="412" t="s">
        <v>321</v>
      </c>
      <c r="J678" s="376" t="s">
        <v>577</v>
      </c>
      <c r="K678" s="550" t="s">
        <v>2380</v>
      </c>
      <c r="L678" s="376" t="s">
        <v>33</v>
      </c>
      <c r="M678" s="368"/>
      <c r="N678" s="385" t="s">
        <v>415</v>
      </c>
      <c r="O678" s="384" t="s">
        <v>415</v>
      </c>
      <c r="P678" s="367" t="s">
        <v>604</v>
      </c>
      <c r="Q678" s="214" t="s">
        <v>575</v>
      </c>
      <c r="R678" s="367" t="s">
        <v>500</v>
      </c>
      <c r="S678" s="367"/>
      <c r="T678" s="367"/>
      <c r="U678" s="366" t="s">
        <v>34</v>
      </c>
      <c r="V678" s="373"/>
      <c r="W678" s="368"/>
      <c r="X678" s="368"/>
      <c r="Y678" s="368"/>
      <c r="Z678" s="368" t="s">
        <v>530</v>
      </c>
      <c r="AA678" s="369"/>
      <c r="AB678" s="369"/>
      <c r="AC678" s="369"/>
      <c r="AD678" s="369" t="s">
        <v>234</v>
      </c>
      <c r="AE678" s="368" t="str">
        <f t="shared" si="22"/>
        <v>Applicant would like to receive summary of policy/contract to be replaced from existing insurer (399)</v>
      </c>
      <c r="AF678" s="575"/>
      <c r="AG678" s="575"/>
      <c r="AH678" s="723"/>
      <c r="AI678" s="723"/>
      <c r="AJ678" s="723"/>
    </row>
    <row r="679" spans="1:36" ht="209.1" customHeight="1" outlineLevel="1" x14ac:dyDescent="0.25">
      <c r="A679" s="383">
        <v>400</v>
      </c>
      <c r="B679" s="373"/>
      <c r="C679" s="382" t="s">
        <v>657</v>
      </c>
      <c r="D679" s="402" t="s">
        <v>2445</v>
      </c>
      <c r="E679" s="376"/>
      <c r="F679" s="368"/>
      <c r="G679" s="376"/>
      <c r="H679" s="368"/>
      <c r="I679" s="412" t="s">
        <v>2437</v>
      </c>
      <c r="J679" s="376" t="s">
        <v>577</v>
      </c>
      <c r="K679" s="214" t="s">
        <v>2381</v>
      </c>
      <c r="L679" s="376" t="s">
        <v>579</v>
      </c>
      <c r="M679" s="368" t="s">
        <v>2242</v>
      </c>
      <c r="N679" s="385" t="s">
        <v>415</v>
      </c>
      <c r="O679" s="384" t="s">
        <v>415</v>
      </c>
      <c r="P679" s="367" t="s">
        <v>1702</v>
      </c>
      <c r="Q679" s="424" t="s">
        <v>1703</v>
      </c>
      <c r="R679" s="367" t="s">
        <v>500</v>
      </c>
      <c r="S679" s="367"/>
      <c r="T679" s="367"/>
      <c r="U679" s="366" t="s">
        <v>34</v>
      </c>
      <c r="V679" s="373"/>
      <c r="W679" s="368"/>
      <c r="X679" s="368"/>
      <c r="Y679" s="368"/>
      <c r="Z679" s="368" t="s">
        <v>553</v>
      </c>
      <c r="AA679" s="369"/>
      <c r="AB679" s="369"/>
      <c r="AC679" s="369"/>
      <c r="AD679" s="369" t="s">
        <v>234</v>
      </c>
      <c r="AE679" s="368" t="str">
        <f t="shared" si="22"/>
        <v>Policy/contract will be replaced or funds from policy/contract will be used to pay premiums on the applied for policy (400)</v>
      </c>
      <c r="AF679" s="575"/>
      <c r="AG679" s="575"/>
      <c r="AH679" s="723"/>
      <c r="AI679" s="723"/>
      <c r="AJ679" s="723"/>
    </row>
    <row r="680" spans="1:36" ht="159.6" outlineLevel="1" x14ac:dyDescent="0.25">
      <c r="A680" s="383">
        <v>401</v>
      </c>
      <c r="B680" s="373"/>
      <c r="C680" s="382" t="s">
        <v>657</v>
      </c>
      <c r="D680" s="402" t="s">
        <v>2445</v>
      </c>
      <c r="E680" s="376"/>
      <c r="F680" s="368"/>
      <c r="G680" s="376"/>
      <c r="H680" s="368"/>
      <c r="I680" s="412" t="s">
        <v>1704</v>
      </c>
      <c r="J680" s="376" t="s">
        <v>577</v>
      </c>
      <c r="K680" s="214" t="s">
        <v>2381</v>
      </c>
      <c r="L680" s="376" t="s">
        <v>579</v>
      </c>
      <c r="M680" s="368" t="s">
        <v>2242</v>
      </c>
      <c r="N680" s="385" t="s">
        <v>415</v>
      </c>
      <c r="O680" s="384" t="s">
        <v>415</v>
      </c>
      <c r="P680" s="367" t="s">
        <v>627</v>
      </c>
      <c r="Q680" s="424"/>
      <c r="R680" s="367" t="s">
        <v>500</v>
      </c>
      <c r="S680" s="367"/>
      <c r="T680" s="367"/>
      <c r="U680" s="366" t="s">
        <v>34</v>
      </c>
      <c r="V680" s="373"/>
      <c r="W680" s="368"/>
      <c r="X680" s="368"/>
      <c r="Y680" s="368"/>
      <c r="Z680" s="368" t="s">
        <v>553</v>
      </c>
      <c r="AA680" s="369"/>
      <c r="AB680" s="369"/>
      <c r="AC680" s="369"/>
      <c r="AD680" s="369" t="s">
        <v>234</v>
      </c>
      <c r="AE680" s="368" t="str">
        <f t="shared" ref="AE680:AE711" si="23">I680&amp;" ("&amp;A680&amp;")"</f>
        <v>Funds from policy/contract will be used to pay premiums on the applied for policy (401)</v>
      </c>
      <c r="AF680" s="575"/>
      <c r="AG680" s="575"/>
      <c r="AH680" s="723"/>
      <c r="AI680" s="723"/>
      <c r="AJ680" s="723"/>
    </row>
    <row r="681" spans="1:36" ht="119.1" customHeight="1" outlineLevel="1" x14ac:dyDescent="0.25">
      <c r="A681" s="383">
        <v>402</v>
      </c>
      <c r="B681" s="373"/>
      <c r="C681" s="382" t="s">
        <v>657</v>
      </c>
      <c r="D681" s="402" t="s">
        <v>2445</v>
      </c>
      <c r="E681" s="376"/>
      <c r="F681" s="368"/>
      <c r="G681" s="376"/>
      <c r="H681" s="368"/>
      <c r="I681" s="412" t="s">
        <v>552</v>
      </c>
      <c r="J681" s="376" t="s">
        <v>577</v>
      </c>
      <c r="K681" s="550" t="s">
        <v>2382</v>
      </c>
      <c r="L681" s="376" t="s">
        <v>579</v>
      </c>
      <c r="M681" s="368" t="s">
        <v>2243</v>
      </c>
      <c r="N681" s="367" t="s">
        <v>239</v>
      </c>
      <c r="O681" s="374">
        <v>20</v>
      </c>
      <c r="P681" s="367" t="s">
        <v>578</v>
      </c>
      <c r="Q681" s="214"/>
      <c r="R681" s="367" t="s">
        <v>500</v>
      </c>
      <c r="S681" s="367"/>
      <c r="T681" s="367"/>
      <c r="U681" s="366" t="s">
        <v>34</v>
      </c>
      <c r="V681" s="373"/>
      <c r="W681" s="368"/>
      <c r="X681" s="368"/>
      <c r="Y681" s="368" t="s">
        <v>244</v>
      </c>
      <c r="Z681" s="368" t="s">
        <v>365</v>
      </c>
      <c r="AA681" s="369"/>
      <c r="AB681" s="369"/>
      <c r="AC681" s="369"/>
      <c r="AD681" s="369" t="s">
        <v>234</v>
      </c>
      <c r="AE681" s="368" t="str">
        <f t="shared" si="23"/>
        <v>Proposed Replaced Insurer Home Office Location (402)</v>
      </c>
      <c r="AF681" s="575"/>
      <c r="AG681" s="575"/>
      <c r="AH681" s="723"/>
      <c r="AI681" s="723"/>
      <c r="AJ681" s="723"/>
    </row>
    <row r="682" spans="1:36" ht="117.6" customHeight="1" outlineLevel="1" x14ac:dyDescent="0.25">
      <c r="A682" s="383">
        <v>403</v>
      </c>
      <c r="B682" s="373"/>
      <c r="C682" s="382" t="s">
        <v>657</v>
      </c>
      <c r="D682" s="402" t="s">
        <v>2445</v>
      </c>
      <c r="E682" s="376"/>
      <c r="F682" s="368"/>
      <c r="G682" s="376"/>
      <c r="H682" s="368"/>
      <c r="I682" s="412" t="s">
        <v>390</v>
      </c>
      <c r="J682" s="376" t="s">
        <v>577</v>
      </c>
      <c r="K682" s="550" t="s">
        <v>2382</v>
      </c>
      <c r="L682" s="376" t="s">
        <v>579</v>
      </c>
      <c r="M682" s="368" t="s">
        <v>2244</v>
      </c>
      <c r="N682" s="385" t="s">
        <v>415</v>
      </c>
      <c r="O682" s="384" t="s">
        <v>415</v>
      </c>
      <c r="P682" s="367" t="s">
        <v>627</v>
      </c>
      <c r="Q682" s="214"/>
      <c r="R682" s="367" t="s">
        <v>500</v>
      </c>
      <c r="S682" s="367"/>
      <c r="T682" s="367"/>
      <c r="U682" s="366" t="s">
        <v>34</v>
      </c>
      <c r="V682" s="373"/>
      <c r="W682" s="368" t="s">
        <v>322</v>
      </c>
      <c r="X682" s="368"/>
      <c r="Y682" s="368"/>
      <c r="Z682" s="368" t="s">
        <v>274</v>
      </c>
      <c r="AA682" s="369"/>
      <c r="AB682" s="369"/>
      <c r="AC682" s="369"/>
      <c r="AD682" s="369" t="s">
        <v>234</v>
      </c>
      <c r="AE682" s="368" t="str">
        <f t="shared" si="23"/>
        <v>Check if unknown (403)</v>
      </c>
      <c r="AF682" s="575"/>
      <c r="AG682" s="575"/>
      <c r="AH682" s="723"/>
      <c r="AI682" s="723"/>
      <c r="AJ682" s="723"/>
    </row>
    <row r="683" spans="1:36" ht="231.6" customHeight="1" outlineLevel="1" x14ac:dyDescent="0.25">
      <c r="A683" s="383">
        <v>404</v>
      </c>
      <c r="B683" s="373"/>
      <c r="C683" s="382" t="s">
        <v>657</v>
      </c>
      <c r="D683" s="402" t="s">
        <v>2445</v>
      </c>
      <c r="E683" s="376"/>
      <c r="F683" s="368"/>
      <c r="G683" s="376"/>
      <c r="H683" s="368"/>
      <c r="I683" s="412" t="s">
        <v>383</v>
      </c>
      <c r="J683" s="376" t="s">
        <v>577</v>
      </c>
      <c r="K683" s="550" t="s">
        <v>2383</v>
      </c>
      <c r="L683" s="376" t="s">
        <v>34</v>
      </c>
      <c r="M683" s="445"/>
      <c r="N683" s="385" t="s">
        <v>415</v>
      </c>
      <c r="O683" s="384" t="s">
        <v>415</v>
      </c>
      <c r="P683" s="367" t="s">
        <v>369</v>
      </c>
      <c r="Q683" s="444"/>
      <c r="R683" s="369"/>
      <c r="S683" s="367"/>
      <c r="T683" s="367"/>
      <c r="U683" s="366"/>
      <c r="V683" s="373"/>
      <c r="W683" s="368"/>
      <c r="X683" s="368"/>
      <c r="Y683" s="368"/>
      <c r="Z683" s="368" t="s">
        <v>56</v>
      </c>
      <c r="AA683" s="369"/>
      <c r="AB683" s="369"/>
      <c r="AC683" s="369"/>
      <c r="AD683" s="427" t="s">
        <v>415</v>
      </c>
      <c r="AE683" s="368" t="str">
        <f t="shared" si="23"/>
        <v>Proposed Replaced Insurer Address (404)</v>
      </c>
      <c r="AF683" s="575"/>
      <c r="AG683" s="575"/>
      <c r="AH683" s="723"/>
      <c r="AI683" s="723"/>
      <c r="AJ683" s="723"/>
    </row>
    <row r="684" spans="1:36" ht="261.75" customHeight="1" outlineLevel="1" x14ac:dyDescent="0.25">
      <c r="A684" s="383">
        <v>405</v>
      </c>
      <c r="B684" s="373"/>
      <c r="C684" s="382" t="s">
        <v>657</v>
      </c>
      <c r="D684" s="402" t="s">
        <v>2445</v>
      </c>
      <c r="E684" s="376"/>
      <c r="F684" s="368"/>
      <c r="G684" s="376"/>
      <c r="H684" s="368"/>
      <c r="I684" s="412" t="s">
        <v>390</v>
      </c>
      <c r="J684" s="376" t="s">
        <v>577</v>
      </c>
      <c r="K684" s="550" t="s">
        <v>2383</v>
      </c>
      <c r="L684" s="376" t="s">
        <v>536</v>
      </c>
      <c r="M684" s="368"/>
      <c r="N684" s="385" t="s">
        <v>415</v>
      </c>
      <c r="O684" s="384" t="s">
        <v>415</v>
      </c>
      <c r="P684" s="367" t="s">
        <v>627</v>
      </c>
      <c r="Q684" s="214"/>
      <c r="R684" s="407" t="s">
        <v>500</v>
      </c>
      <c r="S684" s="367"/>
      <c r="T684" s="367"/>
      <c r="U684" s="366" t="s">
        <v>34</v>
      </c>
      <c r="V684" s="373"/>
      <c r="W684" s="368" t="s">
        <v>322</v>
      </c>
      <c r="X684" s="368"/>
      <c r="Y684" s="368"/>
      <c r="Z684" s="368" t="s">
        <v>323</v>
      </c>
      <c r="AA684" s="398"/>
      <c r="AB684" s="369"/>
      <c r="AC684" s="369"/>
      <c r="AD684" s="369" t="s">
        <v>234</v>
      </c>
      <c r="AE684" s="368" t="str">
        <f t="shared" si="23"/>
        <v>Check if unknown (405)</v>
      </c>
      <c r="AF684" s="575"/>
      <c r="AG684" s="575"/>
      <c r="AH684" s="723"/>
      <c r="AI684" s="723"/>
      <c r="AJ684" s="723"/>
    </row>
    <row r="685" spans="1:36" ht="339" customHeight="1" outlineLevel="1" x14ac:dyDescent="0.25">
      <c r="A685" s="383">
        <v>406</v>
      </c>
      <c r="B685" s="373"/>
      <c r="C685" s="382" t="s">
        <v>657</v>
      </c>
      <c r="D685" s="402" t="s">
        <v>2445</v>
      </c>
      <c r="E685" s="376"/>
      <c r="F685" s="368"/>
      <c r="G685" s="376"/>
      <c r="H685" s="368"/>
      <c r="I685" s="412" t="s">
        <v>440</v>
      </c>
      <c r="J685" s="376" t="s">
        <v>577</v>
      </c>
      <c r="K685" s="550" t="s">
        <v>2384</v>
      </c>
      <c r="L685" s="376" t="s">
        <v>536</v>
      </c>
      <c r="M685" s="368"/>
      <c r="N685" s="367" t="s">
        <v>415</v>
      </c>
      <c r="O685" s="374" t="s">
        <v>415</v>
      </c>
      <c r="P685" s="367" t="s">
        <v>627</v>
      </c>
      <c r="Q685" s="214"/>
      <c r="R685" s="407" t="s">
        <v>500</v>
      </c>
      <c r="S685" s="367"/>
      <c r="T685" s="367"/>
      <c r="U685" s="366" t="s">
        <v>34</v>
      </c>
      <c r="V685" s="373"/>
      <c r="W685" s="368"/>
      <c r="X685" s="368"/>
      <c r="Y685" s="368"/>
      <c r="Z685" s="368"/>
      <c r="AA685" s="398"/>
      <c r="AB685" s="369"/>
      <c r="AC685" s="369"/>
      <c r="AD685" s="369" t="s">
        <v>234</v>
      </c>
      <c r="AE685" s="368" t="str">
        <f t="shared" si="23"/>
        <v>Check if foreign address (406)</v>
      </c>
      <c r="AF685" s="575"/>
      <c r="AG685" s="575"/>
      <c r="AH685" s="723"/>
      <c r="AI685" s="723"/>
      <c r="AJ685" s="723"/>
    </row>
    <row r="686" spans="1:36" ht="350.25" customHeight="1" outlineLevel="1" x14ac:dyDescent="0.25">
      <c r="A686" s="383">
        <v>407</v>
      </c>
      <c r="B686" s="373"/>
      <c r="C686" s="382" t="s">
        <v>657</v>
      </c>
      <c r="D686" s="402" t="s">
        <v>2445</v>
      </c>
      <c r="E686" s="376"/>
      <c r="F686" s="368"/>
      <c r="G686" s="376"/>
      <c r="H686" s="368"/>
      <c r="I686" s="412" t="s">
        <v>395</v>
      </c>
      <c r="J686" s="376" t="s">
        <v>577</v>
      </c>
      <c r="K686" s="550" t="s">
        <v>2385</v>
      </c>
      <c r="L686" s="376" t="s">
        <v>33</v>
      </c>
      <c r="M686" s="368"/>
      <c r="N686" s="367" t="s">
        <v>239</v>
      </c>
      <c r="O686" s="374">
        <v>20</v>
      </c>
      <c r="P686" s="367" t="s">
        <v>578</v>
      </c>
      <c r="Q686" s="214"/>
      <c r="R686" s="407" t="s">
        <v>500</v>
      </c>
      <c r="S686" s="367"/>
      <c r="T686" s="367"/>
      <c r="U686" s="366" t="s">
        <v>34</v>
      </c>
      <c r="V686" s="373"/>
      <c r="W686" s="368"/>
      <c r="X686" s="368"/>
      <c r="Y686" s="368"/>
      <c r="Z686" s="368" t="s">
        <v>351</v>
      </c>
      <c r="AA686" s="398"/>
      <c r="AB686" s="369"/>
      <c r="AC686" s="369"/>
      <c r="AD686" s="369" t="s">
        <v>234</v>
      </c>
      <c r="AE686" s="368" t="str">
        <f t="shared" si="23"/>
        <v>City (407)</v>
      </c>
      <c r="AF686" s="575"/>
      <c r="AG686" s="575"/>
      <c r="AH686" s="723"/>
      <c r="AI686" s="723"/>
      <c r="AJ686" s="723"/>
    </row>
    <row r="687" spans="1:36" ht="348.75" customHeight="1" outlineLevel="1" x14ac:dyDescent="0.25">
      <c r="A687" s="383">
        <v>408</v>
      </c>
      <c r="B687" s="373"/>
      <c r="C687" s="382" t="s">
        <v>657</v>
      </c>
      <c r="D687" s="402" t="s">
        <v>2445</v>
      </c>
      <c r="E687" s="376"/>
      <c r="F687" s="368"/>
      <c r="G687" s="376"/>
      <c r="H687" s="368"/>
      <c r="I687" s="412" t="s">
        <v>284</v>
      </c>
      <c r="J687" s="376" t="s">
        <v>577</v>
      </c>
      <c r="K687" s="550" t="s">
        <v>2386</v>
      </c>
      <c r="L687" s="376" t="s">
        <v>33</v>
      </c>
      <c r="M687" s="368">
        <v>4</v>
      </c>
      <c r="N687" s="385" t="s">
        <v>415</v>
      </c>
      <c r="O687" s="384" t="s">
        <v>415</v>
      </c>
      <c r="P687" s="367" t="s">
        <v>130</v>
      </c>
      <c r="Q687" s="214" t="s">
        <v>119</v>
      </c>
      <c r="R687" s="407" t="s">
        <v>500</v>
      </c>
      <c r="S687" s="367"/>
      <c r="T687" s="367"/>
      <c r="U687" s="366" t="s">
        <v>34</v>
      </c>
      <c r="V687" s="373"/>
      <c r="W687" s="368"/>
      <c r="X687" s="368"/>
      <c r="Y687" s="368"/>
      <c r="Z687" s="368" t="s">
        <v>352</v>
      </c>
      <c r="AA687" s="398"/>
      <c r="AB687" s="369"/>
      <c r="AC687" s="369"/>
      <c r="AD687" s="369" t="s">
        <v>234</v>
      </c>
      <c r="AE687" s="368" t="str">
        <f t="shared" si="23"/>
        <v>State (408)</v>
      </c>
      <c r="AF687" s="575"/>
      <c r="AG687" s="575"/>
      <c r="AH687" s="723"/>
      <c r="AI687" s="723"/>
      <c r="AJ687" s="723"/>
    </row>
    <row r="688" spans="1:36" ht="60" customHeight="1" outlineLevel="1" x14ac:dyDescent="0.25">
      <c r="A688" s="383">
        <v>409</v>
      </c>
      <c r="B688" s="373"/>
      <c r="C688" s="382" t="s">
        <v>657</v>
      </c>
      <c r="D688" s="402" t="s">
        <v>2445</v>
      </c>
      <c r="E688" s="376"/>
      <c r="F688" s="368"/>
      <c r="G688" s="376"/>
      <c r="H688" s="368"/>
      <c r="I688" s="412" t="s">
        <v>291</v>
      </c>
      <c r="J688" s="376" t="s">
        <v>577</v>
      </c>
      <c r="K688" s="214" t="s">
        <v>2245</v>
      </c>
      <c r="L688" s="376" t="s">
        <v>33</v>
      </c>
      <c r="M688" s="368"/>
      <c r="N688" s="367" t="s">
        <v>415</v>
      </c>
      <c r="O688" s="374" t="s">
        <v>415</v>
      </c>
      <c r="P688" s="367" t="s">
        <v>130</v>
      </c>
      <c r="Q688" s="214" t="s">
        <v>301</v>
      </c>
      <c r="R688" s="407" t="s">
        <v>500</v>
      </c>
      <c r="S688" s="367"/>
      <c r="T688" s="367"/>
      <c r="U688" s="366" t="s">
        <v>34</v>
      </c>
      <c r="V688" s="373"/>
      <c r="W688" s="368"/>
      <c r="X688" s="368"/>
      <c r="Y688" s="368"/>
      <c r="Z688" s="368"/>
      <c r="AA688" s="398"/>
      <c r="AB688" s="369"/>
      <c r="AC688" s="369"/>
      <c r="AD688" s="369" t="s">
        <v>234</v>
      </c>
      <c r="AE688" s="368" t="str">
        <f t="shared" si="23"/>
        <v>Country (409)</v>
      </c>
      <c r="AF688" s="575"/>
      <c r="AG688" s="575"/>
      <c r="AH688" s="723"/>
      <c r="AI688" s="723"/>
      <c r="AJ688" s="723"/>
    </row>
    <row r="689" spans="1:36" ht="102.6" outlineLevel="1" x14ac:dyDescent="0.25">
      <c r="A689" s="383">
        <v>410</v>
      </c>
      <c r="B689" s="373"/>
      <c r="C689" s="382" t="s">
        <v>657</v>
      </c>
      <c r="D689" s="402" t="s">
        <v>2445</v>
      </c>
      <c r="E689" s="376"/>
      <c r="F689" s="368"/>
      <c r="G689" s="376"/>
      <c r="H689" s="368"/>
      <c r="I689" s="412" t="s">
        <v>1145</v>
      </c>
      <c r="J689" s="376" t="s">
        <v>577</v>
      </c>
      <c r="K689" s="214" t="s">
        <v>2387</v>
      </c>
      <c r="L689" s="376" t="s">
        <v>536</v>
      </c>
      <c r="M689" s="368"/>
      <c r="N689" s="385" t="s">
        <v>415</v>
      </c>
      <c r="O689" s="384" t="s">
        <v>415</v>
      </c>
      <c r="P689" s="367" t="s">
        <v>627</v>
      </c>
      <c r="Q689" s="214"/>
      <c r="R689" s="407" t="s">
        <v>500</v>
      </c>
      <c r="S689" s="367"/>
      <c r="T689" s="367"/>
      <c r="U689" s="366" t="s">
        <v>34</v>
      </c>
      <c r="V689" s="373"/>
      <c r="W689" s="368"/>
      <c r="X689" s="368"/>
      <c r="Y689" s="368"/>
      <c r="Z689" s="368" t="s">
        <v>324</v>
      </c>
      <c r="AA689" s="398"/>
      <c r="AB689" s="369"/>
      <c r="AC689" s="369"/>
      <c r="AD689" s="369" t="s">
        <v>234</v>
      </c>
      <c r="AE689" s="368" t="str">
        <f t="shared" si="23"/>
        <v>Check if  Policyowners for applied for policy are the same as Policyowners for replaced policy (410)</v>
      </c>
      <c r="AF689" s="575"/>
      <c r="AG689" s="575"/>
      <c r="AH689" s="723"/>
      <c r="AI689" s="723"/>
      <c r="AJ689" s="723"/>
    </row>
    <row r="690" spans="1:36" ht="120" customHeight="1" outlineLevel="1" x14ac:dyDescent="0.25">
      <c r="A690" s="383">
        <v>411</v>
      </c>
      <c r="B690" s="373"/>
      <c r="C690" s="382" t="s">
        <v>657</v>
      </c>
      <c r="D690" s="402" t="s">
        <v>2445</v>
      </c>
      <c r="E690" s="376"/>
      <c r="F690" s="368"/>
      <c r="G690" s="376"/>
      <c r="H690" s="368"/>
      <c r="I690" s="412" t="s">
        <v>910</v>
      </c>
      <c r="J690" s="376" t="s">
        <v>577</v>
      </c>
      <c r="K690" s="214" t="s">
        <v>2246</v>
      </c>
      <c r="L690" s="376" t="s">
        <v>33</v>
      </c>
      <c r="M690" s="368"/>
      <c r="N690" s="367" t="s">
        <v>239</v>
      </c>
      <c r="O690" s="374">
        <v>35</v>
      </c>
      <c r="P690" s="367" t="s">
        <v>578</v>
      </c>
      <c r="Q690" s="214"/>
      <c r="R690" s="407" t="s">
        <v>500</v>
      </c>
      <c r="S690" s="367"/>
      <c r="T690" s="367"/>
      <c r="U690" s="366"/>
      <c r="V690" s="373"/>
      <c r="W690" s="368"/>
      <c r="X690" s="368"/>
      <c r="Y690" s="368"/>
      <c r="Z690" s="368"/>
      <c r="AA690" s="369"/>
      <c r="AB690" s="369"/>
      <c r="AC690" s="369"/>
      <c r="AD690" s="427" t="s">
        <v>415</v>
      </c>
      <c r="AE690" s="368" t="str">
        <f t="shared" si="23"/>
        <v>Names of all Policyowners of internal replaced policy (411)</v>
      </c>
      <c r="AF690" s="575"/>
      <c r="AG690" s="575"/>
      <c r="AH690" s="723"/>
      <c r="AI690" s="723"/>
      <c r="AJ690" s="723"/>
    </row>
    <row r="691" spans="1:36" ht="264" customHeight="1" outlineLevel="1" x14ac:dyDescent="0.25">
      <c r="A691" s="383">
        <v>412</v>
      </c>
      <c r="B691" s="373"/>
      <c r="C691" s="382" t="s">
        <v>657</v>
      </c>
      <c r="D691" s="402" t="s">
        <v>2445</v>
      </c>
      <c r="E691" s="376"/>
      <c r="F691" s="368"/>
      <c r="G691" s="376"/>
      <c r="H691" s="368"/>
      <c r="I691" s="425" t="s">
        <v>79</v>
      </c>
      <c r="J691" s="376" t="s">
        <v>577</v>
      </c>
      <c r="K691" s="214" t="s">
        <v>2387</v>
      </c>
      <c r="L691" s="376" t="s">
        <v>579</v>
      </c>
      <c r="M691" s="368" t="s">
        <v>2247</v>
      </c>
      <c r="N691" s="367" t="s">
        <v>263</v>
      </c>
      <c r="O691" s="374">
        <v>8</v>
      </c>
      <c r="P691" s="367" t="s">
        <v>578</v>
      </c>
      <c r="Q691" s="214"/>
      <c r="R691" s="430" t="s">
        <v>500</v>
      </c>
      <c r="S691" s="367">
        <v>0</v>
      </c>
      <c r="T691" s="443">
        <v>99999999</v>
      </c>
      <c r="U691" s="442">
        <v>99999999</v>
      </c>
      <c r="V691" s="373"/>
      <c r="W691" s="368" t="s">
        <v>450</v>
      </c>
      <c r="X691" s="368"/>
      <c r="Y691" s="368"/>
      <c r="Z691" s="368" t="s">
        <v>458</v>
      </c>
      <c r="AA691" s="398"/>
      <c r="AB691" s="369"/>
      <c r="AC691" s="369"/>
      <c r="AD691" s="369" t="s">
        <v>234</v>
      </c>
      <c r="AE691" s="368" t="str">
        <f t="shared" si="23"/>
        <v>Current Premium Amount (412)</v>
      </c>
      <c r="AF691" s="575"/>
      <c r="AG691" s="575"/>
      <c r="AH691" s="723"/>
      <c r="AI691" s="723"/>
      <c r="AJ691" s="723"/>
    </row>
    <row r="692" spans="1:36" ht="264" customHeight="1" outlineLevel="1" x14ac:dyDescent="0.25">
      <c r="A692" s="383">
        <v>413</v>
      </c>
      <c r="B692" s="373"/>
      <c r="C692" s="382" t="s">
        <v>657</v>
      </c>
      <c r="D692" s="402" t="s">
        <v>2445</v>
      </c>
      <c r="E692" s="376"/>
      <c r="F692" s="368"/>
      <c r="G692" s="376"/>
      <c r="H692" s="368"/>
      <c r="I692" s="425" t="s">
        <v>390</v>
      </c>
      <c r="J692" s="376" t="s">
        <v>577</v>
      </c>
      <c r="K692" s="214" t="s">
        <v>2388</v>
      </c>
      <c r="L692" s="376" t="s">
        <v>579</v>
      </c>
      <c r="M692" s="368" t="s">
        <v>2248</v>
      </c>
      <c r="N692" s="385" t="s">
        <v>415</v>
      </c>
      <c r="O692" s="384" t="s">
        <v>415</v>
      </c>
      <c r="P692" s="367" t="s">
        <v>627</v>
      </c>
      <c r="Q692" s="214"/>
      <c r="R692" s="430" t="s">
        <v>500</v>
      </c>
      <c r="S692" s="367"/>
      <c r="T692" s="367"/>
      <c r="U692" s="366" t="s">
        <v>34</v>
      </c>
      <c r="V692" s="373"/>
      <c r="W692" s="368" t="s">
        <v>322</v>
      </c>
      <c r="X692" s="368"/>
      <c r="Y692" s="368"/>
      <c r="Z692" s="368" t="s">
        <v>458</v>
      </c>
      <c r="AA692" s="398"/>
      <c r="AB692" s="369"/>
      <c r="AC692" s="369"/>
      <c r="AD692" s="369" t="s">
        <v>234</v>
      </c>
      <c r="AE692" s="368" t="str">
        <f t="shared" si="23"/>
        <v>Check if unknown (413)</v>
      </c>
      <c r="AF692" s="575"/>
      <c r="AG692" s="575"/>
      <c r="AH692" s="723"/>
      <c r="AI692" s="723"/>
      <c r="AJ692" s="723"/>
    </row>
    <row r="693" spans="1:36" ht="102.6" outlineLevel="1" x14ac:dyDescent="0.25">
      <c r="A693" s="383">
        <v>414</v>
      </c>
      <c r="B693" s="373"/>
      <c r="C693" s="382" t="s">
        <v>657</v>
      </c>
      <c r="D693" s="402" t="s">
        <v>2445</v>
      </c>
      <c r="E693" s="376"/>
      <c r="F693" s="368"/>
      <c r="G693" s="376"/>
      <c r="H693" s="368"/>
      <c r="I693" s="425" t="s">
        <v>459</v>
      </c>
      <c r="J693" s="376" t="s">
        <v>577</v>
      </c>
      <c r="K693" s="214" t="s">
        <v>2387</v>
      </c>
      <c r="L693" s="376" t="s">
        <v>33</v>
      </c>
      <c r="M693" s="368"/>
      <c r="N693" s="385" t="s">
        <v>415</v>
      </c>
      <c r="O693" s="384" t="s">
        <v>415</v>
      </c>
      <c r="P693" s="367" t="s">
        <v>130</v>
      </c>
      <c r="Q693" s="214" t="s">
        <v>592</v>
      </c>
      <c r="R693" s="407" t="s">
        <v>500</v>
      </c>
      <c r="S693" s="367"/>
      <c r="T693" s="367"/>
      <c r="U693" s="366" t="s">
        <v>34</v>
      </c>
      <c r="V693" s="373"/>
      <c r="W693" s="368"/>
      <c r="X693" s="368"/>
      <c r="Y693" s="368"/>
      <c r="Z693" s="368" t="s">
        <v>458</v>
      </c>
      <c r="AA693" s="398"/>
      <c r="AB693" s="369"/>
      <c r="AC693" s="369"/>
      <c r="AD693" s="369" t="s">
        <v>234</v>
      </c>
      <c r="AE693" s="368" t="str">
        <f t="shared" si="23"/>
        <v>Mode of Payment (414)</v>
      </c>
      <c r="AF693" s="575"/>
      <c r="AG693" s="575"/>
      <c r="AH693" s="723"/>
      <c r="AI693" s="723"/>
      <c r="AJ693" s="723"/>
    </row>
    <row r="694" spans="1:36" ht="264" customHeight="1" outlineLevel="1" x14ac:dyDescent="0.25">
      <c r="A694" s="383">
        <v>415</v>
      </c>
      <c r="B694" s="373"/>
      <c r="C694" s="382" t="s">
        <v>657</v>
      </c>
      <c r="D694" s="402" t="s">
        <v>2445</v>
      </c>
      <c r="E694" s="376"/>
      <c r="F694" s="368"/>
      <c r="G694" s="376"/>
      <c r="H694" s="368"/>
      <c r="I694" s="425" t="s">
        <v>430</v>
      </c>
      <c r="J694" s="376" t="s">
        <v>577</v>
      </c>
      <c r="K694" s="214" t="s">
        <v>2387</v>
      </c>
      <c r="L694" s="376" t="s">
        <v>579</v>
      </c>
      <c r="M694" s="368" t="s">
        <v>2249</v>
      </c>
      <c r="N694" s="367" t="s">
        <v>263</v>
      </c>
      <c r="O694" s="374">
        <v>8</v>
      </c>
      <c r="P694" s="367" t="s">
        <v>578</v>
      </c>
      <c r="Q694" s="214"/>
      <c r="R694" s="430" t="s">
        <v>500</v>
      </c>
      <c r="S694" s="367">
        <v>0</v>
      </c>
      <c r="T694" s="443">
        <v>99999999</v>
      </c>
      <c r="U694" s="442">
        <v>99999999</v>
      </c>
      <c r="V694" s="373"/>
      <c r="W694" s="368" t="s">
        <v>252</v>
      </c>
      <c r="X694" s="368"/>
      <c r="Y694" s="368"/>
      <c r="Z694" s="368" t="s">
        <v>458</v>
      </c>
      <c r="AA694" s="398"/>
      <c r="AB694" s="369"/>
      <c r="AC694" s="369"/>
      <c r="AD694" s="369" t="s">
        <v>234</v>
      </c>
      <c r="AE694" s="368" t="str">
        <f t="shared" si="23"/>
        <v>Cash Surrender Value (415)</v>
      </c>
      <c r="AF694" s="575"/>
      <c r="AG694" s="575"/>
      <c r="AH694" s="723"/>
      <c r="AI694" s="723"/>
      <c r="AJ694" s="723"/>
    </row>
    <row r="695" spans="1:36" ht="264" customHeight="1" outlineLevel="1" x14ac:dyDescent="0.25">
      <c r="A695" s="383">
        <v>416</v>
      </c>
      <c r="B695" s="373"/>
      <c r="C695" s="382" t="s">
        <v>657</v>
      </c>
      <c r="D695" s="402" t="s">
        <v>2445</v>
      </c>
      <c r="E695" s="376"/>
      <c r="F695" s="368"/>
      <c r="G695" s="376"/>
      <c r="H695" s="368"/>
      <c r="I695" s="425" t="s">
        <v>390</v>
      </c>
      <c r="J695" s="376" t="s">
        <v>577</v>
      </c>
      <c r="K695" s="214" t="s">
        <v>2387</v>
      </c>
      <c r="L695" s="376" t="s">
        <v>579</v>
      </c>
      <c r="M695" s="368" t="s">
        <v>2250</v>
      </c>
      <c r="N695" s="385" t="s">
        <v>415</v>
      </c>
      <c r="O695" s="384" t="s">
        <v>415</v>
      </c>
      <c r="P695" s="367" t="s">
        <v>627</v>
      </c>
      <c r="Q695" s="214"/>
      <c r="R695" s="430" t="s">
        <v>500</v>
      </c>
      <c r="S695" s="367"/>
      <c r="T695" s="367"/>
      <c r="U695" s="366" t="s">
        <v>34</v>
      </c>
      <c r="V695" s="373"/>
      <c r="W695" s="368" t="s">
        <v>322</v>
      </c>
      <c r="X695" s="368"/>
      <c r="Y695" s="368"/>
      <c r="Z695" s="368" t="s">
        <v>458</v>
      </c>
      <c r="AA695" s="398"/>
      <c r="AB695" s="369"/>
      <c r="AC695" s="369"/>
      <c r="AD695" s="369" t="s">
        <v>234</v>
      </c>
      <c r="AE695" s="368" t="str">
        <f t="shared" si="23"/>
        <v>Check if unknown (416)</v>
      </c>
      <c r="AF695" s="575"/>
      <c r="AG695" s="575"/>
      <c r="AH695" s="723"/>
      <c r="AI695" s="723"/>
      <c r="AJ695" s="723"/>
    </row>
    <row r="696" spans="1:36" ht="264" customHeight="1" outlineLevel="1" x14ac:dyDescent="0.25">
      <c r="A696" s="383">
        <v>417</v>
      </c>
      <c r="B696" s="373"/>
      <c r="C696" s="382" t="s">
        <v>657</v>
      </c>
      <c r="D696" s="402" t="s">
        <v>2445</v>
      </c>
      <c r="E696" s="376"/>
      <c r="F696" s="368"/>
      <c r="G696" s="376"/>
      <c r="H696" s="368"/>
      <c r="I696" s="425" t="s">
        <v>431</v>
      </c>
      <c r="J696" s="376" t="s">
        <v>577</v>
      </c>
      <c r="K696" s="214" t="s">
        <v>2387</v>
      </c>
      <c r="L696" s="376" t="s">
        <v>579</v>
      </c>
      <c r="M696" s="368" t="s">
        <v>2251</v>
      </c>
      <c r="N696" s="367" t="s">
        <v>263</v>
      </c>
      <c r="O696" s="374">
        <v>8</v>
      </c>
      <c r="P696" s="367" t="s">
        <v>578</v>
      </c>
      <c r="Q696" s="214"/>
      <c r="R696" s="430" t="s">
        <v>500</v>
      </c>
      <c r="S696" s="367">
        <v>0</v>
      </c>
      <c r="T696" s="443">
        <v>99999999</v>
      </c>
      <c r="U696" s="442">
        <v>99999999</v>
      </c>
      <c r="V696" s="373"/>
      <c r="W696" s="368" t="s">
        <v>450</v>
      </c>
      <c r="X696" s="368"/>
      <c r="Y696" s="368"/>
      <c r="Z696" s="368" t="s">
        <v>458</v>
      </c>
      <c r="AA696" s="398"/>
      <c r="AB696" s="369"/>
      <c r="AC696" s="369"/>
      <c r="AD696" s="369" t="s">
        <v>234</v>
      </c>
      <c r="AE696" s="368" t="str">
        <f t="shared" si="23"/>
        <v>Paid-up Addition Value (417)</v>
      </c>
      <c r="AF696" s="575"/>
      <c r="AG696" s="575"/>
      <c r="AH696" s="723"/>
      <c r="AI696" s="723"/>
      <c r="AJ696" s="723"/>
    </row>
    <row r="697" spans="1:36" ht="264" customHeight="1" outlineLevel="1" x14ac:dyDescent="0.25">
      <c r="A697" s="383">
        <v>418</v>
      </c>
      <c r="B697" s="373"/>
      <c r="C697" s="382" t="s">
        <v>657</v>
      </c>
      <c r="D697" s="402" t="s">
        <v>2445</v>
      </c>
      <c r="E697" s="376"/>
      <c r="F697" s="368"/>
      <c r="G697" s="376"/>
      <c r="H697" s="368"/>
      <c r="I697" s="425" t="s">
        <v>390</v>
      </c>
      <c r="J697" s="376" t="s">
        <v>577</v>
      </c>
      <c r="K697" s="214" t="s">
        <v>2388</v>
      </c>
      <c r="L697" s="376" t="s">
        <v>579</v>
      </c>
      <c r="M697" s="368" t="s">
        <v>2252</v>
      </c>
      <c r="N697" s="385" t="s">
        <v>415</v>
      </c>
      <c r="O697" s="384" t="s">
        <v>415</v>
      </c>
      <c r="P697" s="367" t="s">
        <v>627</v>
      </c>
      <c r="Q697" s="214"/>
      <c r="R697" s="430" t="s">
        <v>500</v>
      </c>
      <c r="S697" s="367"/>
      <c r="T697" s="367"/>
      <c r="U697" s="366" t="s">
        <v>34</v>
      </c>
      <c r="V697" s="373"/>
      <c r="W697" s="368" t="s">
        <v>322</v>
      </c>
      <c r="X697" s="368"/>
      <c r="Y697" s="368"/>
      <c r="Z697" s="368" t="s">
        <v>458</v>
      </c>
      <c r="AA697" s="398"/>
      <c r="AB697" s="369"/>
      <c r="AC697" s="369"/>
      <c r="AD697" s="369" t="s">
        <v>234</v>
      </c>
      <c r="AE697" s="368" t="str">
        <f t="shared" si="23"/>
        <v>Check if unknown (418)</v>
      </c>
      <c r="AF697" s="575"/>
      <c r="AG697" s="575"/>
      <c r="AH697" s="723"/>
      <c r="AI697" s="723"/>
      <c r="AJ697" s="723"/>
    </row>
    <row r="698" spans="1:36" ht="264" customHeight="1" outlineLevel="1" x14ac:dyDescent="0.25">
      <c r="A698" s="383">
        <v>419</v>
      </c>
      <c r="B698" s="373"/>
      <c r="C698" s="382" t="s">
        <v>657</v>
      </c>
      <c r="D698" s="402" t="s">
        <v>2445</v>
      </c>
      <c r="E698" s="376"/>
      <c r="F698" s="368"/>
      <c r="G698" s="376"/>
      <c r="H698" s="368"/>
      <c r="I698" s="425" t="s">
        <v>574</v>
      </c>
      <c r="J698" s="376" t="s">
        <v>577</v>
      </c>
      <c r="K698" s="214" t="s">
        <v>2387</v>
      </c>
      <c r="L698" s="376" t="s">
        <v>579</v>
      </c>
      <c r="M698" s="368" t="s">
        <v>2253</v>
      </c>
      <c r="N698" s="367" t="s">
        <v>263</v>
      </c>
      <c r="O698" s="374">
        <v>8</v>
      </c>
      <c r="P698" s="367" t="s">
        <v>578</v>
      </c>
      <c r="Q698" s="214"/>
      <c r="R698" s="430" t="s">
        <v>500</v>
      </c>
      <c r="S698" s="367">
        <v>0</v>
      </c>
      <c r="T698" s="443">
        <v>99999999</v>
      </c>
      <c r="U698" s="442">
        <v>99999999</v>
      </c>
      <c r="V698" s="373"/>
      <c r="W698" s="368" t="s">
        <v>448</v>
      </c>
      <c r="X698" s="368"/>
      <c r="Y698" s="368"/>
      <c r="Z698" s="368" t="s">
        <v>458</v>
      </c>
      <c r="AA698" s="398"/>
      <c r="AB698" s="369"/>
      <c r="AC698" s="369"/>
      <c r="AD698" s="369" t="s">
        <v>234</v>
      </c>
      <c r="AE698" s="368" t="str">
        <f t="shared" si="23"/>
        <v>Dividend Value (419)</v>
      </c>
      <c r="AF698" s="575"/>
      <c r="AG698" s="575"/>
      <c r="AH698" s="723"/>
      <c r="AI698" s="723"/>
      <c r="AJ698" s="723"/>
    </row>
    <row r="699" spans="1:36" ht="264" customHeight="1" outlineLevel="1" x14ac:dyDescent="0.25">
      <c r="A699" s="383">
        <v>420</v>
      </c>
      <c r="B699" s="373"/>
      <c r="C699" s="382" t="s">
        <v>657</v>
      </c>
      <c r="D699" s="402" t="s">
        <v>2445</v>
      </c>
      <c r="E699" s="376"/>
      <c r="F699" s="368"/>
      <c r="G699" s="376"/>
      <c r="H699" s="368"/>
      <c r="I699" s="425" t="s">
        <v>390</v>
      </c>
      <c r="J699" s="376" t="s">
        <v>577</v>
      </c>
      <c r="K699" s="214" t="s">
        <v>2387</v>
      </c>
      <c r="L699" s="376" t="s">
        <v>579</v>
      </c>
      <c r="M699" s="368" t="s">
        <v>2254</v>
      </c>
      <c r="N699" s="385" t="s">
        <v>415</v>
      </c>
      <c r="O699" s="384" t="s">
        <v>415</v>
      </c>
      <c r="P699" s="367" t="s">
        <v>627</v>
      </c>
      <c r="Q699" s="214"/>
      <c r="R699" s="430" t="s">
        <v>500</v>
      </c>
      <c r="S699" s="367"/>
      <c r="T699" s="367"/>
      <c r="U699" s="366" t="s">
        <v>34</v>
      </c>
      <c r="V699" s="373"/>
      <c r="W699" s="368" t="s">
        <v>322</v>
      </c>
      <c r="X699" s="368"/>
      <c r="Y699" s="368"/>
      <c r="Z699" s="368" t="s">
        <v>458</v>
      </c>
      <c r="AA699" s="398"/>
      <c r="AB699" s="369"/>
      <c r="AC699" s="369"/>
      <c r="AD699" s="369" t="s">
        <v>234</v>
      </c>
      <c r="AE699" s="368" t="str">
        <f t="shared" si="23"/>
        <v>Check if unknown (420)</v>
      </c>
      <c r="AF699" s="575"/>
      <c r="AG699" s="575"/>
      <c r="AH699" s="723"/>
      <c r="AI699" s="723"/>
      <c r="AJ699" s="723"/>
    </row>
    <row r="700" spans="1:36" ht="264" customHeight="1" outlineLevel="1" x14ac:dyDescent="0.25">
      <c r="A700" s="383">
        <v>421</v>
      </c>
      <c r="B700" s="373"/>
      <c r="C700" s="382" t="s">
        <v>657</v>
      </c>
      <c r="D700" s="402" t="s">
        <v>2445</v>
      </c>
      <c r="E700" s="376"/>
      <c r="F700" s="368"/>
      <c r="G700" s="376"/>
      <c r="H700" s="368"/>
      <c r="I700" s="425" t="s">
        <v>542</v>
      </c>
      <c r="J700" s="376" t="s">
        <v>577</v>
      </c>
      <c r="K700" s="214" t="s">
        <v>2387</v>
      </c>
      <c r="L700" s="376" t="s">
        <v>33</v>
      </c>
      <c r="M700" s="368"/>
      <c r="N700" s="385" t="s">
        <v>415</v>
      </c>
      <c r="O700" s="384" t="s">
        <v>415</v>
      </c>
      <c r="P700" s="367" t="s">
        <v>130</v>
      </c>
      <c r="Q700" s="214" t="s">
        <v>128</v>
      </c>
      <c r="R700" s="407" t="s">
        <v>466</v>
      </c>
      <c r="S700" s="367"/>
      <c r="T700" s="367"/>
      <c r="U700" s="366" t="s">
        <v>34</v>
      </c>
      <c r="V700" s="373"/>
      <c r="W700" s="368"/>
      <c r="X700" s="368"/>
      <c r="Y700" s="368"/>
      <c r="Z700" s="368" t="s">
        <v>458</v>
      </c>
      <c r="AA700" s="398"/>
      <c r="AB700" s="369"/>
      <c r="AC700" s="369"/>
      <c r="AD700" s="369" t="s">
        <v>234</v>
      </c>
      <c r="AE700" s="368" t="str">
        <f t="shared" si="23"/>
        <v>Source of funding for proposed policy (421)</v>
      </c>
      <c r="AF700" s="575"/>
      <c r="AG700" s="575"/>
      <c r="AH700" s="723"/>
      <c r="AI700" s="723"/>
      <c r="AJ700" s="723"/>
    </row>
    <row r="701" spans="1:36" ht="57" outlineLevel="1" x14ac:dyDescent="0.25">
      <c r="A701" s="383">
        <v>422</v>
      </c>
      <c r="B701" s="373"/>
      <c r="C701" s="382" t="s">
        <v>657</v>
      </c>
      <c r="D701" s="402" t="s">
        <v>2445</v>
      </c>
      <c r="E701" s="376"/>
      <c r="F701" s="368"/>
      <c r="G701" s="376"/>
      <c r="H701" s="368"/>
      <c r="I701" s="425" t="s">
        <v>6</v>
      </c>
      <c r="J701" s="376" t="s">
        <v>577</v>
      </c>
      <c r="K701" s="214" t="s">
        <v>2255</v>
      </c>
      <c r="L701" s="376" t="s">
        <v>33</v>
      </c>
      <c r="M701" s="368"/>
      <c r="N701" s="367" t="s">
        <v>263</v>
      </c>
      <c r="O701" s="374">
        <v>8</v>
      </c>
      <c r="P701" s="367" t="s">
        <v>578</v>
      </c>
      <c r="Q701" s="214"/>
      <c r="R701" s="430" t="s">
        <v>500</v>
      </c>
      <c r="S701" s="367">
        <v>1</v>
      </c>
      <c r="T701" s="443">
        <v>99999999</v>
      </c>
      <c r="U701" s="442">
        <v>99999999</v>
      </c>
      <c r="V701" s="373"/>
      <c r="W701" s="368" t="s">
        <v>389</v>
      </c>
      <c r="X701" s="368"/>
      <c r="Y701" s="368"/>
      <c r="Z701" s="368" t="s">
        <v>458</v>
      </c>
      <c r="AA701" s="398"/>
      <c r="AB701" s="369"/>
      <c r="AC701" s="369"/>
      <c r="AD701" s="369" t="s">
        <v>234</v>
      </c>
      <c r="AE701" s="368" t="str">
        <f t="shared" si="23"/>
        <v>Amount (422)</v>
      </c>
      <c r="AF701" s="575"/>
      <c r="AG701" s="575"/>
      <c r="AH701" s="723"/>
      <c r="AI701" s="723"/>
      <c r="AJ701" s="723"/>
    </row>
    <row r="702" spans="1:36" ht="72" customHeight="1" outlineLevel="1" x14ac:dyDescent="0.25">
      <c r="A702" s="383">
        <v>423</v>
      </c>
      <c r="B702" s="373"/>
      <c r="C702" s="382" t="s">
        <v>657</v>
      </c>
      <c r="D702" s="402" t="s">
        <v>2445</v>
      </c>
      <c r="E702" s="376"/>
      <c r="F702" s="368"/>
      <c r="G702" s="376"/>
      <c r="H702" s="368"/>
      <c r="I702" s="425" t="s">
        <v>349</v>
      </c>
      <c r="J702" s="376" t="s">
        <v>577</v>
      </c>
      <c r="K702" s="214" t="s">
        <v>2255</v>
      </c>
      <c r="L702" s="376" t="s">
        <v>33</v>
      </c>
      <c r="M702" s="368"/>
      <c r="N702" s="385" t="s">
        <v>415</v>
      </c>
      <c r="O702" s="384" t="s">
        <v>415</v>
      </c>
      <c r="P702" s="367" t="s">
        <v>130</v>
      </c>
      <c r="Q702" s="214" t="s">
        <v>591</v>
      </c>
      <c r="R702" s="407" t="s">
        <v>500</v>
      </c>
      <c r="S702" s="367"/>
      <c r="T702" s="367"/>
      <c r="U702" s="366" t="s">
        <v>34</v>
      </c>
      <c r="V702" s="373"/>
      <c r="W702" s="368"/>
      <c r="X702" s="368"/>
      <c r="Y702" s="368"/>
      <c r="Z702" s="368" t="s">
        <v>458</v>
      </c>
      <c r="AA702" s="398"/>
      <c r="AB702" s="369"/>
      <c r="AC702" s="369"/>
      <c r="AD702" s="369" t="s">
        <v>234</v>
      </c>
      <c r="AE702" s="368" t="str">
        <f t="shared" si="23"/>
        <v>Frequency (mode) (423)</v>
      </c>
      <c r="AF702" s="575"/>
      <c r="AG702" s="575"/>
      <c r="AH702" s="723"/>
      <c r="AI702" s="723"/>
      <c r="AJ702" s="723"/>
    </row>
    <row r="703" spans="1:36" ht="75" customHeight="1" outlineLevel="1" x14ac:dyDescent="0.25">
      <c r="A703" s="383">
        <v>424</v>
      </c>
      <c r="B703" s="373"/>
      <c r="C703" s="382" t="s">
        <v>657</v>
      </c>
      <c r="D703" s="402" t="s">
        <v>2445</v>
      </c>
      <c r="E703" s="376"/>
      <c r="F703" s="368"/>
      <c r="G703" s="376"/>
      <c r="H703" s="368"/>
      <c r="I703" s="425" t="s">
        <v>350</v>
      </c>
      <c r="J703" s="376" t="s">
        <v>577</v>
      </c>
      <c r="K703" s="214" t="s">
        <v>2256</v>
      </c>
      <c r="L703" s="376" t="s">
        <v>33</v>
      </c>
      <c r="M703" s="368"/>
      <c r="N703" s="367" t="s">
        <v>110</v>
      </c>
      <c r="O703" s="374">
        <v>3</v>
      </c>
      <c r="P703" s="367" t="s">
        <v>578</v>
      </c>
      <c r="Q703" s="214"/>
      <c r="R703" s="407" t="s">
        <v>500</v>
      </c>
      <c r="S703" s="407">
        <v>0.01</v>
      </c>
      <c r="T703" s="407">
        <v>1</v>
      </c>
      <c r="U703" s="407">
        <v>9.99</v>
      </c>
      <c r="V703" s="373"/>
      <c r="W703" s="368"/>
      <c r="X703" s="368"/>
      <c r="Y703" s="368"/>
      <c r="Z703" s="368" t="s">
        <v>458</v>
      </c>
      <c r="AA703" s="398"/>
      <c r="AB703" s="369"/>
      <c r="AC703" s="369"/>
      <c r="AD703" s="369" t="s">
        <v>234</v>
      </c>
      <c r="AE703" s="368" t="str">
        <f t="shared" si="23"/>
        <v>Loan interest rate (424)</v>
      </c>
      <c r="AF703" s="575"/>
      <c r="AG703" s="575"/>
      <c r="AH703" s="723"/>
      <c r="AI703" s="723"/>
      <c r="AJ703" s="723"/>
    </row>
    <row r="704" spans="1:36" ht="120" customHeight="1" outlineLevel="1" x14ac:dyDescent="0.25">
      <c r="A704" s="383">
        <v>425</v>
      </c>
      <c r="B704" s="373"/>
      <c r="C704" s="382" t="s">
        <v>657</v>
      </c>
      <c r="D704" s="402" t="s">
        <v>2445</v>
      </c>
      <c r="E704" s="376"/>
      <c r="F704" s="368"/>
      <c r="G704" s="376"/>
      <c r="H704" s="368"/>
      <c r="I704" s="425" t="s">
        <v>314</v>
      </c>
      <c r="J704" s="376" t="s">
        <v>577</v>
      </c>
      <c r="K704" s="214" t="s">
        <v>2255</v>
      </c>
      <c r="L704" s="376" t="s">
        <v>33</v>
      </c>
      <c r="M704" s="368"/>
      <c r="N704" s="375" t="s">
        <v>95</v>
      </c>
      <c r="O704" s="374">
        <v>8</v>
      </c>
      <c r="P704" s="367" t="s">
        <v>204</v>
      </c>
      <c r="Q704" s="214"/>
      <c r="R704" s="407" t="s">
        <v>500</v>
      </c>
      <c r="S704" s="367"/>
      <c r="T704" s="367"/>
      <c r="U704" s="366" t="s">
        <v>18</v>
      </c>
      <c r="V704" s="373"/>
      <c r="W704" s="368"/>
      <c r="X704" s="368"/>
      <c r="Y704" s="368"/>
      <c r="Z704" s="368" t="s">
        <v>458</v>
      </c>
      <c r="AA704" s="398"/>
      <c r="AB704" s="369"/>
      <c r="AC704" s="369"/>
      <c r="AD704" s="369" t="s">
        <v>234</v>
      </c>
      <c r="AE704" s="368" t="str">
        <f t="shared" si="23"/>
        <v>Estimated date current policy will terminate (425)</v>
      </c>
      <c r="AF704" s="575"/>
      <c r="AG704" s="575"/>
      <c r="AH704" s="723"/>
      <c r="AI704" s="723"/>
      <c r="AJ704" s="723"/>
    </row>
    <row r="705" spans="1:36" ht="264" customHeight="1" outlineLevel="1" x14ac:dyDescent="0.25">
      <c r="A705" s="383">
        <v>426</v>
      </c>
      <c r="B705" s="373"/>
      <c r="C705" s="382" t="s">
        <v>657</v>
      </c>
      <c r="D705" s="402" t="s">
        <v>2445</v>
      </c>
      <c r="E705" s="376"/>
      <c r="F705" s="368"/>
      <c r="G705" s="376"/>
      <c r="H705" s="368"/>
      <c r="I705" s="425" t="s">
        <v>300</v>
      </c>
      <c r="J705" s="376" t="s">
        <v>577</v>
      </c>
      <c r="K705" s="214" t="s">
        <v>2387</v>
      </c>
      <c r="L705" s="376" t="s">
        <v>628</v>
      </c>
      <c r="M705" s="368"/>
      <c r="N705" s="385" t="s">
        <v>415</v>
      </c>
      <c r="O705" s="384" t="s">
        <v>415</v>
      </c>
      <c r="P705" s="367" t="s">
        <v>369</v>
      </c>
      <c r="Q705" s="400"/>
      <c r="R705" s="441"/>
      <c r="S705" s="367"/>
      <c r="T705" s="367"/>
      <c r="U705" s="366"/>
      <c r="V705" s="373"/>
      <c r="W705" s="368"/>
      <c r="X705" s="368"/>
      <c r="Y705" s="368"/>
      <c r="Z705" s="368" t="s">
        <v>458</v>
      </c>
      <c r="AA705" s="398"/>
      <c r="AB705" s="369"/>
      <c r="AC705" s="369"/>
      <c r="AD705" s="427" t="s">
        <v>415</v>
      </c>
      <c r="AE705" s="368" t="str">
        <f t="shared" si="23"/>
        <v>It is estimated that premium payments for the applied for policy will be paid from Policyowner's funds on: (426)</v>
      </c>
      <c r="AF705" s="575"/>
      <c r="AG705" s="575"/>
      <c r="AH705" s="723"/>
      <c r="AI705" s="723"/>
      <c r="AJ705" s="723"/>
    </row>
    <row r="706" spans="1:36" ht="264" customHeight="1" outlineLevel="1" x14ac:dyDescent="0.25">
      <c r="A706" s="383">
        <v>427</v>
      </c>
      <c r="B706" s="373"/>
      <c r="C706" s="382" t="s">
        <v>657</v>
      </c>
      <c r="D706" s="402" t="s">
        <v>2445</v>
      </c>
      <c r="E706" s="376"/>
      <c r="F706" s="368"/>
      <c r="G706" s="376"/>
      <c r="H706" s="368"/>
      <c r="I706" s="440" t="s">
        <v>95</v>
      </c>
      <c r="J706" s="376" t="s">
        <v>577</v>
      </c>
      <c r="K706" s="214" t="s">
        <v>2387</v>
      </c>
      <c r="L706" s="376" t="s">
        <v>33</v>
      </c>
      <c r="M706" s="368"/>
      <c r="N706" s="367" t="s">
        <v>95</v>
      </c>
      <c r="O706" s="374">
        <v>8</v>
      </c>
      <c r="P706" s="367" t="s">
        <v>208</v>
      </c>
      <c r="Q706" s="214"/>
      <c r="R706" s="407" t="s">
        <v>1404</v>
      </c>
      <c r="S706" s="367"/>
      <c r="T706" s="367"/>
      <c r="U706" s="366" t="s">
        <v>18</v>
      </c>
      <c r="V706" s="373"/>
      <c r="W706" s="368"/>
      <c r="X706" s="368"/>
      <c r="Y706" s="368"/>
      <c r="Z706" s="368" t="s">
        <v>318</v>
      </c>
      <c r="AA706" s="398"/>
      <c r="AB706" s="369"/>
      <c r="AC706" s="369"/>
      <c r="AD706" s="369" t="s">
        <v>234</v>
      </c>
      <c r="AE706" s="368" t="str">
        <f t="shared" si="23"/>
        <v>Date (427)</v>
      </c>
      <c r="AF706" s="575"/>
      <c r="AG706" s="575"/>
      <c r="AH706" s="723"/>
      <c r="AI706" s="723"/>
      <c r="AJ706" s="723"/>
    </row>
    <row r="707" spans="1:36" ht="91.2" outlineLevel="1" x14ac:dyDescent="0.25">
      <c r="A707" s="383">
        <v>428</v>
      </c>
      <c r="B707" s="373"/>
      <c r="C707" s="382" t="s">
        <v>657</v>
      </c>
      <c r="D707" s="402" t="s">
        <v>2445</v>
      </c>
      <c r="E707" s="376"/>
      <c r="F707" s="368"/>
      <c r="G707" s="376"/>
      <c r="H707" s="368"/>
      <c r="I707" s="440" t="s">
        <v>1707</v>
      </c>
      <c r="J707" s="376" t="s">
        <v>577</v>
      </c>
      <c r="K707" s="550" t="s">
        <v>2389</v>
      </c>
      <c r="L707" s="376" t="s">
        <v>33</v>
      </c>
      <c r="M707" s="368"/>
      <c r="N707" s="367"/>
      <c r="O707" s="374"/>
      <c r="P707" s="367" t="s">
        <v>604</v>
      </c>
      <c r="Q707" s="214" t="s">
        <v>575</v>
      </c>
      <c r="R707" s="407"/>
      <c r="S707" s="367"/>
      <c r="T707" s="367"/>
      <c r="U707" s="366"/>
      <c r="V707" s="373"/>
      <c r="W707" s="368"/>
      <c r="X707" s="368"/>
      <c r="Y707" s="368"/>
      <c r="Z707" s="368"/>
      <c r="AA707" s="398"/>
      <c r="AB707" s="369"/>
      <c r="AC707" s="369"/>
      <c r="AD707" s="369"/>
      <c r="AE707" s="368" t="str">
        <f t="shared" si="23"/>
        <v>Is the Policyowner married or in a civil union or domestic partnership? (428)</v>
      </c>
      <c r="AF707" s="575"/>
      <c r="AG707" s="575"/>
      <c r="AH707" s="723"/>
      <c r="AI707" s="723"/>
      <c r="AJ707" s="723"/>
    </row>
    <row r="708" spans="1:36" ht="57" outlineLevel="1" x14ac:dyDescent="0.25">
      <c r="A708" s="383">
        <v>429</v>
      </c>
      <c r="B708" s="373"/>
      <c r="C708" s="382" t="s">
        <v>657</v>
      </c>
      <c r="D708" s="402" t="s">
        <v>2445</v>
      </c>
      <c r="E708" s="376"/>
      <c r="F708" s="368"/>
      <c r="G708" s="376"/>
      <c r="H708" s="368"/>
      <c r="I708" s="440" t="s">
        <v>1708</v>
      </c>
      <c r="J708" s="376" t="s">
        <v>577</v>
      </c>
      <c r="K708" s="214" t="s">
        <v>2257</v>
      </c>
      <c r="L708" s="376" t="s">
        <v>33</v>
      </c>
      <c r="M708" s="368"/>
      <c r="N708" s="367"/>
      <c r="O708" s="374">
        <v>35</v>
      </c>
      <c r="P708" s="367" t="s">
        <v>578</v>
      </c>
      <c r="Q708" s="214"/>
      <c r="R708" s="407"/>
      <c r="S708" s="367"/>
      <c r="T708" s="367"/>
      <c r="U708" s="366"/>
      <c r="V708" s="373"/>
      <c r="W708" s="368"/>
      <c r="X708" s="368"/>
      <c r="Y708" s="368"/>
      <c r="Z708" s="368"/>
      <c r="AA708" s="398"/>
      <c r="AB708" s="369"/>
      <c r="AC708" s="369"/>
      <c r="AD708" s="369"/>
      <c r="AE708" s="368" t="str">
        <f t="shared" si="23"/>
        <v>Spouse/Domestic Partner's Name (429)</v>
      </c>
      <c r="AF708" s="575"/>
      <c r="AG708" s="575"/>
      <c r="AH708" s="723"/>
      <c r="AI708" s="723"/>
      <c r="AJ708" s="723"/>
    </row>
    <row r="709" spans="1:36" ht="213" customHeight="1" outlineLevel="1" x14ac:dyDescent="0.25">
      <c r="A709" s="383">
        <v>430</v>
      </c>
      <c r="B709" s="373"/>
      <c r="C709" s="382" t="s">
        <v>657</v>
      </c>
      <c r="D709" s="402" t="s">
        <v>2445</v>
      </c>
      <c r="E709" s="376"/>
      <c r="F709" s="431"/>
      <c r="G709" s="376"/>
      <c r="H709" s="376"/>
      <c r="I709" s="412" t="s">
        <v>60</v>
      </c>
      <c r="J709" s="376" t="s">
        <v>577</v>
      </c>
      <c r="K709" s="214" t="s">
        <v>2258</v>
      </c>
      <c r="L709" s="376" t="s">
        <v>33</v>
      </c>
      <c r="M709" s="368"/>
      <c r="N709" s="367" t="s">
        <v>239</v>
      </c>
      <c r="O709" s="374">
        <v>175</v>
      </c>
      <c r="P709" s="367" t="s">
        <v>578</v>
      </c>
      <c r="Q709" s="214"/>
      <c r="R709" s="407" t="s">
        <v>500</v>
      </c>
      <c r="S709" s="367"/>
      <c r="T709" s="367"/>
      <c r="U709" s="366" t="s">
        <v>34</v>
      </c>
      <c r="V709" s="373"/>
      <c r="W709" s="368"/>
      <c r="X709" s="368"/>
      <c r="Y709" s="368"/>
      <c r="Z709" s="368" t="s">
        <v>265</v>
      </c>
      <c r="AA709" s="398"/>
      <c r="AB709" s="369"/>
      <c r="AC709" s="369"/>
      <c r="AD709" s="369" t="s">
        <v>234</v>
      </c>
      <c r="AE709" s="368" t="str">
        <f t="shared" si="23"/>
        <v>Reason existing policy or contract is being replaced (430)</v>
      </c>
      <c r="AF709" s="575"/>
      <c r="AG709" s="575"/>
      <c r="AH709" s="723"/>
      <c r="AI709" s="723"/>
      <c r="AJ709" s="723"/>
    </row>
    <row r="710" spans="1:36" ht="125.4" outlineLevel="1" x14ac:dyDescent="0.25">
      <c r="A710" s="383">
        <v>431</v>
      </c>
      <c r="B710" s="555" t="s">
        <v>3920</v>
      </c>
      <c r="C710" s="382" t="s">
        <v>657</v>
      </c>
      <c r="D710" s="402" t="s">
        <v>2445</v>
      </c>
      <c r="E710" s="376"/>
      <c r="F710" s="368"/>
      <c r="G710" s="376"/>
      <c r="H710" s="376"/>
      <c r="I710" s="412" t="s">
        <v>410</v>
      </c>
      <c r="J710" s="376" t="s">
        <v>577</v>
      </c>
      <c r="K710" s="550" t="s">
        <v>3924</v>
      </c>
      <c r="L710" s="376" t="s">
        <v>536</v>
      </c>
      <c r="M710" s="368"/>
      <c r="N710" s="367" t="s">
        <v>415</v>
      </c>
      <c r="O710" s="374" t="s">
        <v>415</v>
      </c>
      <c r="P710" s="367" t="s">
        <v>627</v>
      </c>
      <c r="Q710" s="214"/>
      <c r="R710" s="367" t="s">
        <v>500</v>
      </c>
      <c r="S710" s="367"/>
      <c r="T710" s="367"/>
      <c r="U710" s="366"/>
      <c r="V710" s="373"/>
      <c r="W710" s="368" t="s">
        <v>403</v>
      </c>
      <c r="X710" s="368" t="s">
        <v>359</v>
      </c>
      <c r="Y710" s="368"/>
      <c r="Z710" s="368" t="s">
        <v>1023</v>
      </c>
      <c r="AA710" s="369" t="s">
        <v>234</v>
      </c>
      <c r="AB710" s="369"/>
      <c r="AC710" s="369"/>
      <c r="AD710" s="369" t="s">
        <v>415</v>
      </c>
      <c r="AE710" s="368" t="str">
        <f t="shared" si="23"/>
        <v>Check to provide a Florida Comparative Information Form (431)</v>
      </c>
      <c r="AF710" s="575"/>
      <c r="AG710" s="575"/>
      <c r="AH710" s="723"/>
      <c r="AI710" s="723"/>
      <c r="AJ710" s="723"/>
    </row>
    <row r="711" spans="1:36" ht="102.6" outlineLevel="1" x14ac:dyDescent="0.25">
      <c r="A711" s="383">
        <v>432</v>
      </c>
      <c r="B711" s="373"/>
      <c r="C711" s="382" t="s">
        <v>657</v>
      </c>
      <c r="D711" s="402" t="s">
        <v>2445</v>
      </c>
      <c r="E711" s="380"/>
      <c r="F711" s="368"/>
      <c r="G711" s="376"/>
      <c r="H711" s="376"/>
      <c r="I711" s="412" t="s">
        <v>120</v>
      </c>
      <c r="J711" s="376" t="s">
        <v>577</v>
      </c>
      <c r="K711" s="550" t="s">
        <v>2390</v>
      </c>
      <c r="L711" s="376" t="s">
        <v>536</v>
      </c>
      <c r="M711" s="368"/>
      <c r="N711" s="385" t="s">
        <v>415</v>
      </c>
      <c r="O711" s="384" t="s">
        <v>415</v>
      </c>
      <c r="P711" s="367" t="s">
        <v>627</v>
      </c>
      <c r="Q711" s="214"/>
      <c r="R711" s="367" t="s">
        <v>500</v>
      </c>
      <c r="S711" s="367"/>
      <c r="T711" s="367"/>
      <c r="U711" s="366" t="s">
        <v>34</v>
      </c>
      <c r="V711" s="373"/>
      <c r="W711" s="368"/>
      <c r="X711" s="368"/>
      <c r="Y711" s="368"/>
      <c r="Z711" s="368" t="s">
        <v>185</v>
      </c>
      <c r="AA711" s="369"/>
      <c r="AB711" s="369"/>
      <c r="AC711" s="369"/>
      <c r="AD711" s="369" t="s">
        <v>234</v>
      </c>
      <c r="AE711" s="368" t="str">
        <f t="shared" si="23"/>
        <v>Check to request yield indices for cash value policies (432)</v>
      </c>
      <c r="AF711" s="575"/>
      <c r="AG711" s="575"/>
      <c r="AH711" s="723"/>
      <c r="AI711" s="723"/>
      <c r="AJ711" s="723"/>
    </row>
    <row r="712" spans="1:36" ht="102.6" outlineLevel="1" x14ac:dyDescent="0.25">
      <c r="A712" s="383">
        <v>433</v>
      </c>
      <c r="B712" s="555" t="s">
        <v>3920</v>
      </c>
      <c r="C712" s="382" t="s">
        <v>657</v>
      </c>
      <c r="D712" s="402" t="s">
        <v>2445</v>
      </c>
      <c r="E712" s="380"/>
      <c r="F712" s="431"/>
      <c r="G712" s="376"/>
      <c r="H712" s="376"/>
      <c r="I712" s="412" t="s">
        <v>411</v>
      </c>
      <c r="J712" s="376" t="s">
        <v>577</v>
      </c>
      <c r="K712" s="550" t="s">
        <v>3925</v>
      </c>
      <c r="L712" s="376" t="s">
        <v>34</v>
      </c>
      <c r="M712" s="368"/>
      <c r="N712" s="385"/>
      <c r="O712" s="384"/>
      <c r="P712" s="367" t="s">
        <v>369</v>
      </c>
      <c r="Q712" s="385"/>
      <c r="R712" s="384"/>
      <c r="S712" s="367"/>
      <c r="T712" s="367"/>
      <c r="U712" s="366"/>
      <c r="V712" s="373"/>
      <c r="W712" s="368" t="s">
        <v>888</v>
      </c>
      <c r="X712" s="368" t="s">
        <v>887</v>
      </c>
      <c r="Y712" s="368"/>
      <c r="Z712" s="368"/>
      <c r="AA712" s="369"/>
      <c r="AB712" s="369"/>
      <c r="AC712" s="369"/>
      <c r="AD712" s="369"/>
      <c r="AE712" s="368" t="str">
        <f t="shared" ref="AE712:AE738" si="24">I712&amp;" ("&amp;A712&amp;")"</f>
        <v>For any Internal Replacement: (433)</v>
      </c>
      <c r="AF712" s="575"/>
      <c r="AG712" s="575"/>
      <c r="AH712" s="723"/>
      <c r="AI712" s="723"/>
      <c r="AJ712" s="723"/>
    </row>
    <row r="713" spans="1:36" ht="102.6" outlineLevel="1" x14ac:dyDescent="0.25">
      <c r="A713" s="383">
        <v>434</v>
      </c>
      <c r="B713" s="555" t="s">
        <v>3920</v>
      </c>
      <c r="C713" s="382" t="s">
        <v>657</v>
      </c>
      <c r="D713" s="402" t="s">
        <v>2445</v>
      </c>
      <c r="E713" s="376"/>
      <c r="F713" s="376"/>
      <c r="G713" s="376"/>
      <c r="H713" s="376"/>
      <c r="I713" s="425" t="s">
        <v>588</v>
      </c>
      <c r="J713" s="376" t="s">
        <v>577</v>
      </c>
      <c r="K713" s="550" t="s">
        <v>3926</v>
      </c>
      <c r="L713" s="376" t="s">
        <v>33</v>
      </c>
      <c r="M713" s="368"/>
      <c r="N713" s="385" t="s">
        <v>415</v>
      </c>
      <c r="O713" s="384" t="s">
        <v>415</v>
      </c>
      <c r="P713" s="367" t="s">
        <v>130</v>
      </c>
      <c r="Q713" s="214" t="s">
        <v>297</v>
      </c>
      <c r="R713" s="407" t="s">
        <v>500</v>
      </c>
      <c r="S713" s="367"/>
      <c r="T713" s="367"/>
      <c r="U713" s="366" t="s">
        <v>34</v>
      </c>
      <c r="V713" s="373"/>
      <c r="W713" s="368" t="s">
        <v>404</v>
      </c>
      <c r="X713" s="368" t="s">
        <v>405</v>
      </c>
      <c r="Y713" s="368"/>
      <c r="Z713" s="368" t="s">
        <v>589</v>
      </c>
      <c r="AA713" s="398"/>
      <c r="AB713" s="369"/>
      <c r="AC713" s="369"/>
      <c r="AD713" s="369" t="s">
        <v>234</v>
      </c>
      <c r="AE713" s="368" t="str">
        <f t="shared" si="24"/>
        <v>Applicant has signed the illustrations/ term sales quote for both the applied for policy and replaced policy(ies). (434)</v>
      </c>
      <c r="AF713" s="575"/>
      <c r="AG713" s="575"/>
      <c r="AH713" s="723"/>
      <c r="AI713" s="723"/>
      <c r="AJ713" s="723"/>
    </row>
    <row r="714" spans="1:36" ht="102.6" outlineLevel="1" x14ac:dyDescent="0.25">
      <c r="A714" s="383">
        <v>435</v>
      </c>
      <c r="B714" s="555" t="s">
        <v>3920</v>
      </c>
      <c r="C714" s="382" t="s">
        <v>657</v>
      </c>
      <c r="D714" s="402" t="s">
        <v>2445</v>
      </c>
      <c r="E714" s="376"/>
      <c r="F714" s="376"/>
      <c r="G714" s="376"/>
      <c r="H714" s="376"/>
      <c r="I714" s="425" t="s">
        <v>911</v>
      </c>
      <c r="J714" s="376" t="s">
        <v>577</v>
      </c>
      <c r="K714" s="550" t="s">
        <v>3925</v>
      </c>
      <c r="L714" s="376" t="s">
        <v>33</v>
      </c>
      <c r="M714" s="368"/>
      <c r="N714" s="385" t="s">
        <v>415</v>
      </c>
      <c r="O714" s="384" t="s">
        <v>415</v>
      </c>
      <c r="P714" s="367" t="s">
        <v>604</v>
      </c>
      <c r="Q714" s="214" t="s">
        <v>575</v>
      </c>
      <c r="R714" s="407" t="s">
        <v>500</v>
      </c>
      <c r="S714" s="367"/>
      <c r="T714" s="367"/>
      <c r="U714" s="366" t="s">
        <v>34</v>
      </c>
      <c r="V714" s="373"/>
      <c r="W714" s="368"/>
      <c r="X714" s="368"/>
      <c r="Y714" s="368"/>
      <c r="Z714" s="368" t="s">
        <v>88</v>
      </c>
      <c r="AA714" s="398"/>
      <c r="AB714" s="369"/>
      <c r="AC714" s="369"/>
      <c r="AD714" s="369" t="s">
        <v>234</v>
      </c>
      <c r="AE714" s="368" t="str">
        <f t="shared" si="24"/>
        <v>Any policy(ies) assigned to anyone other than PLIC or PL&amp;A (435)</v>
      </c>
      <c r="AF714" s="575"/>
      <c r="AG714" s="575"/>
      <c r="AH714" s="723"/>
      <c r="AI714" s="723"/>
      <c r="AJ714" s="723"/>
    </row>
    <row r="715" spans="1:36" ht="102.6" outlineLevel="1" x14ac:dyDescent="0.25">
      <c r="A715" s="383">
        <v>436</v>
      </c>
      <c r="B715" s="555" t="s">
        <v>3920</v>
      </c>
      <c r="C715" s="382" t="s">
        <v>657</v>
      </c>
      <c r="D715" s="402" t="s">
        <v>2445</v>
      </c>
      <c r="E715" s="376"/>
      <c r="F715" s="431"/>
      <c r="G715" s="376"/>
      <c r="H715" s="376"/>
      <c r="I715" s="425" t="s">
        <v>912</v>
      </c>
      <c r="J715" s="376" t="s">
        <v>577</v>
      </c>
      <c r="K715" s="550" t="s">
        <v>3926</v>
      </c>
      <c r="L715" s="376" t="s">
        <v>536</v>
      </c>
      <c r="M715" s="368"/>
      <c r="N715" s="385" t="s">
        <v>415</v>
      </c>
      <c r="O715" s="384">
        <v>0</v>
      </c>
      <c r="P715" s="367" t="s">
        <v>627</v>
      </c>
      <c r="Q715" s="214"/>
      <c r="R715" s="407" t="s">
        <v>500</v>
      </c>
      <c r="S715" s="367"/>
      <c r="T715" s="367"/>
      <c r="U715" s="366"/>
      <c r="V715" s="373"/>
      <c r="W715" s="368"/>
      <c r="X715" s="368"/>
      <c r="Y715" s="368"/>
      <c r="Z715" s="368"/>
      <c r="AA715" s="398"/>
      <c r="AB715" s="369"/>
      <c r="AC715" s="369"/>
      <c r="AD715" s="369"/>
      <c r="AE715" s="368" t="str">
        <f t="shared" si="24"/>
        <v>Check if all Policyowners on the applied for policy are the same as all Policyowners for all replaced PLIC or PL&amp;A policies (436)</v>
      </c>
      <c r="AF715" s="575"/>
      <c r="AG715" s="575"/>
      <c r="AH715" s="723"/>
      <c r="AI715" s="723"/>
      <c r="AJ715" s="723"/>
    </row>
    <row r="716" spans="1:36" ht="108" customHeight="1" outlineLevel="1" x14ac:dyDescent="0.25">
      <c r="A716" s="383">
        <v>437</v>
      </c>
      <c r="B716" s="373"/>
      <c r="C716" s="382" t="s">
        <v>657</v>
      </c>
      <c r="D716" s="402" t="s">
        <v>2445</v>
      </c>
      <c r="E716" s="376"/>
      <c r="F716" s="431"/>
      <c r="G716" s="376"/>
      <c r="H716" s="376"/>
      <c r="I716" s="425" t="s">
        <v>913</v>
      </c>
      <c r="J716" s="376" t="s">
        <v>577</v>
      </c>
      <c r="K716" s="550" t="s">
        <v>2259</v>
      </c>
      <c r="L716" s="376" t="s">
        <v>33</v>
      </c>
      <c r="M716" s="368"/>
      <c r="N716" s="367" t="s">
        <v>239</v>
      </c>
      <c r="O716" s="374">
        <v>100</v>
      </c>
      <c r="P716" s="367" t="s">
        <v>578</v>
      </c>
      <c r="Q716" s="214"/>
      <c r="R716" s="407" t="s">
        <v>500</v>
      </c>
      <c r="S716" s="367"/>
      <c r="T716" s="367"/>
      <c r="U716" s="366"/>
      <c r="V716" s="373"/>
      <c r="W716" s="368"/>
      <c r="X716" s="368"/>
      <c r="Y716" s="368"/>
      <c r="Z716" s="368"/>
      <c r="AA716" s="398"/>
      <c r="AB716" s="369"/>
      <c r="AC716" s="369"/>
      <c r="AD716" s="369" t="s">
        <v>234</v>
      </c>
      <c r="AE716" s="368" t="str">
        <f t="shared" si="24"/>
        <v>Names of Policyowners of existing PLIC or PL&amp;A coverage being replaced (437)</v>
      </c>
      <c r="AF716" s="575"/>
      <c r="AG716" s="575"/>
      <c r="AH716" s="723"/>
      <c r="AI716" s="723"/>
      <c r="AJ716" s="723"/>
    </row>
    <row r="717" spans="1:36" ht="279.60000000000002" customHeight="1" outlineLevel="1" x14ac:dyDescent="0.25">
      <c r="A717" s="383">
        <v>438</v>
      </c>
      <c r="B717" s="555" t="s">
        <v>3920</v>
      </c>
      <c r="C717" s="382" t="s">
        <v>657</v>
      </c>
      <c r="D717" s="402" t="s">
        <v>2445</v>
      </c>
      <c r="E717" s="376"/>
      <c r="F717" s="368"/>
      <c r="G717" s="376"/>
      <c r="H717" s="376"/>
      <c r="I717" s="425" t="s">
        <v>223</v>
      </c>
      <c r="J717" s="376" t="s">
        <v>577</v>
      </c>
      <c r="K717" s="550" t="s">
        <v>3927</v>
      </c>
      <c r="L717" s="376" t="s">
        <v>536</v>
      </c>
      <c r="M717" s="368"/>
      <c r="N717" s="375" t="s">
        <v>95</v>
      </c>
      <c r="O717" s="374">
        <v>8</v>
      </c>
      <c r="P717" s="367" t="s">
        <v>204</v>
      </c>
      <c r="Q717" s="214"/>
      <c r="R717" s="407" t="s">
        <v>500</v>
      </c>
      <c r="S717" s="367"/>
      <c r="T717" s="367"/>
      <c r="U717" s="366" t="s">
        <v>18</v>
      </c>
      <c r="V717" s="373"/>
      <c r="W717" s="368"/>
      <c r="X717" s="368"/>
      <c r="Y717" s="368"/>
      <c r="Z717" s="368" t="s">
        <v>139</v>
      </c>
      <c r="AA717" s="398"/>
      <c r="AB717" s="369"/>
      <c r="AC717" s="369"/>
      <c r="AD717" s="369" t="s">
        <v>234</v>
      </c>
      <c r="AE717" s="368" t="str">
        <f t="shared" si="24"/>
        <v>Proposed Effective Date of applied for policy (estimated) (438)</v>
      </c>
      <c r="AF717" s="575"/>
      <c r="AG717" s="575"/>
      <c r="AH717" s="723"/>
      <c r="AI717" s="723"/>
      <c r="AJ717" s="723"/>
    </row>
    <row r="718" spans="1:36" ht="114" outlineLevel="1" x14ac:dyDescent="0.25">
      <c r="A718" s="383">
        <v>439</v>
      </c>
      <c r="B718" s="373" t="s">
        <v>3928</v>
      </c>
      <c r="C718" s="382" t="s">
        <v>657</v>
      </c>
      <c r="D718" s="402" t="s">
        <v>2445</v>
      </c>
      <c r="E718" s="376"/>
      <c r="F718" s="368"/>
      <c r="G718" s="376"/>
      <c r="H718" s="376"/>
      <c r="I718" s="425" t="s">
        <v>1252</v>
      </c>
      <c r="J718" s="376" t="s">
        <v>577</v>
      </c>
      <c r="K718" s="550" t="s">
        <v>2391</v>
      </c>
      <c r="L718" s="376" t="s">
        <v>33</v>
      </c>
      <c r="M718" s="368"/>
      <c r="N718" s="552" t="s">
        <v>95</v>
      </c>
      <c r="O718" s="543">
        <v>8</v>
      </c>
      <c r="P718" s="552" t="s">
        <v>204</v>
      </c>
      <c r="Q718" s="214"/>
      <c r="R718" s="407" t="s">
        <v>500</v>
      </c>
      <c r="S718" s="367"/>
      <c r="T718" s="367"/>
      <c r="U718" s="366"/>
      <c r="V718" s="373"/>
      <c r="W718" s="368"/>
      <c r="X718" s="368"/>
      <c r="Y718" s="368"/>
      <c r="Z718" s="368"/>
      <c r="AA718" s="398"/>
      <c r="AB718" s="369"/>
      <c r="AC718" s="369"/>
      <c r="AD718" s="369" t="s">
        <v>234</v>
      </c>
      <c r="AE718" s="368" t="str">
        <f t="shared" si="24"/>
        <v>Date on which the replacing policy would lapse assuming no additional premium payments (439)</v>
      </c>
      <c r="AF718" s="575"/>
      <c r="AG718" s="575"/>
      <c r="AH718" s="723"/>
      <c r="AI718" s="723"/>
      <c r="AJ718" s="723"/>
    </row>
    <row r="719" spans="1:36" ht="68.400000000000006" outlineLevel="1" x14ac:dyDescent="0.25">
      <c r="A719" s="383">
        <v>440</v>
      </c>
      <c r="B719" s="373"/>
      <c r="C719" s="382" t="s">
        <v>1801</v>
      </c>
      <c r="D719" s="402" t="s">
        <v>2445</v>
      </c>
      <c r="E719" s="376"/>
      <c r="F719" s="368"/>
      <c r="G719" s="376"/>
      <c r="H719" s="376"/>
      <c r="I719" s="425" t="s">
        <v>710</v>
      </c>
      <c r="J719" s="376" t="s">
        <v>577</v>
      </c>
      <c r="K719" s="214" t="s">
        <v>1494</v>
      </c>
      <c r="L719" s="376" t="s">
        <v>33</v>
      </c>
      <c r="M719" s="368"/>
      <c r="N719" s="367" t="s">
        <v>263</v>
      </c>
      <c r="O719" s="374">
        <v>9.1999999999999993</v>
      </c>
      <c r="P719" s="367" t="s">
        <v>1618</v>
      </c>
      <c r="Q719" s="214"/>
      <c r="R719" s="407"/>
      <c r="S719" s="367"/>
      <c r="T719" s="367"/>
      <c r="U719" s="366"/>
      <c r="V719" s="373"/>
      <c r="W719" s="368" t="s">
        <v>1619</v>
      </c>
      <c r="X719" s="368" t="s">
        <v>1620</v>
      </c>
      <c r="Y719" s="368"/>
      <c r="Z719" s="368"/>
      <c r="AA719" s="398"/>
      <c r="AB719" s="369"/>
      <c r="AC719" s="369"/>
      <c r="AD719" s="369"/>
      <c r="AE719" s="368" t="str">
        <f t="shared" si="24"/>
        <v>Ultimate total line of coverage (440)</v>
      </c>
      <c r="AF719" s="575"/>
      <c r="AG719" s="575"/>
      <c r="AH719" s="723"/>
      <c r="AI719" s="723"/>
      <c r="AJ719" s="723"/>
    </row>
    <row r="720" spans="1:36" ht="48" customHeight="1" outlineLevel="1" x14ac:dyDescent="0.25">
      <c r="A720" s="383">
        <v>441</v>
      </c>
      <c r="B720" s="373"/>
      <c r="C720" s="382" t="s">
        <v>657</v>
      </c>
      <c r="D720" s="402" t="s">
        <v>2445</v>
      </c>
      <c r="E720" s="380"/>
      <c r="F720" s="371"/>
      <c r="G720" s="376"/>
      <c r="H720" s="376"/>
      <c r="I720" s="412" t="s">
        <v>304</v>
      </c>
      <c r="J720" s="376" t="s">
        <v>32</v>
      </c>
      <c r="K720" s="214"/>
      <c r="L720" s="376" t="s">
        <v>536</v>
      </c>
      <c r="M720" s="368"/>
      <c r="N720" s="367" t="s">
        <v>239</v>
      </c>
      <c r="O720" s="374">
        <v>550</v>
      </c>
      <c r="P720" s="367" t="s">
        <v>578</v>
      </c>
      <c r="Q720" s="214"/>
      <c r="R720" s="367" t="s">
        <v>500</v>
      </c>
      <c r="S720" s="367"/>
      <c r="T720" s="367"/>
      <c r="U720" s="366" t="s">
        <v>34</v>
      </c>
      <c r="V720" s="373"/>
      <c r="W720" s="368"/>
      <c r="X720" s="368"/>
      <c r="Y720" s="368"/>
      <c r="Z720" s="368" t="s">
        <v>131</v>
      </c>
      <c r="AA720" s="369"/>
      <c r="AB720" s="369"/>
      <c r="AC720" s="369"/>
      <c r="AD720" s="369" t="s">
        <v>234</v>
      </c>
      <c r="AE720" s="368" t="str">
        <f t="shared" si="24"/>
        <v>Other Remarks (441)</v>
      </c>
      <c r="AF720" s="575"/>
      <c r="AG720" s="575"/>
      <c r="AH720" s="723"/>
      <c r="AI720" s="723"/>
      <c r="AJ720" s="723"/>
    </row>
    <row r="721" spans="1:36" ht="42" customHeight="1" outlineLevel="1" x14ac:dyDescent="0.25">
      <c r="A721" s="383">
        <v>442</v>
      </c>
      <c r="B721" s="373"/>
      <c r="C721" s="382" t="s">
        <v>657</v>
      </c>
      <c r="D721" s="402" t="s">
        <v>2445</v>
      </c>
      <c r="E721" s="380"/>
      <c r="F721" s="371"/>
      <c r="G721" s="376"/>
      <c r="H721" s="376"/>
      <c r="I721" s="401" t="s">
        <v>2428</v>
      </c>
      <c r="J721" s="376" t="s">
        <v>32</v>
      </c>
      <c r="K721" s="214"/>
      <c r="L721" s="376" t="s">
        <v>34</v>
      </c>
      <c r="M721" s="368"/>
      <c r="N721" s="385" t="s">
        <v>415</v>
      </c>
      <c r="O721" s="384" t="s">
        <v>415</v>
      </c>
      <c r="P721" s="367" t="s">
        <v>408</v>
      </c>
      <c r="Q721" s="385" t="s">
        <v>415</v>
      </c>
      <c r="R721" s="384" t="s">
        <v>415</v>
      </c>
      <c r="S721" s="367"/>
      <c r="T721" s="367"/>
      <c r="U721" s="366"/>
      <c r="V721" s="373"/>
      <c r="W721" s="368"/>
      <c r="X721" s="368"/>
      <c r="Y721" s="368"/>
      <c r="Z721" s="368"/>
      <c r="AA721" s="369"/>
      <c r="AB721" s="369"/>
      <c r="AC721" s="369"/>
      <c r="AD721" s="369"/>
      <c r="AE721" s="368" t="str">
        <f t="shared" si="24"/>
        <v>For Broker Dealer and Life Insurance Producer Use Only.  Not for Use with the Public.
(Note to Dev: Text should be in bold) (442)</v>
      </c>
      <c r="AF721" s="575"/>
      <c r="AG721" s="575"/>
      <c r="AH721" s="723"/>
      <c r="AI721" s="723"/>
      <c r="AJ721" s="723"/>
    </row>
    <row r="722" spans="1:36" ht="62.1" customHeight="1" outlineLevel="1" x14ac:dyDescent="0.25">
      <c r="A722" s="383">
        <v>443</v>
      </c>
      <c r="B722" s="373"/>
      <c r="C722" s="382" t="s">
        <v>657</v>
      </c>
      <c r="D722" s="397" t="s">
        <v>1570</v>
      </c>
      <c r="E722" s="395" t="s">
        <v>577</v>
      </c>
      <c r="F722" s="392" t="s">
        <v>1518</v>
      </c>
      <c r="G722" s="395"/>
      <c r="H722" s="386"/>
      <c r="I722" s="396"/>
      <c r="J722" s="395"/>
      <c r="K722" s="392"/>
      <c r="L722" s="395"/>
      <c r="M722" s="386"/>
      <c r="N722" s="394" t="s">
        <v>415</v>
      </c>
      <c r="O722" s="393" t="s">
        <v>415</v>
      </c>
      <c r="P722" s="391"/>
      <c r="Q722" s="392"/>
      <c r="R722" s="391"/>
      <c r="S722" s="391"/>
      <c r="T722" s="391"/>
      <c r="U722" s="390"/>
      <c r="V722" s="389"/>
      <c r="W722" s="386"/>
      <c r="X722" s="386"/>
      <c r="Y722" s="386"/>
      <c r="Z722" s="386"/>
      <c r="AA722" s="388"/>
      <c r="AB722" s="388"/>
      <c r="AC722" s="388"/>
      <c r="AD722" s="387" t="s">
        <v>415</v>
      </c>
      <c r="AE722" s="386" t="str">
        <f t="shared" si="24"/>
        <v xml:space="preserve"> (443)</v>
      </c>
      <c r="AF722" s="575"/>
      <c r="AG722" s="575"/>
      <c r="AH722" s="723"/>
      <c r="AI722" s="723"/>
      <c r="AJ722" s="723"/>
    </row>
    <row r="723" spans="1:36" ht="42" customHeight="1" outlineLevel="1" x14ac:dyDescent="0.25">
      <c r="A723" s="383">
        <v>444</v>
      </c>
      <c r="B723" s="373"/>
      <c r="C723" s="382" t="s">
        <v>657</v>
      </c>
      <c r="D723" s="402" t="s">
        <v>1570</v>
      </c>
      <c r="E723" s="380"/>
      <c r="F723" s="371"/>
      <c r="G723" s="376"/>
      <c r="H723" s="376"/>
      <c r="I723" s="363" t="s">
        <v>1623</v>
      </c>
      <c r="J723" s="283" t="s">
        <v>32</v>
      </c>
      <c r="K723" s="283"/>
      <c r="L723" s="283" t="s">
        <v>33</v>
      </c>
      <c r="M723" s="283"/>
      <c r="N723" s="420"/>
      <c r="O723" s="420"/>
      <c r="P723" s="367" t="s">
        <v>604</v>
      </c>
      <c r="Q723" s="214" t="s">
        <v>356</v>
      </c>
      <c r="R723" s="367" t="s">
        <v>500</v>
      </c>
      <c r="S723" s="283"/>
      <c r="T723" s="283"/>
      <c r="U723" s="283"/>
      <c r="V723" s="284"/>
      <c r="W723" s="283"/>
      <c r="X723" s="283"/>
      <c r="Y723" s="283"/>
      <c r="Z723" s="283"/>
      <c r="AA723" s="284"/>
      <c r="AB723" s="284"/>
      <c r="AC723" s="284"/>
      <c r="AD723" s="285"/>
      <c r="AE723" s="368" t="str">
        <f t="shared" si="24"/>
        <v>Are you covered by Medicaid (444)</v>
      </c>
      <c r="AF723" s="575"/>
      <c r="AG723" s="575"/>
      <c r="AH723" s="723"/>
      <c r="AI723" s="723"/>
      <c r="AJ723" s="723"/>
    </row>
    <row r="724" spans="1:36" ht="114" outlineLevel="1" x14ac:dyDescent="0.25">
      <c r="A724" s="383">
        <v>445</v>
      </c>
      <c r="B724" s="373"/>
      <c r="C724" s="382" t="s">
        <v>657</v>
      </c>
      <c r="D724" s="402" t="s">
        <v>1570</v>
      </c>
      <c r="E724" s="380"/>
      <c r="F724" s="371"/>
      <c r="G724" s="376"/>
      <c r="H724" s="376"/>
      <c r="I724" s="363" t="s">
        <v>1624</v>
      </c>
      <c r="J724" s="283" t="s">
        <v>32</v>
      </c>
      <c r="K724" s="283"/>
      <c r="L724" s="283" t="s">
        <v>33</v>
      </c>
      <c r="M724" s="283"/>
      <c r="N724" s="283"/>
      <c r="O724" s="286"/>
      <c r="P724" s="367" t="s">
        <v>604</v>
      </c>
      <c r="Q724" s="214" t="s">
        <v>356</v>
      </c>
      <c r="R724" s="367" t="s">
        <v>500</v>
      </c>
      <c r="S724" s="283"/>
      <c r="T724" s="283"/>
      <c r="U724" s="283"/>
      <c r="V724" s="284"/>
      <c r="W724" s="283"/>
      <c r="X724" s="283"/>
      <c r="Y724" s="283"/>
      <c r="Z724" s="283"/>
      <c r="AA724" s="284"/>
      <c r="AB724" s="284"/>
      <c r="AC724" s="284"/>
      <c r="AD724" s="285"/>
      <c r="AE724" s="368" t="str">
        <f t="shared" si="24"/>
        <v>Do you have another long-term care insurance policy or certificate (including a health care service contract or health maintenance organization contract), whether existing or pending (445)</v>
      </c>
      <c r="AF724" s="575"/>
      <c r="AG724" s="575"/>
      <c r="AH724" s="723"/>
      <c r="AI724" s="723"/>
      <c r="AJ724" s="723"/>
    </row>
    <row r="725" spans="1:36" ht="79.8" outlineLevel="1" x14ac:dyDescent="0.25">
      <c r="A725" s="383">
        <v>446</v>
      </c>
      <c r="B725" s="373"/>
      <c r="C725" s="382" t="s">
        <v>657</v>
      </c>
      <c r="D725" s="402" t="s">
        <v>1570</v>
      </c>
      <c r="E725" s="380"/>
      <c r="F725" s="371"/>
      <c r="G725" s="376"/>
      <c r="H725" s="376"/>
      <c r="I725" s="363" t="s">
        <v>1625</v>
      </c>
      <c r="J725" s="283" t="s">
        <v>32</v>
      </c>
      <c r="K725" s="283"/>
      <c r="L725" s="283" t="s">
        <v>33</v>
      </c>
      <c r="M725" s="283"/>
      <c r="N725" s="283"/>
      <c r="O725" s="286"/>
      <c r="P725" s="367" t="s">
        <v>604</v>
      </c>
      <c r="Q725" s="214" t="s">
        <v>356</v>
      </c>
      <c r="R725" s="367" t="s">
        <v>500</v>
      </c>
      <c r="S725" s="283"/>
      <c r="T725" s="283"/>
      <c r="U725" s="283"/>
      <c r="V725" s="284"/>
      <c r="W725" s="283"/>
      <c r="X725" s="283"/>
      <c r="Y725" s="283"/>
      <c r="Z725" s="283"/>
      <c r="AA725" s="284"/>
      <c r="AB725" s="284"/>
      <c r="AC725" s="284"/>
      <c r="AD725" s="285"/>
      <c r="AE725" s="368" t="str">
        <f t="shared" si="24"/>
        <v>Did you have another long-term care insurance policy or certificate in force during the last 12 months that has terminated (446)</v>
      </c>
      <c r="AF725" s="575"/>
      <c r="AG725" s="575"/>
      <c r="AH725" s="723"/>
      <c r="AI725" s="723"/>
      <c r="AJ725" s="723"/>
    </row>
    <row r="726" spans="1:36" ht="68.400000000000006" outlineLevel="1" x14ac:dyDescent="0.25">
      <c r="A726" s="383">
        <v>447</v>
      </c>
      <c r="B726" s="373"/>
      <c r="C726" s="382" t="s">
        <v>657</v>
      </c>
      <c r="D726" s="402" t="s">
        <v>1570</v>
      </c>
      <c r="E726" s="380"/>
      <c r="F726" s="371"/>
      <c r="G726" s="376"/>
      <c r="H726" s="376"/>
      <c r="I726" s="363" t="s">
        <v>1622</v>
      </c>
      <c r="J726" s="283" t="s">
        <v>32</v>
      </c>
      <c r="K726" s="283"/>
      <c r="L726" s="283" t="s">
        <v>33</v>
      </c>
      <c r="M726" s="283"/>
      <c r="N726" s="283"/>
      <c r="O726" s="286"/>
      <c r="P726" s="367" t="s">
        <v>604</v>
      </c>
      <c r="Q726" s="214" t="s">
        <v>356</v>
      </c>
      <c r="R726" s="367" t="s">
        <v>500</v>
      </c>
      <c r="S726" s="283"/>
      <c r="T726" s="283"/>
      <c r="U726" s="283"/>
      <c r="V726" s="284"/>
      <c r="W726" s="283"/>
      <c r="X726" s="283"/>
      <c r="Y726" s="283"/>
      <c r="Z726" s="283"/>
      <c r="AA726" s="284"/>
      <c r="AB726" s="284"/>
      <c r="AC726" s="284"/>
      <c r="AD726" s="285"/>
      <c r="AE726" s="368" t="str">
        <f t="shared" si="24"/>
        <v>Do you intend to replace any of your medical or health coverage, including any long term care coverage, with this applied for policy (447)</v>
      </c>
      <c r="AF726" s="575"/>
      <c r="AG726" s="575"/>
      <c r="AH726" s="723"/>
      <c r="AI726" s="723"/>
      <c r="AJ726" s="723"/>
    </row>
    <row r="727" spans="1:36" ht="125.4" outlineLevel="1" x14ac:dyDescent="0.25">
      <c r="A727" s="383">
        <v>448</v>
      </c>
      <c r="B727" s="373"/>
      <c r="C727" s="382" t="s">
        <v>657</v>
      </c>
      <c r="D727" s="402" t="s">
        <v>1570</v>
      </c>
      <c r="E727" s="380"/>
      <c r="F727" s="371"/>
      <c r="G727" s="376"/>
      <c r="H727" s="376"/>
      <c r="I727" s="401" t="s">
        <v>1621</v>
      </c>
      <c r="J727" s="376" t="s">
        <v>577</v>
      </c>
      <c r="K727" s="214" t="s">
        <v>2260</v>
      </c>
      <c r="L727" s="376" t="s">
        <v>34</v>
      </c>
      <c r="M727" s="368"/>
      <c r="N727" s="367" t="s">
        <v>415</v>
      </c>
      <c r="O727" s="374" t="s">
        <v>415</v>
      </c>
      <c r="P727" s="367" t="s">
        <v>369</v>
      </c>
      <c r="Q727" s="367" t="s">
        <v>415</v>
      </c>
      <c r="R727" s="374" t="s">
        <v>415</v>
      </c>
      <c r="S727" s="367"/>
      <c r="T727" s="367"/>
      <c r="U727" s="366"/>
      <c r="V727" s="373"/>
      <c r="W727" s="368"/>
      <c r="X727" s="368"/>
      <c r="Y727" s="368"/>
      <c r="Z727" s="368"/>
      <c r="AA727" s="369"/>
      <c r="AB727" s="369"/>
      <c r="AC727" s="369"/>
      <c r="AD727" s="369"/>
      <c r="AE727" s="368" t="str">
        <f t="shared" si="24"/>
        <v>Enter any long-term care insurance policies, whether existing, pending, or terminated (448)</v>
      </c>
      <c r="AF727" s="575"/>
      <c r="AG727" s="575"/>
      <c r="AH727" s="723"/>
      <c r="AI727" s="723"/>
      <c r="AJ727" s="723"/>
    </row>
    <row r="728" spans="1:36" ht="125.4" outlineLevel="1" x14ac:dyDescent="0.25">
      <c r="A728" s="383">
        <v>449</v>
      </c>
      <c r="B728" s="373"/>
      <c r="C728" s="382" t="s">
        <v>657</v>
      </c>
      <c r="D728" s="402" t="s">
        <v>1570</v>
      </c>
      <c r="E728" s="380" t="s">
        <v>577</v>
      </c>
      <c r="F728" s="371" t="s">
        <v>2260</v>
      </c>
      <c r="G728" s="376" t="s">
        <v>303</v>
      </c>
      <c r="H728" s="376">
        <v>2</v>
      </c>
      <c r="I728" s="412" t="s">
        <v>377</v>
      </c>
      <c r="J728" s="376" t="s">
        <v>577</v>
      </c>
      <c r="K728" s="214" t="s">
        <v>2260</v>
      </c>
      <c r="L728" s="368" t="s">
        <v>33</v>
      </c>
      <c r="M728" s="368"/>
      <c r="N728" s="367" t="s">
        <v>239</v>
      </c>
      <c r="O728" s="374">
        <v>30</v>
      </c>
      <c r="Q728" s="214"/>
      <c r="R728" s="367" t="s">
        <v>500</v>
      </c>
      <c r="S728" s="367"/>
      <c r="T728" s="367"/>
      <c r="U728" s="366" t="s">
        <v>34</v>
      </c>
      <c r="V728" s="373"/>
      <c r="W728" s="368"/>
      <c r="X728" s="368"/>
      <c r="Y728" s="368"/>
      <c r="Z728" s="368"/>
      <c r="AA728" s="369"/>
      <c r="AB728" s="369"/>
      <c r="AC728" s="369"/>
      <c r="AD728" s="369" t="s">
        <v>234</v>
      </c>
      <c r="AE728" s="368" t="str">
        <f t="shared" si="24"/>
        <v>Company Name (449)</v>
      </c>
      <c r="AF728" s="575"/>
      <c r="AG728" s="575"/>
      <c r="AH728" s="579" t="s">
        <v>4245</v>
      </c>
      <c r="AI728" s="579" t="s">
        <v>4231</v>
      </c>
      <c r="AJ728" s="723"/>
    </row>
    <row r="729" spans="1:36" ht="125.4" outlineLevel="1" x14ac:dyDescent="0.25">
      <c r="A729" s="383">
        <v>450</v>
      </c>
      <c r="B729" s="373"/>
      <c r="C729" s="382" t="s">
        <v>657</v>
      </c>
      <c r="D729" s="402" t="s">
        <v>1570</v>
      </c>
      <c r="E729" s="380" t="s">
        <v>577</v>
      </c>
      <c r="F729" s="371" t="s">
        <v>2260</v>
      </c>
      <c r="G729" s="376" t="s">
        <v>303</v>
      </c>
      <c r="H729" s="376">
        <v>2</v>
      </c>
      <c r="I729" s="412" t="s">
        <v>954</v>
      </c>
      <c r="J729" s="376" t="s">
        <v>577</v>
      </c>
      <c r="K729" s="214" t="s">
        <v>2260</v>
      </c>
      <c r="L729" s="376" t="s">
        <v>33</v>
      </c>
      <c r="M729" s="368"/>
      <c r="N729" s="367"/>
      <c r="O729" s="374"/>
      <c r="P729" s="367" t="s">
        <v>130</v>
      </c>
      <c r="Q729" s="214" t="s">
        <v>1571</v>
      </c>
      <c r="R729" s="367" t="s">
        <v>500</v>
      </c>
      <c r="S729" s="367"/>
      <c r="T729" s="367"/>
      <c r="U729" s="366" t="s">
        <v>34</v>
      </c>
      <c r="V729" s="373"/>
      <c r="W729" s="368"/>
      <c r="X729" s="368"/>
      <c r="Y729" s="368"/>
      <c r="Z729" s="368"/>
      <c r="AA729" s="369"/>
      <c r="AB729" s="369"/>
      <c r="AC729" s="369"/>
      <c r="AD729" s="369"/>
      <c r="AE729" s="368" t="str">
        <f t="shared" si="24"/>
        <v>Coverage Type (450)</v>
      </c>
      <c r="AF729" s="575"/>
      <c r="AG729" s="575"/>
      <c r="AH729" s="579" t="s">
        <v>4244</v>
      </c>
      <c r="AI729" s="723" t="s">
        <v>954</v>
      </c>
      <c r="AJ729" s="723"/>
    </row>
    <row r="730" spans="1:36" ht="125.4" outlineLevel="1" x14ac:dyDescent="0.25">
      <c r="A730" s="383">
        <v>451</v>
      </c>
      <c r="B730" s="373"/>
      <c r="C730" s="382" t="s">
        <v>657</v>
      </c>
      <c r="D730" s="402" t="s">
        <v>1570</v>
      </c>
      <c r="E730" s="380" t="s">
        <v>577</v>
      </c>
      <c r="F730" s="371" t="s">
        <v>2260</v>
      </c>
      <c r="G730" s="376" t="s">
        <v>303</v>
      </c>
      <c r="H730" s="376">
        <v>2</v>
      </c>
      <c r="I730" s="412" t="s">
        <v>1572</v>
      </c>
      <c r="J730" s="376" t="s">
        <v>577</v>
      </c>
      <c r="K730" s="214" t="s">
        <v>2260</v>
      </c>
      <c r="L730" s="376" t="s">
        <v>33</v>
      </c>
      <c r="M730" s="368"/>
      <c r="N730" s="367"/>
      <c r="O730" s="374"/>
      <c r="P730" s="367" t="s">
        <v>130</v>
      </c>
      <c r="Q730" s="214" t="s">
        <v>1573</v>
      </c>
      <c r="R730" s="367" t="s">
        <v>500</v>
      </c>
      <c r="S730" s="367"/>
      <c r="T730" s="367"/>
      <c r="U730" s="366"/>
      <c r="V730" s="373"/>
      <c r="W730" s="368"/>
      <c r="X730" s="368"/>
      <c r="Y730" s="368"/>
      <c r="Z730" s="368"/>
      <c r="AA730" s="369"/>
      <c r="AB730" s="369"/>
      <c r="AC730" s="369"/>
      <c r="AD730" s="369"/>
      <c r="AE730" s="368" t="str">
        <f t="shared" si="24"/>
        <v>Policy Status (451)</v>
      </c>
      <c r="AF730" s="575"/>
      <c r="AG730" s="575"/>
      <c r="AH730" s="723"/>
      <c r="AI730" s="723"/>
      <c r="AJ730" s="723"/>
    </row>
    <row r="731" spans="1:36" ht="125.4" customHeight="1" outlineLevel="1" x14ac:dyDescent="0.25">
      <c r="A731" s="383">
        <v>452</v>
      </c>
      <c r="B731" s="373"/>
      <c r="C731" s="382" t="s">
        <v>657</v>
      </c>
      <c r="D731" s="402" t="s">
        <v>1570</v>
      </c>
      <c r="E731" s="380" t="s">
        <v>577</v>
      </c>
      <c r="F731" s="371" t="s">
        <v>2260</v>
      </c>
      <c r="G731" s="376" t="s">
        <v>303</v>
      </c>
      <c r="H731" s="376">
        <v>2</v>
      </c>
      <c r="I731" s="412" t="s">
        <v>1574</v>
      </c>
      <c r="J731" s="376" t="s">
        <v>577</v>
      </c>
      <c r="K731" s="214" t="s">
        <v>2261</v>
      </c>
      <c r="L731" s="368" t="s">
        <v>33</v>
      </c>
      <c r="M731" s="368"/>
      <c r="N731" s="375" t="s">
        <v>37</v>
      </c>
      <c r="O731" s="374">
        <v>8</v>
      </c>
      <c r="P731" s="367" t="s">
        <v>573</v>
      </c>
      <c r="Q731" s="214"/>
      <c r="R731" s="367" t="s">
        <v>500</v>
      </c>
      <c r="S731" s="367"/>
      <c r="T731" s="367"/>
      <c r="U731" s="366" t="s">
        <v>18</v>
      </c>
      <c r="V731" s="373"/>
      <c r="W731" s="368"/>
      <c r="X731" s="368"/>
      <c r="Y731" s="368"/>
      <c r="Z731" s="368"/>
      <c r="AA731" s="369"/>
      <c r="AB731" s="369"/>
      <c r="AC731" s="369"/>
      <c r="AD731" s="369"/>
      <c r="AE731" s="368" t="str">
        <f t="shared" si="24"/>
        <v>Termination Date (452)</v>
      </c>
      <c r="AF731" s="575"/>
      <c r="AG731" s="575"/>
      <c r="AH731" s="723"/>
      <c r="AI731" s="723"/>
      <c r="AJ731" s="723"/>
    </row>
    <row r="732" spans="1:36" ht="57" outlineLevel="1" x14ac:dyDescent="0.25">
      <c r="A732" s="383">
        <v>453</v>
      </c>
      <c r="B732" s="373"/>
      <c r="C732" s="382" t="s">
        <v>657</v>
      </c>
      <c r="D732" s="402" t="s">
        <v>1570</v>
      </c>
      <c r="E732" s="380"/>
      <c r="F732" s="371"/>
      <c r="G732" s="376"/>
      <c r="H732" s="376"/>
      <c r="I732" s="401" t="s">
        <v>1575</v>
      </c>
      <c r="J732" s="376" t="s">
        <v>577</v>
      </c>
      <c r="K732" s="214" t="s">
        <v>2262</v>
      </c>
      <c r="L732" s="376" t="s">
        <v>34</v>
      </c>
      <c r="M732" s="368"/>
      <c r="N732" s="439"/>
      <c r="O732" s="438"/>
      <c r="P732" s="367" t="s">
        <v>369</v>
      </c>
      <c r="Q732" s="214"/>
      <c r="R732" s="367"/>
      <c r="S732" s="367"/>
      <c r="T732" s="367"/>
      <c r="U732" s="366"/>
      <c r="V732" s="373"/>
      <c r="W732" s="368"/>
      <c r="X732" s="368"/>
      <c r="Y732" s="368"/>
      <c r="Z732" s="368"/>
      <c r="AA732" s="369"/>
      <c r="AB732" s="369"/>
      <c r="AC732" s="369"/>
      <c r="AD732" s="413"/>
      <c r="AE732" s="368" t="str">
        <f t="shared" si="24"/>
        <v>Enter any medical/health or Long-Term Care Replacements (453)</v>
      </c>
      <c r="AF732" s="575"/>
      <c r="AG732" s="575"/>
      <c r="AH732" s="723"/>
      <c r="AI732" s="723"/>
      <c r="AJ732" s="723"/>
    </row>
    <row r="733" spans="1:36" ht="57" outlineLevel="1" x14ac:dyDescent="0.25">
      <c r="A733" s="383">
        <v>454</v>
      </c>
      <c r="B733" s="373"/>
      <c r="C733" s="382" t="s">
        <v>657</v>
      </c>
      <c r="D733" s="402" t="s">
        <v>1570</v>
      </c>
      <c r="E733" s="380" t="s">
        <v>577</v>
      </c>
      <c r="F733" s="371" t="s">
        <v>2262</v>
      </c>
      <c r="G733" s="376" t="s">
        <v>303</v>
      </c>
      <c r="H733" s="376">
        <v>3</v>
      </c>
      <c r="I733" s="412" t="s">
        <v>377</v>
      </c>
      <c r="J733" s="376" t="s">
        <v>577</v>
      </c>
      <c r="K733" s="214" t="s">
        <v>2262</v>
      </c>
      <c r="L733" s="368" t="s">
        <v>33</v>
      </c>
      <c r="M733" s="368"/>
      <c r="N733" s="367" t="s">
        <v>239</v>
      </c>
      <c r="O733" s="374">
        <v>30</v>
      </c>
      <c r="P733" s="367" t="s">
        <v>578</v>
      </c>
      <c r="Q733" s="214"/>
      <c r="R733" s="367" t="s">
        <v>500</v>
      </c>
      <c r="S733" s="367"/>
      <c r="T733" s="367"/>
      <c r="U733" s="366"/>
      <c r="V733" s="373"/>
      <c r="W733" s="368"/>
      <c r="X733" s="368"/>
      <c r="Y733" s="368"/>
      <c r="Z733" s="368"/>
      <c r="AA733" s="369"/>
      <c r="AB733" s="369"/>
      <c r="AC733" s="369"/>
      <c r="AD733" s="369"/>
      <c r="AE733" s="368" t="str">
        <f t="shared" si="24"/>
        <v>Company Name (454)</v>
      </c>
      <c r="AF733" s="575"/>
      <c r="AG733" s="575"/>
      <c r="AH733" s="723"/>
      <c r="AI733" s="723"/>
      <c r="AJ733" s="723"/>
    </row>
    <row r="734" spans="1:36" ht="57" outlineLevel="1" x14ac:dyDescent="0.25">
      <c r="A734" s="383">
        <v>455</v>
      </c>
      <c r="B734" s="373"/>
      <c r="C734" s="382" t="s">
        <v>657</v>
      </c>
      <c r="D734" s="402" t="s">
        <v>1570</v>
      </c>
      <c r="E734" s="380" t="s">
        <v>577</v>
      </c>
      <c r="F734" s="371" t="s">
        <v>2262</v>
      </c>
      <c r="G734" s="376" t="s">
        <v>303</v>
      </c>
      <c r="H734" s="376">
        <v>3</v>
      </c>
      <c r="I734" s="437" t="s">
        <v>35</v>
      </c>
      <c r="J734" s="376" t="s">
        <v>577</v>
      </c>
      <c r="K734" s="214" t="s">
        <v>2262</v>
      </c>
      <c r="L734" s="376" t="s">
        <v>33</v>
      </c>
      <c r="N734" s="367" t="s">
        <v>239</v>
      </c>
      <c r="O734" s="374">
        <v>13</v>
      </c>
      <c r="P734" s="367" t="s">
        <v>578</v>
      </c>
      <c r="Q734" s="367"/>
      <c r="R734" s="367"/>
      <c r="S734" s="366"/>
      <c r="T734" s="367"/>
      <c r="U734" s="366"/>
      <c r="V734" s="373"/>
      <c r="W734" s="368"/>
      <c r="X734" s="368"/>
      <c r="Y734" s="368"/>
      <c r="Z734" s="368"/>
      <c r="AA734" s="369"/>
      <c r="AB734" s="369"/>
      <c r="AC734" s="369"/>
      <c r="AD734" s="413"/>
      <c r="AE734" s="368" t="str">
        <f t="shared" si="24"/>
        <v>Policy Number (455)</v>
      </c>
      <c r="AF734" s="575"/>
      <c r="AG734" s="575"/>
      <c r="AH734" s="723"/>
      <c r="AI734" s="723"/>
      <c r="AJ734" s="723"/>
    </row>
    <row r="735" spans="1:36" ht="57" outlineLevel="1" x14ac:dyDescent="0.25">
      <c r="A735" s="383">
        <v>456</v>
      </c>
      <c r="B735" s="373"/>
      <c r="C735" s="382" t="s">
        <v>657</v>
      </c>
      <c r="D735" s="402" t="s">
        <v>1570</v>
      </c>
      <c r="E735" s="380" t="s">
        <v>577</v>
      </c>
      <c r="F735" s="371" t="s">
        <v>2262</v>
      </c>
      <c r="G735" s="376" t="s">
        <v>303</v>
      </c>
      <c r="H735" s="376">
        <v>3</v>
      </c>
      <c r="I735" s="412" t="s">
        <v>954</v>
      </c>
      <c r="J735" s="376" t="s">
        <v>577</v>
      </c>
      <c r="K735" s="214" t="s">
        <v>2262</v>
      </c>
      <c r="L735" s="376" t="s">
        <v>33</v>
      </c>
      <c r="M735" s="368"/>
      <c r="N735" s="367"/>
      <c r="O735" s="374"/>
      <c r="P735" s="367" t="s">
        <v>130</v>
      </c>
      <c r="Q735" s="214" t="s">
        <v>1576</v>
      </c>
      <c r="R735" s="367" t="s">
        <v>500</v>
      </c>
      <c r="S735" s="367"/>
      <c r="T735" s="367"/>
      <c r="U735" s="366"/>
      <c r="V735" s="373"/>
      <c r="W735" s="368"/>
      <c r="X735" s="368"/>
      <c r="Y735" s="368"/>
      <c r="Z735" s="368"/>
      <c r="AA735" s="369"/>
      <c r="AB735" s="369"/>
      <c r="AC735" s="369"/>
      <c r="AD735" s="413"/>
      <c r="AE735" s="368" t="str">
        <f t="shared" si="24"/>
        <v>Coverage Type (456)</v>
      </c>
      <c r="AF735" s="575"/>
      <c r="AG735" s="575"/>
      <c r="AH735" s="723"/>
      <c r="AI735" s="723"/>
      <c r="AJ735" s="723"/>
    </row>
    <row r="736" spans="1:36" ht="57" outlineLevel="1" x14ac:dyDescent="0.25">
      <c r="A736" s="383">
        <v>457</v>
      </c>
      <c r="B736" s="373"/>
      <c r="C736" s="382" t="s">
        <v>657</v>
      </c>
      <c r="D736" s="402" t="s">
        <v>1570</v>
      </c>
      <c r="E736" s="380" t="s">
        <v>577</v>
      </c>
      <c r="F736" s="371" t="s">
        <v>2262</v>
      </c>
      <c r="G736" s="376" t="s">
        <v>303</v>
      </c>
      <c r="H736" s="376">
        <v>3</v>
      </c>
      <c r="I736" s="437" t="s">
        <v>6</v>
      </c>
      <c r="J736" s="376" t="s">
        <v>577</v>
      </c>
      <c r="K736" s="214" t="s">
        <v>2262</v>
      </c>
      <c r="L736" s="376" t="s">
        <v>33</v>
      </c>
      <c r="N736" s="367" t="s">
        <v>263</v>
      </c>
      <c r="O736" s="374">
        <v>9</v>
      </c>
      <c r="P736" s="367" t="s">
        <v>578</v>
      </c>
      <c r="Q736" s="214"/>
      <c r="R736" s="430" t="s">
        <v>500</v>
      </c>
      <c r="S736" s="436">
        <v>1</v>
      </c>
      <c r="T736" s="436">
        <v>999999999</v>
      </c>
      <c r="U736" s="436">
        <v>999999999</v>
      </c>
      <c r="V736" s="373"/>
      <c r="W736" s="368"/>
      <c r="X736" s="368"/>
      <c r="Y736" s="368"/>
      <c r="Z736" s="368"/>
      <c r="AA736" s="369"/>
      <c r="AB736" s="369"/>
      <c r="AC736" s="369"/>
      <c r="AD736" s="369"/>
      <c r="AE736" s="368" t="str">
        <f t="shared" si="24"/>
        <v>Amount (457)</v>
      </c>
      <c r="AF736" s="575"/>
      <c r="AG736" s="575"/>
      <c r="AH736" s="723"/>
      <c r="AI736" s="723"/>
      <c r="AJ736" s="723"/>
    </row>
    <row r="737" spans="1:36" ht="57" outlineLevel="1" x14ac:dyDescent="0.25">
      <c r="A737" s="383">
        <v>458</v>
      </c>
      <c r="B737" s="373"/>
      <c r="C737" s="382" t="s">
        <v>657</v>
      </c>
      <c r="D737" s="402" t="s">
        <v>1570</v>
      </c>
      <c r="E737" s="380" t="s">
        <v>577</v>
      </c>
      <c r="F737" s="371" t="s">
        <v>2262</v>
      </c>
      <c r="G737" s="376" t="s">
        <v>303</v>
      </c>
      <c r="H737" s="376">
        <v>3</v>
      </c>
      <c r="I737" s="412" t="s">
        <v>113</v>
      </c>
      <c r="J737" s="376" t="s">
        <v>577</v>
      </c>
      <c r="K737" s="214" t="s">
        <v>2262</v>
      </c>
      <c r="L737" s="376" t="s">
        <v>33</v>
      </c>
      <c r="M737" s="368"/>
      <c r="N737" s="367" t="s">
        <v>415</v>
      </c>
      <c r="O737" s="374" t="s">
        <v>415</v>
      </c>
      <c r="P737" s="367" t="s">
        <v>604</v>
      </c>
      <c r="Q737" s="214" t="s">
        <v>575</v>
      </c>
      <c r="R737" s="367"/>
      <c r="S737" s="367"/>
      <c r="T737" s="367"/>
      <c r="U737" s="366"/>
      <c r="V737" s="373"/>
      <c r="W737" s="368"/>
      <c r="X737" s="368"/>
      <c r="Y737" s="368"/>
      <c r="Z737" s="368"/>
      <c r="AA737" s="369"/>
      <c r="AB737" s="369"/>
      <c r="AC737" s="369"/>
      <c r="AD737" s="413"/>
      <c r="AE737" s="368" t="str">
        <f t="shared" si="24"/>
        <v>1035 Exchange (458)</v>
      </c>
      <c r="AF737" s="575"/>
      <c r="AG737" s="575"/>
      <c r="AH737" s="723"/>
      <c r="AI737" s="723"/>
      <c r="AJ737" s="723"/>
    </row>
    <row r="738" spans="1:36" ht="42" customHeight="1" outlineLevel="1" x14ac:dyDescent="0.25">
      <c r="A738" s="383">
        <v>459</v>
      </c>
      <c r="B738" s="373"/>
      <c r="C738" s="382" t="s">
        <v>657</v>
      </c>
      <c r="D738" s="402" t="s">
        <v>1570</v>
      </c>
      <c r="E738" s="380"/>
      <c r="F738" s="371"/>
      <c r="G738" s="376"/>
      <c r="H738" s="376"/>
      <c r="I738" s="412" t="s">
        <v>260</v>
      </c>
      <c r="J738" s="376" t="s">
        <v>32</v>
      </c>
      <c r="K738" s="214"/>
      <c r="L738" s="376" t="s">
        <v>536</v>
      </c>
      <c r="M738" s="368"/>
      <c r="N738" s="367" t="s">
        <v>239</v>
      </c>
      <c r="O738" s="374">
        <v>550</v>
      </c>
      <c r="P738" s="367" t="s">
        <v>578</v>
      </c>
      <c r="Q738" s="214"/>
      <c r="R738" s="367" t="s">
        <v>500</v>
      </c>
      <c r="S738" s="367"/>
      <c r="T738" s="367"/>
      <c r="U738" s="366" t="s">
        <v>34</v>
      </c>
      <c r="V738" s="373"/>
      <c r="W738" s="368"/>
      <c r="X738" s="368"/>
      <c r="Y738" s="368"/>
      <c r="Z738" s="368" t="s">
        <v>131</v>
      </c>
      <c r="AA738" s="369"/>
      <c r="AB738" s="369"/>
      <c r="AC738" s="369"/>
      <c r="AD738" s="369" t="s">
        <v>234</v>
      </c>
      <c r="AE738" s="368" t="str">
        <f t="shared" si="24"/>
        <v>Remarks (459)</v>
      </c>
      <c r="AF738" s="575"/>
      <c r="AG738" s="575"/>
      <c r="AH738" s="723"/>
      <c r="AI738" s="723"/>
      <c r="AJ738" s="723"/>
    </row>
    <row r="739" spans="1:36" ht="81.75" customHeight="1" x14ac:dyDescent="0.25">
      <c r="A739" s="383">
        <v>460</v>
      </c>
      <c r="B739" s="373"/>
      <c r="C739" s="382" t="s">
        <v>657</v>
      </c>
      <c r="D739" s="397" t="s">
        <v>593</v>
      </c>
      <c r="E739" s="395" t="s">
        <v>577</v>
      </c>
      <c r="F739" s="419" t="s">
        <v>4152</v>
      </c>
      <c r="G739" s="395"/>
      <c r="H739" s="395">
        <v>1</v>
      </c>
      <c r="I739" s="435"/>
      <c r="J739" s="395"/>
      <c r="K739" s="392"/>
      <c r="L739" s="395"/>
      <c r="M739" s="386"/>
      <c r="N739" s="391"/>
      <c r="O739" s="434"/>
      <c r="P739" s="391"/>
      <c r="Q739" s="392"/>
      <c r="R739" s="391"/>
      <c r="S739" s="391"/>
      <c r="T739" s="391"/>
      <c r="U739" s="390"/>
      <c r="V739" s="389"/>
      <c r="W739" s="386"/>
      <c r="X739" s="386"/>
      <c r="Y739" s="386"/>
      <c r="Z739" s="386"/>
      <c r="AA739" s="388"/>
      <c r="AB739" s="388"/>
      <c r="AC739" s="388"/>
      <c r="AD739" s="388"/>
      <c r="AE739" s="386"/>
      <c r="AF739" s="575"/>
      <c r="AG739" s="575"/>
      <c r="AH739" s="723"/>
      <c r="AI739" s="723"/>
      <c r="AJ739" s="723"/>
    </row>
    <row r="740" spans="1:36" ht="49.35" customHeight="1" outlineLevel="1" x14ac:dyDescent="0.25">
      <c r="A740" s="383">
        <v>461</v>
      </c>
      <c r="B740" s="373"/>
      <c r="C740" s="382" t="s">
        <v>657</v>
      </c>
      <c r="D740" s="402" t="s">
        <v>593</v>
      </c>
      <c r="E740" s="376"/>
      <c r="F740" s="368"/>
      <c r="G740" s="376"/>
      <c r="H740" s="376"/>
      <c r="I740" s="412" t="s">
        <v>102</v>
      </c>
      <c r="J740" s="376" t="s">
        <v>32</v>
      </c>
      <c r="K740" s="214"/>
      <c r="L740" s="376" t="s">
        <v>628</v>
      </c>
      <c r="M740" s="368"/>
      <c r="N740" s="385" t="s">
        <v>415</v>
      </c>
      <c r="O740" s="384" t="s">
        <v>415</v>
      </c>
      <c r="P740" s="367" t="s">
        <v>369</v>
      </c>
      <c r="Q740" s="385" t="s">
        <v>415</v>
      </c>
      <c r="R740" s="384" t="s">
        <v>415</v>
      </c>
      <c r="S740" s="367"/>
      <c r="T740" s="367"/>
      <c r="U740" s="366"/>
      <c r="V740" s="373"/>
      <c r="W740" s="368"/>
      <c r="X740" s="368"/>
      <c r="Y740" s="368"/>
      <c r="Z740" s="368"/>
      <c r="AA740" s="369"/>
      <c r="AB740" s="369"/>
      <c r="AC740" s="369"/>
      <c r="AD740" s="369"/>
      <c r="AE740" s="368" t="str">
        <f t="shared" ref="AE740:AE761" si="25">I740&amp;" ("&amp;A740&amp;")"</f>
        <v>Information to be completed by Producer for presentation to the Applicant. (461)</v>
      </c>
      <c r="AF740" s="575"/>
      <c r="AG740" s="575"/>
      <c r="AH740" s="723"/>
      <c r="AI740" s="723"/>
      <c r="AJ740" s="723"/>
    </row>
    <row r="741" spans="1:36" ht="49.35" customHeight="1" outlineLevel="1" x14ac:dyDescent="0.25">
      <c r="A741" s="383">
        <v>462</v>
      </c>
      <c r="B741" s="373"/>
      <c r="C741" s="382" t="s">
        <v>657</v>
      </c>
      <c r="D741" s="402" t="s">
        <v>593</v>
      </c>
      <c r="E741" s="376"/>
      <c r="F741" s="431"/>
      <c r="G741" s="376"/>
      <c r="H741" s="376"/>
      <c r="I741" s="406" t="s">
        <v>104</v>
      </c>
      <c r="J741" s="376" t="s">
        <v>32</v>
      </c>
      <c r="K741" s="214"/>
      <c r="L741" s="376" t="s">
        <v>33</v>
      </c>
      <c r="M741" s="368"/>
      <c r="N741" s="385" t="s">
        <v>415</v>
      </c>
      <c r="O741" s="384" t="s">
        <v>415</v>
      </c>
      <c r="P741" s="367" t="s">
        <v>604</v>
      </c>
      <c r="Q741" s="214" t="s">
        <v>575</v>
      </c>
      <c r="R741" s="407" t="s">
        <v>500</v>
      </c>
      <c r="S741" s="367"/>
      <c r="T741" s="367"/>
      <c r="U741" s="366" t="s">
        <v>34</v>
      </c>
      <c r="V741" s="373"/>
      <c r="W741" s="368"/>
      <c r="X741" s="368"/>
      <c r="Y741" s="368"/>
      <c r="Z741" s="368" t="s">
        <v>58</v>
      </c>
      <c r="AA741" s="398"/>
      <c r="AB741" s="369"/>
      <c r="AC741" s="369"/>
      <c r="AD741" s="369" t="s">
        <v>234</v>
      </c>
      <c r="AE741" s="368" t="str">
        <f t="shared" si="25"/>
        <v>Any reduced benefits or increased premiums in later years (462)</v>
      </c>
      <c r="AF741" s="575"/>
      <c r="AG741" s="575"/>
      <c r="AH741" s="723"/>
      <c r="AI741" s="723"/>
      <c r="AJ741" s="723"/>
    </row>
    <row r="742" spans="1:36" ht="49.35" customHeight="1" outlineLevel="1" x14ac:dyDescent="0.25">
      <c r="A742" s="383">
        <v>463</v>
      </c>
      <c r="B742" s="373"/>
      <c r="C742" s="382" t="s">
        <v>657</v>
      </c>
      <c r="D742" s="402" t="s">
        <v>593</v>
      </c>
      <c r="E742" s="376"/>
      <c r="F742" s="431"/>
      <c r="G742" s="376"/>
      <c r="H742" s="376"/>
      <c r="I742" s="412" t="s">
        <v>174</v>
      </c>
      <c r="J742" s="376" t="s">
        <v>577</v>
      </c>
      <c r="K742" s="214" t="s">
        <v>2263</v>
      </c>
      <c r="L742" s="376" t="s">
        <v>33</v>
      </c>
      <c r="M742" s="368"/>
      <c r="N742" s="367" t="s">
        <v>239</v>
      </c>
      <c r="O742" s="374">
        <v>52</v>
      </c>
      <c r="P742" s="367" t="s">
        <v>578</v>
      </c>
      <c r="Q742" s="214"/>
      <c r="R742" s="407" t="s">
        <v>500</v>
      </c>
      <c r="S742" s="367"/>
      <c r="T742" s="367"/>
      <c r="U742" s="366" t="s">
        <v>34</v>
      </c>
      <c r="V742" s="373"/>
      <c r="W742" s="368"/>
      <c r="X742" s="368"/>
      <c r="Y742" s="368"/>
      <c r="Z742" s="368" t="s">
        <v>58</v>
      </c>
      <c r="AA742" s="398"/>
      <c r="AB742" s="369"/>
      <c r="AC742" s="369"/>
      <c r="AD742" s="369" t="s">
        <v>234</v>
      </c>
      <c r="AE742" s="368" t="str">
        <f t="shared" si="25"/>
        <v>Provide explanation (463)</v>
      </c>
      <c r="AF742" s="575"/>
      <c r="AG742" s="575"/>
      <c r="AH742" s="723"/>
      <c r="AI742" s="723"/>
      <c r="AJ742" s="723"/>
    </row>
    <row r="743" spans="1:36" ht="49.35" customHeight="1" outlineLevel="1" x14ac:dyDescent="0.25">
      <c r="A743" s="383">
        <v>464</v>
      </c>
      <c r="B743" s="373"/>
      <c r="C743" s="382" t="s">
        <v>657</v>
      </c>
      <c r="D743" s="402" t="s">
        <v>593</v>
      </c>
      <c r="E743" s="376"/>
      <c r="F743" s="431"/>
      <c r="G743" s="376"/>
      <c r="H743" s="376"/>
      <c r="I743" s="406" t="s">
        <v>103</v>
      </c>
      <c r="J743" s="376" t="s">
        <v>32</v>
      </c>
      <c r="K743" s="214"/>
      <c r="L743" s="376" t="s">
        <v>33</v>
      </c>
      <c r="M743" s="368"/>
      <c r="N743" s="385" t="s">
        <v>415</v>
      </c>
      <c r="O743" s="384" t="s">
        <v>415</v>
      </c>
      <c r="P743" s="367" t="s">
        <v>604</v>
      </c>
      <c r="Q743" s="214" t="s">
        <v>575</v>
      </c>
      <c r="R743" s="407" t="s">
        <v>500</v>
      </c>
      <c r="S743" s="367"/>
      <c r="T743" s="367"/>
      <c r="U743" s="366" t="s">
        <v>34</v>
      </c>
      <c r="V743" s="373"/>
      <c r="W743" s="368"/>
      <c r="X743" s="368"/>
      <c r="Y743" s="368"/>
      <c r="Z743" s="368" t="s">
        <v>58</v>
      </c>
      <c r="AA743" s="398"/>
      <c r="AB743" s="369"/>
      <c r="AC743" s="369"/>
      <c r="AD743" s="369" t="s">
        <v>234</v>
      </c>
      <c r="AE743" s="368" t="str">
        <f t="shared" si="25"/>
        <v>Any penalties, set up or surrender charges for the new policy (464)</v>
      </c>
      <c r="AF743" s="575"/>
      <c r="AG743" s="575"/>
      <c r="AH743" s="723"/>
      <c r="AI743" s="723"/>
      <c r="AJ743" s="723"/>
    </row>
    <row r="744" spans="1:36" ht="49.35" customHeight="1" outlineLevel="1" x14ac:dyDescent="0.25">
      <c r="A744" s="383">
        <v>465</v>
      </c>
      <c r="B744" s="373"/>
      <c r="C744" s="382" t="s">
        <v>657</v>
      </c>
      <c r="D744" s="402" t="s">
        <v>593</v>
      </c>
      <c r="E744" s="376"/>
      <c r="F744" s="431"/>
      <c r="G744" s="376"/>
      <c r="H744" s="376"/>
      <c r="I744" s="412" t="s">
        <v>556</v>
      </c>
      <c r="J744" s="376" t="s">
        <v>577</v>
      </c>
      <c r="K744" s="214" t="s">
        <v>2264</v>
      </c>
      <c r="L744" s="376" t="s">
        <v>33</v>
      </c>
      <c r="M744" s="368"/>
      <c r="N744" s="367" t="s">
        <v>239</v>
      </c>
      <c r="O744" s="374">
        <v>52</v>
      </c>
      <c r="P744" s="367" t="s">
        <v>578</v>
      </c>
      <c r="Q744" s="214"/>
      <c r="R744" s="407" t="s">
        <v>500</v>
      </c>
      <c r="S744" s="367"/>
      <c r="T744" s="367"/>
      <c r="U744" s="366" t="s">
        <v>34</v>
      </c>
      <c r="V744" s="373"/>
      <c r="W744" s="368"/>
      <c r="X744" s="368"/>
      <c r="Y744" s="368"/>
      <c r="Z744" s="368" t="s">
        <v>58</v>
      </c>
      <c r="AA744" s="398"/>
      <c r="AB744" s="369"/>
      <c r="AC744" s="369"/>
      <c r="AD744" s="369" t="s">
        <v>234</v>
      </c>
      <c r="AE744" s="368" t="str">
        <f t="shared" si="25"/>
        <v>Provide explanation
Smaller text below label: Emphasize any extra cost for early withdrawal (465)</v>
      </c>
      <c r="AF744" s="575"/>
      <c r="AG744" s="575"/>
      <c r="AH744" s="723"/>
      <c r="AI744" s="723"/>
      <c r="AJ744" s="723"/>
    </row>
    <row r="745" spans="1:36" ht="49.35" customHeight="1" outlineLevel="1" x14ac:dyDescent="0.25">
      <c r="A745" s="383">
        <v>466</v>
      </c>
      <c r="B745" s="373"/>
      <c r="C745" s="382" t="s">
        <v>657</v>
      </c>
      <c r="D745" s="402" t="s">
        <v>593</v>
      </c>
      <c r="E745" s="376"/>
      <c r="F745" s="431"/>
      <c r="G745" s="376"/>
      <c r="H745" s="376"/>
      <c r="I745" s="406" t="s">
        <v>105</v>
      </c>
      <c r="J745" s="376" t="s">
        <v>32</v>
      </c>
      <c r="K745" s="214"/>
      <c r="L745" s="376" t="s">
        <v>33</v>
      </c>
      <c r="M745" s="368"/>
      <c r="N745" s="385" t="s">
        <v>415</v>
      </c>
      <c r="O745" s="384" t="s">
        <v>415</v>
      </c>
      <c r="P745" s="367" t="s">
        <v>604</v>
      </c>
      <c r="Q745" s="214" t="s">
        <v>575</v>
      </c>
      <c r="R745" s="407" t="s">
        <v>500</v>
      </c>
      <c r="S745" s="367"/>
      <c r="T745" s="367"/>
      <c r="U745" s="366" t="s">
        <v>34</v>
      </c>
      <c r="V745" s="373"/>
      <c r="W745" s="368"/>
      <c r="X745" s="368"/>
      <c r="Y745" s="368"/>
      <c r="Z745" s="368" t="s">
        <v>58</v>
      </c>
      <c r="AA745" s="398"/>
      <c r="AB745" s="369"/>
      <c r="AC745" s="369"/>
      <c r="AD745" s="369" t="s">
        <v>234</v>
      </c>
      <c r="AE745" s="368" t="str">
        <f t="shared" si="25"/>
        <v>Any penalties or surrender charges under the existing insurance as a result of the proposed transaction (466)</v>
      </c>
      <c r="AF745" s="575"/>
      <c r="AG745" s="575"/>
      <c r="AH745" s="723"/>
      <c r="AI745" s="723"/>
      <c r="AJ745" s="723"/>
    </row>
    <row r="746" spans="1:36" ht="49.35" customHeight="1" outlineLevel="1" x14ac:dyDescent="0.25">
      <c r="A746" s="383">
        <v>467</v>
      </c>
      <c r="B746" s="373"/>
      <c r="C746" s="382" t="s">
        <v>657</v>
      </c>
      <c r="D746" s="402" t="s">
        <v>593</v>
      </c>
      <c r="E746" s="376"/>
      <c r="F746" s="431"/>
      <c r="G746" s="376"/>
      <c r="H746" s="376"/>
      <c r="I746" s="412" t="s">
        <v>174</v>
      </c>
      <c r="J746" s="376" t="s">
        <v>577</v>
      </c>
      <c r="K746" s="214" t="s">
        <v>2265</v>
      </c>
      <c r="L746" s="376" t="s">
        <v>33</v>
      </c>
      <c r="M746" s="368"/>
      <c r="N746" s="367" t="s">
        <v>239</v>
      </c>
      <c r="O746" s="374">
        <v>52</v>
      </c>
      <c r="P746" s="367" t="s">
        <v>578</v>
      </c>
      <c r="Q746" s="214"/>
      <c r="R746" s="407" t="s">
        <v>500</v>
      </c>
      <c r="S746" s="367"/>
      <c r="T746" s="367"/>
      <c r="U746" s="366" t="s">
        <v>34</v>
      </c>
      <c r="V746" s="373"/>
      <c r="W746" s="368"/>
      <c r="X746" s="368"/>
      <c r="Y746" s="368"/>
      <c r="Z746" s="368" t="s">
        <v>58</v>
      </c>
      <c r="AA746" s="398"/>
      <c r="AB746" s="369"/>
      <c r="AC746" s="369"/>
      <c r="AD746" s="369" t="s">
        <v>234</v>
      </c>
      <c r="AE746" s="368" t="str">
        <f t="shared" si="25"/>
        <v>Provide explanation (467)</v>
      </c>
      <c r="AF746" s="575"/>
      <c r="AG746" s="575"/>
      <c r="AH746" s="723"/>
      <c r="AI746" s="723"/>
      <c r="AJ746" s="723"/>
    </row>
    <row r="747" spans="1:36" ht="49.35" customHeight="1" outlineLevel="1" x14ac:dyDescent="0.25">
      <c r="A747" s="383">
        <v>468</v>
      </c>
      <c r="B747" s="373"/>
      <c r="C747" s="382" t="s">
        <v>657</v>
      </c>
      <c r="D747" s="402" t="s">
        <v>593</v>
      </c>
      <c r="E747" s="376"/>
      <c r="F747" s="431"/>
      <c r="G747" s="376"/>
      <c r="H747" s="376"/>
      <c r="I747" s="406" t="s">
        <v>106</v>
      </c>
      <c r="J747" s="376" t="s">
        <v>32</v>
      </c>
      <c r="K747" s="214"/>
      <c r="L747" s="376" t="s">
        <v>33</v>
      </c>
      <c r="M747" s="368"/>
      <c r="N747" s="385" t="s">
        <v>415</v>
      </c>
      <c r="O747" s="384" t="s">
        <v>415</v>
      </c>
      <c r="P747" s="367" t="s">
        <v>604</v>
      </c>
      <c r="Q747" s="214" t="s">
        <v>575</v>
      </c>
      <c r="R747" s="407" t="s">
        <v>500</v>
      </c>
      <c r="S747" s="367"/>
      <c r="T747" s="367"/>
      <c r="U747" s="366" t="s">
        <v>34</v>
      </c>
      <c r="V747" s="373"/>
      <c r="W747" s="368"/>
      <c r="X747" s="368"/>
      <c r="Y747" s="368"/>
      <c r="Z747" s="368" t="s">
        <v>58</v>
      </c>
      <c r="AA747" s="398"/>
      <c r="AB747" s="369"/>
      <c r="AC747" s="369"/>
      <c r="AD747" s="369" t="s">
        <v>234</v>
      </c>
      <c r="AE747" s="368" t="str">
        <f t="shared" si="25"/>
        <v>Any adverse tax consequences from the replacement under current tax law (468)</v>
      </c>
      <c r="AF747" s="575"/>
      <c r="AG747" s="575"/>
      <c r="AH747" s="723"/>
      <c r="AI747" s="723"/>
      <c r="AJ747" s="723"/>
    </row>
    <row r="748" spans="1:36" ht="36" customHeight="1" outlineLevel="1" x14ac:dyDescent="0.25">
      <c r="A748" s="383">
        <v>469</v>
      </c>
      <c r="B748" s="373"/>
      <c r="C748" s="382" t="s">
        <v>657</v>
      </c>
      <c r="D748" s="402" t="s">
        <v>593</v>
      </c>
      <c r="E748" s="376"/>
      <c r="F748" s="431"/>
      <c r="G748" s="376"/>
      <c r="H748" s="376"/>
      <c r="I748" s="412" t="s">
        <v>174</v>
      </c>
      <c r="J748" s="376" t="s">
        <v>577</v>
      </c>
      <c r="K748" s="214" t="s">
        <v>2266</v>
      </c>
      <c r="L748" s="376" t="s">
        <v>33</v>
      </c>
      <c r="M748" s="368"/>
      <c r="N748" s="367" t="s">
        <v>239</v>
      </c>
      <c r="O748" s="374">
        <v>52</v>
      </c>
      <c r="P748" s="367" t="s">
        <v>578</v>
      </c>
      <c r="Q748" s="214"/>
      <c r="R748" s="407" t="s">
        <v>500</v>
      </c>
      <c r="S748" s="367"/>
      <c r="T748" s="367"/>
      <c r="U748" s="366" t="s">
        <v>34</v>
      </c>
      <c r="V748" s="373"/>
      <c r="W748" s="368"/>
      <c r="X748" s="368"/>
      <c r="Y748" s="368"/>
      <c r="Z748" s="368" t="s">
        <v>58</v>
      </c>
      <c r="AA748" s="398"/>
      <c r="AB748" s="369"/>
      <c r="AC748" s="369"/>
      <c r="AD748" s="369" t="s">
        <v>234</v>
      </c>
      <c r="AE748" s="368" t="str">
        <f t="shared" si="25"/>
        <v>Provide explanation (469)</v>
      </c>
      <c r="AF748" s="575"/>
      <c r="AG748" s="575"/>
      <c r="AH748" s="723"/>
      <c r="AI748" s="723"/>
      <c r="AJ748" s="723"/>
    </row>
    <row r="749" spans="1:36" ht="42.6" customHeight="1" outlineLevel="1" x14ac:dyDescent="0.25">
      <c r="A749" s="383">
        <v>470</v>
      </c>
      <c r="B749" s="373"/>
      <c r="C749" s="382" t="s">
        <v>657</v>
      </c>
      <c r="D749" s="402" t="s">
        <v>593</v>
      </c>
      <c r="E749" s="376"/>
      <c r="F749" s="431"/>
      <c r="G749" s="376"/>
      <c r="H749" s="376"/>
      <c r="I749" s="406" t="s">
        <v>488</v>
      </c>
      <c r="J749" s="376" t="s">
        <v>32</v>
      </c>
      <c r="K749" s="214"/>
      <c r="L749" s="376" t="s">
        <v>33</v>
      </c>
      <c r="M749" s="368"/>
      <c r="N749" s="385" t="s">
        <v>415</v>
      </c>
      <c r="O749" s="384" t="s">
        <v>415</v>
      </c>
      <c r="P749" s="367" t="s">
        <v>604</v>
      </c>
      <c r="Q749" s="214" t="s">
        <v>575</v>
      </c>
      <c r="R749" s="407" t="s">
        <v>500</v>
      </c>
      <c r="S749" s="367"/>
      <c r="T749" s="367"/>
      <c r="U749" s="366" t="s">
        <v>34</v>
      </c>
      <c r="V749" s="373"/>
      <c r="W749" s="368"/>
      <c r="X749" s="368"/>
      <c r="Y749" s="368"/>
      <c r="Z749" s="368" t="s">
        <v>58</v>
      </c>
      <c r="AA749" s="398"/>
      <c r="AB749" s="369"/>
      <c r="AC749" s="369"/>
      <c r="AD749" s="369" t="s">
        <v>234</v>
      </c>
      <c r="AE749" s="368" t="str">
        <f t="shared" si="25"/>
        <v>Interest earnings are a consideration in this replacement (470)</v>
      </c>
      <c r="AF749" s="575"/>
      <c r="AG749" s="575"/>
      <c r="AH749" s="723"/>
      <c r="AI749" s="723"/>
      <c r="AJ749" s="723"/>
    </row>
    <row r="750" spans="1:36" ht="42.6" customHeight="1" outlineLevel="1" x14ac:dyDescent="0.25">
      <c r="A750" s="383">
        <v>471</v>
      </c>
      <c r="B750" s="373"/>
      <c r="C750" s="382" t="s">
        <v>657</v>
      </c>
      <c r="D750" s="402" t="s">
        <v>593</v>
      </c>
      <c r="E750" s="376"/>
      <c r="F750" s="431"/>
      <c r="G750" s="376"/>
      <c r="H750" s="376"/>
      <c r="I750" s="412" t="s">
        <v>174</v>
      </c>
      <c r="J750" s="376" t="s">
        <v>577</v>
      </c>
      <c r="K750" s="214" t="s">
        <v>2267</v>
      </c>
      <c r="L750" s="376" t="s">
        <v>33</v>
      </c>
      <c r="M750" s="368"/>
      <c r="N750" s="367" t="s">
        <v>239</v>
      </c>
      <c r="O750" s="374">
        <v>52</v>
      </c>
      <c r="P750" s="367" t="s">
        <v>578</v>
      </c>
      <c r="Q750" s="214"/>
      <c r="R750" s="407" t="s">
        <v>500</v>
      </c>
      <c r="S750" s="367"/>
      <c r="T750" s="367"/>
      <c r="U750" s="366" t="s">
        <v>34</v>
      </c>
      <c r="V750" s="373"/>
      <c r="W750" s="368" t="s">
        <v>184</v>
      </c>
      <c r="X750" s="368" t="s">
        <v>497</v>
      </c>
      <c r="Y750" s="368"/>
      <c r="Z750" s="368" t="s">
        <v>58</v>
      </c>
      <c r="AA750" s="398"/>
      <c r="AB750" s="369"/>
      <c r="AC750" s="369"/>
      <c r="AD750" s="369" t="s">
        <v>234</v>
      </c>
      <c r="AE750" s="368" t="str">
        <f t="shared" si="25"/>
        <v>Provide explanation (471)</v>
      </c>
      <c r="AF750" s="575"/>
      <c r="AG750" s="575"/>
      <c r="AH750" s="723"/>
      <c r="AI750" s="723"/>
      <c r="AJ750" s="723"/>
    </row>
    <row r="751" spans="1:36" ht="42.6" customHeight="1" outlineLevel="1" x14ac:dyDescent="0.25">
      <c r="A751" s="383">
        <v>472</v>
      </c>
      <c r="B751" s="373"/>
      <c r="C751" s="382" t="s">
        <v>657</v>
      </c>
      <c r="D751" s="402" t="s">
        <v>593</v>
      </c>
      <c r="E751" s="376"/>
      <c r="F751" s="431"/>
      <c r="G751" s="376"/>
      <c r="H751" s="376"/>
      <c r="I751" s="406" t="s">
        <v>489</v>
      </c>
      <c r="J751" s="376" t="s">
        <v>32</v>
      </c>
      <c r="K751" s="214"/>
      <c r="L751" s="376" t="s">
        <v>33</v>
      </c>
      <c r="M751" s="368"/>
      <c r="N751" s="385" t="s">
        <v>415</v>
      </c>
      <c r="O751" s="384" t="s">
        <v>415</v>
      </c>
      <c r="P751" s="367" t="s">
        <v>604</v>
      </c>
      <c r="Q751" s="214" t="s">
        <v>575</v>
      </c>
      <c r="R751" s="407" t="s">
        <v>500</v>
      </c>
      <c r="S751" s="367"/>
      <c r="T751" s="367"/>
      <c r="U751" s="366" t="s">
        <v>34</v>
      </c>
      <c r="V751" s="373"/>
      <c r="W751" s="368"/>
      <c r="X751" s="368"/>
      <c r="Y751" s="368"/>
      <c r="Z751" s="368" t="s">
        <v>58</v>
      </c>
      <c r="AA751" s="398"/>
      <c r="AB751" s="369"/>
      <c r="AC751" s="369"/>
      <c r="AD751" s="369" t="s">
        <v>234</v>
      </c>
      <c r="AE751" s="368" t="str">
        <f t="shared" si="25"/>
        <v>Minimum amounts required to be on deposit before excess interest will be paid (472)</v>
      </c>
      <c r="AF751" s="575"/>
      <c r="AG751" s="575"/>
      <c r="AH751" s="723"/>
      <c r="AI751" s="723"/>
      <c r="AJ751" s="723"/>
    </row>
    <row r="752" spans="1:36" ht="48" customHeight="1" outlineLevel="1" x14ac:dyDescent="0.25">
      <c r="A752" s="383">
        <v>473</v>
      </c>
      <c r="B752" s="373"/>
      <c r="C752" s="382" t="s">
        <v>657</v>
      </c>
      <c r="D752" s="402" t="s">
        <v>593</v>
      </c>
      <c r="E752" s="376"/>
      <c r="F752" s="431"/>
      <c r="G752" s="376"/>
      <c r="H752" s="376"/>
      <c r="I752" s="412" t="s">
        <v>174</v>
      </c>
      <c r="J752" s="376" t="s">
        <v>577</v>
      </c>
      <c r="K752" s="214" t="s">
        <v>2268</v>
      </c>
      <c r="L752" s="376" t="s">
        <v>33</v>
      </c>
      <c r="M752" s="368"/>
      <c r="N752" s="367" t="s">
        <v>239</v>
      </c>
      <c r="O752" s="374">
        <v>52</v>
      </c>
      <c r="P752" s="367" t="s">
        <v>578</v>
      </c>
      <c r="Q752" s="214"/>
      <c r="R752" s="407" t="s">
        <v>500</v>
      </c>
      <c r="S752" s="367"/>
      <c r="T752" s="367"/>
      <c r="U752" s="366" t="s">
        <v>34</v>
      </c>
      <c r="V752" s="373"/>
      <c r="W752" s="368"/>
      <c r="X752" s="368"/>
      <c r="Y752" s="368"/>
      <c r="Z752" s="368" t="s">
        <v>58</v>
      </c>
      <c r="AA752" s="398"/>
      <c r="AB752" s="369"/>
      <c r="AC752" s="369"/>
      <c r="AD752" s="369" t="s">
        <v>234</v>
      </c>
      <c r="AE752" s="368" t="str">
        <f t="shared" si="25"/>
        <v>Provide explanation (473)</v>
      </c>
      <c r="AF752" s="575"/>
      <c r="AG752" s="575"/>
      <c r="AH752" s="723"/>
      <c r="AI752" s="723"/>
      <c r="AJ752" s="723"/>
    </row>
    <row r="753" spans="1:36" ht="39.6" customHeight="1" outlineLevel="1" x14ac:dyDescent="0.25">
      <c r="A753" s="383">
        <v>474</v>
      </c>
      <c r="B753" s="373"/>
      <c r="C753" s="382" t="s">
        <v>657</v>
      </c>
      <c r="D753" s="402" t="s">
        <v>593</v>
      </c>
      <c r="E753" s="376"/>
      <c r="F753" s="373"/>
      <c r="G753" s="376"/>
      <c r="H753" s="376"/>
      <c r="I753" s="406" t="s">
        <v>107</v>
      </c>
      <c r="J753" s="376" t="s">
        <v>577</v>
      </c>
      <c r="K753" s="214" t="s">
        <v>2269</v>
      </c>
      <c r="L753" s="376" t="s">
        <v>33</v>
      </c>
      <c r="M753" s="368"/>
      <c r="N753" s="385" t="s">
        <v>415</v>
      </c>
      <c r="O753" s="384" t="s">
        <v>415</v>
      </c>
      <c r="P753" s="367" t="s">
        <v>130</v>
      </c>
      <c r="Q753" s="214" t="s">
        <v>479</v>
      </c>
      <c r="R753" s="407" t="s">
        <v>500</v>
      </c>
      <c r="S753" s="367"/>
      <c r="T753" s="367"/>
      <c r="U753" s="366" t="s">
        <v>34</v>
      </c>
      <c r="V753" s="373"/>
      <c r="W753" s="368"/>
      <c r="X753" s="368"/>
      <c r="Y753" s="368"/>
      <c r="Z753" s="368" t="s">
        <v>535</v>
      </c>
      <c r="AA753" s="398"/>
      <c r="AB753" s="369"/>
      <c r="AC753" s="369"/>
      <c r="AD753" s="369" t="s">
        <v>234</v>
      </c>
      <c r="AE753" s="368" t="str">
        <f t="shared" si="25"/>
        <v>Are interest rates quoted before or after fees and mortality charges have been deducted (474)</v>
      </c>
      <c r="AF753" s="575"/>
      <c r="AG753" s="575"/>
      <c r="AH753" s="723"/>
      <c r="AI753" s="723"/>
      <c r="AJ753" s="723"/>
    </row>
    <row r="754" spans="1:36" ht="39.6" customHeight="1" outlineLevel="1" x14ac:dyDescent="0.25">
      <c r="A754" s="383">
        <v>475</v>
      </c>
      <c r="B754" s="373"/>
      <c r="C754" s="382" t="s">
        <v>657</v>
      </c>
      <c r="D754" s="402" t="s">
        <v>593</v>
      </c>
      <c r="E754" s="376"/>
      <c r="F754" s="373"/>
      <c r="G754" s="376"/>
      <c r="H754" s="376"/>
      <c r="I754" s="406" t="s">
        <v>294</v>
      </c>
      <c r="J754" s="376" t="s">
        <v>577</v>
      </c>
      <c r="K754" s="214" t="s">
        <v>2269</v>
      </c>
      <c r="L754" s="376" t="s">
        <v>33</v>
      </c>
      <c r="M754" s="368"/>
      <c r="N754" s="367" t="s">
        <v>239</v>
      </c>
      <c r="O754" s="374">
        <v>13</v>
      </c>
      <c r="P754" s="367" t="s">
        <v>578</v>
      </c>
      <c r="Q754" s="214"/>
      <c r="R754" s="407" t="s">
        <v>500</v>
      </c>
      <c r="S754" s="367"/>
      <c r="T754" s="367"/>
      <c r="U754" s="366" t="s">
        <v>34</v>
      </c>
      <c r="V754" s="373"/>
      <c r="W754" s="368"/>
      <c r="X754" s="368"/>
      <c r="Y754" s="368"/>
      <c r="Z754" s="368" t="s">
        <v>535</v>
      </c>
      <c r="AA754" s="398"/>
      <c r="AB754" s="369"/>
      <c r="AC754" s="369"/>
      <c r="AD754" s="369" t="s">
        <v>234</v>
      </c>
      <c r="AE754" s="368" t="str">
        <f t="shared" si="25"/>
        <v>Interest rates are guaranteed for how long (475)</v>
      </c>
      <c r="AF754" s="575"/>
      <c r="AG754" s="575"/>
      <c r="AH754" s="723"/>
      <c r="AI754" s="723"/>
      <c r="AJ754" s="723"/>
    </row>
    <row r="755" spans="1:36" ht="39.6" customHeight="1" outlineLevel="1" x14ac:dyDescent="0.25">
      <c r="A755" s="383">
        <v>476</v>
      </c>
      <c r="B755" s="373"/>
      <c r="C755" s="382" t="s">
        <v>657</v>
      </c>
      <c r="D755" s="402" t="s">
        <v>593</v>
      </c>
      <c r="E755" s="376"/>
      <c r="F755" s="373"/>
      <c r="G755" s="376"/>
      <c r="H755" s="376"/>
      <c r="I755" s="406" t="s">
        <v>295</v>
      </c>
      <c r="J755" s="376" t="s">
        <v>577</v>
      </c>
      <c r="K755" s="214" t="s">
        <v>2269</v>
      </c>
      <c r="L755" s="376" t="s">
        <v>33</v>
      </c>
      <c r="M755" s="368"/>
      <c r="N755" s="367" t="s">
        <v>110</v>
      </c>
      <c r="O755" s="374">
        <v>2.2000000000000002</v>
      </c>
      <c r="P755" s="367" t="s">
        <v>578</v>
      </c>
      <c r="Q755" s="214"/>
      <c r="R755" s="407" t="s">
        <v>500</v>
      </c>
      <c r="S755" s="367">
        <v>0.01</v>
      </c>
      <c r="T755" s="367">
        <v>99.99</v>
      </c>
      <c r="U755" s="432">
        <v>0.99990000000000001</v>
      </c>
      <c r="V755" s="373"/>
      <c r="W755" s="368"/>
      <c r="X755" s="368"/>
      <c r="Y755" s="368"/>
      <c r="Z755" s="368" t="s">
        <v>535</v>
      </c>
      <c r="AA755" s="398"/>
      <c r="AB755" s="369"/>
      <c r="AC755" s="369"/>
      <c r="AD755" s="369" t="s">
        <v>234</v>
      </c>
      <c r="AE755" s="368" t="str">
        <f t="shared" si="25"/>
        <v>The minimum interest rate to be paid (476)</v>
      </c>
      <c r="AF755" s="575"/>
      <c r="AG755" s="575"/>
      <c r="AH755" s="723"/>
      <c r="AI755" s="723"/>
      <c r="AJ755" s="723"/>
    </row>
    <row r="756" spans="1:36" ht="39.6" customHeight="1" outlineLevel="1" x14ac:dyDescent="0.25">
      <c r="A756" s="383">
        <v>477</v>
      </c>
      <c r="B756" s="373"/>
      <c r="C756" s="382" t="s">
        <v>657</v>
      </c>
      <c r="D756" s="402" t="s">
        <v>593</v>
      </c>
      <c r="E756" s="376"/>
      <c r="F756" s="373"/>
      <c r="G756" s="376"/>
      <c r="H756" s="376"/>
      <c r="I756" s="406" t="s">
        <v>384</v>
      </c>
      <c r="J756" s="376" t="s">
        <v>577</v>
      </c>
      <c r="K756" s="214" t="s">
        <v>2269</v>
      </c>
      <c r="L756" s="376" t="s">
        <v>536</v>
      </c>
      <c r="M756" s="368"/>
      <c r="N756" s="367" t="s">
        <v>110</v>
      </c>
      <c r="O756" s="374">
        <v>2.2000000000000002</v>
      </c>
      <c r="P756" s="367" t="s">
        <v>406</v>
      </c>
      <c r="Q756" s="214"/>
      <c r="R756" s="407" t="s">
        <v>500</v>
      </c>
      <c r="S756" s="367">
        <v>0.01</v>
      </c>
      <c r="T756" s="367">
        <v>99.99</v>
      </c>
      <c r="U756" s="432">
        <v>0.99990000000000001</v>
      </c>
      <c r="V756" s="373"/>
      <c r="W756" s="368"/>
      <c r="X756" s="368"/>
      <c r="Y756" s="368"/>
      <c r="Z756" s="368" t="s">
        <v>535</v>
      </c>
      <c r="AA756" s="398"/>
      <c r="AB756" s="369"/>
      <c r="AC756" s="369"/>
      <c r="AD756" s="369" t="s">
        <v>234</v>
      </c>
      <c r="AE756" s="368" t="str">
        <f t="shared" si="25"/>
        <v>Rate paid to borrow (477)</v>
      </c>
      <c r="AF756" s="575"/>
      <c r="AG756" s="575"/>
      <c r="AH756" s="723"/>
      <c r="AI756" s="723"/>
      <c r="AJ756" s="723"/>
    </row>
    <row r="757" spans="1:36" ht="39.6" customHeight="1" outlineLevel="1" x14ac:dyDescent="0.25">
      <c r="A757" s="383">
        <v>478</v>
      </c>
      <c r="B757" s="373"/>
      <c r="C757" s="382" t="s">
        <v>657</v>
      </c>
      <c r="D757" s="402" t="s">
        <v>593</v>
      </c>
      <c r="E757" s="376"/>
      <c r="F757" s="373"/>
      <c r="G757" s="376"/>
      <c r="H757" s="376"/>
      <c r="I757" s="406" t="s">
        <v>108</v>
      </c>
      <c r="J757" s="376" t="s">
        <v>577</v>
      </c>
      <c r="K757" s="214" t="s">
        <v>2269</v>
      </c>
      <c r="L757" s="376" t="s">
        <v>536</v>
      </c>
      <c r="M757" s="368"/>
      <c r="N757" s="367" t="s">
        <v>263</v>
      </c>
      <c r="O757" s="374">
        <v>5.2</v>
      </c>
      <c r="P757" s="367" t="s">
        <v>578</v>
      </c>
      <c r="Q757" s="214"/>
      <c r="R757" s="407" t="s">
        <v>500</v>
      </c>
      <c r="S757" s="367">
        <v>0</v>
      </c>
      <c r="T757" s="366">
        <v>99999.99</v>
      </c>
      <c r="U757" s="366">
        <v>99999.99</v>
      </c>
      <c r="V757" s="373"/>
      <c r="W757" s="368"/>
      <c r="X757" s="368"/>
      <c r="Y757" s="368"/>
      <c r="Z757" s="368" t="s">
        <v>535</v>
      </c>
      <c r="AA757" s="398"/>
      <c r="AB757" s="369"/>
      <c r="AC757" s="369"/>
      <c r="AD757" s="369" t="s">
        <v>234</v>
      </c>
      <c r="AE757" s="368" t="str">
        <f t="shared" si="25"/>
        <v>Provide limit on amount that can be borrowed (478)</v>
      </c>
      <c r="AF757" s="575"/>
      <c r="AG757" s="575"/>
      <c r="AH757" s="723"/>
      <c r="AI757" s="723"/>
      <c r="AJ757" s="723"/>
    </row>
    <row r="758" spans="1:36" ht="39.6" customHeight="1" outlineLevel="1" x14ac:dyDescent="0.25">
      <c r="A758" s="383">
        <v>479</v>
      </c>
      <c r="B758" s="373"/>
      <c r="C758" s="382" t="s">
        <v>657</v>
      </c>
      <c r="D758" s="402" t="s">
        <v>593</v>
      </c>
      <c r="E758" s="376"/>
      <c r="F758" s="373"/>
      <c r="G758" s="376"/>
      <c r="H758" s="376"/>
      <c r="I758" s="406" t="s">
        <v>129</v>
      </c>
      <c r="J758" s="376" t="s">
        <v>577</v>
      </c>
      <c r="K758" s="214" t="s">
        <v>2269</v>
      </c>
      <c r="L758" s="376" t="s">
        <v>33</v>
      </c>
      <c r="M758" s="368"/>
      <c r="N758" s="367" t="s">
        <v>263</v>
      </c>
      <c r="O758" s="374">
        <v>8</v>
      </c>
      <c r="P758" s="367" t="s">
        <v>578</v>
      </c>
      <c r="Q758" s="214"/>
      <c r="R758" s="407" t="s">
        <v>500</v>
      </c>
      <c r="S758" s="367">
        <v>0</v>
      </c>
      <c r="T758" s="366">
        <v>99999999</v>
      </c>
      <c r="U758" s="366">
        <v>99999999</v>
      </c>
      <c r="V758" s="373"/>
      <c r="W758" s="368"/>
      <c r="X758" s="368"/>
      <c r="Y758" s="368"/>
      <c r="Z758" s="368" t="s">
        <v>535</v>
      </c>
      <c r="AA758" s="398"/>
      <c r="AB758" s="369"/>
      <c r="AC758" s="369"/>
      <c r="AD758" s="369" t="s">
        <v>234</v>
      </c>
      <c r="AE758" s="368" t="str">
        <f t="shared" si="25"/>
        <v>Surrender charges (479)</v>
      </c>
      <c r="AF758" s="575"/>
      <c r="AG758" s="575"/>
      <c r="AH758" s="723"/>
      <c r="AI758" s="723"/>
      <c r="AJ758" s="723"/>
    </row>
    <row r="759" spans="1:36" ht="39.6" customHeight="1" outlineLevel="1" x14ac:dyDescent="0.25">
      <c r="A759" s="383">
        <v>480</v>
      </c>
      <c r="B759" s="373"/>
      <c r="C759" s="382" t="s">
        <v>657</v>
      </c>
      <c r="D759" s="402" t="s">
        <v>593</v>
      </c>
      <c r="E759" s="376"/>
      <c r="F759" s="431"/>
      <c r="G759" s="376"/>
      <c r="H759" s="376"/>
      <c r="I759" s="406" t="s">
        <v>533</v>
      </c>
      <c r="J759" s="376" t="s">
        <v>32</v>
      </c>
      <c r="K759" s="214"/>
      <c r="L759" s="376" t="s">
        <v>33</v>
      </c>
      <c r="M759" s="368"/>
      <c r="N759" s="385" t="s">
        <v>415</v>
      </c>
      <c r="O759" s="384" t="s">
        <v>415</v>
      </c>
      <c r="P759" s="367" t="s">
        <v>604</v>
      </c>
      <c r="Q759" s="214" t="s">
        <v>575</v>
      </c>
      <c r="R759" s="407" t="s">
        <v>500</v>
      </c>
      <c r="S759" s="367"/>
      <c r="T759" s="367"/>
      <c r="U759" s="366" t="s">
        <v>34</v>
      </c>
      <c r="V759" s="373"/>
      <c r="W759" s="368"/>
      <c r="X759" s="368"/>
      <c r="Y759" s="368"/>
      <c r="Z759" s="368" t="s">
        <v>58</v>
      </c>
      <c r="AA759" s="398"/>
      <c r="AB759" s="369"/>
      <c r="AC759" s="369"/>
      <c r="AD759" s="369" t="s">
        <v>234</v>
      </c>
      <c r="AE759" s="368" t="str">
        <f t="shared" si="25"/>
        <v>Any other short or long term effects from the replacement that might be adverse (480)</v>
      </c>
      <c r="AF759" s="575"/>
      <c r="AG759" s="575"/>
      <c r="AH759" s="723"/>
      <c r="AI759" s="723"/>
      <c r="AJ759" s="723"/>
    </row>
    <row r="760" spans="1:36" ht="39.6" customHeight="1" outlineLevel="1" x14ac:dyDescent="0.25">
      <c r="A760" s="383">
        <v>481</v>
      </c>
      <c r="B760" s="373"/>
      <c r="C760" s="382" t="s">
        <v>657</v>
      </c>
      <c r="D760" s="402" t="s">
        <v>593</v>
      </c>
      <c r="E760" s="376"/>
      <c r="F760" s="431"/>
      <c r="G760" s="376"/>
      <c r="H760" s="376"/>
      <c r="I760" s="412" t="s">
        <v>174</v>
      </c>
      <c r="J760" s="376" t="s">
        <v>577</v>
      </c>
      <c r="K760" s="214" t="s">
        <v>2270</v>
      </c>
      <c r="L760" s="376" t="s">
        <v>33</v>
      </c>
      <c r="M760" s="368"/>
      <c r="N760" s="367" t="s">
        <v>239</v>
      </c>
      <c r="O760" s="374">
        <v>52</v>
      </c>
      <c r="P760" s="367" t="s">
        <v>578</v>
      </c>
      <c r="Q760" s="214"/>
      <c r="R760" s="407" t="s">
        <v>500</v>
      </c>
      <c r="S760" s="367"/>
      <c r="T760" s="367"/>
      <c r="U760" s="366" t="s">
        <v>34</v>
      </c>
      <c r="V760" s="373"/>
      <c r="W760" s="368"/>
      <c r="X760" s="368"/>
      <c r="Y760" s="368"/>
      <c r="Z760" s="368" t="s">
        <v>58</v>
      </c>
      <c r="AA760" s="398"/>
      <c r="AB760" s="369"/>
      <c r="AC760" s="369"/>
      <c r="AD760" s="369" t="s">
        <v>234</v>
      </c>
      <c r="AE760" s="368" t="str">
        <f t="shared" si="25"/>
        <v>Provide explanation (481)</v>
      </c>
      <c r="AF760" s="575"/>
      <c r="AG760" s="575"/>
      <c r="AH760" s="723"/>
      <c r="AI760" s="723"/>
      <c r="AJ760" s="723"/>
    </row>
    <row r="761" spans="1:36" ht="84" customHeight="1" outlineLevel="1" x14ac:dyDescent="0.25">
      <c r="A761" s="383">
        <v>482</v>
      </c>
      <c r="B761" s="373"/>
      <c r="C761" s="382" t="s">
        <v>657</v>
      </c>
      <c r="D761" s="402" t="s">
        <v>593</v>
      </c>
      <c r="E761" s="380"/>
      <c r="F761" s="412"/>
      <c r="G761" s="376"/>
      <c r="H761" s="376"/>
      <c r="I761" s="401" t="s">
        <v>2428</v>
      </c>
      <c r="J761" s="376" t="s">
        <v>32</v>
      </c>
      <c r="K761" s="214"/>
      <c r="L761" s="376" t="s">
        <v>34</v>
      </c>
      <c r="M761" s="368"/>
      <c r="N761" s="385" t="s">
        <v>415</v>
      </c>
      <c r="O761" s="384" t="s">
        <v>415</v>
      </c>
      <c r="P761" s="367" t="s">
        <v>408</v>
      </c>
      <c r="Q761" s="385" t="s">
        <v>415</v>
      </c>
      <c r="R761" s="384" t="s">
        <v>415</v>
      </c>
      <c r="S761" s="367"/>
      <c r="T761" s="367"/>
      <c r="U761" s="366"/>
      <c r="V761" s="373"/>
      <c r="W761" s="368"/>
      <c r="X761" s="368"/>
      <c r="Y761" s="368"/>
      <c r="Z761" s="368"/>
      <c r="AA761" s="369"/>
      <c r="AB761" s="369"/>
      <c r="AC761" s="369"/>
      <c r="AD761" s="369"/>
      <c r="AE761" s="368" t="str">
        <f t="shared" si="25"/>
        <v>For Broker Dealer and Life Insurance Producer Use Only.  Not for Use with the Public.
(Note to Dev: Text should be in bold) (482)</v>
      </c>
      <c r="AF761" s="575"/>
      <c r="AG761" s="575"/>
      <c r="AH761" s="723"/>
      <c r="AI761" s="723"/>
      <c r="AJ761" s="723"/>
    </row>
    <row r="762" spans="1:36" ht="144" customHeight="1" x14ac:dyDescent="0.25">
      <c r="A762" s="383">
        <v>483</v>
      </c>
      <c r="B762" s="373"/>
      <c r="C762" s="382" t="s">
        <v>657</v>
      </c>
      <c r="D762" s="397" t="s">
        <v>436</v>
      </c>
      <c r="E762" s="395" t="s">
        <v>577</v>
      </c>
      <c r="F762" s="419" t="s">
        <v>2444</v>
      </c>
      <c r="G762" s="395"/>
      <c r="H762" s="395">
        <v>1</v>
      </c>
      <c r="I762" s="396"/>
      <c r="J762" s="395"/>
      <c r="K762" s="392"/>
      <c r="L762" s="395"/>
      <c r="M762" s="386"/>
      <c r="N762" s="394" t="s">
        <v>415</v>
      </c>
      <c r="O762" s="393" t="s">
        <v>415</v>
      </c>
      <c r="P762" s="391"/>
      <c r="Q762" s="392"/>
      <c r="R762" s="391"/>
      <c r="S762" s="391"/>
      <c r="T762" s="391"/>
      <c r="U762" s="390"/>
      <c r="V762" s="389"/>
      <c r="W762" s="386"/>
      <c r="X762" s="386"/>
      <c r="Y762" s="386"/>
      <c r="Z762" s="386"/>
      <c r="AA762" s="417"/>
      <c r="AB762" s="388"/>
      <c r="AC762" s="388"/>
      <c r="AD762" s="387" t="s">
        <v>415</v>
      </c>
      <c r="AE762" s="386"/>
      <c r="AF762" s="575"/>
      <c r="AG762" s="575"/>
      <c r="AH762" s="723"/>
      <c r="AI762" s="723"/>
      <c r="AJ762" s="723"/>
    </row>
    <row r="763" spans="1:36" ht="115.5" customHeight="1" outlineLevel="1" x14ac:dyDescent="0.25">
      <c r="A763" s="383">
        <v>484</v>
      </c>
      <c r="B763" s="373"/>
      <c r="C763" s="382" t="s">
        <v>657</v>
      </c>
      <c r="D763" s="402" t="s">
        <v>436</v>
      </c>
      <c r="E763" s="376"/>
      <c r="F763" s="368"/>
      <c r="G763" s="376"/>
      <c r="H763" s="376"/>
      <c r="I763" s="412" t="s">
        <v>1140</v>
      </c>
      <c r="J763" s="376" t="s">
        <v>577</v>
      </c>
      <c r="K763" s="214" t="s">
        <v>2271</v>
      </c>
      <c r="L763" s="376" t="s">
        <v>33</v>
      </c>
      <c r="M763" s="368"/>
      <c r="N763" s="385" t="s">
        <v>415</v>
      </c>
      <c r="O763" s="384" t="s">
        <v>415</v>
      </c>
      <c r="P763" s="367" t="s">
        <v>604</v>
      </c>
      <c r="Q763" s="214" t="s">
        <v>575</v>
      </c>
      <c r="R763" s="367" t="s">
        <v>500</v>
      </c>
      <c r="S763" s="367"/>
      <c r="T763" s="367"/>
      <c r="U763" s="366" t="s">
        <v>34</v>
      </c>
      <c r="V763" s="373"/>
      <c r="W763" s="368" t="s">
        <v>585</v>
      </c>
      <c r="X763" s="368" t="s">
        <v>914</v>
      </c>
      <c r="Y763" s="368"/>
      <c r="Z763" s="214"/>
      <c r="AA763" s="369"/>
      <c r="AB763" s="369"/>
      <c r="AC763" s="369"/>
      <c r="AD763" s="369" t="s">
        <v>234</v>
      </c>
      <c r="AE763" s="368" t="str">
        <f t="shared" ref="AE763:AE772" si="26">I763&amp;" ("&amp;A763&amp;")"</f>
        <v>Any Proposed Insured within the past 90 days been a patient in a hospital, psychiatric treatment center, or other medical facility, or been given medical advice by a member of the medical profession to have any hospitalization or surgery which has not been scheduled or completed (484)</v>
      </c>
      <c r="AF763" s="575"/>
      <c r="AG763" s="575"/>
      <c r="AH763" s="723"/>
      <c r="AI763" s="723"/>
      <c r="AJ763" s="723"/>
    </row>
    <row r="764" spans="1:36" ht="258" customHeight="1" outlineLevel="1" x14ac:dyDescent="0.25">
      <c r="A764" s="383">
        <v>485</v>
      </c>
      <c r="B764" s="373"/>
      <c r="C764" s="382" t="s">
        <v>657</v>
      </c>
      <c r="D764" s="402" t="s">
        <v>436</v>
      </c>
      <c r="E764" s="376"/>
      <c r="F764" s="368"/>
      <c r="G764" s="376"/>
      <c r="H764" s="376"/>
      <c r="I764" s="412" t="s">
        <v>2392</v>
      </c>
      <c r="J764" s="376" t="s">
        <v>577</v>
      </c>
      <c r="K764" s="214" t="s">
        <v>2272</v>
      </c>
      <c r="L764" s="376" t="s">
        <v>33</v>
      </c>
      <c r="M764" s="368"/>
      <c r="N764" s="385"/>
      <c r="O764" s="384"/>
      <c r="P764" s="367" t="s">
        <v>604</v>
      </c>
      <c r="Q764" s="214" t="s">
        <v>575</v>
      </c>
      <c r="R764" s="367" t="s">
        <v>500</v>
      </c>
      <c r="S764" s="367"/>
      <c r="T764" s="367"/>
      <c r="U764" s="366" t="s">
        <v>34</v>
      </c>
      <c r="V764" s="373"/>
      <c r="W764" s="368" t="s">
        <v>585</v>
      </c>
      <c r="X764" s="368" t="s">
        <v>914</v>
      </c>
      <c r="Y764" s="368"/>
      <c r="Z764" s="214"/>
      <c r="AA764" s="369"/>
      <c r="AB764" s="369"/>
      <c r="AC764" s="369"/>
      <c r="AD764" s="369"/>
      <c r="AE764" s="368" t="str">
        <f t="shared" si="26"/>
        <v>Any Proposed Insured within the past 90 days, been a patient in a hospital, psychiatric treatment center, or other medical facility, or been given medical advice by a licensed member of the medical profession to have any hospitalization or surgery which has not been scheduled or completed (485)</v>
      </c>
      <c r="AF764" s="575"/>
      <c r="AG764" s="575"/>
      <c r="AH764" s="723"/>
      <c r="AI764" s="723"/>
      <c r="AJ764" s="723"/>
    </row>
    <row r="765" spans="1:36" ht="204" customHeight="1" outlineLevel="1" x14ac:dyDescent="0.25">
      <c r="A765" s="383">
        <v>486</v>
      </c>
      <c r="B765" s="373"/>
      <c r="C765" s="382" t="s">
        <v>657</v>
      </c>
      <c r="D765" s="402" t="s">
        <v>436</v>
      </c>
      <c r="E765" s="376"/>
      <c r="F765" s="368"/>
      <c r="G765" s="376"/>
      <c r="H765" s="376"/>
      <c r="I765" s="412" t="s">
        <v>42</v>
      </c>
      <c r="J765" s="376" t="s">
        <v>577</v>
      </c>
      <c r="K765" s="214" t="s">
        <v>1695</v>
      </c>
      <c r="L765" s="376" t="s">
        <v>33</v>
      </c>
      <c r="M765" s="368"/>
      <c r="N765" s="385" t="s">
        <v>415</v>
      </c>
      <c r="O765" s="384" t="s">
        <v>415</v>
      </c>
      <c r="P765" s="367" t="s">
        <v>604</v>
      </c>
      <c r="Q765" s="214" t="s">
        <v>575</v>
      </c>
      <c r="R765" s="367" t="s">
        <v>500</v>
      </c>
      <c r="S765" s="367"/>
      <c r="T765" s="367"/>
      <c r="U765" s="366" t="s">
        <v>34</v>
      </c>
      <c r="V765" s="373"/>
      <c r="W765" s="368" t="s">
        <v>2496</v>
      </c>
      <c r="X765" s="368" t="s">
        <v>2497</v>
      </c>
      <c r="Y765" s="368"/>
      <c r="Z765" s="214"/>
      <c r="AA765" s="369"/>
      <c r="AB765" s="369"/>
      <c r="AC765" s="369"/>
      <c r="AD765" s="369" t="s">
        <v>234</v>
      </c>
      <c r="AE765" s="368" t="str">
        <f t="shared" si="26"/>
        <v>Any Proposed Insured within past 5 years diagnosed or treated by a member of the medical profession for heart trouble, stroke, cancer or for Acquired Immune Deficiency (AIDS) or AIDS Related Complex (ARC) or other immune deficiency disorders (486)</v>
      </c>
      <c r="AF765" s="575"/>
      <c r="AG765" s="575"/>
      <c r="AH765" s="723"/>
      <c r="AI765" s="723"/>
      <c r="AJ765" s="723"/>
    </row>
    <row r="766" spans="1:36" ht="204" customHeight="1" outlineLevel="1" x14ac:dyDescent="0.25">
      <c r="A766" s="383">
        <v>487</v>
      </c>
      <c r="B766" s="373"/>
      <c r="C766" s="382" t="s">
        <v>657</v>
      </c>
      <c r="D766" s="402" t="s">
        <v>436</v>
      </c>
      <c r="E766" s="376"/>
      <c r="F766" s="368"/>
      <c r="G766" s="376"/>
      <c r="H766" s="376"/>
      <c r="I766" s="412" t="s">
        <v>1652</v>
      </c>
      <c r="J766" s="376" t="s">
        <v>577</v>
      </c>
      <c r="K766" s="214" t="s">
        <v>2273</v>
      </c>
      <c r="L766" s="376" t="s">
        <v>33</v>
      </c>
      <c r="M766" s="368"/>
      <c r="N766" s="385" t="s">
        <v>415</v>
      </c>
      <c r="O766" s="384" t="s">
        <v>415</v>
      </c>
      <c r="P766" s="367" t="s">
        <v>604</v>
      </c>
      <c r="Q766" s="214" t="s">
        <v>575</v>
      </c>
      <c r="R766" s="367" t="s">
        <v>500</v>
      </c>
      <c r="S766" s="367"/>
      <c r="T766" s="367"/>
      <c r="U766" s="366" t="s">
        <v>34</v>
      </c>
      <c r="V766" s="373"/>
      <c r="W766" s="368" t="s">
        <v>2496</v>
      </c>
      <c r="X766" s="368" t="s">
        <v>2497</v>
      </c>
      <c r="Y766" s="368"/>
      <c r="Z766" s="214"/>
      <c r="AA766" s="369"/>
      <c r="AB766" s="369"/>
      <c r="AC766" s="369"/>
      <c r="AD766" s="369" t="s">
        <v>234</v>
      </c>
      <c r="AE766" s="368" t="str">
        <f t="shared" si="26"/>
        <v>Any Proposed Insured within the last 5 years been diagnosed or treated by a member of the medical profession for heart trouble, stroke, cancer, Acquired Immune Deficiency (AIDS) or AIDS Related Complex (ARC) or other immune deficiency disorders 
Note: For the purpose of this question, a test for HIV virus is not considered an immune deficiency disorder (487)</v>
      </c>
      <c r="AF766" s="575"/>
      <c r="AG766" s="575"/>
      <c r="AH766" s="723"/>
      <c r="AI766" s="723"/>
      <c r="AJ766" s="723"/>
    </row>
    <row r="767" spans="1:36" ht="145.35" customHeight="1" outlineLevel="1" x14ac:dyDescent="0.25">
      <c r="A767" s="383">
        <v>488</v>
      </c>
      <c r="B767" s="373"/>
      <c r="C767" s="382" t="s">
        <v>657</v>
      </c>
      <c r="D767" s="402" t="s">
        <v>436</v>
      </c>
      <c r="E767" s="376"/>
      <c r="F767" s="368"/>
      <c r="G767" s="376"/>
      <c r="H767" s="376"/>
      <c r="I767" s="412" t="s">
        <v>2393</v>
      </c>
      <c r="J767" s="376" t="s">
        <v>577</v>
      </c>
      <c r="K767" s="214" t="s">
        <v>1613</v>
      </c>
      <c r="L767" s="376" t="s">
        <v>33</v>
      </c>
      <c r="M767" s="368"/>
      <c r="N767" s="385" t="s">
        <v>415</v>
      </c>
      <c r="O767" s="384" t="s">
        <v>415</v>
      </c>
      <c r="P767" s="367" t="s">
        <v>604</v>
      </c>
      <c r="Q767" s="214" t="s">
        <v>575</v>
      </c>
      <c r="R767" s="367" t="s">
        <v>500</v>
      </c>
      <c r="S767" s="367"/>
      <c r="T767" s="367"/>
      <c r="U767" s="366" t="s">
        <v>34</v>
      </c>
      <c r="V767" s="373"/>
      <c r="W767" s="368" t="s">
        <v>631</v>
      </c>
      <c r="X767" s="368" t="s">
        <v>914</v>
      </c>
      <c r="Y767" s="368"/>
      <c r="Z767" s="214"/>
      <c r="AA767" s="369"/>
      <c r="AB767" s="369"/>
      <c r="AC767" s="369"/>
      <c r="AD767" s="369" t="s">
        <v>234</v>
      </c>
      <c r="AE767" s="368" t="str">
        <f t="shared" si="26"/>
        <v>Any Proposed Insured within the last 5 years, been diagnosed or treated by a licensed member of the medical profession for heart trouble, stroke, cancer, or other immune deficiency disorders (488)</v>
      </c>
      <c r="AF767" s="575"/>
      <c r="AG767" s="575"/>
      <c r="AH767" s="723"/>
      <c r="AI767" s="723"/>
      <c r="AJ767" s="723"/>
    </row>
    <row r="768" spans="1:36" ht="134.1" customHeight="1" outlineLevel="1" x14ac:dyDescent="0.25">
      <c r="A768" s="383">
        <v>489</v>
      </c>
      <c r="B768" s="373"/>
      <c r="C768" s="382" t="s">
        <v>657</v>
      </c>
      <c r="D768" s="402" t="s">
        <v>436</v>
      </c>
      <c r="E768" s="376"/>
      <c r="F768" s="368"/>
      <c r="G768" s="376"/>
      <c r="H768" s="376"/>
      <c r="I768" s="412" t="s">
        <v>493</v>
      </c>
      <c r="J768" s="376" t="s">
        <v>577</v>
      </c>
      <c r="K768" s="214" t="s">
        <v>1613</v>
      </c>
      <c r="L768" s="376" t="s">
        <v>33</v>
      </c>
      <c r="M768" s="368"/>
      <c r="N768" s="385" t="s">
        <v>415</v>
      </c>
      <c r="O768" s="384" t="s">
        <v>415</v>
      </c>
      <c r="P768" s="367" t="s">
        <v>604</v>
      </c>
      <c r="Q768" s="214" t="s">
        <v>575</v>
      </c>
      <c r="R768" s="367" t="s">
        <v>500</v>
      </c>
      <c r="S768" s="367"/>
      <c r="T768" s="367"/>
      <c r="U768" s="366" t="s">
        <v>34</v>
      </c>
      <c r="V768" s="373"/>
      <c r="W768" s="368" t="s">
        <v>631</v>
      </c>
      <c r="X768" s="368" t="s">
        <v>914</v>
      </c>
      <c r="Y768" s="368"/>
      <c r="Z768" s="214"/>
      <c r="AA768" s="369"/>
      <c r="AB768" s="369"/>
      <c r="AC768" s="369"/>
      <c r="AD768" s="369" t="s">
        <v>234</v>
      </c>
      <c r="AE768" s="368" t="str">
        <f t="shared" si="26"/>
        <v>Any Proposed Insured tested positive for exposure to the HIV infection or diagnosed as having ARC or AIDS caused by the HIV infection or other sickness or condition derived from such infection (489)</v>
      </c>
      <c r="AF768" s="575"/>
      <c r="AG768" s="575"/>
      <c r="AH768" s="723"/>
      <c r="AI768" s="723"/>
      <c r="AJ768" s="723"/>
    </row>
    <row r="769" spans="1:36" ht="79.8" outlineLevel="1" x14ac:dyDescent="0.25">
      <c r="A769" s="383">
        <v>490</v>
      </c>
      <c r="B769" s="373"/>
      <c r="C769" s="382" t="s">
        <v>657</v>
      </c>
      <c r="D769" s="402" t="s">
        <v>436</v>
      </c>
      <c r="E769" s="376"/>
      <c r="F769" s="368"/>
      <c r="G769" s="376"/>
      <c r="H769" s="376"/>
      <c r="I769" s="406" t="s">
        <v>2438</v>
      </c>
      <c r="J769" s="376" t="s">
        <v>577</v>
      </c>
      <c r="K769" s="214" t="s">
        <v>741</v>
      </c>
      <c r="L769" s="376" t="s">
        <v>33</v>
      </c>
      <c r="M769" s="368"/>
      <c r="N769" s="367" t="s">
        <v>263</v>
      </c>
      <c r="O769" s="374">
        <v>8.1999999999999993</v>
      </c>
      <c r="P769" s="367" t="s">
        <v>578</v>
      </c>
      <c r="Q769" s="214"/>
      <c r="R769" s="430" t="s">
        <v>500</v>
      </c>
      <c r="S769" s="416" t="s">
        <v>2503</v>
      </c>
      <c r="T769" s="367"/>
      <c r="U769" s="411">
        <v>99999999.989999995</v>
      </c>
      <c r="V769" s="373"/>
      <c r="W769" s="368" t="s">
        <v>2498</v>
      </c>
      <c r="X769" s="368" t="s">
        <v>2499</v>
      </c>
      <c r="Y769" s="368"/>
      <c r="Z769" s="373"/>
      <c r="AA769" s="369" t="s">
        <v>234</v>
      </c>
      <c r="AB769" s="369"/>
      <c r="AC769" s="369"/>
      <c r="AD769" s="369" t="s">
        <v>234</v>
      </c>
      <c r="AE769" s="368" t="str">
        <f t="shared" si="26"/>
        <v>Indicate the amount of initial premium (490)</v>
      </c>
      <c r="AF769" s="575"/>
      <c r="AG769" s="575"/>
      <c r="AH769" s="723" t="s">
        <v>4194</v>
      </c>
      <c r="AI769" s="723" t="s">
        <v>4218</v>
      </c>
      <c r="AJ769" s="723"/>
    </row>
    <row r="770" spans="1:36" ht="57" outlineLevel="1" x14ac:dyDescent="0.25">
      <c r="A770" s="383">
        <v>491</v>
      </c>
      <c r="B770" s="373"/>
      <c r="C770" s="382" t="s">
        <v>657</v>
      </c>
      <c r="D770" s="402" t="s">
        <v>436</v>
      </c>
      <c r="E770" s="376"/>
      <c r="F770" s="368"/>
      <c r="G770" s="376"/>
      <c r="H770" s="376"/>
      <c r="I770" s="406" t="s">
        <v>1664</v>
      </c>
      <c r="J770" s="376" t="s">
        <v>577</v>
      </c>
      <c r="K770" s="214" t="s">
        <v>741</v>
      </c>
      <c r="L770" s="376" t="s">
        <v>33</v>
      </c>
      <c r="M770" s="368"/>
      <c r="N770" s="367" t="s">
        <v>415</v>
      </c>
      <c r="O770" s="374" t="s">
        <v>415</v>
      </c>
      <c r="P770" s="367" t="s">
        <v>604</v>
      </c>
      <c r="Q770" s="214" t="s">
        <v>575</v>
      </c>
      <c r="R770" s="430" t="s">
        <v>500</v>
      </c>
      <c r="S770" s="416"/>
      <c r="T770" s="367"/>
      <c r="U770" s="411"/>
      <c r="V770" s="373"/>
      <c r="W770" s="368"/>
      <c r="X770" s="368"/>
      <c r="Y770" s="368"/>
      <c r="Z770" s="373"/>
      <c r="AA770" s="369"/>
      <c r="AB770" s="369"/>
      <c r="AC770" s="369"/>
      <c r="AD770" s="369"/>
      <c r="AE770" s="368" t="str">
        <f t="shared" si="26"/>
        <v>Would you like to use Electronic Funds Transfer (EFT) for this TIA premium payment (491)</v>
      </c>
      <c r="AF770" s="575"/>
      <c r="AG770" s="575"/>
      <c r="AH770" s="723"/>
      <c r="AI770" s="723"/>
      <c r="AJ770" s="723"/>
    </row>
    <row r="771" spans="1:36" ht="94.35" customHeight="1" outlineLevel="1" x14ac:dyDescent="0.25">
      <c r="A771" s="383">
        <v>492</v>
      </c>
      <c r="B771" s="373"/>
      <c r="C771" s="382" t="s">
        <v>657</v>
      </c>
      <c r="D771" s="402" t="s">
        <v>436</v>
      </c>
      <c r="E771" s="376"/>
      <c r="F771" s="368"/>
      <c r="G771" s="376"/>
      <c r="H771" s="376"/>
      <c r="I771" s="406" t="s">
        <v>1308</v>
      </c>
      <c r="J771" s="376" t="s">
        <v>577</v>
      </c>
      <c r="K771" s="214" t="s">
        <v>2274</v>
      </c>
      <c r="L771" s="376"/>
      <c r="M771" s="368"/>
      <c r="N771" s="385"/>
      <c r="O771" s="385"/>
      <c r="P771" s="367" t="s">
        <v>1306</v>
      </c>
      <c r="Q771" s="214"/>
      <c r="R771" s="430"/>
      <c r="S771" s="416"/>
      <c r="T771" s="367"/>
      <c r="U771" s="411"/>
      <c r="V771" s="373"/>
      <c r="W771" s="368"/>
      <c r="X771" s="368"/>
      <c r="Y771" s="368"/>
      <c r="Z771" s="373"/>
      <c r="AA771" s="369"/>
      <c r="AB771" s="369"/>
      <c r="AC771" s="369"/>
      <c r="AD771" s="369" t="s">
        <v>234</v>
      </c>
      <c r="AE771" s="368" t="str">
        <f t="shared" si="26"/>
        <v>A check made payable to "Pacific Life Insurance Company" must be received by Pacific Life within 3 business days of submission date. (492)</v>
      </c>
      <c r="AF771" s="575"/>
      <c r="AG771" s="575"/>
      <c r="AH771" s="723"/>
      <c r="AI771" s="723"/>
      <c r="AJ771" s="723"/>
    </row>
    <row r="772" spans="1:36" ht="44.25" customHeight="1" outlineLevel="1" x14ac:dyDescent="0.25">
      <c r="A772" s="383">
        <v>493</v>
      </c>
      <c r="B772" s="373"/>
      <c r="C772" s="382" t="s">
        <v>657</v>
      </c>
      <c r="D772" s="402" t="s">
        <v>436</v>
      </c>
      <c r="E772" s="376"/>
      <c r="F772" s="368"/>
      <c r="G772" s="376"/>
      <c r="H772" s="376"/>
      <c r="I772" s="401" t="s">
        <v>2428</v>
      </c>
      <c r="J772" s="376" t="s">
        <v>32</v>
      </c>
      <c r="K772" s="214"/>
      <c r="L772" s="376" t="s">
        <v>34</v>
      </c>
      <c r="M772" s="368"/>
      <c r="N772" s="385"/>
      <c r="O772" s="384"/>
      <c r="P772" s="367" t="s">
        <v>408</v>
      </c>
      <c r="Q772" s="214"/>
      <c r="R772" s="367"/>
      <c r="S772" s="367"/>
      <c r="T772" s="367"/>
      <c r="U772" s="366"/>
      <c r="V772" s="373"/>
      <c r="W772" s="368"/>
      <c r="X772" s="368"/>
      <c r="Y772" s="368"/>
      <c r="Z772" s="368"/>
      <c r="AA772" s="369"/>
      <c r="AB772" s="369"/>
      <c r="AC772" s="369"/>
      <c r="AD772" s="369"/>
      <c r="AE772" s="368" t="str">
        <f t="shared" si="26"/>
        <v>For Broker Dealer and Life Insurance Producer Use Only.  Not for Use with the Public.
(Note to Dev: Text should be in bold) (493)</v>
      </c>
      <c r="AF772" s="575"/>
      <c r="AG772" s="575"/>
      <c r="AH772" s="723"/>
      <c r="AI772" s="723"/>
      <c r="AJ772" s="723"/>
    </row>
    <row r="773" spans="1:36" ht="84" customHeight="1" x14ac:dyDescent="0.25">
      <c r="A773" s="383">
        <v>494</v>
      </c>
      <c r="B773" s="373"/>
      <c r="C773" s="382" t="s">
        <v>657</v>
      </c>
      <c r="D773" s="397" t="s">
        <v>453</v>
      </c>
      <c r="E773" s="395" t="s">
        <v>577</v>
      </c>
      <c r="F773" s="419"/>
      <c r="G773" s="395"/>
      <c r="H773" s="395">
        <v>1</v>
      </c>
      <c r="I773" s="396"/>
      <c r="J773" s="395"/>
      <c r="K773" s="392"/>
      <c r="L773" s="395"/>
      <c r="M773" s="386"/>
      <c r="N773" s="394" t="s">
        <v>415</v>
      </c>
      <c r="O773" s="393" t="s">
        <v>415</v>
      </c>
      <c r="P773" s="391"/>
      <c r="Q773" s="392"/>
      <c r="R773" s="391"/>
      <c r="S773" s="391"/>
      <c r="T773" s="391"/>
      <c r="U773" s="390"/>
      <c r="V773" s="389"/>
      <c r="W773" s="386"/>
      <c r="X773" s="386"/>
      <c r="Y773" s="386"/>
      <c r="Z773" s="386"/>
      <c r="AA773" s="417"/>
      <c r="AB773" s="388"/>
      <c r="AC773" s="388"/>
      <c r="AD773" s="387" t="s">
        <v>415</v>
      </c>
      <c r="AE773" s="386"/>
      <c r="AF773" s="575"/>
      <c r="AG773" s="575"/>
      <c r="AH773" s="723"/>
      <c r="AI773" s="723"/>
      <c r="AJ773" s="723"/>
    </row>
    <row r="774" spans="1:36" ht="120" customHeight="1" outlineLevel="1" x14ac:dyDescent="0.25">
      <c r="A774" s="383">
        <v>495</v>
      </c>
      <c r="B774" s="373"/>
      <c r="C774" s="382" t="s">
        <v>657</v>
      </c>
      <c r="D774" s="402" t="s">
        <v>874</v>
      </c>
      <c r="E774" s="380"/>
      <c r="F774" s="371"/>
      <c r="G774" s="380"/>
      <c r="H774" s="380"/>
      <c r="I774" s="406" t="s">
        <v>1466</v>
      </c>
      <c r="J774" s="376" t="s">
        <v>577</v>
      </c>
      <c r="K774" s="214" t="s">
        <v>3960</v>
      </c>
      <c r="L774" s="376" t="s">
        <v>34</v>
      </c>
      <c r="M774" s="368"/>
      <c r="N774" s="385" t="s">
        <v>415</v>
      </c>
      <c r="O774" s="384" t="s">
        <v>415</v>
      </c>
      <c r="P774" s="429" t="s">
        <v>369</v>
      </c>
      <c r="Q774" s="428"/>
      <c r="R774" s="428"/>
      <c r="S774" s="367"/>
      <c r="T774" s="367"/>
      <c r="U774" s="366" t="s">
        <v>34</v>
      </c>
      <c r="V774" s="373"/>
      <c r="W774" s="368"/>
      <c r="X774" s="368"/>
      <c r="Y774" s="368"/>
      <c r="Z774" s="368"/>
      <c r="AA774" s="398"/>
      <c r="AB774" s="369"/>
      <c r="AC774" s="369"/>
      <c r="AD774" s="369" t="s">
        <v>234</v>
      </c>
      <c r="AE774" s="368" t="str">
        <f t="shared" ref="AE774:AE788" si="27">I774&amp;" ("&amp;A774&amp;")"</f>
        <v>Monthly mode was illustrated requiring the use of an Electronic Funds Transfer (EFT) service for initial and recurring payments.  Monthly draft date will be based on the policy effective date.   (495)</v>
      </c>
      <c r="AF774" s="575"/>
      <c r="AG774" s="575"/>
      <c r="AH774" s="723"/>
      <c r="AI774" s="723"/>
      <c r="AJ774" s="723"/>
    </row>
    <row r="775" spans="1:36" ht="120" customHeight="1" outlineLevel="1" x14ac:dyDescent="0.25">
      <c r="A775" s="383">
        <v>496</v>
      </c>
      <c r="B775" s="373"/>
      <c r="C775" s="382" t="s">
        <v>657</v>
      </c>
      <c r="D775" s="402" t="s">
        <v>874</v>
      </c>
      <c r="E775" s="380"/>
      <c r="F775" s="371"/>
      <c r="G775" s="380"/>
      <c r="H775" s="380"/>
      <c r="I775" s="406" t="s">
        <v>1467</v>
      </c>
      <c r="J775" s="376" t="s">
        <v>577</v>
      </c>
      <c r="K775" s="550" t="s">
        <v>3961</v>
      </c>
      <c r="L775" s="376" t="s">
        <v>33</v>
      </c>
      <c r="M775" s="368"/>
      <c r="N775" s="385"/>
      <c r="O775" s="384"/>
      <c r="P775" s="429" t="s">
        <v>604</v>
      </c>
      <c r="Q775" s="428" t="s">
        <v>575</v>
      </c>
      <c r="R775" s="428"/>
      <c r="S775" s="367"/>
      <c r="T775" s="367"/>
      <c r="U775" s="366"/>
      <c r="V775" s="373"/>
      <c r="W775" s="368"/>
      <c r="X775" s="368"/>
      <c r="Y775" s="368"/>
      <c r="Z775" s="368"/>
      <c r="AA775" s="398"/>
      <c r="AB775" s="369"/>
      <c r="AC775" s="369"/>
      <c r="AD775" s="369"/>
      <c r="AE775" s="368" t="str">
        <f t="shared" si="27"/>
        <v>Would you like to use EFT for the initial premium payment? Client will be billed for future payments due after initial premium payment is applied.  (496)</v>
      </c>
      <c r="AF775" s="575"/>
      <c r="AG775" s="575"/>
      <c r="AH775" s="723"/>
      <c r="AI775" s="723"/>
      <c r="AJ775" s="723"/>
    </row>
    <row r="776" spans="1:36" ht="135.6" customHeight="1" outlineLevel="1" x14ac:dyDescent="0.25">
      <c r="A776" s="383">
        <v>497</v>
      </c>
      <c r="B776" s="373"/>
      <c r="C776" s="382" t="s">
        <v>657</v>
      </c>
      <c r="D776" s="402" t="s">
        <v>874</v>
      </c>
      <c r="E776" s="380"/>
      <c r="F776" s="371"/>
      <c r="G776" s="380"/>
      <c r="H776" s="380"/>
      <c r="I776" s="406" t="s">
        <v>693</v>
      </c>
      <c r="J776" s="376" t="s">
        <v>577</v>
      </c>
      <c r="K776" s="214" t="s">
        <v>3962</v>
      </c>
      <c r="L776" s="376" t="s">
        <v>536</v>
      </c>
      <c r="M776" s="368"/>
      <c r="N776" s="385"/>
      <c r="O776" s="384"/>
      <c r="P776" s="367" t="s">
        <v>627</v>
      </c>
      <c r="Q776" s="214"/>
      <c r="R776" s="367" t="s">
        <v>500</v>
      </c>
      <c r="S776" s="367"/>
      <c r="T776" s="367"/>
      <c r="U776" s="366"/>
      <c r="V776" s="373"/>
      <c r="W776" s="368"/>
      <c r="X776" s="368"/>
      <c r="Y776" s="368"/>
      <c r="Z776" s="368"/>
      <c r="AA776" s="398"/>
      <c r="AB776" s="369"/>
      <c r="AC776" s="369"/>
      <c r="AD776" s="369"/>
      <c r="AE776" s="368" t="str">
        <f t="shared" si="27"/>
        <v>Complete the fields below or check the box to submit the EFT request form at delivery: (497)</v>
      </c>
      <c r="AF776" s="575"/>
      <c r="AG776" s="575"/>
      <c r="AH776" s="723"/>
      <c r="AI776" s="723"/>
      <c r="AJ776" s="723"/>
    </row>
    <row r="777" spans="1:36" ht="171" outlineLevel="1" x14ac:dyDescent="0.25">
      <c r="A777" s="383">
        <v>498</v>
      </c>
      <c r="B777" s="373"/>
      <c r="C777" s="382" t="s">
        <v>657</v>
      </c>
      <c r="D777" s="402" t="s">
        <v>874</v>
      </c>
      <c r="E777" s="380"/>
      <c r="F777" s="371"/>
      <c r="G777" s="380"/>
      <c r="H777" s="380"/>
      <c r="I777" s="412" t="s">
        <v>10</v>
      </c>
      <c r="J777" s="376" t="s">
        <v>577</v>
      </c>
      <c r="K777" s="214" t="s">
        <v>3963</v>
      </c>
      <c r="L777" s="376" t="s">
        <v>33</v>
      </c>
      <c r="M777" s="368"/>
      <c r="N777" s="375" t="s">
        <v>239</v>
      </c>
      <c r="O777" s="374">
        <v>35</v>
      </c>
      <c r="P777" s="367" t="s">
        <v>578</v>
      </c>
      <c r="Q777" s="214"/>
      <c r="R777" s="367" t="s">
        <v>500</v>
      </c>
      <c r="S777" s="367"/>
      <c r="T777" s="367"/>
      <c r="U777" s="411" t="s">
        <v>34</v>
      </c>
      <c r="V777" s="373"/>
      <c r="W777" s="368"/>
      <c r="X777" s="368"/>
      <c r="Y777" s="368"/>
      <c r="Z777" s="368"/>
      <c r="AA777" s="398"/>
      <c r="AB777" s="369"/>
      <c r="AC777" s="369"/>
      <c r="AD777" s="369" t="s">
        <v>234</v>
      </c>
      <c r="AE777" s="368" t="str">
        <f t="shared" si="27"/>
        <v>Financial Institution Name (498)</v>
      </c>
      <c r="AF777" s="575"/>
      <c r="AG777" s="575"/>
      <c r="AH777" s="723"/>
      <c r="AI777" s="723"/>
      <c r="AJ777" s="723"/>
    </row>
    <row r="778" spans="1:36" ht="185.4" customHeight="1" outlineLevel="1" x14ac:dyDescent="0.25">
      <c r="A778" s="383">
        <v>499</v>
      </c>
      <c r="B778" s="373"/>
      <c r="C778" s="382" t="s">
        <v>657</v>
      </c>
      <c r="D778" s="402" t="s">
        <v>874</v>
      </c>
      <c r="E778" s="376"/>
      <c r="F778" s="368"/>
      <c r="G778" s="376"/>
      <c r="H778" s="376"/>
      <c r="I778" s="406" t="s">
        <v>551</v>
      </c>
      <c r="J778" s="376" t="s">
        <v>577</v>
      </c>
      <c r="K778" s="550" t="s">
        <v>3963</v>
      </c>
      <c r="L778" s="376" t="s">
        <v>33</v>
      </c>
      <c r="M778" s="368"/>
      <c r="N778" s="367" t="s">
        <v>239</v>
      </c>
      <c r="O778" s="374">
        <v>50</v>
      </c>
      <c r="P778" s="367" t="s">
        <v>578</v>
      </c>
      <c r="Q778" s="214"/>
      <c r="R778" s="367" t="s">
        <v>191</v>
      </c>
      <c r="S778" s="367"/>
      <c r="T778" s="367"/>
      <c r="U778" s="411" t="s">
        <v>34</v>
      </c>
      <c r="V778" s="373"/>
      <c r="W778" s="368"/>
      <c r="X778" s="368"/>
      <c r="Y778" s="368"/>
      <c r="Z778" s="376"/>
      <c r="AA778" s="398"/>
      <c r="AB778" s="369"/>
      <c r="AC778" s="369"/>
      <c r="AD778" s="369" t="s">
        <v>234</v>
      </c>
      <c r="AE778" s="368" t="str">
        <f t="shared" si="27"/>
        <v>Account Name (499)</v>
      </c>
      <c r="AF778" s="575"/>
      <c r="AG778" s="575"/>
      <c r="AH778" s="723"/>
      <c r="AI778" s="723"/>
      <c r="AJ778" s="723"/>
    </row>
    <row r="779" spans="1:36" ht="171" outlineLevel="1" x14ac:dyDescent="0.25">
      <c r="A779" s="383">
        <v>500</v>
      </c>
      <c r="B779" s="373"/>
      <c r="C779" s="382" t="s">
        <v>657</v>
      </c>
      <c r="D779" s="402" t="s">
        <v>874</v>
      </c>
      <c r="E779" s="376"/>
      <c r="F779" s="368"/>
      <c r="G779" s="376"/>
      <c r="H779" s="376"/>
      <c r="I779" s="406" t="s">
        <v>9</v>
      </c>
      <c r="J779" s="376" t="s">
        <v>577</v>
      </c>
      <c r="K779" s="550" t="s">
        <v>3963</v>
      </c>
      <c r="L779" s="376" t="s">
        <v>33</v>
      </c>
      <c r="M779" s="368"/>
      <c r="N779" s="367" t="s">
        <v>239</v>
      </c>
      <c r="O779" s="374">
        <v>17</v>
      </c>
      <c r="P779" s="367" t="s">
        <v>578</v>
      </c>
      <c r="Q779" s="214"/>
      <c r="R779" s="367" t="s">
        <v>500</v>
      </c>
      <c r="S779" s="367"/>
      <c r="T779" s="367"/>
      <c r="U779" s="366" t="s">
        <v>34</v>
      </c>
      <c r="V779" s="373"/>
      <c r="W779" s="368"/>
      <c r="X779" s="368"/>
      <c r="Y779" s="368"/>
      <c r="Z779" s="368"/>
      <c r="AA779" s="398"/>
      <c r="AB779" s="369"/>
      <c r="AC779" s="369"/>
      <c r="AD779" s="369" t="s">
        <v>234</v>
      </c>
      <c r="AE779" s="368" t="str">
        <f t="shared" si="27"/>
        <v>Account Number (500)</v>
      </c>
      <c r="AF779" s="575"/>
      <c r="AG779" s="575"/>
      <c r="AH779" s="723"/>
      <c r="AI779" s="723"/>
      <c r="AJ779" s="723"/>
    </row>
    <row r="780" spans="1:36" ht="171" outlineLevel="1" x14ac:dyDescent="0.25">
      <c r="A780" s="383">
        <v>501</v>
      </c>
      <c r="B780" s="373"/>
      <c r="C780" s="382" t="s">
        <v>657</v>
      </c>
      <c r="D780" s="402" t="s">
        <v>874</v>
      </c>
      <c r="E780" s="376"/>
      <c r="F780" s="368"/>
      <c r="G780" s="376"/>
      <c r="H780" s="376"/>
      <c r="I780" s="406" t="s">
        <v>175</v>
      </c>
      <c r="J780" s="376" t="s">
        <v>577</v>
      </c>
      <c r="K780" s="550" t="s">
        <v>3963</v>
      </c>
      <c r="L780" s="376" t="s">
        <v>33</v>
      </c>
      <c r="M780" s="368"/>
      <c r="N780" s="385"/>
      <c r="O780" s="384"/>
      <c r="P780" s="367" t="s">
        <v>130</v>
      </c>
      <c r="Q780" s="214" t="s">
        <v>343</v>
      </c>
      <c r="R780" s="367" t="s">
        <v>344</v>
      </c>
      <c r="S780" s="367"/>
      <c r="T780" s="367"/>
      <c r="U780" s="366" t="s">
        <v>34</v>
      </c>
      <c r="V780" s="373"/>
      <c r="W780" s="368"/>
      <c r="X780" s="368"/>
      <c r="Y780" s="368"/>
      <c r="Z780" s="368"/>
      <c r="AA780" s="398"/>
      <c r="AB780" s="369"/>
      <c r="AC780" s="369"/>
      <c r="AD780" s="369" t="s">
        <v>48</v>
      </c>
      <c r="AE780" s="368" t="str">
        <f t="shared" si="27"/>
        <v>Type of Account (501)</v>
      </c>
      <c r="AF780" s="575"/>
      <c r="AG780" s="575"/>
      <c r="AH780" s="723"/>
      <c r="AI780" s="723"/>
      <c r="AJ780" s="723"/>
    </row>
    <row r="781" spans="1:36" ht="171" outlineLevel="1" x14ac:dyDescent="0.25">
      <c r="A781" s="383">
        <v>502</v>
      </c>
      <c r="B781" s="373"/>
      <c r="C781" s="382" t="s">
        <v>657</v>
      </c>
      <c r="D781" s="402" t="s">
        <v>874</v>
      </c>
      <c r="E781" s="380"/>
      <c r="F781" s="371"/>
      <c r="G781" s="380"/>
      <c r="H781" s="380"/>
      <c r="I781" s="412" t="s">
        <v>336</v>
      </c>
      <c r="J781" s="376" t="s">
        <v>577</v>
      </c>
      <c r="K781" s="550" t="s">
        <v>3963</v>
      </c>
      <c r="L781" s="376" t="s">
        <v>33</v>
      </c>
      <c r="M781" s="368"/>
      <c r="N781" s="375" t="s">
        <v>407</v>
      </c>
      <c r="O781" s="408">
        <v>9</v>
      </c>
      <c r="P781" s="367" t="s">
        <v>578</v>
      </c>
      <c r="Q781" s="214"/>
      <c r="R781" s="367" t="s">
        <v>500</v>
      </c>
      <c r="S781" s="367">
        <v>9</v>
      </c>
      <c r="T781" s="367">
        <v>9</v>
      </c>
      <c r="U781" s="366" t="s">
        <v>34</v>
      </c>
      <c r="V781" s="373"/>
      <c r="W781" s="368" t="s">
        <v>345</v>
      </c>
      <c r="X781" s="368"/>
      <c r="Y781" s="368"/>
      <c r="Z781" s="368"/>
      <c r="AA781" s="398"/>
      <c r="AB781" s="369"/>
      <c r="AC781" s="369"/>
      <c r="AD781" s="369" t="s">
        <v>48</v>
      </c>
      <c r="AE781" s="368" t="str">
        <f t="shared" si="27"/>
        <v>ABA/ Routing # (502)</v>
      </c>
      <c r="AF781" s="575"/>
      <c r="AG781" s="575"/>
      <c r="AH781" s="723"/>
      <c r="AI781" s="723"/>
      <c r="AJ781" s="723"/>
    </row>
    <row r="782" spans="1:36" ht="171" outlineLevel="1" x14ac:dyDescent="0.25">
      <c r="A782" s="383">
        <v>503</v>
      </c>
      <c r="B782" s="373"/>
      <c r="C782" s="382" t="s">
        <v>657</v>
      </c>
      <c r="D782" s="402" t="s">
        <v>874</v>
      </c>
      <c r="E782" s="380"/>
      <c r="F782" s="371"/>
      <c r="G782" s="380"/>
      <c r="H782" s="380"/>
      <c r="I782" s="406" t="s">
        <v>698</v>
      </c>
      <c r="J782" s="376" t="s">
        <v>32</v>
      </c>
      <c r="K782" s="550" t="s">
        <v>3963</v>
      </c>
      <c r="L782" s="376" t="s">
        <v>34</v>
      </c>
      <c r="M782" s="368"/>
      <c r="N782" s="385" t="s">
        <v>415</v>
      </c>
      <c r="O782" s="384" t="s">
        <v>415</v>
      </c>
      <c r="P782" s="429" t="s">
        <v>369</v>
      </c>
      <c r="Q782" s="428"/>
      <c r="R782" s="428"/>
      <c r="S782" s="367"/>
      <c r="T782" s="367"/>
      <c r="U782" s="366" t="s">
        <v>34</v>
      </c>
      <c r="V782" s="373"/>
      <c r="W782" s="368"/>
      <c r="X782" s="368"/>
      <c r="Y782" s="368"/>
      <c r="Z782" s="368"/>
      <c r="AA782" s="398"/>
      <c r="AB782" s="369"/>
      <c r="AC782" s="369"/>
      <c r="AD782" s="369" t="s">
        <v>234</v>
      </c>
      <c r="AE782" s="368" t="str">
        <f t="shared" si="27"/>
        <v>Authorized Account Holder (503)</v>
      </c>
      <c r="AF782" s="575"/>
      <c r="AG782" s="575"/>
      <c r="AH782" s="723"/>
      <c r="AI782" s="723"/>
      <c r="AJ782" s="723"/>
    </row>
    <row r="783" spans="1:36" ht="171" outlineLevel="1" x14ac:dyDescent="0.25">
      <c r="A783" s="383">
        <v>504</v>
      </c>
      <c r="B783" s="373"/>
      <c r="C783" s="382" t="s">
        <v>657</v>
      </c>
      <c r="D783" s="402" t="s">
        <v>874</v>
      </c>
      <c r="E783" s="376"/>
      <c r="F783" s="368"/>
      <c r="G783" s="376"/>
      <c r="H783" s="376"/>
      <c r="I783" s="406" t="s">
        <v>658</v>
      </c>
      <c r="J783" s="376" t="s">
        <v>577</v>
      </c>
      <c r="K783" s="550" t="s">
        <v>3963</v>
      </c>
      <c r="L783" s="376" t="s">
        <v>33</v>
      </c>
      <c r="M783" s="368"/>
      <c r="N783" s="385"/>
      <c r="O783" s="384"/>
      <c r="P783" s="367" t="s">
        <v>130</v>
      </c>
      <c r="Q783" s="367" t="s">
        <v>778</v>
      </c>
      <c r="R783" s="369" t="s">
        <v>500</v>
      </c>
      <c r="S783" s="367"/>
      <c r="T783" s="367"/>
      <c r="U783" s="366"/>
      <c r="V783" s="373"/>
      <c r="W783" s="368"/>
      <c r="X783" s="368"/>
      <c r="Y783" s="368"/>
      <c r="Z783" s="368"/>
      <c r="AA783" s="369"/>
      <c r="AB783" s="369"/>
      <c r="AC783" s="369"/>
      <c r="AD783" s="427"/>
      <c r="AE783" s="426" t="str">
        <f t="shared" si="27"/>
        <v>Authorized Account Holder is (504)</v>
      </c>
      <c r="AF783" s="575"/>
      <c r="AG783" s="575"/>
      <c r="AH783" s="723"/>
      <c r="AI783" s="723"/>
      <c r="AJ783" s="723"/>
    </row>
    <row r="784" spans="1:36" ht="69" customHeight="1" outlineLevel="1" x14ac:dyDescent="0.25">
      <c r="A784" s="383">
        <v>505</v>
      </c>
      <c r="B784" s="373"/>
      <c r="C784" s="382" t="s">
        <v>657</v>
      </c>
      <c r="D784" s="402" t="s">
        <v>874</v>
      </c>
      <c r="E784" s="376"/>
      <c r="F784" s="368"/>
      <c r="G784" s="376"/>
      <c r="H784" s="376"/>
      <c r="I784" s="425" t="s">
        <v>213</v>
      </c>
      <c r="J784" s="376" t="s">
        <v>577</v>
      </c>
      <c r="K784" s="214" t="s">
        <v>3964</v>
      </c>
      <c r="L784" s="376" t="s">
        <v>33</v>
      </c>
      <c r="M784" s="368"/>
      <c r="N784" s="367" t="s">
        <v>239</v>
      </c>
      <c r="O784" s="374">
        <v>15</v>
      </c>
      <c r="P784" s="367" t="s">
        <v>578</v>
      </c>
      <c r="Q784" s="214"/>
      <c r="R784" s="367" t="s">
        <v>500</v>
      </c>
      <c r="S784" s="367"/>
      <c r="T784" s="367"/>
      <c r="U784" s="411" t="s">
        <v>34</v>
      </c>
      <c r="V784" s="373"/>
      <c r="W784" s="368"/>
      <c r="X784" s="368"/>
      <c r="Y784" s="368"/>
      <c r="Z784" s="368"/>
      <c r="AA784" s="398"/>
      <c r="AB784" s="369"/>
      <c r="AC784" s="369"/>
      <c r="AD784" s="369" t="s">
        <v>234</v>
      </c>
      <c r="AE784" s="368" t="str">
        <f t="shared" si="27"/>
        <v>First (505)</v>
      </c>
      <c r="AF784" s="575"/>
      <c r="AG784" s="575"/>
      <c r="AH784" s="723"/>
      <c r="AI784" s="723"/>
      <c r="AJ784" s="723"/>
    </row>
    <row r="785" spans="1:36" ht="57.75" customHeight="1" outlineLevel="1" x14ac:dyDescent="0.25">
      <c r="A785" s="383">
        <v>506</v>
      </c>
      <c r="B785" s="373"/>
      <c r="C785" s="382" t="s">
        <v>657</v>
      </c>
      <c r="D785" s="402" t="s">
        <v>874</v>
      </c>
      <c r="E785" s="376"/>
      <c r="F785" s="368"/>
      <c r="G785" s="376"/>
      <c r="H785" s="376"/>
      <c r="I785" s="425" t="s">
        <v>215</v>
      </c>
      <c r="J785" s="376" t="s">
        <v>577</v>
      </c>
      <c r="K785" s="550" t="s">
        <v>3964</v>
      </c>
      <c r="L785" s="376" t="s">
        <v>536</v>
      </c>
      <c r="M785" s="368"/>
      <c r="N785" s="367" t="s">
        <v>239</v>
      </c>
      <c r="O785" s="374">
        <v>1</v>
      </c>
      <c r="P785" s="367" t="s">
        <v>578</v>
      </c>
      <c r="Q785" s="214"/>
      <c r="R785" s="367" t="s">
        <v>500</v>
      </c>
      <c r="S785" s="367"/>
      <c r="T785" s="367"/>
      <c r="U785" s="411" t="s">
        <v>34</v>
      </c>
      <c r="V785" s="373"/>
      <c r="W785" s="368"/>
      <c r="X785" s="368"/>
      <c r="Y785" s="368"/>
      <c r="Z785" s="368"/>
      <c r="AA785" s="398"/>
      <c r="AB785" s="369"/>
      <c r="AC785" s="369"/>
      <c r="AD785" s="369" t="s">
        <v>234</v>
      </c>
      <c r="AE785" s="368" t="str">
        <f t="shared" si="27"/>
        <v>MI (506)</v>
      </c>
      <c r="AF785" s="575"/>
      <c r="AG785" s="575"/>
      <c r="AH785" s="723"/>
      <c r="AI785" s="723"/>
      <c r="AJ785" s="723"/>
    </row>
    <row r="786" spans="1:36" ht="48" customHeight="1" outlineLevel="1" x14ac:dyDescent="0.25">
      <c r="A786" s="383">
        <v>507</v>
      </c>
      <c r="B786" s="373"/>
      <c r="C786" s="382" t="s">
        <v>657</v>
      </c>
      <c r="D786" s="402" t="s">
        <v>874</v>
      </c>
      <c r="E786" s="376"/>
      <c r="F786" s="368"/>
      <c r="G786" s="376"/>
      <c r="H786" s="376"/>
      <c r="I786" s="425" t="s">
        <v>214</v>
      </c>
      <c r="J786" s="376" t="s">
        <v>577</v>
      </c>
      <c r="K786" s="550" t="s">
        <v>3964</v>
      </c>
      <c r="L786" s="376" t="s">
        <v>33</v>
      </c>
      <c r="M786" s="368"/>
      <c r="N786" s="367" t="s">
        <v>239</v>
      </c>
      <c r="O786" s="374">
        <v>19</v>
      </c>
      <c r="P786" s="367" t="s">
        <v>578</v>
      </c>
      <c r="Q786" s="214"/>
      <c r="R786" s="367" t="s">
        <v>500</v>
      </c>
      <c r="S786" s="367"/>
      <c r="T786" s="367"/>
      <c r="U786" s="411" t="s">
        <v>34</v>
      </c>
      <c r="V786" s="373"/>
      <c r="W786" s="368"/>
      <c r="X786" s="368"/>
      <c r="Y786" s="368"/>
      <c r="Z786" s="368"/>
      <c r="AA786" s="398"/>
      <c r="AB786" s="369"/>
      <c r="AC786" s="369"/>
      <c r="AD786" s="369" t="s">
        <v>234</v>
      </c>
      <c r="AE786" s="368" t="str">
        <f t="shared" si="27"/>
        <v>Last (507)</v>
      </c>
      <c r="AF786" s="575"/>
      <c r="AG786" s="575"/>
      <c r="AH786" s="723"/>
      <c r="AI786" s="723"/>
      <c r="AJ786" s="723"/>
    </row>
    <row r="787" spans="1:36" ht="171" outlineLevel="1" x14ac:dyDescent="0.25">
      <c r="A787" s="383">
        <v>508</v>
      </c>
      <c r="B787" s="373"/>
      <c r="C787" s="382" t="s">
        <v>656</v>
      </c>
      <c r="D787" s="402" t="s">
        <v>874</v>
      </c>
      <c r="E787" s="376"/>
      <c r="F787" s="368"/>
      <c r="G787" s="376"/>
      <c r="H787" s="376"/>
      <c r="I787" s="425" t="s">
        <v>960</v>
      </c>
      <c r="J787" s="376" t="s">
        <v>577</v>
      </c>
      <c r="K787" s="550" t="s">
        <v>3963</v>
      </c>
      <c r="L787" s="376" t="s">
        <v>536</v>
      </c>
      <c r="M787" s="368"/>
      <c r="N787" s="367" t="s">
        <v>429</v>
      </c>
      <c r="O787" s="374"/>
      <c r="P787" s="367"/>
      <c r="Q787" s="214"/>
      <c r="R787" s="367"/>
      <c r="S787" s="367"/>
      <c r="T787" s="367"/>
      <c r="U787" s="411"/>
      <c r="V787" s="373"/>
      <c r="W787" s="368"/>
      <c r="X787" s="368"/>
      <c r="Y787" s="368"/>
      <c r="Z787" s="368"/>
      <c r="AA787" s="398"/>
      <c r="AB787" s="369"/>
      <c r="AC787" s="369"/>
      <c r="AD787" s="369"/>
      <c r="AE787" s="368" t="str">
        <f t="shared" si="27"/>
        <v>E-Mail (508)</v>
      </c>
      <c r="AF787" s="575"/>
      <c r="AG787" s="575"/>
      <c r="AH787" s="723"/>
      <c r="AI787" s="723"/>
      <c r="AJ787" s="723"/>
    </row>
    <row r="788" spans="1:36" ht="108" customHeight="1" outlineLevel="1" x14ac:dyDescent="0.25">
      <c r="A788" s="383">
        <v>509</v>
      </c>
      <c r="B788" s="373"/>
      <c r="C788" s="382" t="s">
        <v>656</v>
      </c>
      <c r="D788" s="402" t="s">
        <v>874</v>
      </c>
      <c r="E788" s="376"/>
      <c r="F788" s="368"/>
      <c r="G788" s="376"/>
      <c r="H788" s="376"/>
      <c r="I788" s="401" t="s">
        <v>2428</v>
      </c>
      <c r="J788" s="376" t="s">
        <v>32</v>
      </c>
      <c r="K788" s="214"/>
      <c r="L788" s="376" t="s">
        <v>34</v>
      </c>
      <c r="M788" s="368"/>
      <c r="N788" s="385"/>
      <c r="O788" s="384"/>
      <c r="P788" s="367" t="s">
        <v>408</v>
      </c>
      <c r="Q788" s="214"/>
      <c r="R788" s="367"/>
      <c r="S788" s="367"/>
      <c r="T788" s="367"/>
      <c r="U788" s="366"/>
      <c r="V788" s="373"/>
      <c r="W788" s="368"/>
      <c r="X788" s="368"/>
      <c r="Y788" s="368"/>
      <c r="Z788" s="368"/>
      <c r="AA788" s="369"/>
      <c r="AB788" s="369"/>
      <c r="AC788" s="369"/>
      <c r="AD788" s="369"/>
      <c r="AE788" s="368" t="str">
        <f t="shared" si="27"/>
        <v>For Broker Dealer and Life Insurance Producer Use Only.  Not for Use with the Public.
(Note to Dev: Text should be in bold) (509)</v>
      </c>
      <c r="AF788" s="575"/>
      <c r="AG788" s="575"/>
      <c r="AH788" s="723"/>
      <c r="AI788" s="723"/>
      <c r="AJ788" s="723"/>
    </row>
    <row r="789" spans="1:36" ht="48" customHeight="1" x14ac:dyDescent="0.25">
      <c r="A789" s="383">
        <v>510</v>
      </c>
      <c r="B789" s="373"/>
      <c r="C789" s="382" t="s">
        <v>656</v>
      </c>
      <c r="D789" s="397" t="s">
        <v>374</v>
      </c>
      <c r="E789" s="395" t="s">
        <v>577</v>
      </c>
      <c r="F789" s="419"/>
      <c r="G789" s="395"/>
      <c r="H789" s="395">
        <v>1</v>
      </c>
      <c r="I789" s="396"/>
      <c r="J789" s="395"/>
      <c r="K789" s="392"/>
      <c r="L789" s="395"/>
      <c r="M789" s="386"/>
      <c r="N789" s="394" t="s">
        <v>415</v>
      </c>
      <c r="O789" s="393" t="s">
        <v>415</v>
      </c>
      <c r="P789" s="391"/>
      <c r="Q789" s="392"/>
      <c r="R789" s="391"/>
      <c r="S789" s="391"/>
      <c r="T789" s="391"/>
      <c r="U789" s="390"/>
      <c r="V789" s="389"/>
      <c r="W789" s="386"/>
      <c r="X789" s="386"/>
      <c r="Y789" s="386"/>
      <c r="Z789" s="386"/>
      <c r="AA789" s="388"/>
      <c r="AB789" s="388"/>
      <c r="AC789" s="388"/>
      <c r="AD789" s="387" t="s">
        <v>415</v>
      </c>
      <c r="AE789" s="386"/>
      <c r="AF789" s="575"/>
      <c r="AG789" s="575"/>
      <c r="AH789" s="723"/>
      <c r="AI789" s="723"/>
      <c r="AJ789" s="723"/>
    </row>
    <row r="790" spans="1:36" s="420" customFormat="1" ht="66" outlineLevel="1" x14ac:dyDescent="0.25">
      <c r="A790" s="558">
        <v>511</v>
      </c>
      <c r="B790" s="555"/>
      <c r="C790" s="557" t="s">
        <v>657</v>
      </c>
      <c r="D790" s="559" t="s">
        <v>374</v>
      </c>
      <c r="E790" s="556"/>
      <c r="F790" s="553"/>
      <c r="G790" s="556"/>
      <c r="H790" s="556"/>
      <c r="I790" s="406" t="s">
        <v>1660</v>
      </c>
      <c r="J790" s="556" t="s">
        <v>32</v>
      </c>
      <c r="K790" s="424" t="s">
        <v>673</v>
      </c>
      <c r="L790" s="556" t="s">
        <v>33</v>
      </c>
      <c r="M790" s="553"/>
      <c r="N790" s="552" t="s">
        <v>415</v>
      </c>
      <c r="O790" s="543" t="s">
        <v>415</v>
      </c>
      <c r="P790" s="552" t="s">
        <v>604</v>
      </c>
      <c r="Q790" s="550" t="s">
        <v>575</v>
      </c>
      <c r="R790" s="552" t="s">
        <v>500</v>
      </c>
      <c r="S790" s="552"/>
      <c r="T790" s="552"/>
      <c r="U790" s="538" t="s">
        <v>34</v>
      </c>
      <c r="V790" s="555"/>
      <c r="W790" s="553"/>
      <c r="X790" s="553"/>
      <c r="Y790" s="553"/>
      <c r="Z790" s="553"/>
      <c r="AA790" s="554"/>
      <c r="AB790" s="554"/>
      <c r="AC790" s="554"/>
      <c r="AD790" s="554" t="s">
        <v>234</v>
      </c>
      <c r="AE790" s="553" t="str">
        <f t="shared" ref="AE790:AE834" si="28">I790&amp;" ("&amp;A790&amp;")"</f>
        <v>Proposed Insured dependent on anyone (other than the spouse) for their source of support (511)</v>
      </c>
      <c r="AF790" s="720"/>
      <c r="AG790" s="720"/>
      <c r="AH790" s="766" t="s">
        <v>4249</v>
      </c>
      <c r="AI790" s="766" t="s">
        <v>4242</v>
      </c>
      <c r="AJ790" s="727"/>
    </row>
    <row r="791" spans="1:36" s="767" customFormat="1" ht="57" outlineLevel="1" x14ac:dyDescent="0.25">
      <c r="A791" s="558">
        <v>512</v>
      </c>
      <c r="B791" s="555" t="s">
        <v>1081</v>
      </c>
      <c r="C791" s="557" t="s">
        <v>48</v>
      </c>
      <c r="D791" s="559" t="s">
        <v>374</v>
      </c>
      <c r="E791" s="556"/>
      <c r="F791" s="553"/>
      <c r="G791" s="556"/>
      <c r="H791" s="556"/>
      <c r="I791" s="406" t="s">
        <v>3224</v>
      </c>
      <c r="J791" s="556" t="s">
        <v>577</v>
      </c>
      <c r="K791" s="550" t="s">
        <v>1758</v>
      </c>
      <c r="L791" s="556" t="s">
        <v>33</v>
      </c>
      <c r="M791" s="553"/>
      <c r="N791" s="552"/>
      <c r="O791" s="543"/>
      <c r="P791" s="552" t="s">
        <v>604</v>
      </c>
      <c r="Q791" s="550" t="s">
        <v>575</v>
      </c>
      <c r="R791" s="552" t="s">
        <v>500</v>
      </c>
      <c r="S791" s="552"/>
      <c r="T791" s="552"/>
      <c r="U791" s="538" t="s">
        <v>34</v>
      </c>
      <c r="V791" s="555"/>
      <c r="W791" s="553"/>
      <c r="X791" s="553"/>
      <c r="Y791" s="553"/>
      <c r="Z791" s="553"/>
      <c r="AA791" s="554"/>
      <c r="AB791" s="554"/>
      <c r="AC791" s="554"/>
      <c r="AD791" s="554" t="s">
        <v>234</v>
      </c>
      <c r="AE791" s="553" t="str">
        <f t="shared" si="28"/>
        <v>Aware of any information that affects the insurability of the Proposed Insured(s) (512)</v>
      </c>
      <c r="AF791" s="764" t="s">
        <v>34</v>
      </c>
      <c r="AG791" s="766"/>
      <c r="AH791" s="727"/>
      <c r="AI791" s="727"/>
      <c r="AJ791" s="727"/>
    </row>
    <row r="792" spans="1:36" s="767" customFormat="1" ht="125.4" outlineLevel="1" x14ac:dyDescent="0.25">
      <c r="A792" s="558">
        <v>513</v>
      </c>
      <c r="B792" s="555" t="s">
        <v>1081</v>
      </c>
      <c r="C792" s="557" t="s">
        <v>48</v>
      </c>
      <c r="D792" s="559" t="s">
        <v>374</v>
      </c>
      <c r="E792" s="556"/>
      <c r="F792" s="553"/>
      <c r="G792" s="556"/>
      <c r="H792" s="556"/>
      <c r="I792" s="406" t="s">
        <v>1800</v>
      </c>
      <c r="J792" s="556" t="s">
        <v>577</v>
      </c>
      <c r="K792" s="550" t="s">
        <v>1758</v>
      </c>
      <c r="L792" s="556" t="s">
        <v>33</v>
      </c>
      <c r="M792" s="553"/>
      <c r="N792" s="552"/>
      <c r="O792" s="543"/>
      <c r="P792" s="552" t="s">
        <v>604</v>
      </c>
      <c r="Q792" s="550" t="s">
        <v>575</v>
      </c>
      <c r="R792" s="552" t="s">
        <v>500</v>
      </c>
      <c r="S792" s="552"/>
      <c r="T792" s="552"/>
      <c r="U792" s="538"/>
      <c r="V792" s="555"/>
      <c r="W792" s="553"/>
      <c r="X792" s="553"/>
      <c r="Y792" s="553"/>
      <c r="Z792" s="553"/>
      <c r="AA792" s="554"/>
      <c r="AB792" s="554"/>
      <c r="AC792" s="554"/>
      <c r="AD792" s="554"/>
      <c r="AE792" s="553" t="str">
        <f t="shared" si="28"/>
        <v>Have plans been made that any party (including a Life Settlement and/or Viatical Company), other than the policyowner, will obtain any right, title or interest in any policy issued on the life of the Proposed Insured(s) as a result of this application? (513)</v>
      </c>
      <c r="AF792" s="764" t="s">
        <v>34</v>
      </c>
      <c r="AG792" s="766"/>
      <c r="AH792" s="727"/>
      <c r="AI792" s="727"/>
      <c r="AJ792" s="727"/>
    </row>
    <row r="793" spans="1:36" s="767" customFormat="1" ht="114" outlineLevel="1" x14ac:dyDescent="0.25">
      <c r="A793" s="558">
        <v>513.1</v>
      </c>
      <c r="B793" s="555" t="s">
        <v>1081</v>
      </c>
      <c r="C793" s="557" t="s">
        <v>48</v>
      </c>
      <c r="D793" s="559" t="s">
        <v>374</v>
      </c>
      <c r="E793" s="556"/>
      <c r="F793" s="553"/>
      <c r="G793" s="556"/>
      <c r="H793" s="556"/>
      <c r="I793" s="406" t="s">
        <v>3223</v>
      </c>
      <c r="J793" s="556" t="s">
        <v>577</v>
      </c>
      <c r="K793" s="550" t="s">
        <v>3315</v>
      </c>
      <c r="L793" s="556" t="s">
        <v>536</v>
      </c>
      <c r="M793" s="553"/>
      <c r="N793" s="552" t="s">
        <v>239</v>
      </c>
      <c r="O793" s="552">
        <v>500</v>
      </c>
      <c r="P793" s="552" t="s">
        <v>578</v>
      </c>
      <c r="Q793" s="550"/>
      <c r="R793" s="552"/>
      <c r="S793" s="552"/>
      <c r="T793" s="552"/>
      <c r="U793" s="538"/>
      <c r="V793" s="555"/>
      <c r="W793" s="553"/>
      <c r="X793" s="553"/>
      <c r="Y793" s="553"/>
      <c r="Z793" s="553"/>
      <c r="AA793" s="554"/>
      <c r="AB793" s="554"/>
      <c r="AC793" s="554"/>
      <c r="AD793" s="554"/>
      <c r="AE793" s="553" t="str">
        <f t="shared" si="28"/>
        <v>Please explain (513.1)</v>
      </c>
      <c r="AF793" s="764" t="s">
        <v>34</v>
      </c>
      <c r="AG793" s="766"/>
      <c r="AH793" s="727"/>
      <c r="AI793" s="727"/>
      <c r="AJ793" s="727"/>
    </row>
    <row r="794" spans="1:36" s="767" customFormat="1" ht="45.6" outlineLevel="1" x14ac:dyDescent="0.25">
      <c r="A794" s="558">
        <v>514</v>
      </c>
      <c r="B794" s="555" t="s">
        <v>1081</v>
      </c>
      <c r="C794" s="557" t="s">
        <v>48</v>
      </c>
      <c r="D794" s="559" t="s">
        <v>374</v>
      </c>
      <c r="E794" s="556"/>
      <c r="F794" s="553"/>
      <c r="G794" s="556"/>
      <c r="H794" s="556"/>
      <c r="I794" s="406" t="s">
        <v>2441</v>
      </c>
      <c r="J794" s="556" t="s">
        <v>32</v>
      </c>
      <c r="K794" s="550"/>
      <c r="L794" s="556" t="s">
        <v>33</v>
      </c>
      <c r="M794" s="553"/>
      <c r="N794" s="552"/>
      <c r="O794" s="543"/>
      <c r="P794" s="552" t="s">
        <v>604</v>
      </c>
      <c r="Q794" s="550" t="s">
        <v>575</v>
      </c>
      <c r="R794" s="552"/>
      <c r="S794" s="552"/>
      <c r="T794" s="552"/>
      <c r="U794" s="538"/>
      <c r="V794" s="555"/>
      <c r="W794" s="553"/>
      <c r="X794" s="553"/>
      <c r="Y794" s="553"/>
      <c r="Z794" s="553"/>
      <c r="AA794" s="554"/>
      <c r="AB794" s="554"/>
      <c r="AC794" s="554"/>
      <c r="AD794" s="554"/>
      <c r="AE794" s="553" t="str">
        <f t="shared" si="28"/>
        <v>Does the Proposed Insured have any existing life insurance or annuities (514)</v>
      </c>
      <c r="AF794" s="764" t="s">
        <v>34</v>
      </c>
      <c r="AG794" s="766"/>
      <c r="AH794" s="727"/>
      <c r="AI794" s="727"/>
      <c r="AJ794" s="727"/>
    </row>
    <row r="795" spans="1:36" s="767" customFormat="1" ht="57" outlineLevel="1" x14ac:dyDescent="0.25">
      <c r="A795" s="558">
        <v>515</v>
      </c>
      <c r="B795" s="555" t="s">
        <v>1081</v>
      </c>
      <c r="C795" s="557" t="s">
        <v>48</v>
      </c>
      <c r="D795" s="559" t="s">
        <v>374</v>
      </c>
      <c r="E795" s="556"/>
      <c r="F795" s="553"/>
      <c r="G795" s="556"/>
      <c r="H795" s="556"/>
      <c r="I795" s="406" t="s">
        <v>2440</v>
      </c>
      <c r="J795" s="556" t="s">
        <v>32</v>
      </c>
      <c r="K795" s="550"/>
      <c r="L795" s="556" t="s">
        <v>33</v>
      </c>
      <c r="M795" s="553"/>
      <c r="N795" s="552"/>
      <c r="O795" s="543"/>
      <c r="P795" s="552" t="s">
        <v>604</v>
      </c>
      <c r="Q795" s="550" t="s">
        <v>575</v>
      </c>
      <c r="R795" s="552"/>
      <c r="S795" s="552"/>
      <c r="T795" s="552"/>
      <c r="U795" s="538"/>
      <c r="V795" s="555"/>
      <c r="W795" s="553"/>
      <c r="X795" s="553"/>
      <c r="Y795" s="553"/>
      <c r="Z795" s="553"/>
      <c r="AA795" s="554"/>
      <c r="AB795" s="554"/>
      <c r="AC795" s="554"/>
      <c r="AD795" s="554"/>
      <c r="AE795" s="553" t="str">
        <f t="shared" si="28"/>
        <v>Do you know or have any reason to believe that a replacement of life insurance or annuity is involved (515)</v>
      </c>
      <c r="AF795" s="764" t="s">
        <v>34</v>
      </c>
      <c r="AG795" s="766"/>
      <c r="AH795" s="727"/>
      <c r="AI795" s="727"/>
      <c r="AJ795" s="727"/>
    </row>
    <row r="796" spans="1:36" ht="35.25" customHeight="1" outlineLevel="1" x14ac:dyDescent="0.25">
      <c r="A796" s="383">
        <v>516</v>
      </c>
      <c r="B796" s="373"/>
      <c r="C796" s="382" t="s">
        <v>657</v>
      </c>
      <c r="D796" s="559" t="s">
        <v>374</v>
      </c>
      <c r="E796" s="380"/>
      <c r="F796" s="371"/>
      <c r="G796" s="380"/>
      <c r="H796" s="380"/>
      <c r="I796" s="406" t="s">
        <v>674</v>
      </c>
      <c r="J796" s="376" t="s">
        <v>32</v>
      </c>
      <c r="K796" s="214"/>
      <c r="L796" s="376"/>
      <c r="M796" s="368"/>
      <c r="N796" s="385"/>
      <c r="O796" s="384"/>
      <c r="P796" s="367" t="s">
        <v>369</v>
      </c>
      <c r="Q796" s="214"/>
      <c r="R796" s="367"/>
      <c r="S796" s="367"/>
      <c r="T796" s="367"/>
      <c r="U796" s="366"/>
      <c r="V796" s="373"/>
      <c r="W796" s="368"/>
      <c r="X796" s="368"/>
      <c r="Y796" s="368"/>
      <c r="Z796" s="368"/>
      <c r="AA796" s="369"/>
      <c r="AB796" s="369"/>
      <c r="AC796" s="369"/>
      <c r="AD796" s="369"/>
      <c r="AE796" s="368" t="str">
        <f t="shared" si="28"/>
        <v>Purpose for the proposed insurance to be applied for (516)</v>
      </c>
      <c r="AF796" s="575"/>
      <c r="AG796" s="575"/>
      <c r="AH796" s="723"/>
      <c r="AI796" s="723"/>
      <c r="AJ796" s="723"/>
    </row>
    <row r="797" spans="1:36" ht="303.60000000000002" outlineLevel="1" x14ac:dyDescent="0.25">
      <c r="A797" s="383">
        <v>517</v>
      </c>
      <c r="B797" s="373"/>
      <c r="C797" s="382" t="s">
        <v>657</v>
      </c>
      <c r="D797" s="559" t="s">
        <v>374</v>
      </c>
      <c r="E797" s="380"/>
      <c r="F797" s="371"/>
      <c r="G797" s="380"/>
      <c r="H797" s="380"/>
      <c r="I797" s="406" t="s">
        <v>675</v>
      </c>
      <c r="J797" s="376" t="s">
        <v>32</v>
      </c>
      <c r="K797" s="214"/>
      <c r="L797" s="376" t="s">
        <v>579</v>
      </c>
      <c r="M797" s="368" t="s">
        <v>2275</v>
      </c>
      <c r="N797" s="385"/>
      <c r="O797" s="384"/>
      <c r="P797" s="367" t="s">
        <v>627</v>
      </c>
      <c r="Q797" s="214"/>
      <c r="R797" s="367"/>
      <c r="S797" s="367"/>
      <c r="T797" s="367"/>
      <c r="U797" s="366"/>
      <c r="V797" s="373"/>
      <c r="W797" s="368"/>
      <c r="X797" s="368"/>
      <c r="Y797" s="368"/>
      <c r="Z797" s="368"/>
      <c r="AA797" s="369"/>
      <c r="AB797" s="369"/>
      <c r="AC797" s="369"/>
      <c r="AD797" s="369"/>
      <c r="AE797" s="368" t="str">
        <f t="shared" si="28"/>
        <v>Estate Planning  (517)</v>
      </c>
      <c r="AF797" s="580" t="s">
        <v>2476</v>
      </c>
      <c r="AG797" s="574" t="s">
        <v>2477</v>
      </c>
      <c r="AH797" s="723" t="s">
        <v>4236</v>
      </c>
      <c r="AI797" s="723" t="s">
        <v>4237</v>
      </c>
      <c r="AJ797" s="723"/>
    </row>
    <row r="798" spans="1:36" ht="39.6" outlineLevel="1" x14ac:dyDescent="0.25">
      <c r="A798" s="383">
        <v>518</v>
      </c>
      <c r="B798" s="373"/>
      <c r="C798" s="382" t="s">
        <v>657</v>
      </c>
      <c r="D798" s="402" t="s">
        <v>374</v>
      </c>
      <c r="E798" s="380"/>
      <c r="F798" s="371"/>
      <c r="G798" s="380"/>
      <c r="H798" s="380"/>
      <c r="I798" s="406" t="s">
        <v>676</v>
      </c>
      <c r="J798" s="376" t="s">
        <v>32</v>
      </c>
      <c r="K798" s="214"/>
      <c r="L798" s="376" t="s">
        <v>579</v>
      </c>
      <c r="M798" s="368" t="s">
        <v>2275</v>
      </c>
      <c r="N798" s="385"/>
      <c r="O798" s="384"/>
      <c r="P798" s="367" t="s">
        <v>627</v>
      </c>
      <c r="Q798" s="214"/>
      <c r="R798" s="367"/>
      <c r="S798" s="367"/>
      <c r="T798" s="367"/>
      <c r="U798" s="366"/>
      <c r="V798" s="373"/>
      <c r="W798" s="368"/>
      <c r="X798" s="368"/>
      <c r="Y798" s="368"/>
      <c r="Z798" s="368"/>
      <c r="AA798" s="369"/>
      <c r="AB798" s="369"/>
      <c r="AC798" s="369"/>
      <c r="AD798" s="369"/>
      <c r="AE798" s="368" t="str">
        <f t="shared" si="28"/>
        <v>Income Replacement (518)</v>
      </c>
      <c r="AF798" s="580" t="s">
        <v>2476</v>
      </c>
      <c r="AG798" s="575" t="s">
        <v>2478</v>
      </c>
      <c r="AH798" s="723" t="s">
        <v>4236</v>
      </c>
      <c r="AI798" s="723" t="s">
        <v>4237</v>
      </c>
      <c r="AJ798" s="723"/>
    </row>
    <row r="799" spans="1:36" ht="39.6" outlineLevel="1" x14ac:dyDescent="0.25">
      <c r="A799" s="383">
        <v>519</v>
      </c>
      <c r="B799" s="373"/>
      <c r="C799" s="382" t="s">
        <v>657</v>
      </c>
      <c r="D799" s="402" t="s">
        <v>374</v>
      </c>
      <c r="E799" s="380"/>
      <c r="F799" s="371"/>
      <c r="G799" s="380"/>
      <c r="H799" s="380"/>
      <c r="I799" s="406" t="s">
        <v>434</v>
      </c>
      <c r="J799" s="376" t="s">
        <v>32</v>
      </c>
      <c r="K799" s="214"/>
      <c r="L799" s="376" t="s">
        <v>579</v>
      </c>
      <c r="M799" s="368" t="s">
        <v>2275</v>
      </c>
      <c r="N799" s="385"/>
      <c r="O799" s="384"/>
      <c r="P799" s="367" t="s">
        <v>627</v>
      </c>
      <c r="Q799" s="214"/>
      <c r="R799" s="367"/>
      <c r="S799" s="367"/>
      <c r="T799" s="367"/>
      <c r="U799" s="366"/>
      <c r="V799" s="373"/>
      <c r="W799" s="368"/>
      <c r="X799" s="368"/>
      <c r="Y799" s="368"/>
      <c r="Z799" s="368"/>
      <c r="AA799" s="369"/>
      <c r="AB799" s="369"/>
      <c r="AC799" s="369"/>
      <c r="AD799" s="369"/>
      <c r="AE799" s="368" t="str">
        <f t="shared" si="28"/>
        <v>Buy/Sell (519)</v>
      </c>
      <c r="AF799" s="580" t="s">
        <v>2476</v>
      </c>
      <c r="AG799" s="575" t="s">
        <v>2478</v>
      </c>
      <c r="AH799" s="723" t="s">
        <v>4236</v>
      </c>
      <c r="AI799" s="723" t="s">
        <v>4237</v>
      </c>
      <c r="AJ799" s="723"/>
    </row>
    <row r="800" spans="1:36" ht="39.6" outlineLevel="1" x14ac:dyDescent="0.25">
      <c r="A800" s="383">
        <v>520</v>
      </c>
      <c r="B800" s="373"/>
      <c r="C800" s="382" t="s">
        <v>657</v>
      </c>
      <c r="D800" s="402" t="s">
        <v>374</v>
      </c>
      <c r="E800" s="380"/>
      <c r="F800" s="371"/>
      <c r="G800" s="380"/>
      <c r="H800" s="380"/>
      <c r="I800" s="406" t="s">
        <v>1161</v>
      </c>
      <c r="J800" s="376" t="s">
        <v>32</v>
      </c>
      <c r="K800" s="214"/>
      <c r="L800" s="376" t="s">
        <v>579</v>
      </c>
      <c r="M800" s="368" t="s">
        <v>2275</v>
      </c>
      <c r="N800" s="385"/>
      <c r="O800" s="384"/>
      <c r="P800" s="367" t="s">
        <v>627</v>
      </c>
      <c r="Q800" s="214"/>
      <c r="R800" s="367"/>
      <c r="S800" s="367"/>
      <c r="T800" s="367"/>
      <c r="U800" s="366"/>
      <c r="V800" s="373"/>
      <c r="W800" s="368"/>
      <c r="X800" s="368"/>
      <c r="Y800" s="368"/>
      <c r="Z800" s="368"/>
      <c r="AA800" s="369"/>
      <c r="AB800" s="369"/>
      <c r="AC800" s="369"/>
      <c r="AD800" s="369"/>
      <c r="AE800" s="368" t="str">
        <f t="shared" si="28"/>
        <v>Key Person (520)</v>
      </c>
      <c r="AF800" s="580" t="s">
        <v>2476</v>
      </c>
      <c r="AG800" s="575" t="s">
        <v>2478</v>
      </c>
      <c r="AH800" s="723" t="s">
        <v>4236</v>
      </c>
      <c r="AI800" s="723" t="s">
        <v>4237</v>
      </c>
      <c r="AJ800" s="723"/>
    </row>
    <row r="801" spans="1:36" s="420" customFormat="1" ht="39.6" outlineLevel="1" x14ac:dyDescent="0.25">
      <c r="A801" s="558">
        <v>521</v>
      </c>
      <c r="B801" s="555" t="s">
        <v>1081</v>
      </c>
      <c r="C801" s="557" t="s">
        <v>48</v>
      </c>
      <c r="D801" s="559" t="s">
        <v>374</v>
      </c>
      <c r="E801" s="556"/>
      <c r="F801" s="553"/>
      <c r="G801" s="556"/>
      <c r="H801" s="556"/>
      <c r="I801" s="406" t="s">
        <v>1777</v>
      </c>
      <c r="J801" s="556" t="s">
        <v>32</v>
      </c>
      <c r="K801" s="550"/>
      <c r="L801" s="556" t="s">
        <v>579</v>
      </c>
      <c r="M801" s="553" t="s">
        <v>2275</v>
      </c>
      <c r="N801" s="552"/>
      <c r="O801" s="543"/>
      <c r="P801" s="552" t="s">
        <v>627</v>
      </c>
      <c r="Q801" s="550"/>
      <c r="R801" s="552"/>
      <c r="S801" s="552"/>
      <c r="T801" s="552"/>
      <c r="U801" s="538"/>
      <c r="V801" s="555"/>
      <c r="W801" s="553"/>
      <c r="X801" s="553"/>
      <c r="Y801" s="553"/>
      <c r="Z801" s="553"/>
      <c r="AA801" s="554"/>
      <c r="AB801" s="554"/>
      <c r="AC801" s="554"/>
      <c r="AD801" s="554"/>
      <c r="AE801" s="553" t="str">
        <f t="shared" si="28"/>
        <v>Charitable Planning (521)</v>
      </c>
      <c r="AF801" s="765" t="s">
        <v>2476</v>
      </c>
      <c r="AG801" s="720" t="s">
        <v>2478</v>
      </c>
      <c r="AH801" s="727" t="s">
        <v>4236</v>
      </c>
      <c r="AI801" s="727" t="s">
        <v>4237</v>
      </c>
      <c r="AJ801" s="727"/>
    </row>
    <row r="802" spans="1:36" s="420" customFormat="1" ht="39.6" outlineLevel="1" x14ac:dyDescent="0.25">
      <c r="A802" s="558">
        <v>522</v>
      </c>
      <c r="B802" s="555" t="s">
        <v>1081</v>
      </c>
      <c r="C802" s="557" t="s">
        <v>48</v>
      </c>
      <c r="D802" s="559" t="s">
        <v>374</v>
      </c>
      <c r="E802" s="556"/>
      <c r="F802" s="553"/>
      <c r="G802" s="556"/>
      <c r="H802" s="556"/>
      <c r="I802" s="406" t="s">
        <v>1778</v>
      </c>
      <c r="J802" s="556" t="s">
        <v>32</v>
      </c>
      <c r="K802" s="550"/>
      <c r="L802" s="556" t="s">
        <v>579</v>
      </c>
      <c r="M802" s="553" t="s">
        <v>2275</v>
      </c>
      <c r="N802" s="552"/>
      <c r="O802" s="543"/>
      <c r="P802" s="552" t="s">
        <v>627</v>
      </c>
      <c r="Q802" s="550"/>
      <c r="R802" s="552"/>
      <c r="S802" s="552"/>
      <c r="T802" s="552"/>
      <c r="U802" s="538"/>
      <c r="V802" s="555"/>
      <c r="W802" s="553"/>
      <c r="X802" s="553"/>
      <c r="Y802" s="553"/>
      <c r="Z802" s="553"/>
      <c r="AA802" s="554"/>
      <c r="AB802" s="554"/>
      <c r="AC802" s="554"/>
      <c r="AD802" s="554"/>
      <c r="AE802" s="553" t="str">
        <f t="shared" si="28"/>
        <v>Education Funding (522)</v>
      </c>
      <c r="AF802" s="765" t="s">
        <v>2476</v>
      </c>
      <c r="AG802" s="720" t="s">
        <v>2478</v>
      </c>
      <c r="AH802" s="727" t="s">
        <v>4236</v>
      </c>
      <c r="AI802" s="727" t="s">
        <v>4237</v>
      </c>
      <c r="AJ802" s="727"/>
    </row>
    <row r="803" spans="1:36" s="420" customFormat="1" ht="39.6" outlineLevel="1" x14ac:dyDescent="0.25">
      <c r="A803" s="558">
        <v>523</v>
      </c>
      <c r="B803" s="555" t="s">
        <v>1081</v>
      </c>
      <c r="C803" s="557" t="s">
        <v>48</v>
      </c>
      <c r="D803" s="559" t="s">
        <v>374</v>
      </c>
      <c r="E803" s="556"/>
      <c r="F803" s="553"/>
      <c r="G803" s="556"/>
      <c r="H803" s="556"/>
      <c r="I803" s="406" t="s">
        <v>1779</v>
      </c>
      <c r="J803" s="556" t="s">
        <v>32</v>
      </c>
      <c r="K803" s="550"/>
      <c r="L803" s="556" t="s">
        <v>579</v>
      </c>
      <c r="M803" s="553" t="s">
        <v>2275</v>
      </c>
      <c r="N803" s="552"/>
      <c r="O803" s="543"/>
      <c r="P803" s="552" t="s">
        <v>627</v>
      </c>
      <c r="Q803" s="550"/>
      <c r="R803" s="552"/>
      <c r="S803" s="552"/>
      <c r="T803" s="552"/>
      <c r="U803" s="538"/>
      <c r="V803" s="555"/>
      <c r="W803" s="553"/>
      <c r="X803" s="553"/>
      <c r="Y803" s="553"/>
      <c r="Z803" s="553"/>
      <c r="AA803" s="554"/>
      <c r="AB803" s="554"/>
      <c r="AC803" s="554"/>
      <c r="AD803" s="554"/>
      <c r="AE803" s="553" t="str">
        <f t="shared" si="28"/>
        <v>Deferred Compensation (523)</v>
      </c>
      <c r="AF803" s="765" t="s">
        <v>2476</v>
      </c>
      <c r="AG803" s="720" t="s">
        <v>2478</v>
      </c>
      <c r="AH803" s="727" t="s">
        <v>4236</v>
      </c>
      <c r="AI803" s="727" t="s">
        <v>4237</v>
      </c>
      <c r="AJ803" s="727"/>
    </row>
    <row r="804" spans="1:36" s="420" customFormat="1" ht="39.6" outlineLevel="1" x14ac:dyDescent="0.25">
      <c r="A804" s="558">
        <v>524</v>
      </c>
      <c r="B804" s="555" t="s">
        <v>1081</v>
      </c>
      <c r="C804" s="557" t="s">
        <v>48</v>
      </c>
      <c r="D804" s="559" t="s">
        <v>374</v>
      </c>
      <c r="E804" s="556"/>
      <c r="F804" s="553"/>
      <c r="G804" s="556"/>
      <c r="H804" s="556"/>
      <c r="I804" s="406" t="s">
        <v>1780</v>
      </c>
      <c r="J804" s="556" t="s">
        <v>32</v>
      </c>
      <c r="K804" s="550"/>
      <c r="L804" s="556" t="s">
        <v>579</v>
      </c>
      <c r="M804" s="553" t="s">
        <v>2275</v>
      </c>
      <c r="N804" s="552"/>
      <c r="O804" s="543"/>
      <c r="P804" s="552" t="s">
        <v>627</v>
      </c>
      <c r="Q804" s="550"/>
      <c r="R804" s="552"/>
      <c r="S804" s="552"/>
      <c r="T804" s="552"/>
      <c r="U804" s="538"/>
      <c r="V804" s="555"/>
      <c r="W804" s="553"/>
      <c r="X804" s="553"/>
      <c r="Y804" s="553"/>
      <c r="Z804" s="553"/>
      <c r="AA804" s="554"/>
      <c r="AB804" s="554"/>
      <c r="AC804" s="554"/>
      <c r="AD804" s="554"/>
      <c r="AE804" s="553" t="str">
        <f t="shared" si="28"/>
        <v>Executive Compensation (524)</v>
      </c>
      <c r="AF804" s="765" t="s">
        <v>2476</v>
      </c>
      <c r="AG804" s="720" t="s">
        <v>2478</v>
      </c>
      <c r="AH804" s="727" t="s">
        <v>4236</v>
      </c>
      <c r="AI804" s="727" t="s">
        <v>4237</v>
      </c>
      <c r="AJ804" s="727"/>
    </row>
    <row r="805" spans="1:36" s="420" customFormat="1" outlineLevel="1" x14ac:dyDescent="0.25">
      <c r="A805" s="558">
        <v>525</v>
      </c>
      <c r="B805" s="555" t="s">
        <v>1081</v>
      </c>
      <c r="C805" s="557" t="s">
        <v>48</v>
      </c>
      <c r="D805" s="559" t="s">
        <v>374</v>
      </c>
      <c r="E805" s="556"/>
      <c r="F805" s="553"/>
      <c r="G805" s="556"/>
      <c r="H805" s="556"/>
      <c r="I805" s="406" t="s">
        <v>1788</v>
      </c>
      <c r="J805" s="556" t="s">
        <v>577</v>
      </c>
      <c r="K805" s="550" t="s">
        <v>2424</v>
      </c>
      <c r="L805" s="556" t="s">
        <v>33</v>
      </c>
      <c r="M805" s="553"/>
      <c r="N805" s="552" t="s">
        <v>239</v>
      </c>
      <c r="O805" s="552">
        <v>25</v>
      </c>
      <c r="P805" s="552" t="s">
        <v>406</v>
      </c>
      <c r="Q805" s="550"/>
      <c r="R805" s="552"/>
      <c r="S805" s="552"/>
      <c r="T805" s="552"/>
      <c r="U805" s="538"/>
      <c r="V805" s="555"/>
      <c r="W805" s="553"/>
      <c r="X805" s="553"/>
      <c r="Y805" s="553"/>
      <c r="Z805" s="553"/>
      <c r="AA805" s="554"/>
      <c r="AB805" s="554"/>
      <c r="AC805" s="554"/>
      <c r="AD805" s="554"/>
      <c r="AE805" s="553" t="str">
        <f t="shared" si="28"/>
        <v>Indicate Type (525)</v>
      </c>
      <c r="AF805" s="765" t="s">
        <v>34</v>
      </c>
      <c r="AG805" s="720"/>
      <c r="AH805" s="727"/>
      <c r="AI805" s="727"/>
      <c r="AJ805" s="727"/>
    </row>
    <row r="806" spans="1:36" s="420" customFormat="1" ht="39.6" outlineLevel="1" x14ac:dyDescent="0.25">
      <c r="A806" s="558">
        <v>526</v>
      </c>
      <c r="B806" s="555" t="s">
        <v>1081</v>
      </c>
      <c r="C806" s="557" t="s">
        <v>48</v>
      </c>
      <c r="D806" s="559" t="s">
        <v>374</v>
      </c>
      <c r="E806" s="556"/>
      <c r="F806" s="553"/>
      <c r="G806" s="556"/>
      <c r="H806" s="556"/>
      <c r="I806" s="406" t="s">
        <v>1781</v>
      </c>
      <c r="J806" s="556" t="s">
        <v>32</v>
      </c>
      <c r="K806" s="550"/>
      <c r="L806" s="556" t="s">
        <v>579</v>
      </c>
      <c r="M806" s="553" t="s">
        <v>2275</v>
      </c>
      <c r="N806" s="552"/>
      <c r="O806" s="543"/>
      <c r="P806" s="552" t="s">
        <v>627</v>
      </c>
      <c r="Q806" s="550"/>
      <c r="R806" s="552"/>
      <c r="S806" s="552"/>
      <c r="T806" s="552"/>
      <c r="U806" s="538"/>
      <c r="V806" s="555"/>
      <c r="W806" s="553"/>
      <c r="X806" s="553"/>
      <c r="Y806" s="553"/>
      <c r="Z806" s="553"/>
      <c r="AA806" s="554"/>
      <c r="AB806" s="554"/>
      <c r="AC806" s="554"/>
      <c r="AD806" s="554"/>
      <c r="AE806" s="553" t="str">
        <f t="shared" si="28"/>
        <v>SERP (526)</v>
      </c>
      <c r="AF806" s="765" t="s">
        <v>2476</v>
      </c>
      <c r="AG806" s="720" t="s">
        <v>2478</v>
      </c>
      <c r="AH806" s="727" t="s">
        <v>4236</v>
      </c>
      <c r="AI806" s="727" t="s">
        <v>4237</v>
      </c>
      <c r="AJ806" s="727"/>
    </row>
    <row r="807" spans="1:36" s="420" customFormat="1" ht="39.6" outlineLevel="1" x14ac:dyDescent="0.25">
      <c r="A807" s="558">
        <v>527</v>
      </c>
      <c r="B807" s="555" t="s">
        <v>1081</v>
      </c>
      <c r="C807" s="557" t="s">
        <v>48</v>
      </c>
      <c r="D807" s="559" t="s">
        <v>374</v>
      </c>
      <c r="E807" s="556"/>
      <c r="F807" s="553"/>
      <c r="G807" s="556"/>
      <c r="H807" s="556"/>
      <c r="I807" s="406" t="s">
        <v>1782</v>
      </c>
      <c r="J807" s="556" t="s">
        <v>32</v>
      </c>
      <c r="K807" s="550"/>
      <c r="L807" s="556" t="s">
        <v>579</v>
      </c>
      <c r="M807" s="553" t="s">
        <v>2275</v>
      </c>
      <c r="N807" s="552"/>
      <c r="O807" s="543"/>
      <c r="P807" s="552" t="s">
        <v>627</v>
      </c>
      <c r="Q807" s="550"/>
      <c r="R807" s="552"/>
      <c r="S807" s="552"/>
      <c r="T807" s="552"/>
      <c r="U807" s="538"/>
      <c r="V807" s="555"/>
      <c r="W807" s="553"/>
      <c r="X807" s="553"/>
      <c r="Y807" s="553"/>
      <c r="Z807" s="553"/>
      <c r="AA807" s="554"/>
      <c r="AB807" s="554"/>
      <c r="AC807" s="554"/>
      <c r="AD807" s="554"/>
      <c r="AE807" s="553" t="str">
        <f t="shared" si="28"/>
        <v>Stock Redemption (527)</v>
      </c>
      <c r="AF807" s="765" t="s">
        <v>2476</v>
      </c>
      <c r="AG807" s="720" t="s">
        <v>2478</v>
      </c>
      <c r="AH807" s="727" t="s">
        <v>4236</v>
      </c>
      <c r="AI807" s="727" t="s">
        <v>4237</v>
      </c>
      <c r="AJ807" s="727"/>
    </row>
    <row r="808" spans="1:36" s="420" customFormat="1" ht="39.6" outlineLevel="1" x14ac:dyDescent="0.25">
      <c r="A808" s="558">
        <v>528</v>
      </c>
      <c r="B808" s="555" t="s">
        <v>1081</v>
      </c>
      <c r="C808" s="557" t="s">
        <v>48</v>
      </c>
      <c r="D808" s="559" t="s">
        <v>374</v>
      </c>
      <c r="E808" s="556"/>
      <c r="F808" s="553"/>
      <c r="G808" s="556"/>
      <c r="H808" s="556"/>
      <c r="I808" s="406" t="s">
        <v>1783</v>
      </c>
      <c r="J808" s="556" t="s">
        <v>32</v>
      </c>
      <c r="K808" s="550"/>
      <c r="L808" s="556" t="s">
        <v>579</v>
      </c>
      <c r="M808" s="553" t="s">
        <v>2275</v>
      </c>
      <c r="N808" s="552"/>
      <c r="O808" s="543"/>
      <c r="P808" s="552" t="s">
        <v>627</v>
      </c>
      <c r="Q808" s="550"/>
      <c r="R808" s="552"/>
      <c r="S808" s="552"/>
      <c r="T808" s="552"/>
      <c r="U808" s="538"/>
      <c r="V808" s="555"/>
      <c r="W808" s="553"/>
      <c r="X808" s="553"/>
      <c r="Y808" s="553"/>
      <c r="Z808" s="553"/>
      <c r="AA808" s="554"/>
      <c r="AB808" s="554"/>
      <c r="AC808" s="554"/>
      <c r="AD808" s="554"/>
      <c r="AE808" s="553" t="str">
        <f t="shared" si="28"/>
        <v>Section 79 (528)</v>
      </c>
      <c r="AF808" s="765" t="s">
        <v>2476</v>
      </c>
      <c r="AG808" s="720" t="s">
        <v>2478</v>
      </c>
      <c r="AH808" s="727" t="s">
        <v>4236</v>
      </c>
      <c r="AI808" s="727" t="s">
        <v>4237</v>
      </c>
      <c r="AJ808" s="727"/>
    </row>
    <row r="809" spans="1:36" s="420" customFormat="1" ht="39.6" outlineLevel="1" x14ac:dyDescent="0.25">
      <c r="A809" s="558">
        <v>529</v>
      </c>
      <c r="B809" s="555" t="s">
        <v>1081</v>
      </c>
      <c r="C809" s="557" t="s">
        <v>48</v>
      </c>
      <c r="D809" s="559" t="s">
        <v>374</v>
      </c>
      <c r="E809" s="556"/>
      <c r="F809" s="553"/>
      <c r="G809" s="556"/>
      <c r="H809" s="556"/>
      <c r="I809" s="406" t="s">
        <v>1784</v>
      </c>
      <c r="J809" s="556" t="s">
        <v>577</v>
      </c>
      <c r="K809" s="550" t="s">
        <v>2425</v>
      </c>
      <c r="L809" s="556" t="s">
        <v>33</v>
      </c>
      <c r="M809" s="553"/>
      <c r="N809" s="552" t="s">
        <v>407</v>
      </c>
      <c r="O809" s="552">
        <v>5</v>
      </c>
      <c r="P809" s="552" t="s">
        <v>578</v>
      </c>
      <c r="Q809" s="550"/>
      <c r="R809" s="552"/>
      <c r="S809" s="552"/>
      <c r="T809" s="552"/>
      <c r="U809" s="538"/>
      <c r="V809" s="555"/>
      <c r="W809" s="553"/>
      <c r="X809" s="553"/>
      <c r="Y809" s="553"/>
      <c r="Z809" s="553"/>
      <c r="AA809" s="554"/>
      <c r="AB809" s="554"/>
      <c r="AC809" s="554"/>
      <c r="AD809" s="554"/>
      <c r="AE809" s="553" t="str">
        <f t="shared" si="28"/>
        <v># of Participants (529)</v>
      </c>
      <c r="AF809" s="765" t="s">
        <v>2476</v>
      </c>
      <c r="AG809" s="720" t="s">
        <v>2478</v>
      </c>
      <c r="AH809" s="727"/>
      <c r="AI809" s="727"/>
      <c r="AJ809" s="727"/>
    </row>
    <row r="810" spans="1:36" s="420" customFormat="1" ht="39.6" outlineLevel="1" x14ac:dyDescent="0.25">
      <c r="A810" s="558">
        <v>530</v>
      </c>
      <c r="B810" s="555" t="s">
        <v>1081</v>
      </c>
      <c r="C810" s="557" t="s">
        <v>48</v>
      </c>
      <c r="D810" s="559" t="s">
        <v>374</v>
      </c>
      <c r="E810" s="556"/>
      <c r="F810" s="553"/>
      <c r="G810" s="556"/>
      <c r="H810" s="556"/>
      <c r="I810" s="406" t="s">
        <v>1785</v>
      </c>
      <c r="J810" s="556" t="s">
        <v>32</v>
      </c>
      <c r="K810" s="550"/>
      <c r="L810" s="556" t="s">
        <v>579</v>
      </c>
      <c r="M810" s="553" t="s">
        <v>2275</v>
      </c>
      <c r="N810" s="552"/>
      <c r="O810" s="543"/>
      <c r="P810" s="552" t="s">
        <v>627</v>
      </c>
      <c r="Q810" s="550"/>
      <c r="R810" s="552"/>
      <c r="S810" s="552"/>
      <c r="T810" s="552"/>
      <c r="U810" s="538"/>
      <c r="V810" s="555"/>
      <c r="W810" s="553"/>
      <c r="X810" s="553"/>
      <c r="Y810" s="553"/>
      <c r="Z810" s="553"/>
      <c r="AA810" s="554"/>
      <c r="AB810" s="554"/>
      <c r="AC810" s="554"/>
      <c r="AD810" s="554"/>
      <c r="AE810" s="553" t="str">
        <f t="shared" si="28"/>
        <v>Defined Benefit Plan (530)</v>
      </c>
      <c r="AF810" s="765" t="s">
        <v>2476</v>
      </c>
      <c r="AG810" s="720" t="s">
        <v>2478</v>
      </c>
      <c r="AH810" s="727" t="s">
        <v>4236</v>
      </c>
      <c r="AI810" s="727" t="s">
        <v>4237</v>
      </c>
      <c r="AJ810" s="727"/>
    </row>
    <row r="811" spans="1:36" s="420" customFormat="1" ht="39.6" outlineLevel="1" x14ac:dyDescent="0.25">
      <c r="A811" s="558">
        <v>531</v>
      </c>
      <c r="B811" s="555" t="s">
        <v>1081</v>
      </c>
      <c r="C811" s="557" t="s">
        <v>48</v>
      </c>
      <c r="D811" s="559" t="s">
        <v>374</v>
      </c>
      <c r="E811" s="556"/>
      <c r="F811" s="553"/>
      <c r="G811" s="556"/>
      <c r="H811" s="556"/>
      <c r="I811" s="406" t="s">
        <v>1786</v>
      </c>
      <c r="J811" s="556" t="s">
        <v>32</v>
      </c>
      <c r="K811" s="550"/>
      <c r="L811" s="556" t="s">
        <v>579</v>
      </c>
      <c r="M811" s="553" t="s">
        <v>2275</v>
      </c>
      <c r="N811" s="552"/>
      <c r="O811" s="543"/>
      <c r="P811" s="552" t="s">
        <v>627</v>
      </c>
      <c r="Q811" s="550"/>
      <c r="R811" s="552"/>
      <c r="S811" s="552"/>
      <c r="T811" s="552"/>
      <c r="U811" s="538"/>
      <c r="V811" s="555"/>
      <c r="W811" s="553"/>
      <c r="X811" s="553"/>
      <c r="Y811" s="553"/>
      <c r="Z811" s="553"/>
      <c r="AA811" s="554"/>
      <c r="AB811" s="554"/>
      <c r="AC811" s="554"/>
      <c r="AD811" s="554"/>
      <c r="AE811" s="553" t="str">
        <f t="shared" si="28"/>
        <v>Profit Sharing (531)</v>
      </c>
      <c r="AF811" s="765" t="s">
        <v>2476</v>
      </c>
      <c r="AG811" s="720" t="s">
        <v>2478</v>
      </c>
      <c r="AH811" s="727" t="s">
        <v>4236</v>
      </c>
      <c r="AI811" s="727" t="s">
        <v>4237</v>
      </c>
      <c r="AJ811" s="727"/>
    </row>
    <row r="812" spans="1:36" s="420" customFormat="1" ht="39.6" outlineLevel="1" x14ac:dyDescent="0.25">
      <c r="A812" s="558">
        <v>532</v>
      </c>
      <c r="B812" s="555" t="s">
        <v>1081</v>
      </c>
      <c r="C812" s="557" t="s">
        <v>48</v>
      </c>
      <c r="D812" s="559" t="s">
        <v>374</v>
      </c>
      <c r="E812" s="556"/>
      <c r="F812" s="553"/>
      <c r="G812" s="556"/>
      <c r="H812" s="556"/>
      <c r="I812" s="406" t="s">
        <v>1787</v>
      </c>
      <c r="J812" s="556" t="s">
        <v>32</v>
      </c>
      <c r="K812" s="550"/>
      <c r="L812" s="556" t="s">
        <v>579</v>
      </c>
      <c r="M812" s="553" t="s">
        <v>2275</v>
      </c>
      <c r="N812" s="552"/>
      <c r="O812" s="543"/>
      <c r="P812" s="552" t="s">
        <v>627</v>
      </c>
      <c r="Q812" s="550"/>
      <c r="R812" s="552"/>
      <c r="S812" s="552"/>
      <c r="T812" s="552"/>
      <c r="U812" s="538"/>
      <c r="V812" s="555"/>
      <c r="W812" s="553"/>
      <c r="X812" s="553"/>
      <c r="Y812" s="553"/>
      <c r="Z812" s="553"/>
      <c r="AA812" s="554"/>
      <c r="AB812" s="554"/>
      <c r="AC812" s="554"/>
      <c r="AD812" s="554"/>
      <c r="AE812" s="553" t="str">
        <f t="shared" si="28"/>
        <v>412(e)(3) (532)</v>
      </c>
      <c r="AF812" s="765" t="s">
        <v>2476</v>
      </c>
      <c r="AG812" s="720" t="s">
        <v>2478</v>
      </c>
      <c r="AH812" s="727" t="s">
        <v>4236</v>
      </c>
      <c r="AI812" s="727" t="s">
        <v>4237</v>
      </c>
      <c r="AJ812" s="727"/>
    </row>
    <row r="813" spans="1:36" ht="22.8" outlineLevel="1" x14ac:dyDescent="0.25">
      <c r="A813" s="383">
        <v>533</v>
      </c>
      <c r="B813" s="373"/>
      <c r="C813" s="382" t="s">
        <v>657</v>
      </c>
      <c r="D813" s="559" t="s">
        <v>374</v>
      </c>
      <c r="E813" s="380"/>
      <c r="F813" s="371"/>
      <c r="G813" s="380"/>
      <c r="H813" s="380"/>
      <c r="I813" s="406" t="s">
        <v>1164</v>
      </c>
      <c r="J813" s="376" t="s">
        <v>32</v>
      </c>
      <c r="K813" s="214"/>
      <c r="L813" s="376" t="s">
        <v>579</v>
      </c>
      <c r="M813" s="368" t="s">
        <v>2275</v>
      </c>
      <c r="N813" s="385"/>
      <c r="O813" s="384"/>
      <c r="P813" s="367" t="s">
        <v>627</v>
      </c>
      <c r="Q813" s="214"/>
      <c r="R813" s="367"/>
      <c r="S813" s="367"/>
      <c r="T813" s="367"/>
      <c r="U813" s="366"/>
      <c r="V813" s="373"/>
      <c r="W813" s="368"/>
      <c r="X813" s="368"/>
      <c r="Y813" s="368"/>
      <c r="Z813" s="368"/>
      <c r="AA813" s="369"/>
      <c r="AB813" s="369"/>
      <c r="AC813" s="369"/>
      <c r="AD813" s="369"/>
      <c r="AE813" s="368" t="str">
        <f t="shared" si="28"/>
        <v>Other - Personal (533)</v>
      </c>
      <c r="AF813" s="575"/>
      <c r="AG813" s="575"/>
      <c r="AH813" s="723"/>
      <c r="AI813" s="723"/>
      <c r="AJ813" s="723"/>
    </row>
    <row r="814" spans="1:36" s="420" customFormat="1" outlineLevel="1" x14ac:dyDescent="0.25">
      <c r="A814" s="558">
        <v>533.5</v>
      </c>
      <c r="B814" s="555" t="s">
        <v>3222</v>
      </c>
      <c r="C814" s="557" t="s">
        <v>48</v>
      </c>
      <c r="D814" s="559" t="s">
        <v>374</v>
      </c>
      <c r="E814" s="556"/>
      <c r="F814" s="553"/>
      <c r="G814" s="556"/>
      <c r="H814" s="556"/>
      <c r="I814" s="406" t="s">
        <v>3223</v>
      </c>
      <c r="J814" s="556" t="s">
        <v>577</v>
      </c>
      <c r="K814" s="550" t="s">
        <v>3346</v>
      </c>
      <c r="L814" s="556" t="s">
        <v>33</v>
      </c>
      <c r="M814" s="553"/>
      <c r="N814" s="552" t="s">
        <v>239</v>
      </c>
      <c r="O814" s="543">
        <v>25</v>
      </c>
      <c r="P814" s="552" t="s">
        <v>578</v>
      </c>
      <c r="Q814" s="550"/>
      <c r="R814" s="552"/>
      <c r="S814" s="552"/>
      <c r="T814" s="552"/>
      <c r="U814" s="538"/>
      <c r="V814" s="555"/>
      <c r="W814" s="553"/>
      <c r="X814" s="553"/>
      <c r="Y814" s="553"/>
      <c r="Z814" s="553"/>
      <c r="AA814" s="554"/>
      <c r="AB814" s="554"/>
      <c r="AC814" s="554"/>
      <c r="AD814" s="554"/>
      <c r="AE814" s="553" t="str">
        <f t="shared" si="28"/>
        <v>Please explain (533.5)</v>
      </c>
      <c r="AF814" s="720"/>
      <c r="AG814" s="720"/>
      <c r="AH814" s="727"/>
      <c r="AI814" s="727"/>
      <c r="AJ814" s="727"/>
    </row>
    <row r="815" spans="1:36" s="420" customFormat="1" ht="22.8" outlineLevel="1" x14ac:dyDescent="0.25">
      <c r="A815" s="558">
        <v>534</v>
      </c>
      <c r="B815" s="555"/>
      <c r="C815" s="557" t="s">
        <v>48</v>
      </c>
      <c r="D815" s="559" t="s">
        <v>374</v>
      </c>
      <c r="E815" s="556"/>
      <c r="F815" s="553"/>
      <c r="G815" s="556"/>
      <c r="H815" s="556"/>
      <c r="I815" s="406" t="s">
        <v>3220</v>
      </c>
      <c r="J815" s="556" t="s">
        <v>32</v>
      </c>
      <c r="K815" s="550"/>
      <c r="L815" s="556" t="s">
        <v>579</v>
      </c>
      <c r="M815" s="553" t="s">
        <v>2275</v>
      </c>
      <c r="N815" s="552"/>
      <c r="O815" s="543"/>
      <c r="P815" s="552" t="s">
        <v>627</v>
      </c>
      <c r="Q815" s="550"/>
      <c r="R815" s="552"/>
      <c r="S815" s="552"/>
      <c r="T815" s="552"/>
      <c r="U815" s="538"/>
      <c r="V815" s="555"/>
      <c r="W815" s="553"/>
      <c r="X815" s="553"/>
      <c r="Y815" s="553"/>
      <c r="Z815" s="553"/>
      <c r="AA815" s="554"/>
      <c r="AB815" s="554"/>
      <c r="AC815" s="554"/>
      <c r="AD815" s="554"/>
      <c r="AE815" s="553" t="str">
        <f t="shared" si="28"/>
        <v>Other - Business Qualified (534)</v>
      </c>
      <c r="AF815" s="720"/>
      <c r="AG815" s="720"/>
      <c r="AH815" s="727"/>
      <c r="AI815" s="727"/>
      <c r="AJ815" s="727"/>
    </row>
    <row r="816" spans="1:36" s="420" customFormat="1" outlineLevel="1" x14ac:dyDescent="0.25">
      <c r="A816" s="558">
        <v>534.20000000000005</v>
      </c>
      <c r="B816" s="555" t="s">
        <v>3222</v>
      </c>
      <c r="C816" s="557" t="s">
        <v>48</v>
      </c>
      <c r="D816" s="559" t="s">
        <v>374</v>
      </c>
      <c r="E816" s="556"/>
      <c r="F816" s="553"/>
      <c r="G816" s="556"/>
      <c r="H816" s="556"/>
      <c r="I816" s="406" t="s">
        <v>3223</v>
      </c>
      <c r="J816" s="556" t="s">
        <v>577</v>
      </c>
      <c r="K816" s="550" t="s">
        <v>3347</v>
      </c>
      <c r="L816" s="556" t="s">
        <v>33</v>
      </c>
      <c r="M816" s="553"/>
      <c r="N816" s="552" t="s">
        <v>239</v>
      </c>
      <c r="O816" s="543">
        <v>25</v>
      </c>
      <c r="P816" s="552" t="s">
        <v>578</v>
      </c>
      <c r="Q816" s="550"/>
      <c r="R816" s="552"/>
      <c r="S816" s="552"/>
      <c r="T816" s="552"/>
      <c r="U816" s="538"/>
      <c r="V816" s="555"/>
      <c r="W816" s="553"/>
      <c r="X816" s="553"/>
      <c r="Y816" s="553"/>
      <c r="Z816" s="553"/>
      <c r="AA816" s="554"/>
      <c r="AB816" s="554"/>
      <c r="AC816" s="554"/>
      <c r="AD816" s="554"/>
      <c r="AE816" s="553" t="str">
        <f t="shared" si="28"/>
        <v>Please explain (534.2)</v>
      </c>
      <c r="AF816" s="720"/>
      <c r="AG816" s="720"/>
      <c r="AH816" s="727"/>
      <c r="AI816" s="727"/>
      <c r="AJ816" s="727"/>
    </row>
    <row r="817" spans="1:36" s="420" customFormat="1" ht="22.8" outlineLevel="1" x14ac:dyDescent="0.25">
      <c r="A817" s="558">
        <v>534.4</v>
      </c>
      <c r="B817" s="555" t="s">
        <v>3222</v>
      </c>
      <c r="C817" s="557" t="s">
        <v>48</v>
      </c>
      <c r="D817" s="559" t="s">
        <v>374</v>
      </c>
      <c r="E817" s="556"/>
      <c r="F817" s="553"/>
      <c r="G817" s="556"/>
      <c r="H817" s="556"/>
      <c r="I817" s="406" t="s">
        <v>3221</v>
      </c>
      <c r="J817" s="556" t="s">
        <v>32</v>
      </c>
      <c r="K817" s="550"/>
      <c r="L817" s="556" t="s">
        <v>579</v>
      </c>
      <c r="M817" s="553" t="s">
        <v>2275</v>
      </c>
      <c r="N817" s="552"/>
      <c r="O817" s="543"/>
      <c r="P817" s="552" t="s">
        <v>627</v>
      </c>
      <c r="Q817" s="550"/>
      <c r="R817" s="552"/>
      <c r="S817" s="552"/>
      <c r="T817" s="552"/>
      <c r="U817" s="538"/>
      <c r="V817" s="555"/>
      <c r="W817" s="553"/>
      <c r="X817" s="553"/>
      <c r="Y817" s="553"/>
      <c r="Z817" s="553"/>
      <c r="AA817" s="554"/>
      <c r="AB817" s="554"/>
      <c r="AC817" s="554"/>
      <c r="AD817" s="554"/>
      <c r="AE817" s="553" t="str">
        <f t="shared" si="28"/>
        <v>Other - Business Non-Qualified (534.4)</v>
      </c>
      <c r="AF817" s="720"/>
      <c r="AG817" s="720"/>
      <c r="AH817" s="727"/>
      <c r="AI817" s="727"/>
      <c r="AJ817" s="727"/>
    </row>
    <row r="818" spans="1:36" s="420" customFormat="1" ht="22.8" outlineLevel="1" x14ac:dyDescent="0.25">
      <c r="A818" s="558">
        <v>534.6</v>
      </c>
      <c r="B818" s="555" t="s">
        <v>3222</v>
      </c>
      <c r="C818" s="557" t="s">
        <v>48</v>
      </c>
      <c r="D818" s="559" t="s">
        <v>374</v>
      </c>
      <c r="E818" s="556"/>
      <c r="F818" s="553"/>
      <c r="G818" s="556"/>
      <c r="H818" s="556"/>
      <c r="I818" s="406" t="s">
        <v>3223</v>
      </c>
      <c r="J818" s="556" t="s">
        <v>577</v>
      </c>
      <c r="K818" s="550" t="s">
        <v>3348</v>
      </c>
      <c r="L818" s="556" t="s">
        <v>33</v>
      </c>
      <c r="M818" s="553"/>
      <c r="N818" s="552" t="s">
        <v>239</v>
      </c>
      <c r="O818" s="543">
        <v>25</v>
      </c>
      <c r="P818" s="552" t="s">
        <v>578</v>
      </c>
      <c r="Q818" s="550"/>
      <c r="R818" s="552"/>
      <c r="S818" s="552"/>
      <c r="T818" s="552"/>
      <c r="U818" s="538"/>
      <c r="V818" s="555"/>
      <c r="W818" s="553"/>
      <c r="X818" s="553"/>
      <c r="Y818" s="553"/>
      <c r="Z818" s="553"/>
      <c r="AA818" s="554"/>
      <c r="AB818" s="554"/>
      <c r="AC818" s="554"/>
      <c r="AD818" s="554"/>
      <c r="AE818" s="553" t="str">
        <f t="shared" si="28"/>
        <v>Please explain (534.6)</v>
      </c>
      <c r="AF818" s="720"/>
      <c r="AG818" s="720"/>
      <c r="AH818" s="727"/>
      <c r="AI818" s="727"/>
      <c r="AJ818" s="727"/>
    </row>
    <row r="819" spans="1:36" s="420" customFormat="1" ht="34.200000000000003" outlineLevel="1" x14ac:dyDescent="0.25">
      <c r="A819" s="558">
        <v>535</v>
      </c>
      <c r="B819" s="555" t="s">
        <v>1081</v>
      </c>
      <c r="C819" s="557" t="s">
        <v>48</v>
      </c>
      <c r="D819" s="559" t="s">
        <v>374</v>
      </c>
      <c r="E819" s="556"/>
      <c r="F819" s="553"/>
      <c r="G819" s="556"/>
      <c r="H819" s="556"/>
      <c r="I819" s="406" t="s">
        <v>1789</v>
      </c>
      <c r="J819" s="556" t="s">
        <v>32</v>
      </c>
      <c r="K819" s="550"/>
      <c r="L819" s="556" t="s">
        <v>33</v>
      </c>
      <c r="M819" s="553"/>
      <c r="N819" s="552"/>
      <c r="O819" s="543"/>
      <c r="P819" s="552" t="s">
        <v>604</v>
      </c>
      <c r="Q819" s="550" t="s">
        <v>356</v>
      </c>
      <c r="R819" s="552"/>
      <c r="S819" s="552"/>
      <c r="T819" s="552"/>
      <c r="U819" s="538"/>
      <c r="V819" s="555"/>
      <c r="W819" s="553"/>
      <c r="X819" s="553"/>
      <c r="Y819" s="553"/>
      <c r="Z819" s="553"/>
      <c r="AA819" s="554"/>
      <c r="AB819" s="554"/>
      <c r="AC819" s="554"/>
      <c r="AD819" s="554"/>
      <c r="AE819" s="553" t="str">
        <f t="shared" si="28"/>
        <v>Have any additional items/exams been ordered? (535)</v>
      </c>
      <c r="AF819" s="764" t="s">
        <v>34</v>
      </c>
      <c r="AG819" s="764"/>
      <c r="AH819" s="727"/>
      <c r="AI819" s="727"/>
      <c r="AJ819" s="727"/>
    </row>
    <row r="820" spans="1:36" s="420" customFormat="1" ht="22.8" outlineLevel="1" x14ac:dyDescent="0.25">
      <c r="A820" s="558">
        <v>536</v>
      </c>
      <c r="B820" s="555" t="s">
        <v>1081</v>
      </c>
      <c r="C820" s="557" t="s">
        <v>48</v>
      </c>
      <c r="D820" s="559" t="s">
        <v>374</v>
      </c>
      <c r="E820" s="556"/>
      <c r="F820" s="553"/>
      <c r="G820" s="556"/>
      <c r="H820" s="556"/>
      <c r="I820" s="406" t="s">
        <v>1790</v>
      </c>
      <c r="J820" s="556" t="s">
        <v>577</v>
      </c>
      <c r="K820" s="550" t="s">
        <v>2427</v>
      </c>
      <c r="L820" s="556" t="s">
        <v>579</v>
      </c>
      <c r="M820" s="553" t="s">
        <v>2275</v>
      </c>
      <c r="N820" s="552"/>
      <c r="O820" s="543"/>
      <c r="P820" s="552" t="s">
        <v>627</v>
      </c>
      <c r="Q820" s="550"/>
      <c r="R820" s="552"/>
      <c r="S820" s="552"/>
      <c r="T820" s="552"/>
      <c r="U820" s="538"/>
      <c r="V820" s="555"/>
      <c r="W820" s="553"/>
      <c r="X820" s="553"/>
      <c r="Y820" s="553"/>
      <c r="Z820" s="553"/>
      <c r="AA820" s="554"/>
      <c r="AB820" s="554"/>
      <c r="AC820" s="554"/>
      <c r="AD820" s="554"/>
      <c r="AE820" s="553" t="str">
        <f t="shared" si="28"/>
        <v>MCAS (536)</v>
      </c>
      <c r="AF820" s="764" t="s">
        <v>34</v>
      </c>
      <c r="AG820" s="764"/>
      <c r="AH820" s="727"/>
      <c r="AI820" s="727"/>
      <c r="AJ820" s="727"/>
    </row>
    <row r="821" spans="1:36" s="420" customFormat="1" ht="22.8" outlineLevel="1" x14ac:dyDescent="0.25">
      <c r="A821" s="558">
        <v>537</v>
      </c>
      <c r="B821" s="555" t="s">
        <v>1081</v>
      </c>
      <c r="C821" s="557" t="s">
        <v>48</v>
      </c>
      <c r="D821" s="559" t="s">
        <v>374</v>
      </c>
      <c r="E821" s="556"/>
      <c r="F821" s="553"/>
      <c r="G821" s="556"/>
      <c r="H821" s="556"/>
      <c r="I821" s="406" t="s">
        <v>1791</v>
      </c>
      <c r="J821" s="556" t="s">
        <v>577</v>
      </c>
      <c r="K821" s="550" t="s">
        <v>2427</v>
      </c>
      <c r="L821" s="556" t="s">
        <v>579</v>
      </c>
      <c r="M821" s="553" t="s">
        <v>2275</v>
      </c>
      <c r="N821" s="552"/>
      <c r="O821" s="543"/>
      <c r="P821" s="552" t="s">
        <v>627</v>
      </c>
      <c r="Q821" s="550"/>
      <c r="R821" s="552"/>
      <c r="S821" s="552"/>
      <c r="T821" s="552"/>
      <c r="U821" s="538"/>
      <c r="V821" s="555"/>
      <c r="W821" s="553"/>
      <c r="X821" s="553"/>
      <c r="Y821" s="553"/>
      <c r="Z821" s="553"/>
      <c r="AA821" s="554"/>
      <c r="AB821" s="554"/>
      <c r="AC821" s="554"/>
      <c r="AD821" s="554"/>
      <c r="AE821" s="553" t="str">
        <f t="shared" si="28"/>
        <v>Paramedical Exam (537)</v>
      </c>
      <c r="AF821" s="764" t="s">
        <v>34</v>
      </c>
      <c r="AG821" s="764"/>
      <c r="AH821" s="727"/>
      <c r="AI821" s="727"/>
      <c r="AJ821" s="727"/>
    </row>
    <row r="822" spans="1:36" s="420" customFormat="1" ht="22.8" outlineLevel="1" x14ac:dyDescent="0.25">
      <c r="A822" s="558">
        <v>538</v>
      </c>
      <c r="B822" s="555" t="s">
        <v>1081</v>
      </c>
      <c r="C822" s="557" t="s">
        <v>48</v>
      </c>
      <c r="D822" s="559" t="s">
        <v>374</v>
      </c>
      <c r="E822" s="556"/>
      <c r="F822" s="553"/>
      <c r="G822" s="556"/>
      <c r="H822" s="556"/>
      <c r="I822" s="406" t="s">
        <v>1792</v>
      </c>
      <c r="J822" s="556" t="s">
        <v>577</v>
      </c>
      <c r="K822" s="550" t="s">
        <v>2427</v>
      </c>
      <c r="L822" s="556" t="s">
        <v>579</v>
      </c>
      <c r="M822" s="553" t="s">
        <v>2275</v>
      </c>
      <c r="N822" s="552"/>
      <c r="O822" s="543"/>
      <c r="P822" s="552" t="s">
        <v>627</v>
      </c>
      <c r="Q822" s="550"/>
      <c r="R822" s="552"/>
      <c r="S822" s="552"/>
      <c r="T822" s="552"/>
      <c r="U822" s="538"/>
      <c r="V822" s="555"/>
      <c r="W822" s="553"/>
      <c r="X822" s="553"/>
      <c r="Y822" s="553"/>
      <c r="Z822" s="553"/>
      <c r="AA822" s="554"/>
      <c r="AB822" s="554"/>
      <c r="AC822" s="554"/>
      <c r="AD822" s="554"/>
      <c r="AE822" s="553" t="str">
        <f t="shared" si="28"/>
        <v>Blood Profile (538)</v>
      </c>
      <c r="AF822" s="764" t="s">
        <v>34</v>
      </c>
      <c r="AG822" s="764"/>
      <c r="AH822" s="727"/>
      <c r="AI822" s="727"/>
      <c r="AJ822" s="727"/>
    </row>
    <row r="823" spans="1:36" s="420" customFormat="1" ht="22.8" outlineLevel="1" x14ac:dyDescent="0.25">
      <c r="A823" s="558">
        <v>539</v>
      </c>
      <c r="B823" s="555" t="s">
        <v>1081</v>
      </c>
      <c r="C823" s="557" t="s">
        <v>48</v>
      </c>
      <c r="D823" s="559" t="s">
        <v>374</v>
      </c>
      <c r="E823" s="556"/>
      <c r="F823" s="553"/>
      <c r="G823" s="556"/>
      <c r="H823" s="556"/>
      <c r="I823" s="406" t="s">
        <v>1793</v>
      </c>
      <c r="J823" s="556" t="s">
        <v>577</v>
      </c>
      <c r="K823" s="550" t="s">
        <v>2427</v>
      </c>
      <c r="L823" s="556" t="s">
        <v>579</v>
      </c>
      <c r="M823" s="553" t="s">
        <v>2275</v>
      </c>
      <c r="N823" s="552"/>
      <c r="O823" s="552"/>
      <c r="P823" s="552" t="s">
        <v>627</v>
      </c>
      <c r="Q823" s="550"/>
      <c r="R823" s="552"/>
      <c r="S823" s="552"/>
      <c r="T823" s="552"/>
      <c r="U823" s="538"/>
      <c r="V823" s="555"/>
      <c r="W823" s="553"/>
      <c r="X823" s="553"/>
      <c r="Y823" s="553"/>
      <c r="Z823" s="553"/>
      <c r="AA823" s="554"/>
      <c r="AB823" s="554"/>
      <c r="AC823" s="554"/>
      <c r="AD823" s="554"/>
      <c r="AE823" s="553" t="str">
        <f t="shared" si="28"/>
        <v>H.O. Specimen (539)</v>
      </c>
      <c r="AF823" s="764" t="s">
        <v>34</v>
      </c>
      <c r="AG823" s="764"/>
      <c r="AH823" s="727"/>
      <c r="AI823" s="727"/>
      <c r="AJ823" s="727"/>
    </row>
    <row r="824" spans="1:36" s="420" customFormat="1" ht="22.8" outlineLevel="1" x14ac:dyDescent="0.25">
      <c r="A824" s="558">
        <v>540</v>
      </c>
      <c r="B824" s="555" t="s">
        <v>1081</v>
      </c>
      <c r="C824" s="557" t="s">
        <v>48</v>
      </c>
      <c r="D824" s="559" t="s">
        <v>374</v>
      </c>
      <c r="E824" s="556"/>
      <c r="F824" s="553"/>
      <c r="G824" s="556"/>
      <c r="H824" s="556"/>
      <c r="I824" s="406" t="s">
        <v>1794</v>
      </c>
      <c r="J824" s="556" t="s">
        <v>577</v>
      </c>
      <c r="K824" s="550" t="s">
        <v>2427</v>
      </c>
      <c r="L824" s="556" t="s">
        <v>579</v>
      </c>
      <c r="M824" s="553" t="s">
        <v>2275</v>
      </c>
      <c r="N824" s="552"/>
      <c r="O824" s="543"/>
      <c r="P824" s="552" t="s">
        <v>627</v>
      </c>
      <c r="Q824" s="550"/>
      <c r="R824" s="552"/>
      <c r="S824" s="552"/>
      <c r="T824" s="552"/>
      <c r="U824" s="538"/>
      <c r="V824" s="555"/>
      <c r="W824" s="553"/>
      <c r="X824" s="553"/>
      <c r="Y824" s="553"/>
      <c r="Z824" s="553"/>
      <c r="AA824" s="554"/>
      <c r="AB824" s="554"/>
      <c r="AC824" s="554"/>
      <c r="AD824" s="554"/>
      <c r="AE824" s="553" t="str">
        <f t="shared" si="28"/>
        <v>Medical Exam (540)</v>
      </c>
      <c r="AF824" s="764" t="s">
        <v>34</v>
      </c>
      <c r="AG824" s="764"/>
      <c r="AH824" s="727"/>
      <c r="AI824" s="727"/>
      <c r="AJ824" s="727"/>
    </row>
    <row r="825" spans="1:36" s="420" customFormat="1" ht="22.8" outlineLevel="1" x14ac:dyDescent="0.25">
      <c r="A825" s="558">
        <v>541</v>
      </c>
      <c r="B825" s="555" t="s">
        <v>1081</v>
      </c>
      <c r="C825" s="557" t="s">
        <v>48</v>
      </c>
      <c r="D825" s="559" t="s">
        <v>374</v>
      </c>
      <c r="E825" s="556"/>
      <c r="F825" s="553"/>
      <c r="G825" s="556"/>
      <c r="H825" s="556"/>
      <c r="I825" s="406" t="s">
        <v>1795</v>
      </c>
      <c r="J825" s="556" t="s">
        <v>577</v>
      </c>
      <c r="K825" s="550" t="s">
        <v>2427</v>
      </c>
      <c r="L825" s="556" t="s">
        <v>579</v>
      </c>
      <c r="M825" s="553" t="s">
        <v>2275</v>
      </c>
      <c r="N825" s="552"/>
      <c r="O825" s="543"/>
      <c r="P825" s="552" t="s">
        <v>627</v>
      </c>
      <c r="Q825" s="550"/>
      <c r="R825" s="552"/>
      <c r="S825" s="552"/>
      <c r="T825" s="552"/>
      <c r="U825" s="538"/>
      <c r="V825" s="555"/>
      <c r="W825" s="553"/>
      <c r="X825" s="553"/>
      <c r="Y825" s="553"/>
      <c r="Z825" s="553"/>
      <c r="AA825" s="554"/>
      <c r="AB825" s="554"/>
      <c r="AC825" s="554"/>
      <c r="AD825" s="554"/>
      <c r="AE825" s="553" t="str">
        <f t="shared" si="28"/>
        <v>EKG (541)</v>
      </c>
      <c r="AF825" s="764" t="s">
        <v>34</v>
      </c>
      <c r="AG825" s="764"/>
      <c r="AH825" s="727"/>
      <c r="AI825" s="727"/>
      <c r="AJ825" s="727"/>
    </row>
    <row r="826" spans="1:36" s="420" customFormat="1" ht="22.8" outlineLevel="1" x14ac:dyDescent="0.25">
      <c r="A826" s="558">
        <v>542</v>
      </c>
      <c r="B826" s="555" t="s">
        <v>1081</v>
      </c>
      <c r="C826" s="557" t="s">
        <v>48</v>
      </c>
      <c r="D826" s="559" t="s">
        <v>374</v>
      </c>
      <c r="E826" s="556"/>
      <c r="F826" s="553"/>
      <c r="G826" s="556"/>
      <c r="H826" s="556"/>
      <c r="I826" s="406" t="s">
        <v>1796</v>
      </c>
      <c r="J826" s="556" t="s">
        <v>577</v>
      </c>
      <c r="K826" s="550" t="s">
        <v>2427</v>
      </c>
      <c r="L826" s="556" t="s">
        <v>579</v>
      </c>
      <c r="M826" s="553" t="s">
        <v>2275</v>
      </c>
      <c r="N826" s="552"/>
      <c r="O826" s="543"/>
      <c r="P826" s="552" t="s">
        <v>627</v>
      </c>
      <c r="Q826" s="550"/>
      <c r="R826" s="552"/>
      <c r="S826" s="552"/>
      <c r="T826" s="552"/>
      <c r="U826" s="538"/>
      <c r="V826" s="555"/>
      <c r="W826" s="553"/>
      <c r="X826" s="553"/>
      <c r="Y826" s="553"/>
      <c r="Z826" s="553"/>
      <c r="AA826" s="554"/>
      <c r="AB826" s="554"/>
      <c r="AC826" s="554"/>
      <c r="AD826" s="554"/>
      <c r="AE826" s="553" t="str">
        <f t="shared" si="28"/>
        <v>Inspection Report (542)</v>
      </c>
      <c r="AF826" s="764" t="s">
        <v>34</v>
      </c>
      <c r="AG826" s="764"/>
      <c r="AH826" s="727"/>
      <c r="AI826" s="727"/>
      <c r="AJ826" s="727"/>
    </row>
    <row r="827" spans="1:36" s="420" customFormat="1" ht="22.8" outlineLevel="1" x14ac:dyDescent="0.25">
      <c r="A827" s="558">
        <v>543</v>
      </c>
      <c r="B827" s="555" t="s">
        <v>1081</v>
      </c>
      <c r="C827" s="557" t="s">
        <v>48</v>
      </c>
      <c r="D827" s="559" t="s">
        <v>374</v>
      </c>
      <c r="E827" s="556"/>
      <c r="F827" s="553"/>
      <c r="G827" s="556"/>
      <c r="H827" s="556"/>
      <c r="I827" s="406" t="s">
        <v>1797</v>
      </c>
      <c r="J827" s="556" t="s">
        <v>577</v>
      </c>
      <c r="K827" s="550" t="s">
        <v>2427</v>
      </c>
      <c r="L827" s="556" t="s">
        <v>579</v>
      </c>
      <c r="M827" s="553" t="s">
        <v>2275</v>
      </c>
      <c r="N827" s="552"/>
      <c r="O827" s="552"/>
      <c r="P827" s="552" t="s">
        <v>627</v>
      </c>
      <c r="Q827" s="550"/>
      <c r="R827" s="552"/>
      <c r="S827" s="552"/>
      <c r="T827" s="552"/>
      <c r="U827" s="538"/>
      <c r="V827" s="555"/>
      <c r="W827" s="553"/>
      <c r="X827" s="553"/>
      <c r="Y827" s="553"/>
      <c r="Z827" s="553"/>
      <c r="AA827" s="554"/>
      <c r="AB827" s="554"/>
      <c r="AC827" s="554"/>
      <c r="AD827" s="554"/>
      <c r="AE827" s="553" t="str">
        <f t="shared" si="28"/>
        <v>APS (543)</v>
      </c>
      <c r="AF827" s="764" t="s">
        <v>34</v>
      </c>
      <c r="AG827" s="764"/>
      <c r="AH827" s="727"/>
      <c r="AI827" s="727"/>
      <c r="AJ827" s="727"/>
    </row>
    <row r="828" spans="1:36" s="420" customFormat="1" ht="22.8" outlineLevel="1" x14ac:dyDescent="0.25">
      <c r="A828" s="558">
        <v>544</v>
      </c>
      <c r="B828" s="555" t="s">
        <v>1081</v>
      </c>
      <c r="C828" s="557" t="s">
        <v>48</v>
      </c>
      <c r="D828" s="559" t="s">
        <v>374</v>
      </c>
      <c r="E828" s="556"/>
      <c r="F828" s="553"/>
      <c r="G828" s="556"/>
      <c r="H828" s="556"/>
      <c r="I828" s="406" t="s">
        <v>1798</v>
      </c>
      <c r="J828" s="556" t="s">
        <v>577</v>
      </c>
      <c r="K828" s="550" t="s">
        <v>2426</v>
      </c>
      <c r="L828" s="556" t="s">
        <v>536</v>
      </c>
      <c r="M828" s="553"/>
      <c r="N828" s="552" t="s">
        <v>239</v>
      </c>
      <c r="O828" s="552">
        <v>100</v>
      </c>
      <c r="P828" s="552" t="s">
        <v>578</v>
      </c>
      <c r="Q828" s="550"/>
      <c r="R828" s="552"/>
      <c r="S828" s="552"/>
      <c r="T828" s="552"/>
      <c r="U828" s="538"/>
      <c r="V828" s="555"/>
      <c r="W828" s="553"/>
      <c r="X828" s="553"/>
      <c r="Y828" s="553"/>
      <c r="Z828" s="553"/>
      <c r="AA828" s="554"/>
      <c r="AB828" s="554"/>
      <c r="AC828" s="554"/>
      <c r="AD828" s="554"/>
      <c r="AE828" s="553" t="str">
        <f t="shared" si="28"/>
        <v>Facility/Physician Name (544)</v>
      </c>
      <c r="AF828" s="764" t="s">
        <v>34</v>
      </c>
      <c r="AG828" s="764"/>
      <c r="AH828" s="727"/>
      <c r="AI828" s="727"/>
      <c r="AJ828" s="727"/>
    </row>
    <row r="829" spans="1:36" s="420" customFormat="1" ht="22.8" outlineLevel="1" x14ac:dyDescent="0.25">
      <c r="A829" s="558">
        <v>545</v>
      </c>
      <c r="B829" s="555" t="s">
        <v>1081</v>
      </c>
      <c r="C829" s="557" t="s">
        <v>48</v>
      </c>
      <c r="D829" s="559" t="s">
        <v>374</v>
      </c>
      <c r="E829" s="556"/>
      <c r="F829" s="553"/>
      <c r="G829" s="556"/>
      <c r="H829" s="556"/>
      <c r="I829" s="406" t="s">
        <v>1798</v>
      </c>
      <c r="J829" s="556" t="s">
        <v>577</v>
      </c>
      <c r="K829" s="550" t="s">
        <v>2426</v>
      </c>
      <c r="L829" s="556" t="s">
        <v>536</v>
      </c>
      <c r="M829" s="553"/>
      <c r="N829" s="552" t="s">
        <v>239</v>
      </c>
      <c r="O829" s="552">
        <v>100</v>
      </c>
      <c r="P829" s="552" t="s">
        <v>578</v>
      </c>
      <c r="Q829" s="550"/>
      <c r="R829" s="552"/>
      <c r="S829" s="552"/>
      <c r="T829" s="552"/>
      <c r="U829" s="538"/>
      <c r="V829" s="555"/>
      <c r="W829" s="553"/>
      <c r="X829" s="553"/>
      <c r="Y829" s="553"/>
      <c r="Z829" s="553"/>
      <c r="AA829" s="554"/>
      <c r="AB829" s="554"/>
      <c r="AC829" s="554"/>
      <c r="AD829" s="554"/>
      <c r="AE829" s="553" t="str">
        <f t="shared" si="28"/>
        <v>Facility/Physician Name (545)</v>
      </c>
      <c r="AF829" s="764" t="s">
        <v>34</v>
      </c>
      <c r="AG829" s="764"/>
      <c r="AH829" s="727"/>
      <c r="AI829" s="727"/>
      <c r="AJ829" s="727"/>
    </row>
    <row r="830" spans="1:36" ht="273" customHeight="1" outlineLevel="1" x14ac:dyDescent="0.25">
      <c r="A830" s="383">
        <v>546</v>
      </c>
      <c r="B830" s="373"/>
      <c r="C830" s="382" t="s">
        <v>656</v>
      </c>
      <c r="D830" s="402" t="s">
        <v>374</v>
      </c>
      <c r="E830" s="380"/>
      <c r="F830" s="371"/>
      <c r="G830" s="380"/>
      <c r="H830" s="380"/>
      <c r="I830" s="406" t="s">
        <v>686</v>
      </c>
      <c r="J830" s="376" t="s">
        <v>577</v>
      </c>
      <c r="K830" s="214" t="s">
        <v>3967</v>
      </c>
      <c r="L830" s="376" t="s">
        <v>536</v>
      </c>
      <c r="M830" s="368"/>
      <c r="N830" s="421"/>
      <c r="O830" s="405"/>
      <c r="P830" s="367" t="s">
        <v>627</v>
      </c>
      <c r="Q830" s="214"/>
      <c r="R830" s="367"/>
      <c r="S830" s="367"/>
      <c r="T830" s="367"/>
      <c r="U830" s="366"/>
      <c r="V830" s="373"/>
      <c r="W830" s="368"/>
      <c r="X830" s="368"/>
      <c r="Y830" s="368"/>
      <c r="Z830" s="368"/>
      <c r="AA830" s="369"/>
      <c r="AB830" s="369"/>
      <c r="AC830" s="369"/>
      <c r="AD830" s="369"/>
      <c r="AE830" s="368" t="str">
        <f t="shared" si="28"/>
        <v>Check if sales materials were used (546)</v>
      </c>
      <c r="AF830" s="575"/>
      <c r="AG830" s="575"/>
      <c r="AH830" s="723"/>
      <c r="AI830" s="723"/>
      <c r="AJ830" s="723"/>
    </row>
    <row r="831" spans="1:36" s="551" customFormat="1" ht="273" customHeight="1" outlineLevel="1" x14ac:dyDescent="0.25">
      <c r="A831" s="583"/>
      <c r="B831" s="589" t="s">
        <v>4372</v>
      </c>
      <c r="C831" s="590" t="s">
        <v>657</v>
      </c>
      <c r="D831" s="669" t="s">
        <v>374</v>
      </c>
      <c r="E831" s="591"/>
      <c r="F831" s="592"/>
      <c r="G831" s="591"/>
      <c r="H831" s="591"/>
      <c r="I831" s="743" t="s">
        <v>4376</v>
      </c>
      <c r="J831" s="597" t="s">
        <v>577</v>
      </c>
      <c r="K831" s="550" t="s">
        <v>4377</v>
      </c>
      <c r="L831" s="597" t="s">
        <v>33</v>
      </c>
      <c r="M831" s="573"/>
      <c r="N831" s="744"/>
      <c r="O831" s="745"/>
      <c r="P831" s="600" t="s">
        <v>204</v>
      </c>
      <c r="Q831" s="596"/>
      <c r="R831" s="600"/>
      <c r="S831" s="600"/>
      <c r="T831" s="600"/>
      <c r="U831" s="601"/>
      <c r="V831" s="589"/>
      <c r="W831" s="573"/>
      <c r="X831" s="573"/>
      <c r="Y831" s="573"/>
      <c r="Z831" s="573"/>
      <c r="AA831" s="602"/>
      <c r="AB831" s="602"/>
      <c r="AC831" s="602"/>
      <c r="AD831" s="602"/>
      <c r="AE831" s="573"/>
      <c r="AF831" s="575"/>
      <c r="AG831" s="575"/>
      <c r="AH831" s="723"/>
      <c r="AI831" s="723"/>
      <c r="AJ831" s="723"/>
    </row>
    <row r="832" spans="1:36" s="551" customFormat="1" ht="89.1" customHeight="1" outlineLevel="1" x14ac:dyDescent="0.25">
      <c r="A832" s="583"/>
      <c r="B832" s="589" t="s">
        <v>4372</v>
      </c>
      <c r="C832" s="584" t="s">
        <v>657</v>
      </c>
      <c r="D832" s="586" t="s">
        <v>374</v>
      </c>
      <c r="E832" s="748"/>
      <c r="F832" s="585"/>
      <c r="G832" s="748"/>
      <c r="H832" s="748"/>
      <c r="I832" s="749" t="s">
        <v>4386</v>
      </c>
      <c r="J832" s="748" t="s">
        <v>32</v>
      </c>
      <c r="K832" s="750"/>
      <c r="L832" s="748" t="s">
        <v>33</v>
      </c>
      <c r="M832" s="585"/>
      <c r="N832" s="586"/>
      <c r="O832" s="587"/>
      <c r="P832" s="586" t="s">
        <v>4370</v>
      </c>
      <c r="Q832" s="750"/>
      <c r="R832" s="586" t="s">
        <v>4387</v>
      </c>
      <c r="S832" s="600"/>
      <c r="T832" s="600"/>
      <c r="U832" s="601"/>
      <c r="V832" s="589"/>
      <c r="W832" s="573"/>
      <c r="X832" s="573"/>
      <c r="Y832" s="573"/>
      <c r="Z832" s="573"/>
      <c r="AA832" s="602"/>
      <c r="AB832" s="602"/>
      <c r="AC832" s="602"/>
      <c r="AD832" s="602"/>
      <c r="AE832" s="573"/>
      <c r="AF832" s="575"/>
      <c r="AG832" s="575"/>
      <c r="AH832" s="723"/>
      <c r="AI832" s="723"/>
      <c r="AJ832" s="723"/>
    </row>
    <row r="833" spans="1:36" ht="34.200000000000003" outlineLevel="1" x14ac:dyDescent="0.25">
      <c r="A833" s="383">
        <v>547</v>
      </c>
      <c r="B833" s="373"/>
      <c r="C833" s="382" t="s">
        <v>657</v>
      </c>
      <c r="D833" s="402" t="s">
        <v>374</v>
      </c>
      <c r="E833" s="380"/>
      <c r="F833" s="371"/>
      <c r="G833" s="380"/>
      <c r="H833" s="380"/>
      <c r="I833" s="406" t="s">
        <v>1186</v>
      </c>
      <c r="J833" s="376" t="s">
        <v>577</v>
      </c>
      <c r="K833" s="214" t="s">
        <v>2276</v>
      </c>
      <c r="L833" s="376" t="s">
        <v>536</v>
      </c>
      <c r="M833" s="368"/>
      <c r="N833" s="421"/>
      <c r="O833" s="405"/>
      <c r="P833" s="367" t="s">
        <v>627</v>
      </c>
      <c r="Q833" s="214"/>
      <c r="R833" s="367"/>
      <c r="S833" s="367"/>
      <c r="T833" s="367"/>
      <c r="U833" s="366"/>
      <c r="V833" s="373"/>
      <c r="W833" s="368"/>
      <c r="X833" s="368"/>
      <c r="Y833" s="368"/>
      <c r="Z833" s="368"/>
      <c r="AA833" s="369"/>
      <c r="AB833" s="369"/>
      <c r="AC833" s="369"/>
      <c r="AD833" s="369"/>
      <c r="AE833" s="368" t="str">
        <f t="shared" si="28"/>
        <v>Check if mutual funds will be sold with this policy (547)</v>
      </c>
      <c r="AF833" s="575"/>
      <c r="AG833" s="575"/>
      <c r="AH833" s="723"/>
      <c r="AI833" s="723"/>
      <c r="AJ833" s="723"/>
    </row>
    <row r="834" spans="1:36" ht="78" customHeight="1" outlineLevel="1" x14ac:dyDescent="0.25">
      <c r="A834" s="383">
        <v>548</v>
      </c>
      <c r="B834" s="373"/>
      <c r="C834" s="382" t="s">
        <v>657</v>
      </c>
      <c r="D834" s="402" t="s">
        <v>374</v>
      </c>
      <c r="E834" s="380"/>
      <c r="F834" s="371"/>
      <c r="G834" s="380"/>
      <c r="H834" s="380"/>
      <c r="I834" s="401" t="s">
        <v>2428</v>
      </c>
      <c r="J834" s="376" t="s">
        <v>32</v>
      </c>
      <c r="K834" s="214"/>
      <c r="L834" s="376" t="s">
        <v>34</v>
      </c>
      <c r="M834" s="368"/>
      <c r="N834" s="385"/>
      <c r="O834" s="385"/>
      <c r="P834" s="367" t="s">
        <v>408</v>
      </c>
      <c r="Q834" s="214"/>
      <c r="R834" s="407"/>
      <c r="S834" s="367"/>
      <c r="T834" s="367"/>
      <c r="U834" s="366"/>
      <c r="V834" s="373"/>
      <c r="W834" s="368"/>
      <c r="X834" s="368"/>
      <c r="Y834" s="368"/>
      <c r="Z834" s="368"/>
      <c r="AA834" s="369"/>
      <c r="AB834" s="369"/>
      <c r="AC834" s="369"/>
      <c r="AD834" s="369"/>
      <c r="AE834" s="368" t="str">
        <f t="shared" si="28"/>
        <v>For Broker Dealer and Life Insurance Producer Use Only.  Not for Use with the Public.
(Note to Dev: Text should be in bold) (548)</v>
      </c>
      <c r="AF834" s="575"/>
      <c r="AG834" s="575"/>
      <c r="AH834" s="723"/>
      <c r="AI834" s="723"/>
      <c r="AJ834" s="723"/>
    </row>
    <row r="835" spans="1:36" ht="52.35" customHeight="1" x14ac:dyDescent="0.25">
      <c r="A835" s="383">
        <v>549</v>
      </c>
      <c r="B835" s="555"/>
      <c r="C835" s="382" t="s">
        <v>657</v>
      </c>
      <c r="D835" s="397" t="s">
        <v>995</v>
      </c>
      <c r="E835" s="395" t="s">
        <v>577</v>
      </c>
      <c r="F835" s="419" t="s">
        <v>2443</v>
      </c>
      <c r="G835" s="395"/>
      <c r="H835" s="395"/>
      <c r="I835" s="396"/>
      <c r="J835" s="395"/>
      <c r="K835" s="392"/>
      <c r="L835" s="395"/>
      <c r="M835" s="386"/>
      <c r="N835" s="394" t="s">
        <v>415</v>
      </c>
      <c r="O835" s="393" t="s">
        <v>415</v>
      </c>
      <c r="P835" s="391"/>
      <c r="Q835" s="392"/>
      <c r="R835" s="391"/>
      <c r="S835" s="391"/>
      <c r="T835" s="391"/>
      <c r="U835" s="390"/>
      <c r="V835" s="389"/>
      <c r="W835" s="386"/>
      <c r="X835" s="386"/>
      <c r="Y835" s="386"/>
      <c r="Z835" s="386"/>
      <c r="AA835" s="388"/>
      <c r="AB835" s="388"/>
      <c r="AC835" s="388"/>
      <c r="AD835" s="387" t="s">
        <v>415</v>
      </c>
      <c r="AE835" s="386"/>
      <c r="AF835" s="575"/>
      <c r="AG835" s="575"/>
      <c r="AH835" s="723"/>
      <c r="AI835" s="723"/>
      <c r="AJ835" s="723"/>
    </row>
    <row r="836" spans="1:36" s="588" customFormat="1" ht="148.19999999999999" outlineLevel="1" x14ac:dyDescent="0.25">
      <c r="A836" s="499">
        <v>550</v>
      </c>
      <c r="B836" s="762" t="s">
        <v>4141</v>
      </c>
      <c r="C836" s="501" t="s">
        <v>657</v>
      </c>
      <c r="D836" s="502" t="s">
        <v>995</v>
      </c>
      <c r="E836" s="455"/>
      <c r="F836" s="426"/>
      <c r="G836" s="455"/>
      <c r="H836" s="455"/>
      <c r="I836" s="603" t="s">
        <v>1430</v>
      </c>
      <c r="J836" s="455" t="s">
        <v>577</v>
      </c>
      <c r="K836" s="424" t="s">
        <v>2277</v>
      </c>
      <c r="L836" s="455" t="s">
        <v>34</v>
      </c>
      <c r="M836" s="426"/>
      <c r="N836" s="468"/>
      <c r="O836" s="469"/>
      <c r="P836" s="468" t="s">
        <v>369</v>
      </c>
      <c r="Q836" s="424"/>
      <c r="R836" s="468" t="s">
        <v>34</v>
      </c>
      <c r="S836" s="468"/>
      <c r="T836" s="468"/>
      <c r="U836" s="504" t="s">
        <v>34</v>
      </c>
      <c r="V836" s="500"/>
      <c r="W836" s="426"/>
      <c r="X836" s="426"/>
      <c r="Y836" s="426"/>
      <c r="Z836" s="426"/>
      <c r="AA836" s="505"/>
      <c r="AB836" s="505"/>
      <c r="AC836" s="505"/>
      <c r="AD836" s="505" t="s">
        <v>234</v>
      </c>
      <c r="AE836" s="426" t="str">
        <f t="shared" ref="AE836:AE854" si="29">I836&amp;" ("&amp;A836&amp;")"</f>
        <v>I have reviewed the proposed insured's current medical or health insurance coverage. To the best of my knowledge, the replacement of insurance involved in this transaction materially improves the applicant's position for the following reasons: (550)</v>
      </c>
      <c r="AF836" s="724"/>
      <c r="AG836" s="724"/>
      <c r="AH836" s="723"/>
      <c r="AI836" s="723"/>
      <c r="AJ836" s="723"/>
    </row>
    <row r="837" spans="1:36" s="551" customFormat="1" ht="136.80000000000001" outlineLevel="1" x14ac:dyDescent="0.25">
      <c r="A837" s="583">
        <v>550.5</v>
      </c>
      <c r="B837" s="761" t="s">
        <v>4141</v>
      </c>
      <c r="C837" s="590"/>
      <c r="D837" s="669" t="s">
        <v>995</v>
      </c>
      <c r="E837" s="597"/>
      <c r="F837" s="573"/>
      <c r="G837" s="597"/>
      <c r="H837" s="597"/>
      <c r="I837" s="674" t="s">
        <v>4100</v>
      </c>
      <c r="J837" s="597" t="s">
        <v>577</v>
      </c>
      <c r="K837" s="763" t="s">
        <v>4101</v>
      </c>
      <c r="L837" s="597"/>
      <c r="M837" s="573"/>
      <c r="N837" s="600"/>
      <c r="O837" s="599"/>
      <c r="P837" s="600"/>
      <c r="Q837" s="596"/>
      <c r="R837" s="600"/>
      <c r="S837" s="600"/>
      <c r="T837" s="600"/>
      <c r="U837" s="601"/>
      <c r="V837" s="589"/>
      <c r="W837" s="573"/>
      <c r="X837" s="573"/>
      <c r="Y837" s="573"/>
      <c r="Z837" s="573"/>
      <c r="AA837" s="602"/>
      <c r="AB837" s="602"/>
      <c r="AC837" s="602"/>
      <c r="AD837" s="602"/>
      <c r="AE837" s="573" t="str">
        <f t="shared" si="29"/>
        <v>I have reviewed the proposed insured's current long-term care coverage. To the best of my knowledge, the replacement of insurance involved in this transaction materially improves the applicant's position for the following reasons: (550.5)</v>
      </c>
      <c r="AF837" s="720"/>
      <c r="AG837" s="720"/>
      <c r="AH837" s="723"/>
      <c r="AI837" s="723"/>
      <c r="AJ837" s="723"/>
    </row>
    <row r="838" spans="1:36" ht="166.35" customHeight="1" outlineLevel="1" x14ac:dyDescent="0.25">
      <c r="A838" s="383">
        <v>551</v>
      </c>
      <c r="B838" s="373"/>
      <c r="C838" s="382" t="s">
        <v>657</v>
      </c>
      <c r="D838" s="402" t="s">
        <v>995</v>
      </c>
      <c r="E838" s="376"/>
      <c r="F838" s="368"/>
      <c r="G838" s="376"/>
      <c r="H838" s="376"/>
      <c r="I838" s="406" t="s">
        <v>1431</v>
      </c>
      <c r="J838" s="376" t="s">
        <v>577</v>
      </c>
      <c r="K838" s="214" t="s">
        <v>2277</v>
      </c>
      <c r="L838" s="376" t="s">
        <v>579</v>
      </c>
      <c r="M838" s="368" t="s">
        <v>2278</v>
      </c>
      <c r="N838" s="367"/>
      <c r="O838" s="374"/>
      <c r="P838" s="367" t="s">
        <v>627</v>
      </c>
      <c r="Q838" s="214"/>
      <c r="R838" s="367" t="s">
        <v>34</v>
      </c>
      <c r="S838" s="367"/>
      <c r="T838" s="367"/>
      <c r="U838" s="366" t="s">
        <v>34</v>
      </c>
      <c r="V838" s="373"/>
      <c r="W838" s="368"/>
      <c r="X838" s="368"/>
      <c r="Y838" s="368"/>
      <c r="Z838" s="368"/>
      <c r="AA838" s="369"/>
      <c r="AB838" s="369"/>
      <c r="AC838" s="369"/>
      <c r="AD838" s="369" t="s">
        <v>234</v>
      </c>
      <c r="AE838" s="368" t="str">
        <f t="shared" si="29"/>
        <v>Additional or different benefits  (551)</v>
      </c>
      <c r="AF838" s="720"/>
      <c r="AG838" s="720"/>
      <c r="AH838" s="723"/>
      <c r="AI838" s="723"/>
      <c r="AJ838" s="723"/>
    </row>
    <row r="839" spans="1:36" ht="34.200000000000003" outlineLevel="1" x14ac:dyDescent="0.25">
      <c r="A839" s="383">
        <v>552</v>
      </c>
      <c r="B839" s="373"/>
      <c r="C839" s="382" t="s">
        <v>657</v>
      </c>
      <c r="D839" s="402" t="s">
        <v>995</v>
      </c>
      <c r="E839" s="376"/>
      <c r="F839" s="368"/>
      <c r="G839" s="376"/>
      <c r="H839" s="376"/>
      <c r="I839" s="406" t="s">
        <v>1427</v>
      </c>
      <c r="J839" s="376" t="s">
        <v>577</v>
      </c>
      <c r="K839" s="214" t="s">
        <v>2279</v>
      </c>
      <c r="L839" s="376" t="s">
        <v>33</v>
      </c>
      <c r="M839" s="368"/>
      <c r="N839" s="367" t="s">
        <v>239</v>
      </c>
      <c r="O839" s="374">
        <v>50</v>
      </c>
      <c r="P839" s="367" t="s">
        <v>578</v>
      </c>
      <c r="Q839" s="214"/>
      <c r="R839" s="367" t="s">
        <v>34</v>
      </c>
      <c r="S839" s="367"/>
      <c r="T839" s="367"/>
      <c r="U839" s="366" t="s">
        <v>34</v>
      </c>
      <c r="V839" s="373"/>
      <c r="W839" s="368"/>
      <c r="X839" s="368"/>
      <c r="Y839" s="368"/>
      <c r="Z839" s="368"/>
      <c r="AA839" s="369"/>
      <c r="AB839" s="369"/>
      <c r="AC839" s="369"/>
      <c r="AD839" s="369" t="s">
        <v>234</v>
      </c>
      <c r="AE839" s="368" t="str">
        <f t="shared" si="29"/>
        <v>(please specify) (552)</v>
      </c>
      <c r="AF839" s="720"/>
      <c r="AG839" s="720"/>
      <c r="AH839" s="723"/>
      <c r="AI839" s="723"/>
      <c r="AJ839" s="723"/>
    </row>
    <row r="840" spans="1:36" ht="148.19999999999999" outlineLevel="1" x14ac:dyDescent="0.25">
      <c r="A840" s="383">
        <v>553</v>
      </c>
      <c r="B840" s="373"/>
      <c r="C840" s="382" t="s">
        <v>657</v>
      </c>
      <c r="D840" s="402" t="s">
        <v>995</v>
      </c>
      <c r="E840" s="376"/>
      <c r="F840" s="368"/>
      <c r="G840" s="376"/>
      <c r="H840" s="376"/>
      <c r="I840" s="406" t="s">
        <v>1428</v>
      </c>
      <c r="J840" s="376" t="s">
        <v>577</v>
      </c>
      <c r="K840" s="214" t="s">
        <v>2277</v>
      </c>
      <c r="L840" s="376" t="s">
        <v>579</v>
      </c>
      <c r="M840" s="368" t="s">
        <v>2278</v>
      </c>
      <c r="N840" s="367"/>
      <c r="O840" s="374"/>
      <c r="P840" s="367" t="s">
        <v>627</v>
      </c>
      <c r="Q840" s="214"/>
      <c r="R840" s="367" t="s">
        <v>34</v>
      </c>
      <c r="S840" s="367"/>
      <c r="T840" s="367"/>
      <c r="U840" s="366" t="s">
        <v>34</v>
      </c>
      <c r="V840" s="373"/>
      <c r="W840" s="368"/>
      <c r="X840" s="368"/>
      <c r="Y840" s="368"/>
      <c r="Z840" s="368"/>
      <c r="AA840" s="369"/>
      <c r="AB840" s="369"/>
      <c r="AC840" s="369"/>
      <c r="AD840" s="369" t="s">
        <v>234</v>
      </c>
      <c r="AE840" s="368" t="str">
        <f t="shared" si="29"/>
        <v>No change in benefit, but lower premiums (553)</v>
      </c>
      <c r="AF840" s="720"/>
      <c r="AG840" s="720"/>
      <c r="AH840" s="723"/>
      <c r="AI840" s="723"/>
      <c r="AJ840" s="723"/>
    </row>
    <row r="841" spans="1:36" ht="148.19999999999999" outlineLevel="1" x14ac:dyDescent="0.25">
      <c r="A841" s="383">
        <v>554</v>
      </c>
      <c r="B841" s="373"/>
      <c r="C841" s="382" t="s">
        <v>657</v>
      </c>
      <c r="D841" s="402" t="s">
        <v>995</v>
      </c>
      <c r="E841" s="376"/>
      <c r="F841" s="368"/>
      <c r="G841" s="376"/>
      <c r="H841" s="376"/>
      <c r="I841" s="406" t="s">
        <v>1429</v>
      </c>
      <c r="J841" s="376" t="s">
        <v>577</v>
      </c>
      <c r="K841" s="214" t="s">
        <v>2277</v>
      </c>
      <c r="L841" s="376" t="s">
        <v>579</v>
      </c>
      <c r="M841" s="368" t="s">
        <v>2278</v>
      </c>
      <c r="N841" s="367"/>
      <c r="O841" s="374"/>
      <c r="P841" s="367" t="s">
        <v>627</v>
      </c>
      <c r="Q841" s="214"/>
      <c r="R841" s="367" t="s">
        <v>34</v>
      </c>
      <c r="S841" s="367"/>
      <c r="T841" s="367"/>
      <c r="U841" s="366" t="s">
        <v>34</v>
      </c>
      <c r="V841" s="373"/>
      <c r="W841" s="368"/>
      <c r="X841" s="368"/>
      <c r="Y841" s="368"/>
      <c r="Z841" s="368"/>
      <c r="AA841" s="369"/>
      <c r="AB841" s="369"/>
      <c r="AC841" s="369"/>
      <c r="AD841" s="369" t="s">
        <v>234</v>
      </c>
      <c r="AE841" s="368" t="str">
        <f t="shared" si="29"/>
        <v>Fewer benefits and lower premiums (554)</v>
      </c>
      <c r="AF841" s="720"/>
      <c r="AG841" s="720"/>
      <c r="AH841" s="723"/>
      <c r="AI841" s="723"/>
      <c r="AJ841" s="723"/>
    </row>
    <row r="842" spans="1:36" ht="148.19999999999999" outlineLevel="1" x14ac:dyDescent="0.25">
      <c r="A842" s="383">
        <v>555</v>
      </c>
      <c r="B842" s="373"/>
      <c r="C842" s="382" t="s">
        <v>657</v>
      </c>
      <c r="D842" s="402" t="s">
        <v>995</v>
      </c>
      <c r="E842" s="376"/>
      <c r="F842" s="368"/>
      <c r="G842" s="376"/>
      <c r="H842" s="376"/>
      <c r="I842" s="406" t="s">
        <v>378</v>
      </c>
      <c r="J842" s="376" t="s">
        <v>577</v>
      </c>
      <c r="K842" s="214" t="s">
        <v>2277</v>
      </c>
      <c r="L842" s="376" t="s">
        <v>579</v>
      </c>
      <c r="M842" s="368" t="s">
        <v>2278</v>
      </c>
      <c r="N842" s="367"/>
      <c r="O842" s="374"/>
      <c r="P842" s="367" t="s">
        <v>627</v>
      </c>
      <c r="Q842" s="214"/>
      <c r="R842" s="367" t="s">
        <v>34</v>
      </c>
      <c r="S842" s="367"/>
      <c r="T842" s="367"/>
      <c r="U842" s="366" t="s">
        <v>34</v>
      </c>
      <c r="V842" s="373"/>
      <c r="W842" s="368"/>
      <c r="X842" s="368"/>
      <c r="Y842" s="368"/>
      <c r="Z842" s="368"/>
      <c r="AA842" s="369"/>
      <c r="AB842" s="369"/>
      <c r="AC842" s="369"/>
      <c r="AD842" s="369" t="s">
        <v>234</v>
      </c>
      <c r="AE842" s="368" t="str">
        <f t="shared" si="29"/>
        <v>Other (555)</v>
      </c>
      <c r="AF842" s="720"/>
      <c r="AG842" s="720"/>
      <c r="AH842" s="723"/>
      <c r="AI842" s="723"/>
      <c r="AJ842" s="723"/>
    </row>
    <row r="843" spans="1:36" ht="22.8" outlineLevel="1" x14ac:dyDescent="0.25">
      <c r="A843" s="383">
        <v>556</v>
      </c>
      <c r="B843" s="373"/>
      <c r="C843" s="382" t="s">
        <v>657</v>
      </c>
      <c r="D843" s="402" t="s">
        <v>995</v>
      </c>
      <c r="E843" s="376"/>
      <c r="F843" s="368"/>
      <c r="G843" s="376"/>
      <c r="H843" s="376"/>
      <c r="I843" s="406" t="s">
        <v>1427</v>
      </c>
      <c r="J843" s="376" t="s">
        <v>577</v>
      </c>
      <c r="K843" s="214" t="s">
        <v>2280</v>
      </c>
      <c r="L843" s="376" t="s">
        <v>33</v>
      </c>
      <c r="M843" s="368"/>
      <c r="N843" s="367" t="s">
        <v>239</v>
      </c>
      <c r="O843" s="374">
        <v>60</v>
      </c>
      <c r="P843" s="367" t="s">
        <v>578</v>
      </c>
      <c r="Q843" s="214"/>
      <c r="R843" s="367" t="s">
        <v>34</v>
      </c>
      <c r="S843" s="367"/>
      <c r="T843" s="367"/>
      <c r="U843" s="366" t="s">
        <v>34</v>
      </c>
      <c r="V843" s="373"/>
      <c r="W843" s="368"/>
      <c r="X843" s="368"/>
      <c r="Y843" s="368"/>
      <c r="Z843" s="368"/>
      <c r="AA843" s="369"/>
      <c r="AB843" s="369"/>
      <c r="AC843" s="369"/>
      <c r="AD843" s="369" t="s">
        <v>234</v>
      </c>
      <c r="AE843" s="368" t="str">
        <f t="shared" si="29"/>
        <v>(please specify) (556)</v>
      </c>
      <c r="AF843" s="720"/>
      <c r="AG843" s="720"/>
      <c r="AH843" s="723"/>
      <c r="AI843" s="723"/>
      <c r="AJ843" s="723"/>
    </row>
    <row r="844" spans="1:36" ht="165" customHeight="1" outlineLevel="1" x14ac:dyDescent="0.25">
      <c r="A844" s="383">
        <v>557</v>
      </c>
      <c r="B844" s="373"/>
      <c r="C844" s="382" t="s">
        <v>657</v>
      </c>
      <c r="D844" s="402" t="s">
        <v>995</v>
      </c>
      <c r="E844" s="376"/>
      <c r="F844" s="368"/>
      <c r="G844" s="376"/>
      <c r="H844" s="376"/>
      <c r="I844" s="406" t="s">
        <v>1103</v>
      </c>
      <c r="J844" s="376" t="s">
        <v>32</v>
      </c>
      <c r="K844" s="214"/>
      <c r="L844" s="376" t="s">
        <v>33</v>
      </c>
      <c r="M844" s="368"/>
      <c r="N844" s="367"/>
      <c r="O844" s="374"/>
      <c r="P844" s="367" t="s">
        <v>627</v>
      </c>
      <c r="Q844" s="214"/>
      <c r="R844" s="367" t="s">
        <v>34</v>
      </c>
      <c r="S844" s="367"/>
      <c r="T844" s="367"/>
      <c r="U844" s="366" t="s">
        <v>34</v>
      </c>
      <c r="V844" s="373"/>
      <c r="W844" s="368"/>
      <c r="X844" s="368"/>
      <c r="Y844" s="368"/>
      <c r="Z844" s="368"/>
      <c r="AA844" s="369"/>
      <c r="AB844" s="369"/>
      <c r="AC844" s="369"/>
      <c r="AD844" s="369" t="s">
        <v>234</v>
      </c>
      <c r="AE844" s="368" t="str">
        <f t="shared" si="29"/>
        <v>Will review the Personal Worksheet with the policyowner(s) including the premium, premium rate increase history and potential for premium increases in the future, and explain the importance of completing this information. (557)</v>
      </c>
      <c r="AF844" s="575"/>
      <c r="AG844" s="575"/>
      <c r="AH844" s="723"/>
      <c r="AI844" s="723"/>
      <c r="AJ844" s="723"/>
    </row>
    <row r="845" spans="1:36" ht="165" customHeight="1" outlineLevel="1" x14ac:dyDescent="0.25">
      <c r="A845" s="383">
        <v>558</v>
      </c>
      <c r="B845" s="373"/>
      <c r="C845" s="382" t="s">
        <v>657</v>
      </c>
      <c r="D845" s="402" t="s">
        <v>995</v>
      </c>
      <c r="E845" s="380"/>
      <c r="F845" s="371"/>
      <c r="G845" s="380"/>
      <c r="H845" s="380"/>
      <c r="I845" s="406" t="s">
        <v>2439</v>
      </c>
      <c r="J845" s="376" t="s">
        <v>577</v>
      </c>
      <c r="K845" s="214" t="s">
        <v>1518</v>
      </c>
      <c r="L845" s="376" t="s">
        <v>34</v>
      </c>
      <c r="M845" s="368"/>
      <c r="N845" s="367"/>
      <c r="O845" s="374"/>
      <c r="P845" s="367" t="s">
        <v>369</v>
      </c>
      <c r="Q845" s="214"/>
      <c r="R845" s="367" t="s">
        <v>34</v>
      </c>
      <c r="S845" s="367"/>
      <c r="T845" s="367"/>
      <c r="U845" s="366" t="s">
        <v>34</v>
      </c>
      <c r="V845" s="373"/>
      <c r="W845" s="368"/>
      <c r="X845" s="368"/>
      <c r="Y845" s="368"/>
      <c r="Z845" s="368"/>
      <c r="AA845" s="369"/>
      <c r="AB845" s="369"/>
      <c r="AC845" s="369"/>
      <c r="AD845" s="369" t="s">
        <v>234</v>
      </c>
      <c r="AE845" s="368" t="str">
        <f t="shared" si="29"/>
        <v>LTC Rider selected: The Client Information Booklet with Only LTC Rider Forms BK-10453 is not included in the forms package and must be obtained from Lifeline and delivered to the client. 
 (558)</v>
      </c>
      <c r="AF845" s="575"/>
      <c r="AG845" s="575"/>
      <c r="AH845" s="723"/>
      <c r="AI845" s="723"/>
      <c r="AJ845" s="723"/>
    </row>
    <row r="846" spans="1:36" ht="165" customHeight="1" outlineLevel="1" x14ac:dyDescent="0.25">
      <c r="A846" s="383">
        <v>559</v>
      </c>
      <c r="B846" s="373"/>
      <c r="C846" s="382" t="s">
        <v>657</v>
      </c>
      <c r="D846" s="402" t="s">
        <v>995</v>
      </c>
      <c r="E846" s="380"/>
      <c r="F846" s="371"/>
      <c r="G846" s="380"/>
      <c r="H846" s="380"/>
      <c r="I846" s="406" t="s">
        <v>1687</v>
      </c>
      <c r="J846" s="376" t="s">
        <v>577</v>
      </c>
      <c r="K846" s="214" t="s">
        <v>1518</v>
      </c>
      <c r="L846" s="376" t="s">
        <v>33</v>
      </c>
      <c r="M846" s="368"/>
      <c r="N846" s="367"/>
      <c r="O846" s="374"/>
      <c r="P846" s="367" t="s">
        <v>627</v>
      </c>
      <c r="Q846" s="214"/>
      <c r="R846" s="367" t="s">
        <v>34</v>
      </c>
      <c r="S846" s="367"/>
      <c r="T846" s="367"/>
      <c r="U846" s="366" t="s">
        <v>34</v>
      </c>
      <c r="V846" s="373"/>
      <c r="W846" s="368"/>
      <c r="X846" s="368"/>
      <c r="Y846" s="368"/>
      <c r="Z846" s="368"/>
      <c r="AA846" s="369"/>
      <c r="AB846" s="369"/>
      <c r="AC846" s="369"/>
      <c r="AD846" s="369" t="s">
        <v>234</v>
      </c>
      <c r="AE846" s="368" t="str">
        <f t="shared" si="29"/>
        <v>Will deliver the LTC Rider disclosures (Outline of Coverage, Rate Increase Disclosure Notice, Things You Should Know-LTC Rider, 
Privacy Notice for Personal Health Information and A Shopper’s Guide to Long-Term Care Insurance)
 (559)</v>
      </c>
      <c r="AF846" s="575"/>
      <c r="AG846" s="575"/>
      <c r="AH846" s="723"/>
      <c r="AI846" s="723"/>
      <c r="AJ846" s="723"/>
    </row>
    <row r="847" spans="1:36" ht="72" customHeight="1" outlineLevel="1" x14ac:dyDescent="0.25">
      <c r="A847" s="383">
        <v>560</v>
      </c>
      <c r="B847" s="373"/>
      <c r="C847" s="382" t="s">
        <v>657</v>
      </c>
      <c r="D847" s="402" t="s">
        <v>995</v>
      </c>
      <c r="E847" s="380"/>
      <c r="F847" s="371"/>
      <c r="G847" s="380"/>
      <c r="H847" s="380"/>
      <c r="I847" s="406" t="s">
        <v>1685</v>
      </c>
      <c r="J847" s="376" t="s">
        <v>577</v>
      </c>
      <c r="K847" s="214" t="s">
        <v>1518</v>
      </c>
      <c r="L847" s="376" t="s">
        <v>34</v>
      </c>
      <c r="M847" s="368"/>
      <c r="N847" s="367"/>
      <c r="O847" s="374"/>
      <c r="P847" s="367" t="s">
        <v>369</v>
      </c>
      <c r="Q847" s="214"/>
      <c r="R847" s="367" t="s">
        <v>34</v>
      </c>
      <c r="S847" s="367"/>
      <c r="T847" s="367"/>
      <c r="U847" s="366" t="s">
        <v>34</v>
      </c>
      <c r="V847" s="373"/>
      <c r="W847" s="368"/>
      <c r="X847" s="368"/>
      <c r="Y847" s="368"/>
      <c r="Z847" s="368"/>
      <c r="AA847" s="369"/>
      <c r="AB847" s="369"/>
      <c r="AC847" s="369"/>
      <c r="AD847" s="369" t="s">
        <v>234</v>
      </c>
      <c r="AE847" s="368" t="str">
        <f t="shared" si="29"/>
        <v>Please note: All required Life Insurance disclosures will be generated and included in the forms package and do not need to be obtained separately.
 (560)</v>
      </c>
      <c r="AF847" s="575"/>
      <c r="AG847" s="575"/>
      <c r="AH847" s="723"/>
      <c r="AI847" s="723"/>
      <c r="AJ847" s="723"/>
    </row>
    <row r="848" spans="1:36" s="551" customFormat="1" ht="72" customHeight="1" outlineLevel="1" x14ac:dyDescent="0.25">
      <c r="A848" s="583">
        <v>560.1</v>
      </c>
      <c r="B848" s="761" t="s">
        <v>4141</v>
      </c>
      <c r="C848" s="670" t="s">
        <v>656</v>
      </c>
      <c r="D848" s="671" t="s">
        <v>995</v>
      </c>
      <c r="E848" s="672"/>
      <c r="F848" s="673"/>
      <c r="G848" s="672"/>
      <c r="H848" s="672"/>
      <c r="I848" s="674" t="s">
        <v>4102</v>
      </c>
      <c r="J848" s="675" t="s">
        <v>577</v>
      </c>
      <c r="K848" s="676" t="s">
        <v>4103</v>
      </c>
      <c r="L848" s="675"/>
      <c r="M848" s="674"/>
      <c r="N848" s="677"/>
      <c r="O848" s="678"/>
      <c r="P848" s="677" t="s">
        <v>4104</v>
      </c>
      <c r="Q848" s="596"/>
      <c r="R848" s="600"/>
      <c r="S848" s="600"/>
      <c r="T848" s="600"/>
      <c r="U848" s="601"/>
      <c r="V848" s="589"/>
      <c r="W848" s="573"/>
      <c r="X848" s="573"/>
      <c r="Y848" s="573"/>
      <c r="Z848" s="573"/>
      <c r="AA848" s="602"/>
      <c r="AB848" s="602"/>
      <c r="AC848" s="602"/>
      <c r="AD848" s="602"/>
      <c r="AE848" s="553" t="str">
        <f t="shared" si="29"/>
        <v>Risk of Lapse and Offer of Protection Against Lapse for Comprehensive Long-Term Care (560.1)</v>
      </c>
      <c r="AF848" s="575"/>
      <c r="AG848" s="575"/>
      <c r="AH848" s="723"/>
      <c r="AI848" s="723"/>
      <c r="AJ848" s="723"/>
    </row>
    <row r="849" spans="1:36" s="551" customFormat="1" ht="181.35" customHeight="1" outlineLevel="1" x14ac:dyDescent="0.25">
      <c r="A849" s="583">
        <v>560.20000000000005</v>
      </c>
      <c r="B849" s="761" t="s">
        <v>4141</v>
      </c>
      <c r="C849" s="670" t="s">
        <v>656</v>
      </c>
      <c r="D849" s="671" t="s">
        <v>995</v>
      </c>
      <c r="E849" s="672"/>
      <c r="F849" s="673"/>
      <c r="G849" s="672"/>
      <c r="H849" s="672"/>
      <c r="I849" s="674" t="s">
        <v>4105</v>
      </c>
      <c r="J849" s="675" t="s">
        <v>577</v>
      </c>
      <c r="K849" s="676" t="s">
        <v>4103</v>
      </c>
      <c r="L849" s="675" t="s">
        <v>34</v>
      </c>
      <c r="M849" s="674"/>
      <c r="N849" s="677"/>
      <c r="O849" s="678"/>
      <c r="P849" s="677" t="s">
        <v>4106</v>
      </c>
      <c r="Q849" s="596"/>
      <c r="R849" s="600"/>
      <c r="S849" s="600"/>
      <c r="T849" s="600"/>
      <c r="U849" s="601"/>
      <c r="V849" s="589"/>
      <c r="W849" s="573"/>
      <c r="X849" s="573"/>
      <c r="Y849" s="573"/>
      <c r="Z849" s="573"/>
      <c r="AA849" s="602"/>
      <c r="AB849" s="602"/>
      <c r="AC849" s="602"/>
      <c r="AD849" s="602"/>
      <c r="AE849" s="553" t="str">
        <f t="shared" si="29"/>
        <v>I have explained to the applicant that the universal life insurance policy the applicant is applying for may lapse under guaranteed assumptions due to insufficient account value, even if all planned premiums are paid on time and no loans or withdrawals are taken. I have also explained that if the life insurance policy lapses then the long-term care coverage will also be lost.
I offered the applicant, and the applicant has reviewed, the following option(s). Check all that apply. At least one must be checked. (560.2)</v>
      </c>
      <c r="AF849" s="575"/>
      <c r="AG849" s="575"/>
      <c r="AH849" s="723"/>
      <c r="AI849" s="723"/>
      <c r="AJ849" s="723"/>
    </row>
    <row r="850" spans="1:36" s="551" customFormat="1" ht="72" customHeight="1" outlineLevel="1" x14ac:dyDescent="0.25">
      <c r="A850" s="583">
        <v>560.29999999999995</v>
      </c>
      <c r="B850" s="761" t="s">
        <v>4141</v>
      </c>
      <c r="C850" s="670" t="s">
        <v>656</v>
      </c>
      <c r="D850" s="671" t="s">
        <v>995</v>
      </c>
      <c r="E850" s="672"/>
      <c r="F850" s="673"/>
      <c r="G850" s="672"/>
      <c r="H850" s="672"/>
      <c r="I850" s="674" t="s">
        <v>4107</v>
      </c>
      <c r="J850" s="675" t="s">
        <v>577</v>
      </c>
      <c r="K850" s="676" t="s">
        <v>4103</v>
      </c>
      <c r="L850" s="675" t="s">
        <v>579</v>
      </c>
      <c r="M850" s="674" t="s">
        <v>4108</v>
      </c>
      <c r="N850" s="677"/>
      <c r="O850" s="678"/>
      <c r="P850" s="677" t="s">
        <v>627</v>
      </c>
      <c r="Q850" s="596"/>
      <c r="R850" s="600"/>
      <c r="S850" s="600"/>
      <c r="T850" s="600"/>
      <c r="U850" s="601"/>
      <c r="V850" s="589"/>
      <c r="W850" s="573"/>
      <c r="X850" s="573"/>
      <c r="Y850" s="573"/>
      <c r="Z850" s="573"/>
      <c r="AA850" s="602"/>
      <c r="AB850" s="602"/>
      <c r="AC850" s="602"/>
      <c r="AD850" s="602"/>
      <c r="AE850" s="553" t="str">
        <f t="shared" si="29"/>
        <v>An optional no-lapse guarantee benefit. I have explained that a no-lapse guarantee benefit would guarantee the policy against lapse for the insured's lifetime if all premiums to support the policy and no-lapse benefit are paid on time and no lonas or withdrawals are taken. (560.3)</v>
      </c>
      <c r="AF850" s="575"/>
      <c r="AG850" s="575"/>
      <c r="AH850" s="723"/>
      <c r="AI850" s="723"/>
      <c r="AJ850" s="723"/>
    </row>
    <row r="851" spans="1:36" s="551" customFormat="1" ht="72" customHeight="1" outlineLevel="1" x14ac:dyDescent="0.25">
      <c r="A851" s="583">
        <v>560.4</v>
      </c>
      <c r="B851" s="761" t="s">
        <v>4141</v>
      </c>
      <c r="C851" s="670" t="s">
        <v>656</v>
      </c>
      <c r="D851" s="671" t="s">
        <v>995</v>
      </c>
      <c r="E851" s="672"/>
      <c r="F851" s="673"/>
      <c r="G851" s="672"/>
      <c r="H851" s="672"/>
      <c r="I851" s="674" t="s">
        <v>4109</v>
      </c>
      <c r="J851" s="675" t="s">
        <v>577</v>
      </c>
      <c r="K851" s="676" t="s">
        <v>4103</v>
      </c>
      <c r="L851" s="675" t="s">
        <v>579</v>
      </c>
      <c r="M851" s="674" t="s">
        <v>4108</v>
      </c>
      <c r="N851" s="677"/>
      <c r="O851" s="678"/>
      <c r="P851" s="677" t="s">
        <v>627</v>
      </c>
      <c r="Q851" s="596"/>
      <c r="R851" s="600"/>
      <c r="S851" s="600"/>
      <c r="T851" s="600"/>
      <c r="U851" s="601"/>
      <c r="V851" s="589"/>
      <c r="W851" s="573"/>
      <c r="X851" s="573"/>
      <c r="Y851" s="573"/>
      <c r="Z851" s="573"/>
      <c r="AA851" s="602"/>
      <c r="AB851" s="602"/>
      <c r="AC851" s="602"/>
      <c r="AD851" s="602"/>
      <c r="AE851" s="553" t="str">
        <f t="shared" si="29"/>
        <v>A different universal life policy that includes long-term care coverage and is offered with a no-lapse guarantee benefit. I have explained that a no-lapse guarantee benefit would guarantee the policy against lapse for the insured's lifetime if all premiums needed to support the policy and no-lapse benefit are paid on time and no loans or withdrawals are taken. (560.4)</v>
      </c>
      <c r="AF851" s="575"/>
      <c r="AG851" s="575"/>
      <c r="AH851" s="723"/>
      <c r="AI851" s="723"/>
      <c r="AJ851" s="723"/>
    </row>
    <row r="852" spans="1:36" s="551" customFormat="1" ht="72" customHeight="1" outlineLevel="1" x14ac:dyDescent="0.25">
      <c r="A852" s="583">
        <v>560.5</v>
      </c>
      <c r="B852" s="761" t="s">
        <v>4141</v>
      </c>
      <c r="C852" s="670" t="s">
        <v>656</v>
      </c>
      <c r="D852" s="671" t="s">
        <v>995</v>
      </c>
      <c r="E852" s="672"/>
      <c r="F852" s="673"/>
      <c r="G852" s="672"/>
      <c r="H852" s="672"/>
      <c r="I852" s="674" t="s">
        <v>4110</v>
      </c>
      <c r="J852" s="675" t="s">
        <v>577</v>
      </c>
      <c r="K852" s="676" t="s">
        <v>4103</v>
      </c>
      <c r="L852" s="675" t="s">
        <v>579</v>
      </c>
      <c r="M852" s="674" t="s">
        <v>4108</v>
      </c>
      <c r="N852" s="677"/>
      <c r="O852" s="678"/>
      <c r="P852" s="677" t="s">
        <v>627</v>
      </c>
      <c r="Q852" s="596"/>
      <c r="R852" s="600"/>
      <c r="S852" s="600"/>
      <c r="T852" s="600"/>
      <c r="U852" s="601"/>
      <c r="V852" s="589"/>
      <c r="W852" s="573"/>
      <c r="X852" s="573"/>
      <c r="Y852" s="573"/>
      <c r="Z852" s="573"/>
      <c r="AA852" s="602"/>
      <c r="AB852" s="602"/>
      <c r="AC852" s="602"/>
      <c r="AD852" s="602"/>
      <c r="AE852" s="553" t="str">
        <f t="shared" si="29"/>
        <v>A whole life policy that includes long-term care coverage. I have explained that a whole life policy is guaranteed against lapse if all required premiums are paid on time. (560.5)</v>
      </c>
      <c r="AF852" s="575"/>
      <c r="AG852" s="575"/>
      <c r="AH852" s="723"/>
      <c r="AI852" s="723"/>
      <c r="AJ852" s="723"/>
    </row>
    <row r="853" spans="1:36" s="551" customFormat="1" ht="72" customHeight="1" outlineLevel="1" x14ac:dyDescent="0.25">
      <c r="A853" s="583">
        <v>560.6</v>
      </c>
      <c r="B853" s="761" t="s">
        <v>4141</v>
      </c>
      <c r="C853" s="670" t="s">
        <v>656</v>
      </c>
      <c r="D853" s="671" t="s">
        <v>995</v>
      </c>
      <c r="E853" s="672"/>
      <c r="F853" s="673"/>
      <c r="G853" s="672"/>
      <c r="H853" s="672"/>
      <c r="I853" s="674" t="s">
        <v>4163</v>
      </c>
      <c r="J853" s="675" t="s">
        <v>577</v>
      </c>
      <c r="K853" s="676" t="s">
        <v>4103</v>
      </c>
      <c r="L853" s="675" t="s">
        <v>579</v>
      </c>
      <c r="M853" s="674" t="s">
        <v>4108</v>
      </c>
      <c r="N853" s="677"/>
      <c r="O853" s="678"/>
      <c r="P853" s="677" t="s">
        <v>627</v>
      </c>
      <c r="Q853" s="596"/>
      <c r="R853" s="600"/>
      <c r="S853" s="600"/>
      <c r="T853" s="600"/>
      <c r="U853" s="601"/>
      <c r="V853" s="589"/>
      <c r="W853" s="573"/>
      <c r="X853" s="573"/>
      <c r="Y853" s="573"/>
      <c r="Z853" s="573"/>
      <c r="AA853" s="602"/>
      <c r="AB853" s="602"/>
      <c r="AC853" s="602"/>
      <c r="AD853" s="602"/>
      <c r="AE853" s="553" t="str">
        <f t="shared" si="29"/>
        <v>A stand-alone long-term care policy. I have explained that a stand-alone long-term care policy is guaranteed against lapse if all required premiums are paid on time. (560.6)</v>
      </c>
      <c r="AF853" s="575"/>
      <c r="AG853" s="575"/>
      <c r="AH853" s="723"/>
      <c r="AI853" s="723"/>
      <c r="AJ853" s="723"/>
    </row>
    <row r="854" spans="1:36" ht="49.5" customHeight="1" outlineLevel="1" x14ac:dyDescent="0.25">
      <c r="A854" s="383">
        <v>561</v>
      </c>
      <c r="B854" s="373"/>
      <c r="C854" s="382" t="s">
        <v>656</v>
      </c>
      <c r="D854" s="402" t="s">
        <v>995</v>
      </c>
      <c r="E854" s="380"/>
      <c r="F854" s="371"/>
      <c r="G854" s="380"/>
      <c r="H854" s="380"/>
      <c r="I854" s="401" t="s">
        <v>2428</v>
      </c>
      <c r="J854" s="376" t="s">
        <v>32</v>
      </c>
      <c r="K854" s="214"/>
      <c r="L854" s="376" t="s">
        <v>34</v>
      </c>
      <c r="M854" s="368"/>
      <c r="N854" s="385"/>
      <c r="O854" s="384"/>
      <c r="P854" s="367" t="s">
        <v>408</v>
      </c>
      <c r="Q854" s="214"/>
      <c r="R854" s="404"/>
      <c r="S854" s="367"/>
      <c r="T854" s="367"/>
      <c r="U854" s="403"/>
      <c r="V854" s="373"/>
      <c r="W854" s="368"/>
      <c r="X854" s="368"/>
      <c r="Y854" s="368"/>
      <c r="Z854" s="368"/>
      <c r="AA854" s="398"/>
      <c r="AB854" s="369"/>
      <c r="AC854" s="369"/>
      <c r="AD854" s="369"/>
      <c r="AE854" s="368" t="str">
        <f t="shared" si="29"/>
        <v>For Broker Dealer and Life Insurance Producer Use Only.  Not for Use with the Public.
(Note to Dev: Text should be in bold) (561)</v>
      </c>
      <c r="AF854" s="575"/>
      <c r="AG854" s="575"/>
      <c r="AH854" s="723"/>
      <c r="AI854" s="723"/>
      <c r="AJ854" s="723"/>
    </row>
    <row r="855" spans="1:36" ht="81.599999999999994" customHeight="1" x14ac:dyDescent="0.25">
      <c r="A855" s="383">
        <v>562</v>
      </c>
      <c r="B855" s="373"/>
      <c r="C855" s="382" t="s">
        <v>657</v>
      </c>
      <c r="D855" s="397" t="s">
        <v>424</v>
      </c>
      <c r="E855" s="395" t="s">
        <v>577</v>
      </c>
      <c r="F855" s="419" t="s">
        <v>2442</v>
      </c>
      <c r="G855" s="395"/>
      <c r="H855" s="395">
        <v>1</v>
      </c>
      <c r="I855" s="396"/>
      <c r="J855" s="395"/>
      <c r="K855" s="392"/>
      <c r="L855" s="395"/>
      <c r="M855" s="386"/>
      <c r="N855" s="394" t="s">
        <v>415</v>
      </c>
      <c r="O855" s="393" t="s">
        <v>415</v>
      </c>
      <c r="P855" s="391"/>
      <c r="Q855" s="392"/>
      <c r="R855" s="418"/>
      <c r="S855" s="391"/>
      <c r="T855" s="391"/>
      <c r="U855" s="390"/>
      <c r="V855" s="389"/>
      <c r="W855" s="386"/>
      <c r="X855" s="386"/>
      <c r="Y855" s="386"/>
      <c r="Z855" s="386"/>
      <c r="AA855" s="417"/>
      <c r="AB855" s="388"/>
      <c r="AC855" s="388"/>
      <c r="AD855" s="387" t="s">
        <v>415</v>
      </c>
      <c r="AE855" s="386"/>
      <c r="AF855" s="575"/>
      <c r="AG855" s="575"/>
      <c r="AH855" s="723"/>
      <c r="AI855" s="723"/>
      <c r="AJ855" s="723"/>
    </row>
    <row r="856" spans="1:36" ht="36" customHeight="1" outlineLevel="1" x14ac:dyDescent="0.25">
      <c r="A856" s="383">
        <v>563</v>
      </c>
      <c r="B856" s="373"/>
      <c r="C856" s="382" t="s">
        <v>657</v>
      </c>
      <c r="D856" s="402" t="s">
        <v>424</v>
      </c>
      <c r="E856" s="376"/>
      <c r="F856" s="368"/>
      <c r="G856" s="376"/>
      <c r="H856" s="376"/>
      <c r="I856" s="406" t="s">
        <v>412</v>
      </c>
      <c r="J856" s="376" t="s">
        <v>32</v>
      </c>
      <c r="K856" s="214"/>
      <c r="L856" s="376" t="s">
        <v>34</v>
      </c>
      <c r="M856" s="368"/>
      <c r="N856" s="400"/>
      <c r="O856" s="400"/>
      <c r="P856" s="367" t="s">
        <v>369</v>
      </c>
      <c r="Q856" s="400"/>
      <c r="R856" s="400"/>
      <c r="S856" s="214"/>
      <c r="T856" s="367"/>
      <c r="U856" s="366"/>
      <c r="V856" s="373"/>
      <c r="W856" s="368"/>
      <c r="X856" s="368"/>
      <c r="Y856" s="368"/>
      <c r="Z856" s="368"/>
      <c r="AA856" s="398"/>
      <c r="AB856" s="369"/>
      <c r="AC856" s="369"/>
      <c r="AD856" s="413"/>
      <c r="AE856" s="368" t="str">
        <f t="shared" ref="AE856:AE865" si="30">I856&amp;" ("&amp;A856&amp;")"</f>
        <v>Home Office Generated: Enter up to 7 materials used in the sale. (563)</v>
      </c>
      <c r="AF856" s="575"/>
      <c r="AG856" s="575"/>
      <c r="AH856" s="723"/>
      <c r="AI856" s="723"/>
      <c r="AJ856" s="723"/>
    </row>
    <row r="857" spans="1:36" ht="60" customHeight="1" outlineLevel="1" x14ac:dyDescent="0.25">
      <c r="A857" s="383">
        <v>564</v>
      </c>
      <c r="B857" s="373"/>
      <c r="C857" s="382" t="s">
        <v>657</v>
      </c>
      <c r="D857" s="402" t="s">
        <v>424</v>
      </c>
      <c r="E857" s="376" t="s">
        <v>32</v>
      </c>
      <c r="F857" s="368"/>
      <c r="G857" s="376" t="s">
        <v>452</v>
      </c>
      <c r="H857" s="376">
        <v>7</v>
      </c>
      <c r="I857" s="406" t="s">
        <v>264</v>
      </c>
      <c r="J857" s="376" t="s">
        <v>32</v>
      </c>
      <c r="K857" s="214"/>
      <c r="L857" s="376" t="s">
        <v>33</v>
      </c>
      <c r="M857" s="368"/>
      <c r="N857" s="367" t="s">
        <v>239</v>
      </c>
      <c r="O857" s="374">
        <v>35</v>
      </c>
      <c r="P857" s="367" t="s">
        <v>578</v>
      </c>
      <c r="Q857" s="214"/>
      <c r="R857" s="407" t="s">
        <v>500</v>
      </c>
      <c r="S857" s="367"/>
      <c r="T857" s="367"/>
      <c r="U857" s="411" t="s">
        <v>34</v>
      </c>
      <c r="V857" s="373"/>
      <c r="W857" s="415" t="s">
        <v>55</v>
      </c>
      <c r="X857" s="368"/>
      <c r="Y857" s="368"/>
      <c r="Z857" s="368"/>
      <c r="AA857" s="398"/>
      <c r="AB857" s="369"/>
      <c r="AC857" s="369"/>
      <c r="AD857" s="369" t="s">
        <v>234</v>
      </c>
      <c r="AE857" s="368" t="str">
        <f t="shared" si="30"/>
        <v>Sales Material Title
(Sales Material Title) (564)</v>
      </c>
      <c r="AF857" s="575"/>
      <c r="AG857" s="575"/>
      <c r="AH857" s="723"/>
      <c r="AI857" s="723"/>
      <c r="AJ857" s="723"/>
    </row>
    <row r="858" spans="1:36" ht="60" customHeight="1" outlineLevel="1" x14ac:dyDescent="0.25">
      <c r="A858" s="383">
        <v>565</v>
      </c>
      <c r="B858" s="373"/>
      <c r="C858" s="382" t="s">
        <v>657</v>
      </c>
      <c r="D858" s="402" t="s">
        <v>424</v>
      </c>
      <c r="E858" s="376" t="s">
        <v>32</v>
      </c>
      <c r="F858" s="368"/>
      <c r="G858" s="376" t="s">
        <v>452</v>
      </c>
      <c r="H858" s="376">
        <v>7</v>
      </c>
      <c r="I858" s="412" t="s">
        <v>366</v>
      </c>
      <c r="J858" s="376" t="s">
        <v>32</v>
      </c>
      <c r="K858" s="214"/>
      <c r="L858" s="376" t="s">
        <v>33</v>
      </c>
      <c r="M858" s="368"/>
      <c r="N858" s="367" t="s">
        <v>239</v>
      </c>
      <c r="O858" s="374">
        <v>7</v>
      </c>
      <c r="P858" s="367" t="s">
        <v>406</v>
      </c>
      <c r="Q858" s="214"/>
      <c r="R858" s="407" t="s">
        <v>500</v>
      </c>
      <c r="S858" s="367"/>
      <c r="T858" s="367"/>
      <c r="U858" s="411" t="s">
        <v>473</v>
      </c>
      <c r="V858" s="373"/>
      <c r="W858" s="368"/>
      <c r="X858" s="368"/>
      <c r="Y858" s="368"/>
      <c r="Z858" s="368"/>
      <c r="AA858" s="398"/>
      <c r="AB858" s="369"/>
      <c r="AC858" s="369"/>
      <c r="AD858" s="369" t="s">
        <v>234</v>
      </c>
      <c r="AE858" s="368" t="str">
        <f t="shared" si="30"/>
        <v>Form Number
(Form Number) (565)</v>
      </c>
      <c r="AF858" s="575"/>
      <c r="AG858" s="575"/>
      <c r="AH858" s="723"/>
      <c r="AI858" s="723"/>
      <c r="AJ858" s="723"/>
    </row>
    <row r="859" spans="1:36" ht="60" customHeight="1" outlineLevel="1" x14ac:dyDescent="0.25">
      <c r="A859" s="383">
        <v>566</v>
      </c>
      <c r="B859" s="373"/>
      <c r="C859" s="382" t="s">
        <v>657</v>
      </c>
      <c r="D859" s="402" t="s">
        <v>424</v>
      </c>
      <c r="E859" s="376" t="s">
        <v>32</v>
      </c>
      <c r="F859" s="368"/>
      <c r="G859" s="376" t="s">
        <v>452</v>
      </c>
      <c r="H859" s="376">
        <v>7</v>
      </c>
      <c r="I859" s="412" t="s">
        <v>367</v>
      </c>
      <c r="J859" s="376" t="s">
        <v>32</v>
      </c>
      <c r="K859" s="414"/>
      <c r="L859" s="376" t="s">
        <v>33</v>
      </c>
      <c r="M859" s="368"/>
      <c r="N859" s="367" t="s">
        <v>320</v>
      </c>
      <c r="O859" s="374">
        <v>6</v>
      </c>
      <c r="P859" s="367" t="s">
        <v>204</v>
      </c>
      <c r="Q859" s="214"/>
      <c r="R859" s="407" t="s">
        <v>500</v>
      </c>
      <c r="S859" s="367"/>
      <c r="T859" s="367"/>
      <c r="U859" s="416" t="s">
        <v>249</v>
      </c>
      <c r="V859" s="373"/>
      <c r="W859" s="368" t="s">
        <v>471</v>
      </c>
      <c r="X859" s="368"/>
      <c r="Y859" s="368"/>
      <c r="Z859" s="368"/>
      <c r="AA859" s="398"/>
      <c r="AB859" s="369"/>
      <c r="AC859" s="369"/>
      <c r="AD859" s="369" t="s">
        <v>234</v>
      </c>
      <c r="AE859" s="368" t="str">
        <f t="shared" si="30"/>
        <v>Revision Date
(Revision Date) (566)</v>
      </c>
      <c r="AF859" s="575"/>
      <c r="AG859" s="575"/>
      <c r="AH859" s="723"/>
      <c r="AI859" s="723"/>
      <c r="AJ859" s="723"/>
    </row>
    <row r="860" spans="1:36" ht="84" customHeight="1" outlineLevel="1" x14ac:dyDescent="0.25">
      <c r="A860" s="383">
        <v>567</v>
      </c>
      <c r="B860" s="373"/>
      <c r="C860" s="382" t="s">
        <v>656</v>
      </c>
      <c r="D860" s="402" t="s">
        <v>424</v>
      </c>
      <c r="E860" s="376"/>
      <c r="F860" s="368"/>
      <c r="G860" s="376"/>
      <c r="H860" s="376"/>
      <c r="I860" s="406" t="s">
        <v>915</v>
      </c>
      <c r="J860" s="376" t="s">
        <v>32</v>
      </c>
      <c r="K860" s="214" t="s">
        <v>2174</v>
      </c>
      <c r="L860" s="376" t="s">
        <v>34</v>
      </c>
      <c r="M860" s="368"/>
      <c r="N860" s="400"/>
      <c r="O860" s="400"/>
      <c r="P860" s="367" t="s">
        <v>369</v>
      </c>
      <c r="Q860" s="400"/>
      <c r="R860" s="400"/>
      <c r="S860" s="367"/>
      <c r="T860" s="367"/>
      <c r="U860" s="366"/>
      <c r="V860" s="373"/>
      <c r="W860" s="368"/>
      <c r="X860" s="368"/>
      <c r="Y860" s="368"/>
      <c r="Z860" s="368"/>
      <c r="AA860" s="398"/>
      <c r="AB860" s="369"/>
      <c r="AC860" s="369"/>
      <c r="AD860" s="413"/>
      <c r="AE860" s="368" t="str">
        <f t="shared" si="30"/>
        <v>Field Generated: Enter up to 7 Field generated materials used in the sale.  Submit all copies of field generated sales material to us through your normal submission process. (567)</v>
      </c>
      <c r="AF860" s="575"/>
      <c r="AG860" s="575"/>
      <c r="AH860" s="723"/>
      <c r="AI860" s="723"/>
      <c r="AJ860" s="723"/>
    </row>
    <row r="861" spans="1:36" ht="60" customHeight="1" outlineLevel="1" x14ac:dyDescent="0.25">
      <c r="A861" s="383">
        <v>568</v>
      </c>
      <c r="B861" s="373"/>
      <c r="C861" s="382" t="s">
        <v>657</v>
      </c>
      <c r="D861" s="402" t="s">
        <v>424</v>
      </c>
      <c r="E861" s="376" t="s">
        <v>32</v>
      </c>
      <c r="F861" s="368"/>
      <c r="G861" s="376" t="s">
        <v>452</v>
      </c>
      <c r="H861" s="376">
        <v>7</v>
      </c>
      <c r="I861" s="406" t="s">
        <v>264</v>
      </c>
      <c r="J861" s="376" t="s">
        <v>32</v>
      </c>
      <c r="K861" s="214"/>
      <c r="L861" s="376" t="s">
        <v>33</v>
      </c>
      <c r="M861" s="368"/>
      <c r="N861" s="367" t="s">
        <v>239</v>
      </c>
      <c r="O861" s="374">
        <v>35</v>
      </c>
      <c r="P861" s="367" t="s">
        <v>578</v>
      </c>
      <c r="Q861" s="214"/>
      <c r="R861" s="407" t="s">
        <v>500</v>
      </c>
      <c r="S861" s="367"/>
      <c r="T861" s="367"/>
      <c r="U861" s="411" t="s">
        <v>34</v>
      </c>
      <c r="V861" s="373"/>
      <c r="W861" s="415" t="s">
        <v>276</v>
      </c>
      <c r="X861" s="368"/>
      <c r="Y861" s="368"/>
      <c r="Z861" s="368"/>
      <c r="AA861" s="398"/>
      <c r="AB861" s="369"/>
      <c r="AC861" s="369"/>
      <c r="AD861" s="369" t="s">
        <v>234</v>
      </c>
      <c r="AE861" s="368" t="str">
        <f t="shared" si="30"/>
        <v>Sales Material Title
(Sales Material Title) (568)</v>
      </c>
      <c r="AF861" s="575"/>
      <c r="AG861" s="575"/>
      <c r="AH861" s="723"/>
      <c r="AI861" s="723"/>
      <c r="AJ861" s="723"/>
    </row>
    <row r="862" spans="1:36" ht="60" customHeight="1" outlineLevel="1" x14ac:dyDescent="0.25">
      <c r="A862" s="383">
        <v>569</v>
      </c>
      <c r="B862" s="373"/>
      <c r="C862" s="382" t="s">
        <v>657</v>
      </c>
      <c r="D862" s="402" t="s">
        <v>424</v>
      </c>
      <c r="E862" s="376" t="s">
        <v>32</v>
      </c>
      <c r="F862" s="368"/>
      <c r="G862" s="376" t="s">
        <v>452</v>
      </c>
      <c r="H862" s="376">
        <v>7</v>
      </c>
      <c r="I862" s="412" t="s">
        <v>368</v>
      </c>
      <c r="J862" s="376" t="s">
        <v>32</v>
      </c>
      <c r="K862" s="414"/>
      <c r="L862" s="376" t="s">
        <v>33</v>
      </c>
      <c r="M862" s="368"/>
      <c r="N862" s="367" t="s">
        <v>239</v>
      </c>
      <c r="O862" s="374">
        <v>10</v>
      </c>
      <c r="P862" s="367" t="s">
        <v>578</v>
      </c>
      <c r="Q862" s="214"/>
      <c r="R862" s="407" t="s">
        <v>500</v>
      </c>
      <c r="S862" s="367"/>
      <c r="T862" s="367"/>
      <c r="U862" s="411"/>
      <c r="V862" s="373"/>
      <c r="W862" s="368"/>
      <c r="X862" s="368"/>
      <c r="Y862" s="368"/>
      <c r="Z862" s="368"/>
      <c r="AA862" s="398"/>
      <c r="AB862" s="369"/>
      <c r="AC862" s="369"/>
      <c r="AD862" s="369" t="s">
        <v>234</v>
      </c>
      <c r="AE862" s="368" t="str">
        <f t="shared" si="30"/>
        <v>Control Number
(Control Number) (569)</v>
      </c>
      <c r="AF862" s="575"/>
      <c r="AG862" s="575"/>
      <c r="AH862" s="723"/>
      <c r="AI862" s="723"/>
      <c r="AJ862" s="723"/>
    </row>
    <row r="863" spans="1:36" ht="60" customHeight="1" outlineLevel="1" x14ac:dyDescent="0.25">
      <c r="A863" s="383">
        <v>570</v>
      </c>
      <c r="B863" s="373"/>
      <c r="C863" s="382" t="s">
        <v>657</v>
      </c>
      <c r="D863" s="402" t="s">
        <v>424</v>
      </c>
      <c r="E863" s="376" t="s">
        <v>32</v>
      </c>
      <c r="F863" s="368"/>
      <c r="G863" s="376" t="s">
        <v>452</v>
      </c>
      <c r="H863" s="376">
        <v>7</v>
      </c>
      <c r="I863" s="412" t="s">
        <v>917</v>
      </c>
      <c r="J863" s="376" t="s">
        <v>32</v>
      </c>
      <c r="K863" s="414"/>
      <c r="L863" s="376" t="s">
        <v>33</v>
      </c>
      <c r="M863" s="368"/>
      <c r="N863" s="375" t="s">
        <v>37</v>
      </c>
      <c r="O863" s="374">
        <v>8</v>
      </c>
      <c r="P863" s="367" t="s">
        <v>204</v>
      </c>
      <c r="Q863" s="214"/>
      <c r="R863" s="407" t="s">
        <v>500</v>
      </c>
      <c r="S863" s="367"/>
      <c r="T863" s="367"/>
      <c r="U863" s="366" t="s">
        <v>18</v>
      </c>
      <c r="V863" s="373"/>
      <c r="W863" s="368"/>
      <c r="X863" s="368"/>
      <c r="Y863" s="368"/>
      <c r="Z863" s="368"/>
      <c r="AA863" s="398"/>
      <c r="AB863" s="369"/>
      <c r="AC863" s="369"/>
      <c r="AD863" s="369" t="s">
        <v>234</v>
      </c>
      <c r="AE863" s="368" t="str">
        <f t="shared" si="30"/>
        <v>Carrier Approval Date
(Carrier Approval Date) (570)</v>
      </c>
      <c r="AF863" s="575"/>
      <c r="AG863" s="575"/>
      <c r="AH863" s="723"/>
      <c r="AI863" s="723"/>
      <c r="AJ863" s="723"/>
    </row>
    <row r="864" spans="1:36" ht="60" customHeight="1" outlineLevel="1" x14ac:dyDescent="0.25">
      <c r="A864" s="383">
        <v>571</v>
      </c>
      <c r="B864" s="373"/>
      <c r="C864" s="382" t="s">
        <v>657</v>
      </c>
      <c r="D864" s="402" t="s">
        <v>424</v>
      </c>
      <c r="E864" s="376"/>
      <c r="F864" s="368"/>
      <c r="G864" s="376"/>
      <c r="H864" s="376"/>
      <c r="I864" s="412" t="s">
        <v>54</v>
      </c>
      <c r="J864" s="376" t="s">
        <v>577</v>
      </c>
      <c r="K864" s="214" t="s">
        <v>94</v>
      </c>
      <c r="L864" s="376" t="s">
        <v>34</v>
      </c>
      <c r="M864" s="368"/>
      <c r="N864" s="385"/>
      <c r="O864" s="384"/>
      <c r="P864" s="367" t="s">
        <v>408</v>
      </c>
      <c r="Q864" s="400"/>
      <c r="R864" s="400"/>
      <c r="S864" s="367"/>
      <c r="T864" s="367"/>
      <c r="U864" s="366"/>
      <c r="V864" s="373"/>
      <c r="W864" s="373" t="s">
        <v>302</v>
      </c>
      <c r="X864" s="368"/>
      <c r="Y864" s="368"/>
      <c r="Z864" s="368"/>
      <c r="AA864" s="398"/>
      <c r="AB864" s="369"/>
      <c r="AC864" s="369"/>
      <c r="AD864" s="369"/>
      <c r="AE864" s="368" t="str">
        <f t="shared" si="30"/>
        <v>At least one Sales Material must be entered in either grid. (571)</v>
      </c>
      <c r="AF864" s="575"/>
      <c r="AG864" s="575"/>
      <c r="AH864" s="723"/>
      <c r="AI864" s="723"/>
      <c r="AJ864" s="723"/>
    </row>
    <row r="865" spans="1:36" ht="96" customHeight="1" outlineLevel="1" x14ac:dyDescent="0.25">
      <c r="A865" s="383">
        <v>572</v>
      </c>
      <c r="B865" s="373"/>
      <c r="C865" s="382" t="s">
        <v>657</v>
      </c>
      <c r="D865" s="402" t="s">
        <v>424</v>
      </c>
      <c r="E865" s="376"/>
      <c r="F865" s="368"/>
      <c r="G865" s="376"/>
      <c r="H865" s="376"/>
      <c r="I865" s="401" t="s">
        <v>2428</v>
      </c>
      <c r="J865" s="376" t="s">
        <v>32</v>
      </c>
      <c r="K865" s="214"/>
      <c r="L865" s="376" t="s">
        <v>34</v>
      </c>
      <c r="M865" s="368"/>
      <c r="N865" s="385"/>
      <c r="O865" s="384"/>
      <c r="P865" s="367" t="s">
        <v>408</v>
      </c>
      <c r="Q865" s="400"/>
      <c r="R865" s="399"/>
      <c r="S865" s="367"/>
      <c r="T865" s="367"/>
      <c r="U865" s="366"/>
      <c r="V865" s="373"/>
      <c r="W865" s="368"/>
      <c r="X865" s="368"/>
      <c r="Y865" s="368"/>
      <c r="Z865" s="368"/>
      <c r="AA865" s="398"/>
      <c r="AB865" s="369"/>
      <c r="AC865" s="369"/>
      <c r="AD865" s="369"/>
      <c r="AE865" s="368" t="str">
        <f t="shared" si="30"/>
        <v>For Broker Dealer and Life Insurance Producer Use Only.  Not for Use with the Public.
(Note to Dev: Text should be in bold) (572)</v>
      </c>
      <c r="AF865" s="575"/>
      <c r="AG865" s="575"/>
      <c r="AH865" s="723"/>
      <c r="AI865" s="723"/>
      <c r="AJ865" s="723"/>
    </row>
    <row r="866" spans="1:36" ht="72" customHeight="1" x14ac:dyDescent="0.25">
      <c r="A866" s="383">
        <v>573</v>
      </c>
      <c r="B866" s="373"/>
      <c r="C866" s="382" t="s">
        <v>657</v>
      </c>
      <c r="D866" s="397" t="s">
        <v>678</v>
      </c>
      <c r="E866" s="395" t="s">
        <v>577</v>
      </c>
      <c r="F866" s="386"/>
      <c r="G866" s="395"/>
      <c r="H866" s="395">
        <v>1</v>
      </c>
      <c r="I866" s="396"/>
      <c r="J866" s="395"/>
      <c r="K866" s="392"/>
      <c r="L866" s="395"/>
      <c r="M866" s="386"/>
      <c r="N866" s="394" t="s">
        <v>415</v>
      </c>
      <c r="O866" s="393" t="s">
        <v>415</v>
      </c>
      <c r="P866" s="391"/>
      <c r="Q866" s="392"/>
      <c r="R866" s="391"/>
      <c r="S866" s="391"/>
      <c r="T866" s="391"/>
      <c r="U866" s="390"/>
      <c r="V866" s="389"/>
      <c r="W866" s="386"/>
      <c r="X866" s="386"/>
      <c r="Y866" s="386"/>
      <c r="Z866" s="386"/>
      <c r="AA866" s="388"/>
      <c r="AB866" s="388"/>
      <c r="AC866" s="388"/>
      <c r="AD866" s="387" t="s">
        <v>415</v>
      </c>
      <c r="AE866" s="386"/>
      <c r="AF866" s="575"/>
      <c r="AG866" s="575"/>
      <c r="AH866" s="723"/>
      <c r="AI866" s="723"/>
      <c r="AJ866" s="723"/>
    </row>
    <row r="867" spans="1:36" ht="55.5" customHeight="1" outlineLevel="1" x14ac:dyDescent="0.25">
      <c r="A867" s="383">
        <v>574</v>
      </c>
      <c r="B867" s="373"/>
      <c r="C867" s="382" t="s">
        <v>657</v>
      </c>
      <c r="D867" s="402" t="s">
        <v>678</v>
      </c>
      <c r="E867" s="376"/>
      <c r="F867" s="368"/>
      <c r="G867" s="376"/>
      <c r="H867" s="376"/>
      <c r="I867" s="406" t="s">
        <v>679</v>
      </c>
      <c r="J867" s="376" t="s">
        <v>32</v>
      </c>
      <c r="K867" s="214"/>
      <c r="L867" s="376"/>
      <c r="M867" s="368"/>
      <c r="N867" s="385"/>
      <c r="O867" s="384"/>
      <c r="P867" s="367" t="s">
        <v>369</v>
      </c>
      <c r="Q867" s="385"/>
      <c r="R867" s="384"/>
      <c r="S867" s="367"/>
      <c r="T867" s="367"/>
      <c r="U867" s="366"/>
      <c r="V867" s="373"/>
      <c r="W867" s="368"/>
      <c r="X867" s="368"/>
      <c r="Y867" s="368"/>
      <c r="Z867" s="368"/>
      <c r="AA867" s="369"/>
      <c r="AB867" s="369"/>
      <c r="AC867" s="369"/>
      <c r="AD867" s="413"/>
      <c r="AE867" s="386" t="str">
        <f t="shared" ref="AE867:AE895" si="31">I867&amp;" ("&amp;A867&amp;")"</f>
        <v>Soliciting Producer (574)</v>
      </c>
      <c r="AF867" s="575"/>
      <c r="AG867" s="575"/>
      <c r="AH867" s="723"/>
      <c r="AI867" s="723"/>
      <c r="AJ867" s="723"/>
    </row>
    <row r="868" spans="1:36" ht="55.5" customHeight="1" outlineLevel="1" x14ac:dyDescent="0.25">
      <c r="A868" s="383">
        <v>575</v>
      </c>
      <c r="B868" s="373"/>
      <c r="C868" s="382" t="s">
        <v>657</v>
      </c>
      <c r="D868" s="402" t="s">
        <v>678</v>
      </c>
      <c r="E868" s="376"/>
      <c r="F868" s="368"/>
      <c r="G868" s="376"/>
      <c r="H868" s="376"/>
      <c r="I868" s="406" t="s">
        <v>863</v>
      </c>
      <c r="J868" s="376" t="s">
        <v>577</v>
      </c>
      <c r="K868" s="214" t="s">
        <v>1856</v>
      </c>
      <c r="L868" s="376"/>
      <c r="M868" s="368"/>
      <c r="N868" s="385" t="s">
        <v>415</v>
      </c>
      <c r="O868" s="384" t="s">
        <v>415</v>
      </c>
      <c r="P868" s="367" t="s">
        <v>369</v>
      </c>
      <c r="Q868" s="385" t="s">
        <v>415</v>
      </c>
      <c r="R868" s="384" t="s">
        <v>415</v>
      </c>
      <c r="S868" s="367"/>
      <c r="T868" s="367"/>
      <c r="U868" s="366"/>
      <c r="V868" s="373"/>
      <c r="W868" s="368"/>
      <c r="X868" s="368"/>
      <c r="Y868" s="368"/>
      <c r="Z868" s="368"/>
      <c r="AA868" s="369"/>
      <c r="AB868" s="369"/>
      <c r="AC868" s="369"/>
      <c r="AD868" s="413"/>
      <c r="AE868" s="386" t="str">
        <f t="shared" si="31"/>
        <v>This will be the servicing producer unless otherwise indicated when entering an additional producer. (575)</v>
      </c>
      <c r="AF868" s="575"/>
      <c r="AG868" s="575"/>
      <c r="AH868" s="723"/>
      <c r="AI868" s="723"/>
      <c r="AJ868" s="723"/>
    </row>
    <row r="869" spans="1:36" ht="55.5" customHeight="1" outlineLevel="1" x14ac:dyDescent="0.25">
      <c r="A869" s="383">
        <v>576</v>
      </c>
      <c r="B869" s="373"/>
      <c r="C869" s="382" t="s">
        <v>657</v>
      </c>
      <c r="D869" s="402" t="s">
        <v>678</v>
      </c>
      <c r="E869" s="380"/>
      <c r="F869" s="371"/>
      <c r="G869" s="380"/>
      <c r="H869" s="380"/>
      <c r="I869" s="412" t="s">
        <v>213</v>
      </c>
      <c r="J869" s="376" t="s">
        <v>32</v>
      </c>
      <c r="K869" s="214"/>
      <c r="L869" s="376"/>
      <c r="M869" s="368"/>
      <c r="N869" s="375" t="s">
        <v>239</v>
      </c>
      <c r="O869" s="408">
        <v>15</v>
      </c>
      <c r="P869" s="367" t="s">
        <v>578</v>
      </c>
      <c r="Q869" s="214"/>
      <c r="R869" s="214" t="s">
        <v>2281</v>
      </c>
      <c r="S869" s="367"/>
      <c r="T869" s="367"/>
      <c r="U869" s="411" t="s">
        <v>34</v>
      </c>
      <c r="V869" s="373"/>
      <c r="W869" s="368"/>
      <c r="X869" s="368"/>
      <c r="Y869" s="368"/>
      <c r="Z869" s="368"/>
      <c r="AA869" s="369"/>
      <c r="AB869" s="369"/>
      <c r="AC869" s="369"/>
      <c r="AD869" s="369" t="s">
        <v>234</v>
      </c>
      <c r="AE869" s="386" t="str">
        <f t="shared" si="31"/>
        <v>First (576)</v>
      </c>
      <c r="AF869" s="575"/>
      <c r="AG869" s="575"/>
      <c r="AH869" s="723" t="s">
        <v>4250</v>
      </c>
      <c r="AI869" s="723" t="s">
        <v>29</v>
      </c>
      <c r="AJ869" s="723"/>
    </row>
    <row r="870" spans="1:36" ht="55.5" customHeight="1" outlineLevel="1" x14ac:dyDescent="0.25">
      <c r="A870" s="383">
        <v>577</v>
      </c>
      <c r="B870" s="373"/>
      <c r="C870" s="382" t="s">
        <v>657</v>
      </c>
      <c r="D870" s="402" t="s">
        <v>678</v>
      </c>
      <c r="E870" s="380"/>
      <c r="F870" s="371"/>
      <c r="G870" s="380"/>
      <c r="H870" s="380"/>
      <c r="I870" s="412" t="s">
        <v>215</v>
      </c>
      <c r="J870" s="376" t="s">
        <v>32</v>
      </c>
      <c r="K870" s="214"/>
      <c r="L870" s="376"/>
      <c r="M870" s="368"/>
      <c r="N870" s="375" t="s">
        <v>239</v>
      </c>
      <c r="O870" s="408">
        <v>1</v>
      </c>
      <c r="P870" s="367" t="s">
        <v>578</v>
      </c>
      <c r="Q870" s="214"/>
      <c r="R870" s="214" t="s">
        <v>2282</v>
      </c>
      <c r="S870" s="367"/>
      <c r="T870" s="367"/>
      <c r="U870" s="411" t="s">
        <v>34</v>
      </c>
      <c r="V870" s="373"/>
      <c r="W870" s="368"/>
      <c r="X870" s="368"/>
      <c r="Y870" s="368"/>
      <c r="Z870" s="368"/>
      <c r="AA870" s="369"/>
      <c r="AB870" s="369"/>
      <c r="AC870" s="369"/>
      <c r="AD870" s="369" t="s">
        <v>234</v>
      </c>
      <c r="AE870" s="386" t="str">
        <f t="shared" si="31"/>
        <v>MI (577)</v>
      </c>
      <c r="AF870" s="575"/>
      <c r="AG870" s="575"/>
      <c r="AH870" s="723" t="s">
        <v>4250</v>
      </c>
      <c r="AI870" s="723" t="s">
        <v>215</v>
      </c>
      <c r="AJ870" s="723"/>
    </row>
    <row r="871" spans="1:36" ht="55.5" customHeight="1" outlineLevel="1" x14ac:dyDescent="0.25">
      <c r="A871" s="383">
        <v>578</v>
      </c>
      <c r="B871" s="373"/>
      <c r="C871" s="382" t="s">
        <v>657</v>
      </c>
      <c r="D871" s="402" t="s">
        <v>678</v>
      </c>
      <c r="E871" s="380"/>
      <c r="F871" s="371"/>
      <c r="G871" s="380"/>
      <c r="H871" s="380"/>
      <c r="I871" s="412" t="s">
        <v>214</v>
      </c>
      <c r="J871" s="376" t="s">
        <v>32</v>
      </c>
      <c r="K871" s="214"/>
      <c r="L871" s="376"/>
      <c r="M871" s="368"/>
      <c r="N871" s="375" t="s">
        <v>239</v>
      </c>
      <c r="O871" s="408">
        <v>19</v>
      </c>
      <c r="P871" s="367" t="s">
        <v>578</v>
      </c>
      <c r="Q871" s="214"/>
      <c r="R871" s="214" t="s">
        <v>2283</v>
      </c>
      <c r="S871" s="367"/>
      <c r="T871" s="367"/>
      <c r="U871" s="411" t="s">
        <v>34</v>
      </c>
      <c r="V871" s="373"/>
      <c r="W871" s="368"/>
      <c r="X871" s="368"/>
      <c r="Y871" s="368"/>
      <c r="Z871" s="368"/>
      <c r="AA871" s="369"/>
      <c r="AB871" s="369"/>
      <c r="AC871" s="369"/>
      <c r="AD871" s="369" t="s">
        <v>234</v>
      </c>
      <c r="AE871" s="386" t="str">
        <f t="shared" si="31"/>
        <v>Last (578)</v>
      </c>
      <c r="AF871" s="575"/>
      <c r="AG871" s="575"/>
      <c r="AH871" s="723" t="s">
        <v>4250</v>
      </c>
      <c r="AI871" s="723" t="s">
        <v>111</v>
      </c>
      <c r="AJ871" s="723"/>
    </row>
    <row r="872" spans="1:36" ht="36" customHeight="1" outlineLevel="1" x14ac:dyDescent="0.25">
      <c r="A872" s="383">
        <v>579</v>
      </c>
      <c r="B872" s="373"/>
      <c r="C872" s="382" t="s">
        <v>657</v>
      </c>
      <c r="D872" s="402" t="s">
        <v>678</v>
      </c>
      <c r="E872" s="380"/>
      <c r="F872" s="371"/>
      <c r="G872" s="380"/>
      <c r="H872" s="380"/>
      <c r="I872" s="406" t="s">
        <v>28</v>
      </c>
      <c r="J872" s="376" t="s">
        <v>32</v>
      </c>
      <c r="K872" s="214"/>
      <c r="L872" s="376" t="s">
        <v>33</v>
      </c>
      <c r="M872" s="368"/>
      <c r="N872" s="385"/>
      <c r="O872" s="384"/>
      <c r="P872" s="367" t="s">
        <v>243</v>
      </c>
      <c r="Q872" s="214" t="s">
        <v>355</v>
      </c>
      <c r="R872" s="367" t="s">
        <v>500</v>
      </c>
      <c r="S872" s="367"/>
      <c r="T872" s="367"/>
      <c r="U872" s="366"/>
      <c r="V872" s="373"/>
      <c r="W872" s="368"/>
      <c r="X872" s="368"/>
      <c r="Y872" s="368"/>
      <c r="Z872" s="368"/>
      <c r="AA872" s="369"/>
      <c r="AB872" s="369"/>
      <c r="AC872" s="369"/>
      <c r="AD872" s="369"/>
      <c r="AE872" s="386" t="str">
        <f t="shared" si="31"/>
        <v>SSN or TIN? (579)</v>
      </c>
      <c r="AF872" s="575"/>
      <c r="AG872" s="575"/>
      <c r="AH872" s="723" t="s">
        <v>4250</v>
      </c>
      <c r="AI872" s="723" t="s">
        <v>4238</v>
      </c>
      <c r="AJ872" s="723"/>
    </row>
    <row r="873" spans="1:36" ht="36" customHeight="1" outlineLevel="1" x14ac:dyDescent="0.25">
      <c r="A873" s="383">
        <v>580</v>
      </c>
      <c r="B873" s="373"/>
      <c r="C873" s="382" t="s">
        <v>657</v>
      </c>
      <c r="D873" s="402" t="s">
        <v>678</v>
      </c>
      <c r="E873" s="380"/>
      <c r="F873" s="371"/>
      <c r="G873" s="380"/>
      <c r="H873" s="380"/>
      <c r="I873" s="410" t="s">
        <v>690</v>
      </c>
      <c r="J873" s="376" t="s">
        <v>577</v>
      </c>
      <c r="K873" s="214" t="s">
        <v>2284</v>
      </c>
      <c r="L873" s="376" t="s">
        <v>33</v>
      </c>
      <c r="M873" s="368"/>
      <c r="N873" s="375" t="s">
        <v>426</v>
      </c>
      <c r="O873" s="408">
        <v>9</v>
      </c>
      <c r="P873" s="367" t="s">
        <v>578</v>
      </c>
      <c r="Q873" s="214"/>
      <c r="R873" s="367" t="s">
        <v>500</v>
      </c>
      <c r="S873" s="367"/>
      <c r="T873" s="367"/>
      <c r="U873" s="367" t="s">
        <v>499</v>
      </c>
      <c r="V873" s="373"/>
      <c r="W873" s="368"/>
      <c r="X873" s="368"/>
      <c r="Y873" s="368"/>
      <c r="Z873" s="368"/>
      <c r="AA873" s="369"/>
      <c r="AB873" s="369"/>
      <c r="AC873" s="369"/>
      <c r="AD873" s="369" t="s">
        <v>523</v>
      </c>
      <c r="AE873" s="386" t="str">
        <f t="shared" si="31"/>
        <v>[None-SSN Field only] (580)</v>
      </c>
      <c r="AF873" s="575"/>
      <c r="AG873" s="575"/>
      <c r="AH873" s="723" t="s">
        <v>4250</v>
      </c>
      <c r="AI873" s="723" t="s">
        <v>4</v>
      </c>
      <c r="AJ873" s="723"/>
    </row>
    <row r="874" spans="1:36" ht="36" customHeight="1" outlineLevel="1" x14ac:dyDescent="0.25">
      <c r="A874" s="383">
        <v>581</v>
      </c>
      <c r="B874" s="373"/>
      <c r="C874" s="382" t="s">
        <v>657</v>
      </c>
      <c r="D874" s="402" t="s">
        <v>678</v>
      </c>
      <c r="E874" s="380"/>
      <c r="F874" s="371"/>
      <c r="G874" s="380"/>
      <c r="H874" s="380"/>
      <c r="I874" s="410" t="s">
        <v>691</v>
      </c>
      <c r="J874" s="376" t="s">
        <v>577</v>
      </c>
      <c r="K874" s="214" t="s">
        <v>2285</v>
      </c>
      <c r="L874" s="376" t="s">
        <v>33</v>
      </c>
      <c r="M874" s="368"/>
      <c r="N874" s="375" t="s">
        <v>229</v>
      </c>
      <c r="O874" s="408">
        <v>9</v>
      </c>
      <c r="P874" s="367" t="s">
        <v>578</v>
      </c>
      <c r="Q874" s="214"/>
      <c r="R874" s="367" t="s">
        <v>500</v>
      </c>
      <c r="S874" s="367"/>
      <c r="T874" s="367"/>
      <c r="U874" s="367" t="s">
        <v>230</v>
      </c>
      <c r="V874" s="373"/>
      <c r="W874" s="368"/>
      <c r="X874" s="368"/>
      <c r="Y874" s="368"/>
      <c r="Z874" s="368"/>
      <c r="AA874" s="369"/>
      <c r="AB874" s="369"/>
      <c r="AC874" s="369"/>
      <c r="AD874" s="369"/>
      <c r="AE874" s="386" t="str">
        <f t="shared" si="31"/>
        <v>[None-TIN Field only] (581)</v>
      </c>
      <c r="AF874" s="575"/>
      <c r="AG874" s="575"/>
      <c r="AH874" s="723" t="s">
        <v>4250</v>
      </c>
      <c r="AI874" s="723" t="s">
        <v>4</v>
      </c>
      <c r="AJ874" s="723"/>
    </row>
    <row r="875" spans="1:36" ht="60" customHeight="1" outlineLevel="1" x14ac:dyDescent="0.25">
      <c r="A875" s="383">
        <v>582</v>
      </c>
      <c r="B875" s="373"/>
      <c r="C875" s="382" t="s">
        <v>657</v>
      </c>
      <c r="D875" s="402" t="s">
        <v>678</v>
      </c>
      <c r="E875" s="380"/>
      <c r="F875" s="371"/>
      <c r="G875" s="380"/>
      <c r="H875" s="380"/>
      <c r="I875" s="409" t="s">
        <v>916</v>
      </c>
      <c r="J875" s="376" t="s">
        <v>32</v>
      </c>
      <c r="K875" s="214"/>
      <c r="L875" s="376" t="s">
        <v>536</v>
      </c>
      <c r="M875" s="368"/>
      <c r="N875" s="375" t="s">
        <v>239</v>
      </c>
      <c r="O875" s="408">
        <v>5</v>
      </c>
      <c r="P875" s="367" t="s">
        <v>578</v>
      </c>
      <c r="Q875" s="214"/>
      <c r="R875" s="407" t="s">
        <v>500</v>
      </c>
      <c r="S875" s="367"/>
      <c r="T875" s="367"/>
      <c r="U875" s="366"/>
      <c r="V875" s="373"/>
      <c r="W875" s="368" t="s">
        <v>319</v>
      </c>
      <c r="X875" s="368" t="s">
        <v>1141</v>
      </c>
      <c r="Y875" s="368"/>
      <c r="Z875" s="368"/>
      <c r="AA875" s="369"/>
      <c r="AB875" s="369"/>
      <c r="AC875" s="369"/>
      <c r="AD875" s="369" t="s">
        <v>234</v>
      </c>
      <c r="AE875" s="386" t="str">
        <f t="shared" si="31"/>
        <v>Carrier Producer Code (SAID) (582)</v>
      </c>
      <c r="AF875" s="575"/>
      <c r="AG875" s="575"/>
      <c r="AH875" s="723" t="s">
        <v>4250</v>
      </c>
      <c r="AI875" s="723" t="s">
        <v>4239</v>
      </c>
      <c r="AJ875" s="723"/>
    </row>
    <row r="876" spans="1:36" ht="96" customHeight="1" outlineLevel="1" x14ac:dyDescent="0.25">
      <c r="A876" s="383">
        <v>583</v>
      </c>
      <c r="B876" s="373"/>
      <c r="C876" s="382" t="s">
        <v>657</v>
      </c>
      <c r="D876" s="402" t="s">
        <v>678</v>
      </c>
      <c r="E876" s="380"/>
      <c r="F876" s="371"/>
      <c r="G876" s="380"/>
      <c r="H876" s="380"/>
      <c r="I876" s="406" t="s">
        <v>182</v>
      </c>
      <c r="J876" s="376" t="s">
        <v>32</v>
      </c>
      <c r="K876" s="214"/>
      <c r="L876" s="376" t="s">
        <v>33</v>
      </c>
      <c r="M876" s="368"/>
      <c r="N876" s="375" t="s">
        <v>110</v>
      </c>
      <c r="O876" s="408">
        <v>3.2</v>
      </c>
      <c r="P876" s="367" t="s">
        <v>578</v>
      </c>
      <c r="Q876" s="214"/>
      <c r="R876" s="407" t="s">
        <v>500</v>
      </c>
      <c r="S876" s="367">
        <v>0</v>
      </c>
      <c r="T876" s="367">
        <v>100</v>
      </c>
      <c r="U876" s="366" t="s">
        <v>53</v>
      </c>
      <c r="V876" s="373"/>
      <c r="W876" s="368"/>
      <c r="X876" s="368"/>
      <c r="Y876" s="368"/>
      <c r="Z876" s="368"/>
      <c r="AA876" s="369"/>
      <c r="AB876" s="369"/>
      <c r="AC876" s="369"/>
      <c r="AD876" s="369" t="s">
        <v>234</v>
      </c>
      <c r="AE876" s="386" t="str">
        <f t="shared" si="31"/>
        <v>Commission % (583)</v>
      </c>
      <c r="AF876" s="575"/>
      <c r="AG876" s="575"/>
      <c r="AH876" s="723" t="s">
        <v>4250</v>
      </c>
      <c r="AI876" s="723" t="s">
        <v>182</v>
      </c>
      <c r="AJ876" s="723"/>
    </row>
    <row r="877" spans="1:36" ht="144" customHeight="1" outlineLevel="1" x14ac:dyDescent="0.25">
      <c r="A877" s="383">
        <v>584</v>
      </c>
      <c r="B877" s="373"/>
      <c r="C877" s="382" t="s">
        <v>657</v>
      </c>
      <c r="D877" s="402" t="s">
        <v>678</v>
      </c>
      <c r="E877" s="380"/>
      <c r="F877" s="371"/>
      <c r="G877" s="380"/>
      <c r="H877" s="380"/>
      <c r="I877" s="409" t="s">
        <v>463</v>
      </c>
      <c r="J877" s="376" t="s">
        <v>577</v>
      </c>
      <c r="K877" s="214" t="s">
        <v>1608</v>
      </c>
      <c r="L877" s="376" t="s">
        <v>33</v>
      </c>
      <c r="M877" s="368"/>
      <c r="N877" s="385"/>
      <c r="O877" s="384"/>
      <c r="P877" s="367" t="s">
        <v>130</v>
      </c>
      <c r="Q877" s="214" t="s">
        <v>1491</v>
      </c>
      <c r="R877" s="367" t="s">
        <v>2286</v>
      </c>
      <c r="S877" s="367"/>
      <c r="T877" s="367"/>
      <c r="U877" s="366" t="s">
        <v>34</v>
      </c>
      <c r="V877" s="373"/>
      <c r="W877" s="368" t="s">
        <v>335</v>
      </c>
      <c r="X877" s="368" t="s">
        <v>680</v>
      </c>
      <c r="Y877" s="368"/>
      <c r="Z877" s="368"/>
      <c r="AA877" s="369"/>
      <c r="AB877" s="369" t="s">
        <v>234</v>
      </c>
      <c r="AC877" s="369"/>
      <c r="AD877" s="369" t="s">
        <v>234</v>
      </c>
      <c r="AE877" s="386" t="str">
        <f t="shared" si="31"/>
        <v>Commission Payout Choice (584)</v>
      </c>
      <c r="AF877" s="575"/>
      <c r="AG877" s="575"/>
      <c r="AH877" s="723" t="s">
        <v>4250</v>
      </c>
      <c r="AI877" s="723" t="s">
        <v>4240</v>
      </c>
      <c r="AJ877" s="723"/>
    </row>
    <row r="878" spans="1:36" ht="65.25" customHeight="1" outlineLevel="1" x14ac:dyDescent="0.25">
      <c r="A878" s="383">
        <v>585</v>
      </c>
      <c r="B878" s="373"/>
      <c r="C878" s="382" t="s">
        <v>657</v>
      </c>
      <c r="D878" s="402" t="s">
        <v>678</v>
      </c>
      <c r="E878" s="376"/>
      <c r="F878" s="368"/>
      <c r="G878" s="376"/>
      <c r="H878" s="376"/>
      <c r="I878" s="406" t="s">
        <v>681</v>
      </c>
      <c r="J878" s="376" t="s">
        <v>32</v>
      </c>
      <c r="K878" s="214"/>
      <c r="L878" s="376"/>
      <c r="M878" s="368"/>
      <c r="N878" s="385"/>
      <c r="O878" s="384"/>
      <c r="P878" s="367" t="s">
        <v>369</v>
      </c>
      <c r="Q878" s="385"/>
      <c r="R878" s="384"/>
      <c r="S878" s="367"/>
      <c r="T878" s="367"/>
      <c r="U878" s="366"/>
      <c r="V878" s="373"/>
      <c r="W878" s="368"/>
      <c r="X878" s="368"/>
      <c r="Y878" s="368"/>
      <c r="Z878" s="368"/>
      <c r="AA878" s="369"/>
      <c r="AB878" s="369"/>
      <c r="AC878" s="369"/>
      <c r="AD878" s="413"/>
      <c r="AE878" s="386" t="str">
        <f t="shared" si="31"/>
        <v>Additional Producer (585)</v>
      </c>
      <c r="AF878" s="575"/>
      <c r="AG878" s="575"/>
      <c r="AH878" s="723"/>
      <c r="AI878" s="723"/>
      <c r="AJ878" s="723"/>
    </row>
    <row r="879" spans="1:36" ht="69.75" customHeight="1" outlineLevel="1" x14ac:dyDescent="0.25">
      <c r="A879" s="383">
        <v>586</v>
      </c>
      <c r="B879" s="373"/>
      <c r="C879" s="382" t="s">
        <v>657</v>
      </c>
      <c r="D879" s="402" t="s">
        <v>678</v>
      </c>
      <c r="E879" s="380"/>
      <c r="F879" s="371"/>
      <c r="G879" s="380"/>
      <c r="H879" s="380"/>
      <c r="I879" s="412" t="s">
        <v>213</v>
      </c>
      <c r="J879" s="376" t="s">
        <v>32</v>
      </c>
      <c r="K879" s="214"/>
      <c r="L879" s="376" t="s">
        <v>536</v>
      </c>
      <c r="M879" s="368"/>
      <c r="N879" s="375" t="s">
        <v>239</v>
      </c>
      <c r="O879" s="408">
        <v>15</v>
      </c>
      <c r="P879" s="367" t="s">
        <v>578</v>
      </c>
      <c r="Q879" s="214"/>
      <c r="R879" s="367" t="s">
        <v>500</v>
      </c>
      <c r="S879" s="367"/>
      <c r="T879" s="367"/>
      <c r="U879" s="411" t="s">
        <v>34</v>
      </c>
      <c r="V879" s="373"/>
      <c r="W879" s="368"/>
      <c r="X879" s="368"/>
      <c r="Y879" s="368"/>
      <c r="Z879" s="368"/>
      <c r="AA879" s="369"/>
      <c r="AB879" s="369"/>
      <c r="AC879" s="369"/>
      <c r="AD879" s="369" t="s">
        <v>234</v>
      </c>
      <c r="AE879" s="386" t="str">
        <f t="shared" si="31"/>
        <v>First (586)</v>
      </c>
      <c r="AF879" s="575"/>
      <c r="AG879" s="575"/>
      <c r="AH879" s="723" t="s">
        <v>4250</v>
      </c>
      <c r="AI879" s="723" t="s">
        <v>29</v>
      </c>
      <c r="AJ879" s="723"/>
    </row>
    <row r="880" spans="1:36" ht="69.75" customHeight="1" outlineLevel="1" x14ac:dyDescent="0.25">
      <c r="A880" s="383">
        <v>587</v>
      </c>
      <c r="B880" s="373"/>
      <c r="C880" s="382" t="s">
        <v>657</v>
      </c>
      <c r="D880" s="402" t="s">
        <v>678</v>
      </c>
      <c r="E880" s="380"/>
      <c r="F880" s="371"/>
      <c r="G880" s="380"/>
      <c r="H880" s="380"/>
      <c r="I880" s="412" t="s">
        <v>215</v>
      </c>
      <c r="J880" s="376" t="s">
        <v>32</v>
      </c>
      <c r="K880" s="214"/>
      <c r="L880" s="376" t="s">
        <v>536</v>
      </c>
      <c r="M880" s="368"/>
      <c r="N880" s="375" t="s">
        <v>239</v>
      </c>
      <c r="O880" s="408">
        <v>1</v>
      </c>
      <c r="P880" s="367" t="s">
        <v>578</v>
      </c>
      <c r="Q880" s="214"/>
      <c r="R880" s="367" t="s">
        <v>500</v>
      </c>
      <c r="S880" s="367"/>
      <c r="T880" s="367"/>
      <c r="U880" s="411" t="s">
        <v>34</v>
      </c>
      <c r="V880" s="373"/>
      <c r="W880" s="368"/>
      <c r="X880" s="368"/>
      <c r="Y880" s="368"/>
      <c r="Z880" s="368"/>
      <c r="AA880" s="369"/>
      <c r="AB880" s="369"/>
      <c r="AC880" s="369"/>
      <c r="AD880" s="369" t="s">
        <v>234</v>
      </c>
      <c r="AE880" s="386" t="str">
        <f t="shared" si="31"/>
        <v>MI (587)</v>
      </c>
      <c r="AF880" s="575"/>
      <c r="AG880" s="575"/>
      <c r="AH880" s="723" t="s">
        <v>4250</v>
      </c>
      <c r="AI880" s="723" t="s">
        <v>215</v>
      </c>
      <c r="AJ880" s="723"/>
    </row>
    <row r="881" spans="1:36" ht="69.75" customHeight="1" outlineLevel="1" x14ac:dyDescent="0.25">
      <c r="A881" s="383">
        <v>588</v>
      </c>
      <c r="B881" s="373"/>
      <c r="C881" s="382" t="s">
        <v>657</v>
      </c>
      <c r="D881" s="402" t="s">
        <v>678</v>
      </c>
      <c r="E881" s="380"/>
      <c r="F881" s="371"/>
      <c r="G881" s="380"/>
      <c r="H881" s="380"/>
      <c r="I881" s="412" t="s">
        <v>214</v>
      </c>
      <c r="J881" s="376" t="s">
        <v>32</v>
      </c>
      <c r="K881" s="214"/>
      <c r="L881" s="376" t="s">
        <v>536</v>
      </c>
      <c r="M881" s="368"/>
      <c r="N881" s="375" t="s">
        <v>239</v>
      </c>
      <c r="O881" s="408">
        <v>19</v>
      </c>
      <c r="P881" s="367" t="s">
        <v>578</v>
      </c>
      <c r="Q881" s="214"/>
      <c r="R881" s="367" t="s">
        <v>500</v>
      </c>
      <c r="S881" s="367"/>
      <c r="T881" s="367"/>
      <c r="U881" s="411" t="s">
        <v>34</v>
      </c>
      <c r="V881" s="373"/>
      <c r="W881" s="368"/>
      <c r="X881" s="368"/>
      <c r="Y881" s="368"/>
      <c r="Z881" s="368"/>
      <c r="AA881" s="369"/>
      <c r="AB881" s="369"/>
      <c r="AC881" s="369"/>
      <c r="AD881" s="369" t="s">
        <v>234</v>
      </c>
      <c r="AE881" s="386" t="str">
        <f t="shared" si="31"/>
        <v>Last (588)</v>
      </c>
      <c r="AF881" s="575"/>
      <c r="AG881" s="575"/>
      <c r="AH881" s="723" t="s">
        <v>4250</v>
      </c>
      <c r="AI881" s="723" t="s">
        <v>111</v>
      </c>
      <c r="AJ881" s="723"/>
    </row>
    <row r="882" spans="1:36" ht="60" customHeight="1" outlineLevel="1" x14ac:dyDescent="0.25">
      <c r="A882" s="383">
        <v>589</v>
      </c>
      <c r="B882" s="373"/>
      <c r="C882" s="382" t="s">
        <v>657</v>
      </c>
      <c r="D882" s="402" t="s">
        <v>678</v>
      </c>
      <c r="E882" s="380"/>
      <c r="F882" s="371"/>
      <c r="G882" s="380"/>
      <c r="H882" s="380"/>
      <c r="I882" s="406" t="s">
        <v>28</v>
      </c>
      <c r="J882" s="376" t="s">
        <v>32</v>
      </c>
      <c r="K882" s="214"/>
      <c r="L882" s="376" t="s">
        <v>579</v>
      </c>
      <c r="M882" s="368" t="s">
        <v>2287</v>
      </c>
      <c r="N882" s="385"/>
      <c r="O882" s="384"/>
      <c r="P882" s="367" t="s">
        <v>243</v>
      </c>
      <c r="Q882" s="214" t="s">
        <v>355</v>
      </c>
      <c r="R882" s="367" t="s">
        <v>500</v>
      </c>
      <c r="S882" s="367"/>
      <c r="T882" s="367"/>
      <c r="U882" s="366"/>
      <c r="V882" s="373"/>
      <c r="W882" s="368"/>
      <c r="X882" s="368"/>
      <c r="Y882" s="368"/>
      <c r="Z882" s="368"/>
      <c r="AA882" s="369"/>
      <c r="AB882" s="369"/>
      <c r="AC882" s="369"/>
      <c r="AD882" s="369"/>
      <c r="AE882" s="386" t="str">
        <f t="shared" si="31"/>
        <v>SSN or TIN? (589)</v>
      </c>
      <c r="AF882" s="575"/>
      <c r="AG882" s="575"/>
      <c r="AH882" s="723" t="s">
        <v>4250</v>
      </c>
      <c r="AI882" s="723" t="s">
        <v>4238</v>
      </c>
      <c r="AJ882" s="723"/>
    </row>
    <row r="883" spans="1:36" ht="36" customHeight="1" outlineLevel="1" x14ac:dyDescent="0.25">
      <c r="A883" s="383">
        <v>590</v>
      </c>
      <c r="B883" s="373"/>
      <c r="C883" s="382" t="s">
        <v>657</v>
      </c>
      <c r="D883" s="402" t="s">
        <v>678</v>
      </c>
      <c r="E883" s="380"/>
      <c r="F883" s="371"/>
      <c r="G883" s="380"/>
      <c r="H883" s="380"/>
      <c r="I883" s="410" t="s">
        <v>690</v>
      </c>
      <c r="J883" s="376" t="s">
        <v>577</v>
      </c>
      <c r="K883" s="214" t="s">
        <v>2288</v>
      </c>
      <c r="L883" s="376" t="s">
        <v>33</v>
      </c>
      <c r="M883" s="368"/>
      <c r="N883" s="375" t="s">
        <v>426</v>
      </c>
      <c r="O883" s="408">
        <v>9</v>
      </c>
      <c r="P883" s="367" t="s">
        <v>578</v>
      </c>
      <c r="Q883" s="214"/>
      <c r="R883" s="367" t="s">
        <v>500</v>
      </c>
      <c r="S883" s="367"/>
      <c r="T883" s="367"/>
      <c r="U883" s="367" t="s">
        <v>499</v>
      </c>
      <c r="V883" s="373"/>
      <c r="W883" s="368"/>
      <c r="X883" s="368"/>
      <c r="Y883" s="368"/>
      <c r="Z883" s="368"/>
      <c r="AA883" s="369"/>
      <c r="AB883" s="369"/>
      <c r="AC883" s="369"/>
      <c r="AD883" s="369" t="s">
        <v>523</v>
      </c>
      <c r="AE883" s="386" t="str">
        <f t="shared" si="31"/>
        <v>[None-SSN Field only] (590)</v>
      </c>
      <c r="AF883" s="575"/>
      <c r="AG883" s="575"/>
      <c r="AH883" s="723" t="s">
        <v>4250</v>
      </c>
      <c r="AI883" s="723" t="s">
        <v>4</v>
      </c>
      <c r="AJ883" s="723"/>
    </row>
    <row r="884" spans="1:36" ht="36" customHeight="1" outlineLevel="1" x14ac:dyDescent="0.25">
      <c r="A884" s="383">
        <v>591</v>
      </c>
      <c r="B884" s="373"/>
      <c r="C884" s="382" t="s">
        <v>657</v>
      </c>
      <c r="D884" s="402" t="s">
        <v>678</v>
      </c>
      <c r="E884" s="380"/>
      <c r="F884" s="371"/>
      <c r="G884" s="380"/>
      <c r="H884" s="380"/>
      <c r="I884" s="410" t="s">
        <v>691</v>
      </c>
      <c r="J884" s="376" t="s">
        <v>577</v>
      </c>
      <c r="K884" s="214" t="s">
        <v>2289</v>
      </c>
      <c r="L884" s="376" t="s">
        <v>33</v>
      </c>
      <c r="M884" s="368"/>
      <c r="N884" s="375" t="s">
        <v>229</v>
      </c>
      <c r="O884" s="408">
        <v>9</v>
      </c>
      <c r="P884" s="367" t="s">
        <v>578</v>
      </c>
      <c r="Q884" s="214"/>
      <c r="R884" s="367" t="s">
        <v>500</v>
      </c>
      <c r="S884" s="367"/>
      <c r="T884" s="367"/>
      <c r="U884" s="367" t="s">
        <v>230</v>
      </c>
      <c r="V884" s="373"/>
      <c r="W884" s="368"/>
      <c r="X884" s="368"/>
      <c r="Y884" s="368"/>
      <c r="Z884" s="368"/>
      <c r="AA884" s="369"/>
      <c r="AB884" s="369"/>
      <c r="AC884" s="369"/>
      <c r="AD884" s="369"/>
      <c r="AE884" s="386" t="str">
        <f t="shared" si="31"/>
        <v>[None-TIN Field only] (591)</v>
      </c>
      <c r="AF884" s="575"/>
      <c r="AG884" s="575"/>
      <c r="AH884" s="723" t="s">
        <v>4250</v>
      </c>
      <c r="AI884" s="723" t="s">
        <v>4</v>
      </c>
      <c r="AJ884" s="723"/>
    </row>
    <row r="885" spans="1:36" ht="60" customHeight="1" outlineLevel="1" x14ac:dyDescent="0.25">
      <c r="A885" s="383">
        <v>592</v>
      </c>
      <c r="B885" s="373"/>
      <c r="C885" s="382" t="s">
        <v>657</v>
      </c>
      <c r="D885" s="402" t="s">
        <v>678</v>
      </c>
      <c r="E885" s="380"/>
      <c r="F885" s="371"/>
      <c r="G885" s="380"/>
      <c r="H885" s="380"/>
      <c r="I885" s="409" t="s">
        <v>916</v>
      </c>
      <c r="J885" s="376" t="s">
        <v>32</v>
      </c>
      <c r="K885" s="214"/>
      <c r="L885" s="376" t="s">
        <v>536</v>
      </c>
      <c r="M885" s="368"/>
      <c r="N885" s="375" t="s">
        <v>239</v>
      </c>
      <c r="O885" s="408">
        <v>5</v>
      </c>
      <c r="P885" s="367" t="s">
        <v>578</v>
      </c>
      <c r="Q885" s="214"/>
      <c r="R885" s="367" t="s">
        <v>500</v>
      </c>
      <c r="S885" s="367"/>
      <c r="T885" s="367"/>
      <c r="U885" s="366"/>
      <c r="V885" s="373"/>
      <c r="W885" s="368" t="s">
        <v>319</v>
      </c>
      <c r="X885" s="368" t="s">
        <v>1141</v>
      </c>
      <c r="Y885" s="368"/>
      <c r="Z885" s="368"/>
      <c r="AA885" s="369"/>
      <c r="AB885" s="369"/>
      <c r="AC885" s="369"/>
      <c r="AD885" s="369" t="s">
        <v>234</v>
      </c>
      <c r="AE885" s="386" t="str">
        <f t="shared" si="31"/>
        <v>Carrier Producer Code (SAID) (592)</v>
      </c>
      <c r="AF885" s="575"/>
      <c r="AG885" s="575"/>
      <c r="AH885" s="723" t="s">
        <v>4250</v>
      </c>
      <c r="AI885" s="723" t="s">
        <v>4239</v>
      </c>
      <c r="AJ885" s="723"/>
    </row>
    <row r="886" spans="1:36" ht="96" customHeight="1" outlineLevel="1" x14ac:dyDescent="0.25">
      <c r="A886" s="383">
        <v>593</v>
      </c>
      <c r="B886" s="373"/>
      <c r="C886" s="382" t="s">
        <v>657</v>
      </c>
      <c r="D886" s="402" t="s">
        <v>678</v>
      </c>
      <c r="E886" s="380"/>
      <c r="F886" s="371"/>
      <c r="G886" s="380"/>
      <c r="H886" s="380"/>
      <c r="I886" s="406" t="s">
        <v>182</v>
      </c>
      <c r="J886" s="376" t="s">
        <v>32</v>
      </c>
      <c r="K886" s="214"/>
      <c r="L886" s="376" t="s">
        <v>33</v>
      </c>
      <c r="M886" s="368" t="s">
        <v>2287</v>
      </c>
      <c r="N886" s="375" t="s">
        <v>110</v>
      </c>
      <c r="O886" s="408">
        <v>3.2</v>
      </c>
      <c r="P886" s="367" t="s">
        <v>578</v>
      </c>
      <c r="Q886" s="214"/>
      <c r="R886" s="407" t="s">
        <v>500</v>
      </c>
      <c r="S886" s="367">
        <v>0</v>
      </c>
      <c r="T886" s="367">
        <v>100</v>
      </c>
      <c r="U886" s="366" t="s">
        <v>53</v>
      </c>
      <c r="V886" s="373"/>
      <c r="W886" s="368"/>
      <c r="X886" s="368"/>
      <c r="Y886" s="368"/>
      <c r="Z886" s="368"/>
      <c r="AA886" s="369"/>
      <c r="AB886" s="369"/>
      <c r="AC886" s="369"/>
      <c r="AD886" s="369" t="s">
        <v>234</v>
      </c>
      <c r="AE886" s="386" t="str">
        <f t="shared" si="31"/>
        <v>Commission % (593)</v>
      </c>
      <c r="AF886" s="575"/>
      <c r="AG886" s="575"/>
      <c r="AH886" s="723" t="s">
        <v>4250</v>
      </c>
      <c r="AI886" s="723" t="s">
        <v>182</v>
      </c>
      <c r="AJ886" s="723"/>
    </row>
    <row r="887" spans="1:36" ht="144" customHeight="1" outlineLevel="1" x14ac:dyDescent="0.25">
      <c r="A887" s="383">
        <v>594</v>
      </c>
      <c r="B887" s="373"/>
      <c r="C887" s="382" t="s">
        <v>657</v>
      </c>
      <c r="D887" s="402" t="s">
        <v>678</v>
      </c>
      <c r="E887" s="380"/>
      <c r="F887" s="371"/>
      <c r="G887" s="380"/>
      <c r="H887" s="380"/>
      <c r="I887" s="409" t="s">
        <v>463</v>
      </c>
      <c r="J887" s="376" t="s">
        <v>577</v>
      </c>
      <c r="K887" s="214" t="s">
        <v>1608</v>
      </c>
      <c r="L887" s="376" t="s">
        <v>579</v>
      </c>
      <c r="M887" s="368" t="s">
        <v>2287</v>
      </c>
      <c r="N887" s="385"/>
      <c r="O887" s="384"/>
      <c r="P887" s="367" t="s">
        <v>130</v>
      </c>
      <c r="Q887" s="214" t="s">
        <v>1491</v>
      </c>
      <c r="R887" s="367" t="s">
        <v>2286</v>
      </c>
      <c r="S887" s="367"/>
      <c r="T887" s="367"/>
      <c r="U887" s="366" t="s">
        <v>34</v>
      </c>
      <c r="V887" s="373"/>
      <c r="W887" s="368" t="s">
        <v>335</v>
      </c>
      <c r="X887" s="368" t="s">
        <v>680</v>
      </c>
      <c r="Y887" s="368"/>
      <c r="Z887" s="368"/>
      <c r="AA887" s="369"/>
      <c r="AB887" s="369" t="s">
        <v>234</v>
      </c>
      <c r="AC887" s="369"/>
      <c r="AD887" s="369" t="s">
        <v>234</v>
      </c>
      <c r="AE887" s="386" t="str">
        <f t="shared" si="31"/>
        <v>Commission Payout Choice (594)</v>
      </c>
      <c r="AF887" s="575"/>
      <c r="AG887" s="575"/>
      <c r="AH887" s="723" t="s">
        <v>4250</v>
      </c>
      <c r="AI887" s="723" t="s">
        <v>4240</v>
      </c>
      <c r="AJ887" s="723"/>
    </row>
    <row r="888" spans="1:36" ht="45.6" outlineLevel="1" x14ac:dyDescent="0.25">
      <c r="A888" s="383">
        <v>595</v>
      </c>
      <c r="B888" s="373"/>
      <c r="C888" s="382" t="s">
        <v>657</v>
      </c>
      <c r="D888" s="402" t="s">
        <v>678</v>
      </c>
      <c r="E888" s="380"/>
      <c r="F888" s="371"/>
      <c r="G888" s="380"/>
      <c r="H888" s="380"/>
      <c r="I888" s="406" t="s">
        <v>959</v>
      </c>
      <c r="J888" s="376" t="s">
        <v>32</v>
      </c>
      <c r="K888" s="214"/>
      <c r="L888" s="376" t="s">
        <v>33</v>
      </c>
      <c r="M888" s="368" t="s">
        <v>2287</v>
      </c>
      <c r="N888" s="375" t="s">
        <v>429</v>
      </c>
      <c r="O888" s="408"/>
      <c r="P888" s="367"/>
      <c r="Q888" s="214"/>
      <c r="R888" s="407"/>
      <c r="S888" s="367"/>
      <c r="T888" s="367"/>
      <c r="U888" s="366" t="s">
        <v>425</v>
      </c>
      <c r="V888" s="373"/>
      <c r="W888" s="368"/>
      <c r="X888" s="368"/>
      <c r="Y888" s="368"/>
      <c r="Z888" s="368"/>
      <c r="AA888" s="369"/>
      <c r="AB888" s="369"/>
      <c r="AC888" s="369"/>
      <c r="AD888" s="369" t="s">
        <v>234</v>
      </c>
      <c r="AE888" s="386" t="str">
        <f t="shared" si="31"/>
        <v>E-Mail  (595)</v>
      </c>
      <c r="AF888" s="575"/>
      <c r="AG888" s="575"/>
      <c r="AH888" s="723" t="s">
        <v>4250</v>
      </c>
      <c r="AI888" s="723" t="s">
        <v>429</v>
      </c>
      <c r="AJ888" s="723"/>
    </row>
    <row r="889" spans="1:36" ht="22.8" outlineLevel="1" x14ac:dyDescent="0.25">
      <c r="A889" s="383">
        <v>596</v>
      </c>
      <c r="B889" s="373"/>
      <c r="C889" s="382" t="s">
        <v>657</v>
      </c>
      <c r="D889" s="402" t="s">
        <v>678</v>
      </c>
      <c r="E889" s="380"/>
      <c r="F889" s="371"/>
      <c r="G889" s="380"/>
      <c r="H889" s="380"/>
      <c r="I889" s="406" t="s">
        <v>190</v>
      </c>
      <c r="J889" s="376" t="s">
        <v>32</v>
      </c>
      <c r="K889" s="214"/>
      <c r="L889" s="376" t="s">
        <v>536</v>
      </c>
      <c r="M889" s="368"/>
      <c r="N889" s="375" t="s">
        <v>427</v>
      </c>
      <c r="O889" s="408">
        <v>10</v>
      </c>
      <c r="P889" s="367" t="s">
        <v>578</v>
      </c>
      <c r="Q889" s="214"/>
      <c r="R889" s="407"/>
      <c r="S889" s="367" t="s">
        <v>34</v>
      </c>
      <c r="T889" s="367" t="s">
        <v>34</v>
      </c>
      <c r="U889" s="366" t="s">
        <v>590</v>
      </c>
      <c r="V889" s="373"/>
      <c r="W889" s="368"/>
      <c r="X889" s="368"/>
      <c r="Y889" s="368"/>
      <c r="Z889" s="368"/>
      <c r="AA889" s="369"/>
      <c r="AB889" s="369"/>
      <c r="AC889" s="369"/>
      <c r="AD889" s="369" t="s">
        <v>234</v>
      </c>
      <c r="AE889" s="386" t="str">
        <f t="shared" si="31"/>
        <v>Telephone # (596)</v>
      </c>
      <c r="AF889" s="575"/>
      <c r="AG889" s="575"/>
      <c r="AH889" s="723" t="s">
        <v>4250</v>
      </c>
      <c r="AI889" s="723" t="s">
        <v>4199</v>
      </c>
      <c r="AJ889" s="723"/>
    </row>
    <row r="890" spans="1:36" s="588" customFormat="1" ht="60" customHeight="1" outlineLevel="1" x14ac:dyDescent="0.25">
      <c r="A890" s="499">
        <v>597</v>
      </c>
      <c r="B890" s="500"/>
      <c r="C890" s="501" t="s">
        <v>657</v>
      </c>
      <c r="D890" s="502" t="s">
        <v>678</v>
      </c>
      <c r="E890" s="455"/>
      <c r="F890" s="426"/>
      <c r="G890" s="455"/>
      <c r="H890" s="455"/>
      <c r="I890" s="603" t="s">
        <v>707</v>
      </c>
      <c r="J890" s="455" t="s">
        <v>577</v>
      </c>
      <c r="K890" s="424" t="s">
        <v>1842</v>
      </c>
      <c r="L890" s="455" t="s">
        <v>536</v>
      </c>
      <c r="M890" s="426"/>
      <c r="N890" s="463" t="s">
        <v>415</v>
      </c>
      <c r="O890" s="462" t="s">
        <v>415</v>
      </c>
      <c r="P890" s="468" t="s">
        <v>627</v>
      </c>
      <c r="Q890" s="424"/>
      <c r="R890" s="604" t="s">
        <v>500</v>
      </c>
      <c r="S890" s="468"/>
      <c r="T890" s="468"/>
      <c r="U890" s="605" t="s">
        <v>34</v>
      </c>
      <c r="V890" s="500"/>
      <c r="W890" s="426"/>
      <c r="X890" s="426"/>
      <c r="Y890" s="426"/>
      <c r="Z890" s="426"/>
      <c r="AA890" s="606"/>
      <c r="AB890" s="505"/>
      <c r="AC890" s="505"/>
      <c r="AD890" s="505" t="s">
        <v>234</v>
      </c>
      <c r="AE890" s="607" t="str">
        <f t="shared" si="31"/>
        <v>Check if Additional Producer is the servicing producer (597)</v>
      </c>
      <c r="AF890" s="719"/>
      <c r="AG890" s="719"/>
      <c r="AH890" s="723"/>
      <c r="AI890" s="723"/>
      <c r="AJ890" s="723"/>
    </row>
    <row r="891" spans="1:36" ht="145.35" customHeight="1" outlineLevel="1" x14ac:dyDescent="0.25">
      <c r="A891" s="383">
        <v>598</v>
      </c>
      <c r="B891" s="373"/>
      <c r="C891" s="382" t="s">
        <v>657</v>
      </c>
      <c r="D891" s="402" t="s">
        <v>678</v>
      </c>
      <c r="E891" s="376"/>
      <c r="F891" s="368"/>
      <c r="G891" s="376"/>
      <c r="H891" s="376"/>
      <c r="I891" s="406" t="s">
        <v>695</v>
      </c>
      <c r="J891" s="376" t="s">
        <v>577</v>
      </c>
      <c r="K891" s="214" t="s">
        <v>2290</v>
      </c>
      <c r="L891" s="376"/>
      <c r="M891" s="368"/>
      <c r="N891" s="385"/>
      <c r="O891" s="384"/>
      <c r="P891" s="367" t="s">
        <v>3965</v>
      </c>
      <c r="Q891" s="214"/>
      <c r="R891" s="404"/>
      <c r="S891" s="367"/>
      <c r="T891" s="367"/>
      <c r="U891" s="403"/>
      <c r="V891" s="373"/>
      <c r="W891" s="368" t="s">
        <v>2291</v>
      </c>
      <c r="X891" s="368" t="s">
        <v>682</v>
      </c>
      <c r="Y891" s="368"/>
      <c r="Z891" s="368"/>
      <c r="AA891" s="398"/>
      <c r="AB891" s="369"/>
      <c r="AC891" s="369"/>
      <c r="AD891" s="369"/>
      <c r="AE891" s="386" t="str">
        <f t="shared" si="31"/>
        <v>Commission percentage must equal 100%. If you have more than 2 producers, enter all information for the additional producers in Remarks below (i.e. Bob Smith SS# 123-45-6666, SAID: YYYYY, Commission 25%, Payout A) (598)</v>
      </c>
      <c r="AF891" s="575"/>
      <c r="AG891" s="575"/>
      <c r="AH891" s="723"/>
      <c r="AI891" s="723"/>
      <c r="AJ891" s="723"/>
    </row>
    <row r="892" spans="1:36" s="588" customFormat="1" ht="143.1" customHeight="1" outlineLevel="1" x14ac:dyDescent="0.25">
      <c r="A892" s="499">
        <v>599</v>
      </c>
      <c r="B892" s="500"/>
      <c r="C892" s="501" t="s">
        <v>657</v>
      </c>
      <c r="D892" s="502" t="s">
        <v>678</v>
      </c>
      <c r="E892" s="455"/>
      <c r="F892" s="426"/>
      <c r="G892" s="455"/>
      <c r="H892" s="455"/>
      <c r="I892" s="603" t="s">
        <v>968</v>
      </c>
      <c r="J892" s="455" t="s">
        <v>577</v>
      </c>
      <c r="K892" s="424" t="s">
        <v>2292</v>
      </c>
      <c r="L892" s="455"/>
      <c r="M892" s="426"/>
      <c r="N892" s="463"/>
      <c r="O892" s="462"/>
      <c r="P892" s="468" t="s">
        <v>666</v>
      </c>
      <c r="Q892" s="424"/>
      <c r="R892" s="604"/>
      <c r="S892" s="468"/>
      <c r="T892" s="468"/>
      <c r="U892" s="605"/>
      <c r="V892" s="500"/>
      <c r="W892" s="426" t="s">
        <v>2293</v>
      </c>
      <c r="X892" s="426" t="s">
        <v>682</v>
      </c>
      <c r="Y892" s="426"/>
      <c r="Z892" s="426"/>
      <c r="AA892" s="606"/>
      <c r="AB892" s="505"/>
      <c r="AC892" s="505"/>
      <c r="AD892" s="505"/>
      <c r="AE892" s="607" t="str">
        <f t="shared" si="31"/>
        <v>Commission percentage must equal 100%. If you have more than 2 producers, enter all information for the additional producers in Remarks below (e.g. Bob Smith SS# 123-45-6666, SAID: YYYYY, Commission 25%,) (599)</v>
      </c>
      <c r="AF892" s="719"/>
      <c r="AG892" s="719"/>
      <c r="AH892" s="723"/>
      <c r="AI892" s="723"/>
      <c r="AJ892" s="723"/>
    </row>
    <row r="893" spans="1:36" ht="22.8" outlineLevel="1" x14ac:dyDescent="0.25">
      <c r="A893" s="383">
        <v>600</v>
      </c>
      <c r="B893" s="373"/>
      <c r="C893" s="382" t="s">
        <v>657</v>
      </c>
      <c r="D893" s="402" t="s">
        <v>678</v>
      </c>
      <c r="E893" s="376"/>
      <c r="F893" s="368"/>
      <c r="G893" s="376"/>
      <c r="H893" s="376"/>
      <c r="I893" s="406" t="s">
        <v>1492</v>
      </c>
      <c r="J893" s="376" t="s">
        <v>577</v>
      </c>
      <c r="K893" s="214" t="s">
        <v>1608</v>
      </c>
      <c r="L893" s="376" t="s">
        <v>536</v>
      </c>
      <c r="M893" s="368"/>
      <c r="N893" s="375" t="s">
        <v>239</v>
      </c>
      <c r="O893" s="405">
        <v>100</v>
      </c>
      <c r="P893" s="367" t="s">
        <v>578</v>
      </c>
      <c r="Q893" s="214"/>
      <c r="R893" s="404"/>
      <c r="S893" s="367"/>
      <c r="T893" s="367"/>
      <c r="U893" s="403"/>
      <c r="V893" s="373"/>
      <c r="W893" s="368"/>
      <c r="X893" s="368"/>
      <c r="Y893" s="368"/>
      <c r="Z893" s="368"/>
      <c r="AA893" s="398"/>
      <c r="AB893" s="369"/>
      <c r="AC893" s="369"/>
      <c r="AD893" s="369"/>
      <c r="AE893" s="386" t="str">
        <f t="shared" si="31"/>
        <v>Broker-Dealer Name (600)</v>
      </c>
      <c r="AF893" s="575"/>
      <c r="AG893" s="575"/>
      <c r="AH893" s="723"/>
      <c r="AI893" s="723"/>
      <c r="AJ893" s="723"/>
    </row>
    <row r="894" spans="1:36" ht="84" customHeight="1" outlineLevel="1" x14ac:dyDescent="0.25">
      <c r="A894" s="383">
        <v>601</v>
      </c>
      <c r="B894" s="373"/>
      <c r="C894" s="382" t="s">
        <v>657</v>
      </c>
      <c r="D894" s="402" t="s">
        <v>678</v>
      </c>
      <c r="E894" s="376"/>
      <c r="F894" s="368"/>
      <c r="G894" s="376"/>
      <c r="H894" s="376"/>
      <c r="I894" s="406" t="s">
        <v>260</v>
      </c>
      <c r="J894" s="376" t="s">
        <v>32</v>
      </c>
      <c r="K894" s="214"/>
      <c r="L894" s="376" t="s">
        <v>577</v>
      </c>
      <c r="M894" s="368" t="s">
        <v>2294</v>
      </c>
      <c r="N894" s="375" t="s">
        <v>239</v>
      </c>
      <c r="O894" s="405">
        <v>100</v>
      </c>
      <c r="P894" s="367" t="s">
        <v>578</v>
      </c>
      <c r="Q894" s="214"/>
      <c r="R894" s="404"/>
      <c r="S894" s="367"/>
      <c r="T894" s="367"/>
      <c r="U894" s="403"/>
      <c r="V894" s="373"/>
      <c r="W894" s="368"/>
      <c r="X894" s="368"/>
      <c r="Y894" s="368"/>
      <c r="Z894" s="368"/>
      <c r="AA894" s="398"/>
      <c r="AB894" s="369"/>
      <c r="AC894" s="369"/>
      <c r="AD894" s="369"/>
      <c r="AE894" s="386" t="str">
        <f t="shared" si="31"/>
        <v>Remarks (601)</v>
      </c>
      <c r="AF894" s="575"/>
      <c r="AG894" s="575"/>
      <c r="AH894" s="723"/>
      <c r="AI894" s="723"/>
      <c r="AJ894" s="723"/>
    </row>
    <row r="895" spans="1:36" ht="51.75" customHeight="1" outlineLevel="1" x14ac:dyDescent="0.25">
      <c r="A895" s="383">
        <v>602</v>
      </c>
      <c r="B895" s="373"/>
      <c r="C895" s="382" t="s">
        <v>657</v>
      </c>
      <c r="D895" s="402" t="s">
        <v>678</v>
      </c>
      <c r="E895" s="376"/>
      <c r="F895" s="368"/>
      <c r="G895" s="376"/>
      <c r="H895" s="376"/>
      <c r="I895" s="401" t="s">
        <v>2428</v>
      </c>
      <c r="J895" s="376" t="s">
        <v>32</v>
      </c>
      <c r="K895" s="214"/>
      <c r="L895" s="376" t="s">
        <v>34</v>
      </c>
      <c r="M895" s="368"/>
      <c r="N895" s="385"/>
      <c r="O895" s="384"/>
      <c r="P895" s="367" t="s">
        <v>408</v>
      </c>
      <c r="Q895" s="400"/>
      <c r="R895" s="399"/>
      <c r="S895" s="367"/>
      <c r="T895" s="367"/>
      <c r="U895" s="366"/>
      <c r="V895" s="373"/>
      <c r="W895" s="368"/>
      <c r="X895" s="368"/>
      <c r="Y895" s="368"/>
      <c r="Z895" s="368"/>
      <c r="AA895" s="398"/>
      <c r="AB895" s="369"/>
      <c r="AC895" s="369"/>
      <c r="AD895" s="369"/>
      <c r="AE895" s="386" t="str">
        <f t="shared" si="31"/>
        <v>For Broker Dealer and Life Insurance Producer Use Only.  Not for Use with the Public.
(Note to Dev: Text should be in bold) (602)</v>
      </c>
      <c r="AF895" s="575"/>
      <c r="AG895" s="575"/>
      <c r="AH895" s="723"/>
      <c r="AI895" s="723"/>
      <c r="AJ895" s="723"/>
    </row>
    <row r="896" spans="1:36" ht="36" customHeight="1" x14ac:dyDescent="0.25">
      <c r="A896" s="383">
        <v>603</v>
      </c>
      <c r="B896" s="373"/>
      <c r="C896" s="382" t="s">
        <v>657</v>
      </c>
      <c r="D896" s="397" t="s">
        <v>353</v>
      </c>
      <c r="E896" s="395"/>
      <c r="F896" s="386"/>
      <c r="G896" s="395"/>
      <c r="H896" s="395"/>
      <c r="I896" s="396"/>
      <c r="J896" s="395"/>
      <c r="K896" s="392"/>
      <c r="L896" s="395"/>
      <c r="M896" s="386"/>
      <c r="N896" s="394" t="s">
        <v>415</v>
      </c>
      <c r="O896" s="393"/>
      <c r="P896" s="391"/>
      <c r="Q896" s="392"/>
      <c r="R896" s="391"/>
      <c r="S896" s="391"/>
      <c r="T896" s="391"/>
      <c r="U896" s="390"/>
      <c r="V896" s="389"/>
      <c r="W896" s="386"/>
      <c r="X896" s="386"/>
      <c r="Y896" s="386"/>
      <c r="Z896" s="386"/>
      <c r="AA896" s="388"/>
      <c r="AB896" s="388"/>
      <c r="AC896" s="388"/>
      <c r="AD896" s="387" t="s">
        <v>415</v>
      </c>
      <c r="AE896" s="386"/>
      <c r="AF896" s="575"/>
      <c r="AG896" s="575"/>
      <c r="AH896" s="723"/>
      <c r="AI896" s="723"/>
      <c r="AJ896" s="723"/>
    </row>
    <row r="897" spans="1:36" ht="36" customHeight="1" outlineLevel="1" x14ac:dyDescent="0.25">
      <c r="A897" s="383">
        <v>604</v>
      </c>
      <c r="B897" s="373"/>
      <c r="C897" s="382" t="s">
        <v>657</v>
      </c>
      <c r="D897" s="381" t="s">
        <v>353</v>
      </c>
      <c r="E897" s="380"/>
      <c r="F897" s="371"/>
      <c r="G897" s="380"/>
      <c r="H897" s="379"/>
      <c r="I897" s="378" t="s">
        <v>864</v>
      </c>
      <c r="J897" s="377" t="s">
        <v>32</v>
      </c>
      <c r="K897" s="214"/>
      <c r="L897" s="376"/>
      <c r="M897" s="368"/>
      <c r="N897" s="385" t="s">
        <v>415</v>
      </c>
      <c r="O897" s="384" t="s">
        <v>415</v>
      </c>
      <c r="P897" s="367" t="s">
        <v>369</v>
      </c>
      <c r="Q897" s="214"/>
      <c r="R897" s="367"/>
      <c r="S897" s="367"/>
      <c r="T897" s="367"/>
      <c r="U897" s="366"/>
      <c r="V897" s="373"/>
      <c r="W897" s="368"/>
      <c r="X897" s="368"/>
      <c r="Y897" s="372"/>
      <c r="Z897" s="371"/>
      <c r="AA897" s="370"/>
      <c r="AB897" s="369"/>
      <c r="AC897" s="369"/>
      <c r="AD897" s="369"/>
      <c r="AE897" s="368" t="s">
        <v>2295</v>
      </c>
      <c r="AF897" s="575"/>
      <c r="AG897" s="575"/>
      <c r="AH897" s="723"/>
      <c r="AI897" s="723"/>
      <c r="AJ897" s="723"/>
    </row>
    <row r="898" spans="1:36" ht="48" customHeight="1" outlineLevel="1" x14ac:dyDescent="0.25">
      <c r="A898" s="383">
        <v>605</v>
      </c>
      <c r="B898" s="373"/>
      <c r="C898" s="382" t="s">
        <v>657</v>
      </c>
      <c r="D898" s="381" t="s">
        <v>353</v>
      </c>
      <c r="E898" s="380"/>
      <c r="F898" s="371"/>
      <c r="G898" s="380"/>
      <c r="H898" s="379"/>
      <c r="I898" s="378" t="s">
        <v>865</v>
      </c>
      <c r="J898" s="377" t="s">
        <v>32</v>
      </c>
      <c r="K898" s="214"/>
      <c r="L898" s="376"/>
      <c r="M898" s="368"/>
      <c r="N898" s="375"/>
      <c r="O898" s="374"/>
      <c r="P898" s="367" t="s">
        <v>627</v>
      </c>
      <c r="Q898" s="214"/>
      <c r="R898" s="367"/>
      <c r="S898" s="367"/>
      <c r="T898" s="367"/>
      <c r="U898" s="366"/>
      <c r="V898" s="373"/>
      <c r="W898" s="368"/>
      <c r="X898" s="368"/>
      <c r="Y898" s="372"/>
      <c r="Z898" s="371"/>
      <c r="AA898" s="370"/>
      <c r="AB898" s="369"/>
      <c r="AC898" s="369"/>
      <c r="AD898" s="369"/>
      <c r="AE898" s="368" t="s">
        <v>2296</v>
      </c>
      <c r="AF898" s="575"/>
      <c r="AG898" s="575"/>
      <c r="AH898" s="723"/>
      <c r="AI898" s="723"/>
      <c r="AJ898" s="723"/>
    </row>
    <row r="899" spans="1:36" ht="48" customHeight="1" outlineLevel="1" x14ac:dyDescent="0.25">
      <c r="A899" s="383">
        <v>606</v>
      </c>
      <c r="B899" s="373"/>
      <c r="C899" s="382" t="s">
        <v>657</v>
      </c>
      <c r="D899" s="381" t="s">
        <v>353</v>
      </c>
      <c r="E899" s="380"/>
      <c r="F899" s="371"/>
      <c r="G899" s="380"/>
      <c r="H899" s="379"/>
      <c r="I899" s="378" t="s">
        <v>867</v>
      </c>
      <c r="J899" s="377" t="s">
        <v>32</v>
      </c>
      <c r="K899" s="214"/>
      <c r="L899" s="376"/>
      <c r="M899" s="368"/>
      <c r="N899" s="375"/>
      <c r="O899" s="374"/>
      <c r="P899" s="367" t="s">
        <v>627</v>
      </c>
      <c r="Q899" s="214"/>
      <c r="R899" s="367"/>
      <c r="S899" s="367"/>
      <c r="T899" s="367"/>
      <c r="U899" s="366"/>
      <c r="V899" s="373"/>
      <c r="W899" s="368"/>
      <c r="X899" s="368"/>
      <c r="Y899" s="372"/>
      <c r="Z899" s="371"/>
      <c r="AA899" s="370"/>
      <c r="AB899" s="369"/>
      <c r="AC899" s="369"/>
      <c r="AD899" s="369"/>
      <c r="AE899" s="368" t="s">
        <v>2297</v>
      </c>
      <c r="AF899" s="575"/>
      <c r="AG899" s="575"/>
      <c r="AH899" s="723"/>
      <c r="AI899" s="723"/>
      <c r="AJ899" s="723"/>
    </row>
    <row r="900" spans="1:36" ht="60" customHeight="1" outlineLevel="1" x14ac:dyDescent="0.25">
      <c r="A900" s="383">
        <v>607</v>
      </c>
      <c r="B900" s="373"/>
      <c r="C900" s="382" t="s">
        <v>657</v>
      </c>
      <c r="D900" s="381" t="s">
        <v>353</v>
      </c>
      <c r="E900" s="380"/>
      <c r="F900" s="371"/>
      <c r="G900" s="380"/>
      <c r="H900" s="379"/>
      <c r="I900" s="378" t="s">
        <v>866</v>
      </c>
      <c r="J900" s="377" t="s">
        <v>32</v>
      </c>
      <c r="K900" s="214"/>
      <c r="L900" s="376"/>
      <c r="M900" s="368"/>
      <c r="N900" s="375"/>
      <c r="O900" s="374"/>
      <c r="P900" s="367" t="s">
        <v>627</v>
      </c>
      <c r="Q900" s="214"/>
      <c r="R900" s="367"/>
      <c r="S900" s="367"/>
      <c r="T900" s="367"/>
      <c r="U900" s="366"/>
      <c r="V900" s="373"/>
      <c r="W900" s="368"/>
      <c r="X900" s="368"/>
      <c r="Y900" s="372"/>
      <c r="Z900" s="371"/>
      <c r="AA900" s="370"/>
      <c r="AB900" s="369"/>
      <c r="AC900" s="369"/>
      <c r="AD900" s="369"/>
      <c r="AE900" s="368" t="s">
        <v>2298</v>
      </c>
      <c r="AF900" s="575"/>
      <c r="AG900" s="575"/>
      <c r="AH900" s="723"/>
      <c r="AI900" s="723"/>
      <c r="AJ900" s="723"/>
    </row>
    <row r="901" spans="1:36" ht="12.75" customHeight="1" x14ac:dyDescent="0.25">
      <c r="I901" s="365"/>
      <c r="AF901" s="364"/>
      <c r="AG901" s="364"/>
    </row>
    <row r="902" spans="1:36" ht="12.75" customHeight="1" x14ac:dyDescent="0.25">
      <c r="D902" s="525" t="s">
        <v>3890</v>
      </c>
      <c r="I902" s="365"/>
      <c r="AF902" s="364"/>
      <c r="AG902" s="364"/>
    </row>
    <row r="903" spans="1:36" ht="12.75" customHeight="1" x14ac:dyDescent="0.25">
      <c r="D903" s="526"/>
      <c r="I903" s="365"/>
      <c r="AF903" s="364"/>
      <c r="AG903" s="364"/>
    </row>
    <row r="904" spans="1:36" ht="12.75" customHeight="1" x14ac:dyDescent="0.25">
      <c r="D904" s="527" t="s">
        <v>3891</v>
      </c>
      <c r="I904" s="365"/>
      <c r="AF904" s="364"/>
      <c r="AG904" s="364"/>
    </row>
    <row r="905" spans="1:36" ht="13.8" x14ac:dyDescent="0.25">
      <c r="D905" s="527" t="s">
        <v>3892</v>
      </c>
      <c r="I905" s="365"/>
    </row>
    <row r="906" spans="1:36" ht="13.8" x14ac:dyDescent="0.25">
      <c r="D906" s="527" t="s">
        <v>3893</v>
      </c>
      <c r="I906" s="365"/>
    </row>
    <row r="907" spans="1:36" x14ac:dyDescent="0.25">
      <c r="I907" s="365"/>
    </row>
    <row r="908" spans="1:36" ht="14.4" x14ac:dyDescent="0.25">
      <c r="D908" s="526"/>
      <c r="I908" s="365"/>
      <c r="AF908" s="364"/>
      <c r="AG908" s="364"/>
      <c r="AH908" s="364"/>
      <c r="AI908" s="364"/>
      <c r="AJ908" s="364"/>
    </row>
    <row r="909" spans="1:36" ht="14.4" x14ac:dyDescent="0.25">
      <c r="D909" s="526" t="s">
        <v>4159</v>
      </c>
      <c r="I909" s="365"/>
      <c r="AF909" s="364"/>
      <c r="AG909" s="364"/>
      <c r="AH909" s="364"/>
      <c r="AI909" s="364"/>
      <c r="AJ909" s="364"/>
    </row>
    <row r="910" spans="1:36" ht="14.4" x14ac:dyDescent="0.25">
      <c r="D910" s="526"/>
      <c r="I910" s="365"/>
      <c r="AF910" s="364"/>
      <c r="AG910" s="364"/>
      <c r="AH910" s="364"/>
      <c r="AI910" s="364"/>
      <c r="AJ910" s="364"/>
    </row>
    <row r="911" spans="1:36" ht="14.4" x14ac:dyDescent="0.25">
      <c r="D911" s="703" t="s">
        <v>4160</v>
      </c>
      <c r="I911" s="365"/>
      <c r="AF911" s="364"/>
      <c r="AG911" s="364"/>
      <c r="AH911" s="364"/>
      <c r="AI911" s="364"/>
      <c r="AJ911" s="364"/>
    </row>
    <row r="912" spans="1:36" ht="14.4" x14ac:dyDescent="0.25">
      <c r="D912" s="703" t="s">
        <v>4161</v>
      </c>
      <c r="I912" s="365"/>
      <c r="AF912" s="364"/>
      <c r="AG912" s="364"/>
      <c r="AH912" s="364"/>
      <c r="AI912" s="364"/>
      <c r="AJ912" s="364"/>
    </row>
    <row r="913" spans="4:36" ht="14.4" x14ac:dyDescent="0.25">
      <c r="D913" s="703" t="s">
        <v>4162</v>
      </c>
      <c r="I913" s="365"/>
      <c r="AF913" s="364"/>
      <c r="AG913" s="364"/>
      <c r="AH913" s="364"/>
      <c r="AI913" s="364"/>
      <c r="AJ913" s="364"/>
    </row>
    <row r="914" spans="4:36" x14ac:dyDescent="0.25">
      <c r="I914" s="365"/>
      <c r="AF914" s="364"/>
      <c r="AG914" s="364"/>
      <c r="AH914" s="364"/>
      <c r="AI914" s="364"/>
      <c r="AJ914" s="364"/>
    </row>
    <row r="915" spans="4:36" ht="13.8" thickBot="1" x14ac:dyDescent="0.3">
      <c r="D915" s="364" t="s">
        <v>4188</v>
      </c>
      <c r="I915" s="365"/>
      <c r="AF915" s="364"/>
      <c r="AG915" s="364"/>
      <c r="AH915" s="364"/>
      <c r="AI915" s="364"/>
      <c r="AJ915" s="364"/>
    </row>
    <row r="916" spans="4:36" ht="23.4" thickBot="1" x14ac:dyDescent="0.3">
      <c r="D916" s="704" t="s">
        <v>4173</v>
      </c>
      <c r="E916" s="704" t="s">
        <v>9</v>
      </c>
      <c r="F916" s="704" t="s">
        <v>4174</v>
      </c>
      <c r="G916" s="704" t="s">
        <v>4175</v>
      </c>
      <c r="I916" s="365"/>
      <c r="AF916" s="364"/>
      <c r="AG916" s="364"/>
      <c r="AH916" s="364"/>
      <c r="AI916" s="364"/>
      <c r="AJ916" s="364"/>
    </row>
    <row r="917" spans="4:36" ht="46.2" thickBot="1" x14ac:dyDescent="0.3">
      <c r="D917" s="704">
        <v>122199983</v>
      </c>
      <c r="E917" s="704">
        <v>987652</v>
      </c>
      <c r="F917" s="704" t="s">
        <v>4176</v>
      </c>
      <c r="G917" s="704">
        <v>199</v>
      </c>
      <c r="I917" s="365"/>
      <c r="AF917" s="364"/>
      <c r="AG917" s="364"/>
      <c r="AH917" s="364"/>
      <c r="AI917" s="364"/>
      <c r="AJ917" s="364"/>
    </row>
    <row r="918" spans="4:36" ht="69" thickBot="1" x14ac:dyDescent="0.3">
      <c r="D918" s="704">
        <v>122199983</v>
      </c>
      <c r="E918" s="704">
        <v>91020210103</v>
      </c>
      <c r="F918" s="704" t="s">
        <v>4177</v>
      </c>
      <c r="G918" s="704">
        <v>103</v>
      </c>
      <c r="I918" s="365"/>
      <c r="AF918" s="364"/>
      <c r="AG918" s="364"/>
      <c r="AH918" s="364"/>
      <c r="AI918" s="364"/>
      <c r="AJ918" s="364"/>
    </row>
    <row r="919" spans="4:36" ht="13.8" thickBot="1" x14ac:dyDescent="0.3">
      <c r="D919" s="704">
        <v>122199983</v>
      </c>
      <c r="E919" s="704">
        <v>92361077941</v>
      </c>
      <c r="F919" s="704" t="s">
        <v>4178</v>
      </c>
      <c r="G919" s="704">
        <v>101</v>
      </c>
      <c r="I919" s="365"/>
      <c r="AF919" s="364"/>
      <c r="AG919" s="364"/>
      <c r="AH919" s="364"/>
      <c r="AI919" s="364"/>
      <c r="AJ919" s="364"/>
    </row>
    <row r="920" spans="4:36" ht="46.2" thickBot="1" x14ac:dyDescent="0.3">
      <c r="D920" s="707">
        <v>122199983</v>
      </c>
      <c r="E920" s="707">
        <v>91101621</v>
      </c>
      <c r="F920" s="707" t="s">
        <v>4176</v>
      </c>
      <c r="G920" s="707">
        <v>199</v>
      </c>
      <c r="I920" s="365"/>
      <c r="AF920" s="364"/>
      <c r="AG920" s="364"/>
      <c r="AH920" s="364"/>
      <c r="AI920" s="364"/>
      <c r="AJ920" s="364"/>
    </row>
    <row r="921" spans="4:36" ht="46.2" thickBot="1" x14ac:dyDescent="0.3">
      <c r="D921" s="704">
        <v>122199983</v>
      </c>
      <c r="E921" s="704">
        <v>92383079138</v>
      </c>
      <c r="F921" s="704" t="s">
        <v>4176</v>
      </c>
      <c r="G921" s="704">
        <v>198</v>
      </c>
      <c r="I921" s="365"/>
      <c r="AF921" s="364"/>
      <c r="AG921" s="364"/>
      <c r="AH921" s="364"/>
      <c r="AI921" s="364"/>
      <c r="AJ921" s="364"/>
    </row>
    <row r="922" spans="4:36" ht="46.2" thickBot="1" x14ac:dyDescent="0.3">
      <c r="D922" s="704">
        <v>122199983</v>
      </c>
      <c r="E922" s="706" t="s">
        <v>4181</v>
      </c>
      <c r="F922" s="704" t="s">
        <v>4176</v>
      </c>
      <c r="G922" s="704">
        <v>197</v>
      </c>
      <c r="I922" s="365"/>
      <c r="AF922" s="364"/>
      <c r="AG922" s="364"/>
      <c r="AH922" s="364"/>
      <c r="AI922" s="364"/>
      <c r="AJ922" s="364"/>
    </row>
    <row r="923" spans="4:36" ht="91.8" thickBot="1" x14ac:dyDescent="0.3">
      <c r="D923" s="704">
        <v>62102290</v>
      </c>
      <c r="E923" s="704">
        <v>923418700</v>
      </c>
      <c r="F923" s="704" t="s">
        <v>4179</v>
      </c>
      <c r="G923" s="704">
        <v>104</v>
      </c>
      <c r="I923" s="365"/>
      <c r="AF923" s="364"/>
      <c r="AG923" s="364"/>
      <c r="AH923" s="364"/>
      <c r="AI923" s="364"/>
      <c r="AJ923" s="364"/>
    </row>
    <row r="924" spans="4:36" ht="91.8" thickBot="1" x14ac:dyDescent="0.3">
      <c r="D924" s="707">
        <v>122199983</v>
      </c>
      <c r="E924" s="707" t="s">
        <v>4180</v>
      </c>
      <c r="F924" s="707" t="s">
        <v>4179</v>
      </c>
      <c r="G924" s="707">
        <v>-31</v>
      </c>
      <c r="I924" s="365"/>
      <c r="AF924" s="364"/>
      <c r="AG924" s="364"/>
      <c r="AH924" s="364"/>
      <c r="AI924" s="364"/>
      <c r="AJ924" s="364"/>
    </row>
    <row r="925" spans="4:36" ht="91.8" thickBot="1" x14ac:dyDescent="0.3">
      <c r="D925" s="707">
        <v>122199983</v>
      </c>
      <c r="E925" s="707">
        <v>36</v>
      </c>
      <c r="F925" s="707" t="s">
        <v>4179</v>
      </c>
      <c r="G925" s="707">
        <v>-32</v>
      </c>
      <c r="I925" s="365"/>
      <c r="AF925" s="364"/>
      <c r="AG925" s="364"/>
      <c r="AH925" s="364"/>
      <c r="AI925" s="364"/>
      <c r="AJ925" s="364"/>
    </row>
    <row r="926" spans="4:36" x14ac:dyDescent="0.25">
      <c r="D926" s="705"/>
      <c r="E926"/>
      <c r="F926"/>
      <c r="G926"/>
      <c r="I926" s="365"/>
      <c r="AF926" s="364"/>
      <c r="AG926" s="364"/>
      <c r="AH926" s="364"/>
      <c r="AI926" s="364"/>
      <c r="AJ926" s="364"/>
    </row>
    <row r="927" spans="4:36" x14ac:dyDescent="0.25">
      <c r="I927" s="365"/>
      <c r="AF927" s="364"/>
      <c r="AG927" s="364"/>
      <c r="AH927" s="364"/>
      <c r="AI927" s="364"/>
      <c r="AJ927" s="364"/>
    </row>
    <row r="928" spans="4:36" x14ac:dyDescent="0.25">
      <c r="I928" s="365"/>
      <c r="AF928" s="364"/>
      <c r="AG928" s="364"/>
      <c r="AH928" s="364"/>
      <c r="AI928" s="364"/>
      <c r="AJ928" s="364"/>
    </row>
    <row r="929" spans="9:36" x14ac:dyDescent="0.25">
      <c r="I929" s="365"/>
      <c r="AF929" s="364"/>
      <c r="AG929" s="364"/>
      <c r="AH929" s="364"/>
      <c r="AI929" s="364"/>
      <c r="AJ929" s="364"/>
    </row>
    <row r="930" spans="9:36" x14ac:dyDescent="0.25">
      <c r="I930" s="365"/>
      <c r="AF930" s="364"/>
      <c r="AG930" s="364"/>
      <c r="AH930" s="364"/>
      <c r="AI930" s="364"/>
      <c r="AJ930" s="364"/>
    </row>
    <row r="931" spans="9:36" x14ac:dyDescent="0.25">
      <c r="I931" s="365"/>
      <c r="AF931" s="364"/>
      <c r="AG931" s="364"/>
      <c r="AH931" s="364"/>
      <c r="AI931" s="364"/>
      <c r="AJ931" s="364"/>
    </row>
    <row r="932" spans="9:36" x14ac:dyDescent="0.25">
      <c r="I932" s="365"/>
      <c r="AF932" s="364"/>
      <c r="AG932" s="364"/>
      <c r="AH932" s="364"/>
      <c r="AI932" s="364"/>
      <c r="AJ932" s="364"/>
    </row>
    <row r="933" spans="9:36" x14ac:dyDescent="0.25">
      <c r="I933" s="365"/>
      <c r="AF933" s="364"/>
      <c r="AG933" s="364"/>
      <c r="AH933" s="364"/>
      <c r="AI933" s="364"/>
      <c r="AJ933" s="364"/>
    </row>
    <row r="934" spans="9:36" x14ac:dyDescent="0.25">
      <c r="I934" s="365"/>
      <c r="AF934" s="364"/>
      <c r="AG934" s="364"/>
      <c r="AH934" s="364"/>
      <c r="AI934" s="364"/>
      <c r="AJ934" s="364"/>
    </row>
    <row r="935" spans="9:36" x14ac:dyDescent="0.25">
      <c r="I935" s="365"/>
      <c r="AF935" s="364"/>
      <c r="AG935" s="364"/>
      <c r="AH935" s="364"/>
      <c r="AI935" s="364"/>
      <c r="AJ935" s="364"/>
    </row>
    <row r="936" spans="9:36" x14ac:dyDescent="0.25">
      <c r="I936" s="365"/>
      <c r="AF936" s="364"/>
      <c r="AG936" s="364"/>
      <c r="AH936" s="364"/>
      <c r="AI936" s="364"/>
      <c r="AJ936" s="364"/>
    </row>
    <row r="937" spans="9:36" x14ac:dyDescent="0.25">
      <c r="I937" s="365"/>
      <c r="AF937" s="364"/>
      <c r="AG937" s="364"/>
      <c r="AH937" s="364"/>
      <c r="AI937" s="364"/>
      <c r="AJ937" s="364"/>
    </row>
    <row r="938" spans="9:36" x14ac:dyDescent="0.25">
      <c r="I938" s="365"/>
      <c r="AF938" s="364"/>
      <c r="AG938" s="364"/>
      <c r="AH938" s="364"/>
      <c r="AI938" s="364"/>
      <c r="AJ938" s="364"/>
    </row>
    <row r="939" spans="9:36" x14ac:dyDescent="0.25">
      <c r="I939" s="365"/>
      <c r="AF939" s="364"/>
      <c r="AG939" s="364"/>
      <c r="AH939" s="364"/>
      <c r="AI939" s="364"/>
      <c r="AJ939" s="364"/>
    </row>
    <row r="940" spans="9:36" x14ac:dyDescent="0.25">
      <c r="I940" s="365"/>
      <c r="AF940" s="364"/>
      <c r="AG940" s="364"/>
      <c r="AH940" s="364"/>
      <c r="AI940" s="364"/>
      <c r="AJ940" s="364"/>
    </row>
    <row r="941" spans="9:36" x14ac:dyDescent="0.25">
      <c r="I941" s="365"/>
      <c r="AF941" s="364"/>
      <c r="AG941" s="364"/>
      <c r="AH941" s="364"/>
      <c r="AI941" s="364"/>
      <c r="AJ941" s="364"/>
    </row>
    <row r="942" spans="9:36" x14ac:dyDescent="0.25">
      <c r="I942" s="365"/>
      <c r="AF942" s="364"/>
      <c r="AG942" s="364"/>
      <c r="AH942" s="364"/>
      <c r="AI942" s="364"/>
      <c r="AJ942" s="364"/>
    </row>
    <row r="943" spans="9:36" x14ac:dyDescent="0.25">
      <c r="I943" s="365"/>
      <c r="AF943" s="364"/>
      <c r="AG943" s="364"/>
      <c r="AH943" s="364"/>
      <c r="AI943" s="364"/>
      <c r="AJ943" s="364"/>
    </row>
    <row r="944" spans="9:36" x14ac:dyDescent="0.25">
      <c r="I944" s="365"/>
      <c r="AF944" s="364"/>
      <c r="AG944" s="364"/>
      <c r="AH944" s="364"/>
      <c r="AI944" s="364"/>
      <c r="AJ944" s="364"/>
    </row>
    <row r="945" spans="9:36" x14ac:dyDescent="0.25">
      <c r="I945" s="365"/>
      <c r="AF945" s="364"/>
      <c r="AG945" s="364"/>
      <c r="AH945" s="364"/>
      <c r="AI945" s="364"/>
      <c r="AJ945" s="364"/>
    </row>
    <row r="946" spans="9:36" x14ac:dyDescent="0.25">
      <c r="I946" s="365"/>
      <c r="AF946" s="364"/>
      <c r="AG946" s="364"/>
      <c r="AH946" s="364"/>
      <c r="AI946" s="364"/>
      <c r="AJ946" s="364"/>
    </row>
    <row r="947" spans="9:36" x14ac:dyDescent="0.25">
      <c r="I947" s="365"/>
      <c r="AF947" s="364"/>
      <c r="AG947" s="364"/>
      <c r="AH947" s="364"/>
      <c r="AI947" s="364"/>
      <c r="AJ947" s="364"/>
    </row>
    <row r="948" spans="9:36" x14ac:dyDescent="0.25">
      <c r="I948" s="365"/>
      <c r="AF948" s="364"/>
      <c r="AG948" s="364"/>
      <c r="AH948" s="364"/>
      <c r="AI948" s="364"/>
      <c r="AJ948" s="364"/>
    </row>
    <row r="949" spans="9:36" x14ac:dyDescent="0.25">
      <c r="I949" s="365"/>
      <c r="AF949" s="364"/>
      <c r="AG949" s="364"/>
      <c r="AH949" s="364"/>
      <c r="AI949" s="364"/>
      <c r="AJ949" s="364"/>
    </row>
    <row r="950" spans="9:36" x14ac:dyDescent="0.25">
      <c r="I950" s="365"/>
      <c r="AF950" s="364"/>
      <c r="AG950" s="364"/>
      <c r="AH950" s="364"/>
      <c r="AI950" s="364"/>
      <c r="AJ950" s="364"/>
    </row>
    <row r="951" spans="9:36" x14ac:dyDescent="0.25">
      <c r="I951" s="365"/>
      <c r="AF951" s="364"/>
      <c r="AG951" s="364"/>
      <c r="AH951" s="364"/>
      <c r="AI951" s="364"/>
      <c r="AJ951" s="364"/>
    </row>
    <row r="952" spans="9:36" x14ac:dyDescent="0.25">
      <c r="I952" s="365"/>
      <c r="AF952" s="364"/>
      <c r="AG952" s="364"/>
      <c r="AH952" s="364"/>
      <c r="AI952" s="364"/>
      <c r="AJ952" s="364"/>
    </row>
    <row r="953" spans="9:36" x14ac:dyDescent="0.25">
      <c r="I953" s="365"/>
      <c r="AF953" s="364"/>
      <c r="AG953" s="364"/>
      <c r="AH953" s="364"/>
      <c r="AI953" s="364"/>
      <c r="AJ953" s="364"/>
    </row>
    <row r="954" spans="9:36" x14ac:dyDescent="0.25">
      <c r="I954" s="365"/>
      <c r="AF954" s="364"/>
      <c r="AG954" s="364"/>
      <c r="AH954" s="364"/>
      <c r="AI954" s="364"/>
      <c r="AJ954" s="364"/>
    </row>
    <row r="955" spans="9:36" x14ac:dyDescent="0.25">
      <c r="I955" s="365"/>
      <c r="AF955" s="364"/>
      <c r="AG955" s="364"/>
      <c r="AH955" s="364"/>
      <c r="AI955" s="364"/>
      <c r="AJ955" s="364"/>
    </row>
    <row r="956" spans="9:36" x14ac:dyDescent="0.25">
      <c r="I956" s="365"/>
      <c r="AF956" s="364"/>
      <c r="AG956" s="364"/>
      <c r="AH956" s="364"/>
      <c r="AI956" s="364"/>
      <c r="AJ956" s="364"/>
    </row>
    <row r="957" spans="9:36" x14ac:dyDescent="0.25">
      <c r="I957" s="365"/>
      <c r="AF957" s="364"/>
      <c r="AG957" s="364"/>
      <c r="AH957" s="364"/>
      <c r="AI957" s="364"/>
      <c r="AJ957" s="364"/>
    </row>
    <row r="958" spans="9:36" x14ac:dyDescent="0.25">
      <c r="I958" s="365"/>
      <c r="AF958" s="364"/>
      <c r="AG958" s="364"/>
      <c r="AH958" s="364"/>
      <c r="AI958" s="364"/>
      <c r="AJ958" s="364"/>
    </row>
    <row r="959" spans="9:36" x14ac:dyDescent="0.25">
      <c r="I959" s="365"/>
      <c r="AF959" s="364"/>
      <c r="AG959" s="364"/>
      <c r="AH959" s="364"/>
      <c r="AI959" s="364"/>
      <c r="AJ959" s="364"/>
    </row>
    <row r="960" spans="9:36" x14ac:dyDescent="0.25">
      <c r="I960" s="365"/>
      <c r="AF960" s="364"/>
      <c r="AG960" s="364"/>
      <c r="AH960" s="364"/>
      <c r="AI960" s="364"/>
      <c r="AJ960" s="364"/>
    </row>
    <row r="961" spans="9:36" x14ac:dyDescent="0.25">
      <c r="I961" s="365"/>
      <c r="AF961" s="364"/>
      <c r="AG961" s="364"/>
      <c r="AH961" s="364"/>
      <c r="AI961" s="364"/>
      <c r="AJ961" s="364"/>
    </row>
    <row r="962" spans="9:36" x14ac:dyDescent="0.25">
      <c r="I962" s="365"/>
      <c r="AF962" s="364"/>
      <c r="AG962" s="364"/>
      <c r="AH962" s="364"/>
      <c r="AI962" s="364"/>
      <c r="AJ962" s="364"/>
    </row>
    <row r="963" spans="9:36" x14ac:dyDescent="0.25">
      <c r="I963" s="365"/>
      <c r="AF963" s="364"/>
      <c r="AG963" s="364"/>
      <c r="AH963" s="364"/>
      <c r="AI963" s="364"/>
      <c r="AJ963" s="364"/>
    </row>
    <row r="964" spans="9:36" x14ac:dyDescent="0.25">
      <c r="I964" s="365"/>
      <c r="AF964" s="364"/>
      <c r="AG964" s="364"/>
      <c r="AH964" s="364"/>
      <c r="AI964" s="364"/>
      <c r="AJ964" s="364"/>
    </row>
    <row r="965" spans="9:36" x14ac:dyDescent="0.25">
      <c r="I965" s="365"/>
      <c r="AF965" s="364"/>
      <c r="AG965" s="364"/>
      <c r="AH965" s="364"/>
      <c r="AI965" s="364"/>
      <c r="AJ965" s="364"/>
    </row>
    <row r="966" spans="9:36" x14ac:dyDescent="0.25">
      <c r="I966" s="365"/>
      <c r="AF966" s="364"/>
      <c r="AG966" s="364"/>
      <c r="AH966" s="364"/>
      <c r="AI966" s="364"/>
      <c r="AJ966" s="364"/>
    </row>
    <row r="967" spans="9:36" x14ac:dyDescent="0.25">
      <c r="I967" s="365"/>
      <c r="AF967" s="364"/>
      <c r="AG967" s="364"/>
      <c r="AH967" s="364"/>
      <c r="AI967" s="364"/>
      <c r="AJ967" s="364"/>
    </row>
    <row r="968" spans="9:36" x14ac:dyDescent="0.25">
      <c r="I968" s="365"/>
      <c r="AF968" s="364"/>
      <c r="AG968" s="364"/>
      <c r="AH968" s="364"/>
      <c r="AI968" s="364"/>
      <c r="AJ968" s="364"/>
    </row>
    <row r="969" spans="9:36" x14ac:dyDescent="0.25">
      <c r="I969" s="365"/>
      <c r="AF969" s="364"/>
      <c r="AG969" s="364"/>
      <c r="AH969" s="364"/>
      <c r="AI969" s="364"/>
      <c r="AJ969" s="364"/>
    </row>
    <row r="970" spans="9:36" x14ac:dyDescent="0.25">
      <c r="I970" s="365"/>
      <c r="AF970" s="364"/>
      <c r="AG970" s="364"/>
      <c r="AH970" s="364"/>
      <c r="AI970" s="364"/>
      <c r="AJ970" s="364"/>
    </row>
    <row r="971" spans="9:36" x14ac:dyDescent="0.25">
      <c r="I971" s="365"/>
      <c r="AF971" s="364"/>
      <c r="AG971" s="364"/>
      <c r="AH971" s="364"/>
      <c r="AI971" s="364"/>
      <c r="AJ971" s="364"/>
    </row>
    <row r="972" spans="9:36" x14ac:dyDescent="0.25">
      <c r="I972" s="365"/>
      <c r="AF972" s="364"/>
      <c r="AG972" s="364"/>
      <c r="AH972" s="364"/>
      <c r="AI972" s="364"/>
      <c r="AJ972" s="364"/>
    </row>
    <row r="973" spans="9:36" x14ac:dyDescent="0.25">
      <c r="I973" s="365"/>
      <c r="AF973" s="364"/>
      <c r="AG973" s="364"/>
      <c r="AH973" s="364"/>
      <c r="AI973" s="364"/>
      <c r="AJ973" s="364"/>
    </row>
    <row r="974" spans="9:36" x14ac:dyDescent="0.25">
      <c r="I974" s="365"/>
      <c r="AF974" s="364"/>
      <c r="AG974" s="364"/>
      <c r="AH974" s="364"/>
      <c r="AI974" s="364"/>
      <c r="AJ974" s="364"/>
    </row>
    <row r="975" spans="9:36" x14ac:dyDescent="0.25">
      <c r="I975" s="365"/>
      <c r="AF975" s="364"/>
      <c r="AG975" s="364"/>
      <c r="AH975" s="364"/>
      <c r="AI975" s="364"/>
      <c r="AJ975" s="364"/>
    </row>
    <row r="976" spans="9:36" x14ac:dyDescent="0.25">
      <c r="I976" s="365"/>
      <c r="AF976" s="364"/>
      <c r="AG976" s="364"/>
      <c r="AH976" s="364"/>
      <c r="AI976" s="364"/>
      <c r="AJ976" s="364"/>
    </row>
    <row r="977" spans="9:36" x14ac:dyDescent="0.25">
      <c r="I977" s="365"/>
      <c r="AF977" s="364"/>
      <c r="AG977" s="364"/>
      <c r="AH977" s="364"/>
      <c r="AI977" s="364"/>
      <c r="AJ977" s="364"/>
    </row>
    <row r="978" spans="9:36" x14ac:dyDescent="0.25">
      <c r="I978" s="365"/>
      <c r="AF978" s="364"/>
      <c r="AG978" s="364"/>
      <c r="AH978" s="364"/>
      <c r="AI978" s="364"/>
      <c r="AJ978" s="364"/>
    </row>
    <row r="979" spans="9:36" x14ac:dyDescent="0.25">
      <c r="I979" s="365"/>
      <c r="AF979" s="364"/>
      <c r="AG979" s="364"/>
      <c r="AH979" s="364"/>
      <c r="AI979" s="364"/>
      <c r="AJ979" s="364"/>
    </row>
    <row r="980" spans="9:36" x14ac:dyDescent="0.25">
      <c r="I980" s="365"/>
      <c r="AF980" s="364"/>
      <c r="AG980" s="364"/>
      <c r="AH980" s="364"/>
      <c r="AI980" s="364"/>
      <c r="AJ980" s="364"/>
    </row>
    <row r="981" spans="9:36" x14ac:dyDescent="0.25">
      <c r="I981" s="365"/>
      <c r="AF981" s="364"/>
      <c r="AG981" s="364"/>
      <c r="AH981" s="364"/>
      <c r="AI981" s="364"/>
      <c r="AJ981" s="364"/>
    </row>
    <row r="982" spans="9:36" x14ac:dyDescent="0.25">
      <c r="I982" s="365"/>
      <c r="AF982" s="364"/>
      <c r="AG982" s="364"/>
      <c r="AH982" s="364"/>
      <c r="AI982" s="364"/>
      <c r="AJ982" s="364"/>
    </row>
    <row r="983" spans="9:36" x14ac:dyDescent="0.25">
      <c r="I983" s="365"/>
      <c r="AF983" s="364"/>
      <c r="AG983" s="364"/>
      <c r="AH983" s="364"/>
      <c r="AI983" s="364"/>
      <c r="AJ983" s="364"/>
    </row>
    <row r="984" spans="9:36" x14ac:dyDescent="0.25">
      <c r="I984" s="365"/>
      <c r="AF984" s="364"/>
      <c r="AG984" s="364"/>
      <c r="AH984" s="364"/>
      <c r="AI984" s="364"/>
      <c r="AJ984" s="364"/>
    </row>
    <row r="985" spans="9:36" x14ac:dyDescent="0.25">
      <c r="I985" s="365"/>
      <c r="AF985" s="364"/>
      <c r="AG985" s="364"/>
      <c r="AH985" s="364"/>
      <c r="AI985" s="364"/>
      <c r="AJ985" s="364"/>
    </row>
    <row r="986" spans="9:36" x14ac:dyDescent="0.25">
      <c r="I986" s="365"/>
      <c r="AF986" s="364"/>
      <c r="AG986" s="364"/>
      <c r="AH986" s="364"/>
      <c r="AI986" s="364"/>
      <c r="AJ986" s="364"/>
    </row>
    <row r="987" spans="9:36" x14ac:dyDescent="0.25">
      <c r="I987" s="365"/>
      <c r="AF987" s="364"/>
      <c r="AG987" s="364"/>
      <c r="AH987" s="364"/>
      <c r="AI987" s="364"/>
      <c r="AJ987" s="364"/>
    </row>
    <row r="988" spans="9:36" x14ac:dyDescent="0.25">
      <c r="I988" s="365"/>
      <c r="AF988" s="364"/>
      <c r="AG988" s="364"/>
      <c r="AH988" s="364"/>
      <c r="AI988" s="364"/>
      <c r="AJ988" s="364"/>
    </row>
    <row r="989" spans="9:36" x14ac:dyDescent="0.25">
      <c r="I989" s="365"/>
      <c r="AF989" s="364"/>
      <c r="AG989" s="364"/>
      <c r="AH989" s="364"/>
      <c r="AI989" s="364"/>
      <c r="AJ989" s="364"/>
    </row>
    <row r="990" spans="9:36" x14ac:dyDescent="0.25">
      <c r="I990" s="365"/>
      <c r="AF990" s="364"/>
      <c r="AG990" s="364"/>
      <c r="AH990" s="364"/>
      <c r="AI990" s="364"/>
      <c r="AJ990" s="364"/>
    </row>
    <row r="991" spans="9:36" x14ac:dyDescent="0.25">
      <c r="I991" s="365"/>
      <c r="AF991" s="364"/>
      <c r="AG991" s="364"/>
      <c r="AH991" s="364"/>
      <c r="AI991" s="364"/>
      <c r="AJ991" s="364"/>
    </row>
    <row r="992" spans="9:36" x14ac:dyDescent="0.25">
      <c r="I992" s="365"/>
      <c r="AF992" s="364"/>
      <c r="AG992" s="364"/>
      <c r="AH992" s="364"/>
      <c r="AI992" s="364"/>
      <c r="AJ992" s="364"/>
    </row>
    <row r="993" spans="9:36" x14ac:dyDescent="0.25">
      <c r="I993" s="365"/>
      <c r="AF993" s="364"/>
      <c r="AG993" s="364"/>
      <c r="AH993" s="364"/>
      <c r="AI993" s="364"/>
      <c r="AJ993" s="364"/>
    </row>
    <row r="994" spans="9:36" x14ac:dyDescent="0.25">
      <c r="I994" s="365"/>
      <c r="AF994" s="364"/>
      <c r="AG994" s="364"/>
      <c r="AH994" s="364"/>
      <c r="AI994" s="364"/>
      <c r="AJ994" s="364"/>
    </row>
    <row r="995" spans="9:36" x14ac:dyDescent="0.25">
      <c r="I995" s="365"/>
      <c r="AF995" s="364"/>
      <c r="AG995" s="364"/>
      <c r="AH995" s="364"/>
      <c r="AI995" s="364"/>
      <c r="AJ995" s="364"/>
    </row>
    <row r="996" spans="9:36" x14ac:dyDescent="0.25">
      <c r="I996" s="365"/>
      <c r="AF996" s="364"/>
      <c r="AG996" s="364"/>
      <c r="AH996" s="364"/>
      <c r="AI996" s="364"/>
      <c r="AJ996" s="364"/>
    </row>
    <row r="997" spans="9:36" x14ac:dyDescent="0.25">
      <c r="I997" s="365"/>
      <c r="AF997" s="364"/>
      <c r="AG997" s="364"/>
      <c r="AH997" s="364"/>
      <c r="AI997" s="364"/>
      <c r="AJ997" s="364"/>
    </row>
    <row r="998" spans="9:36" x14ac:dyDescent="0.25">
      <c r="I998" s="365"/>
      <c r="AF998" s="364"/>
      <c r="AG998" s="364"/>
      <c r="AH998" s="364"/>
      <c r="AI998" s="364"/>
      <c r="AJ998" s="364"/>
    </row>
    <row r="999" spans="9:36" x14ac:dyDescent="0.25">
      <c r="I999" s="365"/>
      <c r="AF999" s="364"/>
      <c r="AG999" s="364"/>
      <c r="AH999" s="364"/>
      <c r="AI999" s="364"/>
      <c r="AJ999" s="364"/>
    </row>
    <row r="1000" spans="9:36" x14ac:dyDescent="0.25">
      <c r="I1000" s="365"/>
      <c r="AF1000" s="364"/>
      <c r="AG1000" s="364"/>
      <c r="AH1000" s="364"/>
      <c r="AI1000" s="364"/>
      <c r="AJ1000" s="364"/>
    </row>
    <row r="1001" spans="9:36" x14ac:dyDescent="0.25">
      <c r="I1001" s="365"/>
      <c r="AF1001" s="364"/>
      <c r="AG1001" s="364"/>
      <c r="AH1001" s="364"/>
      <c r="AI1001" s="364"/>
      <c r="AJ1001" s="364"/>
    </row>
    <row r="1002" spans="9:36" x14ac:dyDescent="0.25">
      <c r="I1002" s="365"/>
      <c r="AF1002" s="364"/>
      <c r="AG1002" s="364"/>
      <c r="AH1002" s="364"/>
      <c r="AI1002" s="364"/>
      <c r="AJ1002" s="364"/>
    </row>
    <row r="1003" spans="9:36" x14ac:dyDescent="0.25">
      <c r="I1003" s="365"/>
      <c r="AF1003" s="364"/>
      <c r="AG1003" s="364"/>
      <c r="AH1003" s="364"/>
      <c r="AI1003" s="364"/>
      <c r="AJ1003" s="364"/>
    </row>
    <row r="1004" spans="9:36" x14ac:dyDescent="0.25">
      <c r="I1004" s="365"/>
      <c r="AF1004" s="364"/>
      <c r="AG1004" s="364"/>
      <c r="AH1004" s="364"/>
      <c r="AI1004" s="364"/>
      <c r="AJ1004" s="364"/>
    </row>
    <row r="1005" spans="9:36" x14ac:dyDescent="0.25">
      <c r="I1005" s="365"/>
      <c r="AF1005" s="364"/>
      <c r="AG1005" s="364"/>
      <c r="AH1005" s="364"/>
      <c r="AI1005" s="364"/>
      <c r="AJ1005" s="364"/>
    </row>
    <row r="1006" spans="9:36" x14ac:dyDescent="0.25">
      <c r="I1006" s="365"/>
      <c r="AF1006" s="364"/>
      <c r="AG1006" s="364"/>
      <c r="AH1006" s="364"/>
      <c r="AI1006" s="364"/>
      <c r="AJ1006" s="364"/>
    </row>
    <row r="1007" spans="9:36" x14ac:dyDescent="0.25">
      <c r="I1007" s="365"/>
      <c r="AF1007" s="364"/>
      <c r="AG1007" s="364"/>
      <c r="AH1007" s="364"/>
      <c r="AI1007" s="364"/>
      <c r="AJ1007" s="364"/>
    </row>
    <row r="1008" spans="9:36" x14ac:dyDescent="0.25">
      <c r="I1008" s="365"/>
      <c r="AF1008" s="364"/>
      <c r="AG1008" s="364"/>
      <c r="AH1008" s="364"/>
      <c r="AI1008" s="364"/>
      <c r="AJ1008" s="364"/>
    </row>
    <row r="1009" spans="9:36" x14ac:dyDescent="0.25">
      <c r="I1009" s="365"/>
      <c r="AF1009" s="364"/>
      <c r="AG1009" s="364"/>
      <c r="AH1009" s="364"/>
      <c r="AI1009" s="364"/>
      <c r="AJ1009" s="364"/>
    </row>
    <row r="1010" spans="9:36" x14ac:dyDescent="0.25">
      <c r="I1010" s="365"/>
      <c r="AF1010" s="364"/>
      <c r="AG1010" s="364"/>
      <c r="AH1010" s="364"/>
      <c r="AI1010" s="364"/>
      <c r="AJ1010" s="364"/>
    </row>
    <row r="1011" spans="9:36" x14ac:dyDescent="0.25">
      <c r="I1011" s="365"/>
      <c r="AF1011" s="364"/>
      <c r="AG1011" s="364"/>
      <c r="AH1011" s="364"/>
      <c r="AI1011" s="364"/>
      <c r="AJ1011" s="364"/>
    </row>
    <row r="1012" spans="9:36" x14ac:dyDescent="0.25">
      <c r="I1012" s="365"/>
      <c r="AF1012" s="364"/>
      <c r="AG1012" s="364"/>
      <c r="AH1012" s="364"/>
      <c r="AI1012" s="364"/>
      <c r="AJ1012" s="364"/>
    </row>
    <row r="1013" spans="9:36" x14ac:dyDescent="0.25">
      <c r="I1013" s="365"/>
      <c r="AF1013" s="364"/>
      <c r="AG1013" s="364"/>
      <c r="AH1013" s="364"/>
      <c r="AI1013" s="364"/>
      <c r="AJ1013" s="364"/>
    </row>
    <row r="1014" spans="9:36" x14ac:dyDescent="0.25">
      <c r="I1014" s="365"/>
      <c r="AF1014" s="364"/>
      <c r="AG1014" s="364"/>
      <c r="AH1014" s="364"/>
      <c r="AI1014" s="364"/>
      <c r="AJ1014" s="364"/>
    </row>
    <row r="1015" spans="9:36" x14ac:dyDescent="0.25">
      <c r="I1015" s="365"/>
      <c r="AF1015" s="364"/>
      <c r="AG1015" s="364"/>
      <c r="AH1015" s="364"/>
      <c r="AI1015" s="364"/>
      <c r="AJ1015" s="364"/>
    </row>
    <row r="1016" spans="9:36" x14ac:dyDescent="0.25">
      <c r="I1016" s="365"/>
      <c r="AF1016" s="364"/>
      <c r="AG1016" s="364"/>
      <c r="AH1016" s="364"/>
      <c r="AI1016" s="364"/>
      <c r="AJ1016" s="364"/>
    </row>
    <row r="1017" spans="9:36" x14ac:dyDescent="0.25">
      <c r="I1017" s="365"/>
      <c r="AF1017" s="364"/>
      <c r="AG1017" s="364"/>
      <c r="AH1017" s="364"/>
      <c r="AI1017" s="364"/>
      <c r="AJ1017" s="364"/>
    </row>
    <row r="1018" spans="9:36" x14ac:dyDescent="0.25">
      <c r="I1018" s="365"/>
      <c r="AF1018" s="364"/>
      <c r="AG1018" s="364"/>
      <c r="AH1018" s="364"/>
      <c r="AI1018" s="364"/>
      <c r="AJ1018" s="364"/>
    </row>
    <row r="1019" spans="9:36" x14ac:dyDescent="0.25">
      <c r="I1019" s="365"/>
      <c r="AF1019" s="364"/>
      <c r="AG1019" s="364"/>
      <c r="AH1019" s="364"/>
      <c r="AI1019" s="364"/>
      <c r="AJ1019" s="364"/>
    </row>
    <row r="1020" spans="9:36" x14ac:dyDescent="0.25">
      <c r="I1020" s="365"/>
      <c r="AF1020" s="364"/>
      <c r="AG1020" s="364"/>
      <c r="AH1020" s="364"/>
      <c r="AI1020" s="364"/>
      <c r="AJ1020" s="364"/>
    </row>
    <row r="1021" spans="9:36" x14ac:dyDescent="0.25">
      <c r="I1021" s="365"/>
      <c r="AF1021" s="364"/>
      <c r="AG1021" s="364"/>
      <c r="AH1021" s="364"/>
      <c r="AI1021" s="364"/>
      <c r="AJ1021" s="364"/>
    </row>
    <row r="1022" spans="9:36" x14ac:dyDescent="0.25">
      <c r="I1022" s="365"/>
      <c r="AF1022" s="364"/>
      <c r="AG1022" s="364"/>
      <c r="AH1022" s="364"/>
      <c r="AI1022" s="364"/>
      <c r="AJ1022" s="364"/>
    </row>
    <row r="1023" spans="9:36" x14ac:dyDescent="0.25">
      <c r="I1023" s="365"/>
      <c r="AF1023" s="364"/>
      <c r="AG1023" s="364"/>
      <c r="AH1023" s="364"/>
      <c r="AI1023" s="364"/>
      <c r="AJ1023" s="364"/>
    </row>
    <row r="1024" spans="9:36" x14ac:dyDescent="0.25">
      <c r="I1024" s="365"/>
      <c r="AF1024" s="364"/>
      <c r="AG1024" s="364"/>
      <c r="AH1024" s="364"/>
      <c r="AI1024" s="364"/>
      <c r="AJ1024" s="364"/>
    </row>
    <row r="1025" spans="9:36" x14ac:dyDescent="0.25">
      <c r="I1025" s="365"/>
      <c r="AF1025" s="364"/>
      <c r="AG1025" s="364"/>
      <c r="AH1025" s="364"/>
      <c r="AI1025" s="364"/>
      <c r="AJ1025" s="364"/>
    </row>
    <row r="1026" spans="9:36" x14ac:dyDescent="0.25">
      <c r="I1026" s="365"/>
      <c r="AF1026" s="364"/>
      <c r="AG1026" s="364"/>
      <c r="AH1026" s="364"/>
      <c r="AI1026" s="364"/>
      <c r="AJ1026" s="364"/>
    </row>
    <row r="1027" spans="9:36" x14ac:dyDescent="0.25">
      <c r="I1027" s="365"/>
      <c r="AF1027" s="364"/>
      <c r="AG1027" s="364"/>
      <c r="AH1027" s="364"/>
      <c r="AI1027" s="364"/>
      <c r="AJ1027" s="364"/>
    </row>
    <row r="1028" spans="9:36" x14ac:dyDescent="0.25">
      <c r="I1028" s="365"/>
      <c r="AF1028" s="364"/>
      <c r="AG1028" s="364"/>
      <c r="AH1028" s="364"/>
      <c r="AI1028" s="364"/>
      <c r="AJ1028" s="364"/>
    </row>
    <row r="1029" spans="9:36" x14ac:dyDescent="0.25">
      <c r="I1029" s="365"/>
      <c r="AF1029" s="364"/>
      <c r="AG1029" s="364"/>
      <c r="AH1029" s="364"/>
      <c r="AI1029" s="364"/>
      <c r="AJ1029" s="364"/>
    </row>
    <row r="1030" spans="9:36" x14ac:dyDescent="0.25">
      <c r="I1030" s="365"/>
      <c r="AF1030" s="364"/>
      <c r="AG1030" s="364"/>
      <c r="AH1030" s="364"/>
      <c r="AI1030" s="364"/>
      <c r="AJ1030" s="364"/>
    </row>
    <row r="1031" spans="9:36" x14ac:dyDescent="0.25">
      <c r="I1031" s="365"/>
      <c r="AF1031" s="364"/>
      <c r="AG1031" s="364"/>
      <c r="AH1031" s="364"/>
      <c r="AI1031" s="364"/>
      <c r="AJ1031" s="364"/>
    </row>
    <row r="1032" spans="9:36" x14ac:dyDescent="0.25">
      <c r="I1032" s="365"/>
      <c r="AF1032" s="364"/>
      <c r="AG1032" s="364"/>
      <c r="AH1032" s="364"/>
      <c r="AI1032" s="364"/>
      <c r="AJ1032" s="364"/>
    </row>
    <row r="1033" spans="9:36" x14ac:dyDescent="0.25">
      <c r="I1033" s="365"/>
      <c r="AF1033" s="364"/>
      <c r="AG1033" s="364"/>
      <c r="AH1033" s="364"/>
      <c r="AI1033" s="364"/>
      <c r="AJ1033" s="364"/>
    </row>
    <row r="1034" spans="9:36" x14ac:dyDescent="0.25">
      <c r="I1034" s="365"/>
      <c r="AF1034" s="364"/>
      <c r="AG1034" s="364"/>
      <c r="AH1034" s="364"/>
      <c r="AI1034" s="364"/>
      <c r="AJ1034" s="364"/>
    </row>
    <row r="1035" spans="9:36" x14ac:dyDescent="0.25">
      <c r="I1035" s="365"/>
      <c r="AF1035" s="364"/>
      <c r="AG1035" s="364"/>
      <c r="AH1035" s="364"/>
      <c r="AI1035" s="364"/>
      <c r="AJ1035" s="364"/>
    </row>
    <row r="1036" spans="9:36" x14ac:dyDescent="0.25">
      <c r="I1036" s="365"/>
      <c r="AF1036" s="364"/>
      <c r="AG1036" s="364"/>
      <c r="AH1036" s="364"/>
      <c r="AI1036" s="364"/>
      <c r="AJ1036" s="364"/>
    </row>
    <row r="1037" spans="9:36" x14ac:dyDescent="0.25">
      <c r="I1037" s="365"/>
      <c r="AF1037" s="364"/>
      <c r="AG1037" s="364"/>
      <c r="AH1037" s="364"/>
      <c r="AI1037" s="364"/>
      <c r="AJ1037" s="364"/>
    </row>
    <row r="1038" spans="9:36" x14ac:dyDescent="0.25">
      <c r="I1038" s="365"/>
      <c r="AF1038" s="364"/>
      <c r="AG1038" s="364"/>
      <c r="AH1038" s="364"/>
      <c r="AI1038" s="364"/>
      <c r="AJ1038" s="364"/>
    </row>
    <row r="1039" spans="9:36" x14ac:dyDescent="0.25">
      <c r="I1039" s="365"/>
      <c r="AF1039" s="364"/>
      <c r="AG1039" s="364"/>
      <c r="AH1039" s="364"/>
      <c r="AI1039" s="364"/>
      <c r="AJ1039" s="364"/>
    </row>
    <row r="1040" spans="9:36" x14ac:dyDescent="0.25">
      <c r="I1040" s="365"/>
      <c r="AF1040" s="364"/>
      <c r="AG1040" s="364"/>
      <c r="AH1040" s="364"/>
      <c r="AI1040" s="364"/>
      <c r="AJ1040" s="364"/>
    </row>
    <row r="1041" spans="9:36" x14ac:dyDescent="0.25">
      <c r="I1041" s="365"/>
      <c r="AF1041" s="364"/>
      <c r="AG1041" s="364"/>
      <c r="AH1041" s="364"/>
      <c r="AI1041" s="364"/>
      <c r="AJ1041" s="364"/>
    </row>
    <row r="1042" spans="9:36" x14ac:dyDescent="0.25">
      <c r="I1042" s="365"/>
      <c r="AF1042" s="364"/>
      <c r="AG1042" s="364"/>
      <c r="AH1042" s="364"/>
      <c r="AI1042" s="364"/>
      <c r="AJ1042" s="364"/>
    </row>
    <row r="1043" spans="9:36" x14ac:dyDescent="0.25">
      <c r="I1043" s="365"/>
      <c r="AF1043" s="364"/>
      <c r="AG1043" s="364"/>
      <c r="AH1043" s="364"/>
      <c r="AI1043" s="364"/>
      <c r="AJ1043" s="364"/>
    </row>
    <row r="1044" spans="9:36" x14ac:dyDescent="0.25">
      <c r="I1044" s="365"/>
      <c r="AF1044" s="364"/>
      <c r="AG1044" s="364"/>
      <c r="AH1044" s="364"/>
      <c r="AI1044" s="364"/>
      <c r="AJ1044" s="364"/>
    </row>
    <row r="1045" spans="9:36" x14ac:dyDescent="0.25">
      <c r="I1045" s="365"/>
      <c r="AF1045" s="364"/>
      <c r="AG1045" s="364"/>
      <c r="AH1045" s="364"/>
      <c r="AI1045" s="364"/>
      <c r="AJ1045" s="364"/>
    </row>
    <row r="1046" spans="9:36" x14ac:dyDescent="0.25">
      <c r="I1046" s="365"/>
      <c r="AF1046" s="364"/>
      <c r="AG1046" s="364"/>
      <c r="AH1046" s="364"/>
      <c r="AI1046" s="364"/>
      <c r="AJ1046" s="364"/>
    </row>
    <row r="1047" spans="9:36" x14ac:dyDescent="0.25">
      <c r="I1047" s="365"/>
      <c r="AF1047" s="364"/>
      <c r="AG1047" s="364"/>
      <c r="AH1047" s="364"/>
      <c r="AI1047" s="364"/>
      <c r="AJ1047" s="364"/>
    </row>
    <row r="1048" spans="9:36" x14ac:dyDescent="0.25">
      <c r="I1048" s="365"/>
      <c r="AF1048" s="364"/>
      <c r="AG1048" s="364"/>
      <c r="AH1048" s="364"/>
      <c r="AI1048" s="364"/>
      <c r="AJ1048" s="364"/>
    </row>
    <row r="1049" spans="9:36" x14ac:dyDescent="0.25">
      <c r="I1049" s="365"/>
      <c r="AF1049" s="364"/>
      <c r="AG1049" s="364"/>
      <c r="AH1049" s="364"/>
      <c r="AI1049" s="364"/>
      <c r="AJ1049" s="364"/>
    </row>
    <row r="1050" spans="9:36" x14ac:dyDescent="0.25">
      <c r="I1050" s="365"/>
      <c r="AF1050" s="364"/>
      <c r="AG1050" s="364"/>
      <c r="AH1050" s="364"/>
      <c r="AI1050" s="364"/>
      <c r="AJ1050" s="364"/>
    </row>
    <row r="1051" spans="9:36" x14ac:dyDescent="0.25">
      <c r="I1051" s="365"/>
      <c r="AF1051" s="364"/>
      <c r="AG1051" s="364"/>
      <c r="AH1051" s="364"/>
      <c r="AI1051" s="364"/>
      <c r="AJ1051" s="364"/>
    </row>
    <row r="1052" spans="9:36" x14ac:dyDescent="0.25">
      <c r="I1052" s="365"/>
      <c r="AF1052" s="364"/>
      <c r="AG1052" s="364"/>
      <c r="AH1052" s="364"/>
      <c r="AI1052" s="364"/>
      <c r="AJ1052" s="364"/>
    </row>
    <row r="1053" spans="9:36" x14ac:dyDescent="0.25">
      <c r="I1053" s="365"/>
      <c r="AF1053" s="364"/>
      <c r="AG1053" s="364"/>
      <c r="AH1053" s="364"/>
      <c r="AI1053" s="364"/>
      <c r="AJ1053" s="364"/>
    </row>
    <row r="1054" spans="9:36" x14ac:dyDescent="0.25">
      <c r="I1054" s="365"/>
      <c r="AF1054" s="364"/>
      <c r="AG1054" s="364"/>
      <c r="AH1054" s="364"/>
      <c r="AI1054" s="364"/>
      <c r="AJ1054" s="364"/>
    </row>
    <row r="1055" spans="9:36" x14ac:dyDescent="0.25">
      <c r="I1055" s="365"/>
      <c r="AF1055" s="364"/>
      <c r="AG1055" s="364"/>
      <c r="AH1055" s="364"/>
      <c r="AI1055" s="364"/>
      <c r="AJ1055" s="364"/>
    </row>
    <row r="1056" spans="9:36" x14ac:dyDescent="0.25">
      <c r="I1056" s="365"/>
      <c r="AF1056" s="364"/>
      <c r="AG1056" s="364"/>
      <c r="AH1056" s="364"/>
      <c r="AI1056" s="364"/>
      <c r="AJ1056" s="364"/>
    </row>
    <row r="1057" spans="9:36" x14ac:dyDescent="0.25">
      <c r="I1057" s="365"/>
      <c r="AF1057" s="364"/>
      <c r="AG1057" s="364"/>
      <c r="AH1057" s="364"/>
      <c r="AI1057" s="364"/>
      <c r="AJ1057" s="364"/>
    </row>
    <row r="1058" spans="9:36" x14ac:dyDescent="0.25">
      <c r="I1058" s="365"/>
      <c r="AF1058" s="364"/>
      <c r="AG1058" s="364"/>
      <c r="AH1058" s="364"/>
      <c r="AI1058" s="364"/>
      <c r="AJ1058" s="364"/>
    </row>
    <row r="1059" spans="9:36" x14ac:dyDescent="0.25">
      <c r="I1059" s="365"/>
      <c r="AF1059" s="364"/>
      <c r="AG1059" s="364"/>
      <c r="AH1059" s="364"/>
      <c r="AI1059" s="364"/>
      <c r="AJ1059" s="364"/>
    </row>
    <row r="1060" spans="9:36" x14ac:dyDescent="0.25">
      <c r="I1060" s="365"/>
      <c r="AF1060" s="364"/>
      <c r="AG1060" s="364"/>
      <c r="AH1060" s="364"/>
      <c r="AI1060" s="364"/>
      <c r="AJ1060" s="364"/>
    </row>
    <row r="1061" spans="9:36" x14ac:dyDescent="0.25">
      <c r="I1061" s="365"/>
      <c r="AF1061" s="364"/>
      <c r="AG1061" s="364"/>
      <c r="AH1061" s="364"/>
      <c r="AI1061" s="364"/>
      <c r="AJ1061" s="364"/>
    </row>
    <row r="1062" spans="9:36" x14ac:dyDescent="0.25">
      <c r="I1062" s="365"/>
      <c r="AF1062" s="364"/>
      <c r="AG1062" s="364"/>
      <c r="AH1062" s="364"/>
      <c r="AI1062" s="364"/>
      <c r="AJ1062" s="364"/>
    </row>
    <row r="1063" spans="9:36" x14ac:dyDescent="0.25">
      <c r="I1063" s="365"/>
      <c r="AF1063" s="364"/>
      <c r="AG1063" s="364"/>
      <c r="AH1063" s="364"/>
      <c r="AI1063" s="364"/>
      <c r="AJ1063" s="364"/>
    </row>
    <row r="1064" spans="9:36" x14ac:dyDescent="0.25">
      <c r="I1064" s="365"/>
      <c r="AF1064" s="364"/>
      <c r="AG1064" s="364"/>
      <c r="AH1064" s="364"/>
      <c r="AI1064" s="364"/>
      <c r="AJ1064" s="364"/>
    </row>
    <row r="1065" spans="9:36" x14ac:dyDescent="0.25">
      <c r="I1065" s="365"/>
      <c r="AF1065" s="364"/>
      <c r="AG1065" s="364"/>
      <c r="AH1065" s="364"/>
      <c r="AI1065" s="364"/>
      <c r="AJ1065" s="364"/>
    </row>
    <row r="1066" spans="9:36" x14ac:dyDescent="0.25">
      <c r="I1066" s="365"/>
      <c r="AF1066" s="364"/>
      <c r="AG1066" s="364"/>
      <c r="AH1066" s="364"/>
      <c r="AI1066" s="364"/>
      <c r="AJ1066" s="364"/>
    </row>
    <row r="1067" spans="9:36" x14ac:dyDescent="0.25">
      <c r="I1067" s="365"/>
      <c r="AF1067" s="364"/>
      <c r="AG1067" s="364"/>
      <c r="AH1067" s="364"/>
      <c r="AI1067" s="364"/>
      <c r="AJ1067" s="364"/>
    </row>
    <row r="1068" spans="9:36" x14ac:dyDescent="0.25">
      <c r="I1068" s="365"/>
      <c r="AF1068" s="364"/>
      <c r="AG1068" s="364"/>
      <c r="AH1068" s="364"/>
      <c r="AI1068" s="364"/>
      <c r="AJ1068" s="364"/>
    </row>
    <row r="1069" spans="9:36" x14ac:dyDescent="0.25">
      <c r="I1069" s="365"/>
      <c r="AF1069" s="364"/>
      <c r="AG1069" s="364"/>
      <c r="AH1069" s="364"/>
      <c r="AI1069" s="364"/>
      <c r="AJ1069" s="364"/>
    </row>
    <row r="1070" spans="9:36" x14ac:dyDescent="0.25">
      <c r="I1070" s="365"/>
      <c r="AF1070" s="364"/>
      <c r="AG1070" s="364"/>
      <c r="AH1070" s="364"/>
      <c r="AI1070" s="364"/>
      <c r="AJ1070" s="364"/>
    </row>
    <row r="1071" spans="9:36" x14ac:dyDescent="0.25">
      <c r="I1071" s="365"/>
      <c r="AF1071" s="364"/>
      <c r="AG1071" s="364"/>
      <c r="AH1071" s="364"/>
      <c r="AI1071" s="364"/>
      <c r="AJ1071" s="364"/>
    </row>
    <row r="1072" spans="9:36" x14ac:dyDescent="0.25">
      <c r="I1072" s="365"/>
      <c r="AF1072" s="364"/>
      <c r="AG1072" s="364"/>
      <c r="AH1072" s="364"/>
      <c r="AI1072" s="364"/>
      <c r="AJ1072" s="364"/>
    </row>
    <row r="1073" spans="9:36" x14ac:dyDescent="0.25">
      <c r="I1073" s="365"/>
      <c r="AF1073" s="364"/>
      <c r="AG1073" s="364"/>
      <c r="AH1073" s="364"/>
      <c r="AI1073" s="364"/>
      <c r="AJ1073" s="364"/>
    </row>
    <row r="1074" spans="9:36" x14ac:dyDescent="0.25">
      <c r="I1074" s="365"/>
      <c r="AF1074" s="364"/>
      <c r="AG1074" s="364"/>
      <c r="AH1074" s="364"/>
      <c r="AI1074" s="364"/>
      <c r="AJ1074" s="364"/>
    </row>
    <row r="1075" spans="9:36" x14ac:dyDescent="0.25">
      <c r="I1075" s="365"/>
      <c r="AF1075" s="364"/>
      <c r="AG1075" s="364"/>
      <c r="AH1075" s="364"/>
      <c r="AI1075" s="364"/>
      <c r="AJ1075" s="364"/>
    </row>
    <row r="1076" spans="9:36" x14ac:dyDescent="0.25">
      <c r="I1076" s="365"/>
      <c r="AF1076" s="364"/>
      <c r="AG1076" s="364"/>
      <c r="AH1076" s="364"/>
      <c r="AI1076" s="364"/>
      <c r="AJ1076" s="364"/>
    </row>
    <row r="1077" spans="9:36" x14ac:dyDescent="0.25">
      <c r="I1077" s="365"/>
      <c r="AF1077" s="364"/>
      <c r="AG1077" s="364"/>
      <c r="AH1077" s="364"/>
      <c r="AI1077" s="364"/>
      <c r="AJ1077" s="364"/>
    </row>
    <row r="1078" spans="9:36" x14ac:dyDescent="0.25">
      <c r="I1078" s="365"/>
      <c r="AF1078" s="364"/>
      <c r="AG1078" s="364"/>
      <c r="AH1078" s="364"/>
      <c r="AI1078" s="364"/>
      <c r="AJ1078" s="364"/>
    </row>
    <row r="1079" spans="9:36" x14ac:dyDescent="0.25">
      <c r="I1079" s="365"/>
      <c r="AF1079" s="364"/>
      <c r="AG1079" s="364"/>
      <c r="AH1079" s="364"/>
      <c r="AI1079" s="364"/>
      <c r="AJ1079" s="364"/>
    </row>
    <row r="1080" spans="9:36" x14ac:dyDescent="0.25">
      <c r="I1080" s="365"/>
      <c r="AF1080" s="364"/>
      <c r="AG1080" s="364"/>
      <c r="AH1080" s="364"/>
      <c r="AI1080" s="364"/>
      <c r="AJ1080" s="364"/>
    </row>
    <row r="1081" spans="9:36" x14ac:dyDescent="0.25">
      <c r="I1081" s="365"/>
      <c r="AF1081" s="364"/>
      <c r="AG1081" s="364"/>
      <c r="AH1081" s="364"/>
      <c r="AI1081" s="364"/>
      <c r="AJ1081" s="364"/>
    </row>
    <row r="1082" spans="9:36" x14ac:dyDescent="0.25">
      <c r="I1082" s="365"/>
      <c r="AF1082" s="364"/>
      <c r="AG1082" s="364"/>
      <c r="AH1082" s="364"/>
      <c r="AI1082" s="364"/>
      <c r="AJ1082" s="364"/>
    </row>
    <row r="1083" spans="9:36" x14ac:dyDescent="0.25">
      <c r="I1083" s="365"/>
      <c r="AF1083" s="364"/>
      <c r="AG1083" s="364"/>
      <c r="AH1083" s="364"/>
      <c r="AI1083" s="364"/>
      <c r="AJ1083" s="364"/>
    </row>
    <row r="1084" spans="9:36" x14ac:dyDescent="0.25">
      <c r="I1084" s="365"/>
      <c r="AF1084" s="364"/>
      <c r="AG1084" s="364"/>
      <c r="AH1084" s="364"/>
      <c r="AI1084" s="364"/>
      <c r="AJ1084" s="364"/>
    </row>
    <row r="1085" spans="9:36" x14ac:dyDescent="0.25">
      <c r="I1085" s="365"/>
      <c r="AF1085" s="364"/>
      <c r="AG1085" s="364"/>
      <c r="AH1085" s="364"/>
      <c r="AI1085" s="364"/>
      <c r="AJ1085" s="364"/>
    </row>
    <row r="1086" spans="9:36" x14ac:dyDescent="0.25">
      <c r="I1086" s="365"/>
      <c r="AF1086" s="364"/>
      <c r="AG1086" s="364"/>
      <c r="AH1086" s="364"/>
      <c r="AI1086" s="364"/>
      <c r="AJ1086" s="364"/>
    </row>
    <row r="1087" spans="9:36" x14ac:dyDescent="0.25">
      <c r="I1087" s="365"/>
      <c r="AF1087" s="364"/>
      <c r="AG1087" s="364"/>
      <c r="AH1087" s="364"/>
      <c r="AI1087" s="364"/>
      <c r="AJ1087" s="364"/>
    </row>
    <row r="1088" spans="9:36" x14ac:dyDescent="0.25">
      <c r="I1088" s="365"/>
      <c r="AF1088" s="364"/>
      <c r="AG1088" s="364"/>
      <c r="AH1088" s="364"/>
      <c r="AI1088" s="364"/>
      <c r="AJ1088" s="364"/>
    </row>
    <row r="1089" spans="9:36" x14ac:dyDescent="0.25">
      <c r="I1089" s="365"/>
      <c r="AF1089" s="364"/>
      <c r="AG1089" s="364"/>
      <c r="AH1089" s="364"/>
      <c r="AI1089" s="364"/>
      <c r="AJ1089" s="364"/>
    </row>
    <row r="1090" spans="9:36" x14ac:dyDescent="0.25">
      <c r="I1090" s="365"/>
      <c r="AF1090" s="364"/>
      <c r="AG1090" s="364"/>
      <c r="AH1090" s="364"/>
      <c r="AI1090" s="364"/>
      <c r="AJ1090" s="364"/>
    </row>
    <row r="1091" spans="9:36" x14ac:dyDescent="0.25">
      <c r="I1091" s="365"/>
      <c r="AF1091" s="364"/>
      <c r="AG1091" s="364"/>
      <c r="AH1091" s="364"/>
      <c r="AI1091" s="364"/>
      <c r="AJ1091" s="364"/>
    </row>
    <row r="1092" spans="9:36" x14ac:dyDescent="0.25">
      <c r="I1092" s="365"/>
      <c r="AF1092" s="364"/>
      <c r="AG1092" s="364"/>
      <c r="AH1092" s="364"/>
      <c r="AI1092" s="364"/>
      <c r="AJ1092" s="364"/>
    </row>
    <row r="1093" spans="9:36" x14ac:dyDescent="0.25">
      <c r="I1093" s="365"/>
      <c r="AF1093" s="364"/>
      <c r="AG1093" s="364"/>
      <c r="AH1093" s="364"/>
      <c r="AI1093" s="364"/>
      <c r="AJ1093" s="364"/>
    </row>
    <row r="1094" spans="9:36" x14ac:dyDescent="0.25">
      <c r="I1094" s="365"/>
      <c r="AF1094" s="364"/>
      <c r="AG1094" s="364"/>
      <c r="AH1094" s="364"/>
      <c r="AI1094" s="364"/>
      <c r="AJ1094" s="364"/>
    </row>
    <row r="1095" spans="9:36" x14ac:dyDescent="0.25">
      <c r="I1095" s="365"/>
      <c r="AF1095" s="364"/>
      <c r="AG1095" s="364"/>
      <c r="AH1095" s="364"/>
      <c r="AI1095" s="364"/>
      <c r="AJ1095" s="364"/>
    </row>
    <row r="1096" spans="9:36" x14ac:dyDescent="0.25">
      <c r="I1096" s="365"/>
      <c r="AF1096" s="364"/>
      <c r="AG1096" s="364"/>
      <c r="AH1096" s="364"/>
      <c r="AI1096" s="364"/>
      <c r="AJ1096" s="364"/>
    </row>
    <row r="1097" spans="9:36" x14ac:dyDescent="0.25">
      <c r="I1097" s="365"/>
      <c r="AF1097" s="364"/>
      <c r="AG1097" s="364"/>
      <c r="AH1097" s="364"/>
      <c r="AI1097" s="364"/>
      <c r="AJ1097" s="364"/>
    </row>
    <row r="1098" spans="9:36" x14ac:dyDescent="0.25">
      <c r="I1098" s="365"/>
      <c r="AF1098" s="364"/>
      <c r="AG1098" s="364"/>
      <c r="AH1098" s="364"/>
      <c r="AI1098" s="364"/>
      <c r="AJ1098" s="364"/>
    </row>
    <row r="1099" spans="9:36" x14ac:dyDescent="0.25">
      <c r="I1099" s="365"/>
      <c r="AF1099" s="364"/>
      <c r="AG1099" s="364"/>
      <c r="AH1099" s="364"/>
      <c r="AI1099" s="364"/>
      <c r="AJ1099" s="364"/>
    </row>
    <row r="1100" spans="9:36" x14ac:dyDescent="0.25">
      <c r="I1100" s="365"/>
      <c r="AF1100" s="364"/>
      <c r="AG1100" s="364"/>
      <c r="AH1100" s="364"/>
      <c r="AI1100" s="364"/>
      <c r="AJ1100" s="364"/>
    </row>
    <row r="1101" spans="9:36" x14ac:dyDescent="0.25">
      <c r="I1101" s="365"/>
      <c r="AF1101" s="364"/>
      <c r="AG1101" s="364"/>
      <c r="AH1101" s="364"/>
      <c r="AI1101" s="364"/>
      <c r="AJ1101" s="364"/>
    </row>
    <row r="1102" spans="9:36" x14ac:dyDescent="0.25">
      <c r="I1102" s="365"/>
      <c r="AF1102" s="364"/>
      <c r="AG1102" s="364"/>
      <c r="AH1102" s="364"/>
      <c r="AI1102" s="364"/>
      <c r="AJ1102" s="364"/>
    </row>
    <row r="1103" spans="9:36" x14ac:dyDescent="0.25">
      <c r="I1103" s="365"/>
      <c r="AF1103" s="364"/>
      <c r="AG1103" s="364"/>
      <c r="AH1103" s="364"/>
      <c r="AI1103" s="364"/>
      <c r="AJ1103" s="364"/>
    </row>
    <row r="1104" spans="9:36" x14ac:dyDescent="0.25">
      <c r="I1104" s="365"/>
      <c r="AF1104" s="364"/>
      <c r="AG1104" s="364"/>
      <c r="AH1104" s="364"/>
      <c r="AI1104" s="364"/>
      <c r="AJ1104" s="364"/>
    </row>
    <row r="1105" spans="9:36" x14ac:dyDescent="0.25">
      <c r="I1105" s="365"/>
      <c r="AF1105" s="364"/>
      <c r="AG1105" s="364"/>
      <c r="AH1105" s="364"/>
      <c r="AI1105" s="364"/>
      <c r="AJ1105" s="364"/>
    </row>
    <row r="1106" spans="9:36" x14ac:dyDescent="0.25">
      <c r="I1106" s="365"/>
      <c r="AF1106" s="364"/>
      <c r="AG1106" s="364"/>
      <c r="AH1106" s="364"/>
      <c r="AI1106" s="364"/>
      <c r="AJ1106" s="364"/>
    </row>
    <row r="1107" spans="9:36" x14ac:dyDescent="0.25">
      <c r="I1107" s="365"/>
      <c r="AF1107" s="364"/>
      <c r="AG1107" s="364"/>
      <c r="AH1107" s="364"/>
      <c r="AI1107" s="364"/>
      <c r="AJ1107" s="364"/>
    </row>
    <row r="1108" spans="9:36" x14ac:dyDescent="0.25">
      <c r="I1108" s="365"/>
      <c r="AF1108" s="364"/>
      <c r="AG1108" s="364"/>
      <c r="AH1108" s="364"/>
      <c r="AI1108" s="364"/>
      <c r="AJ1108" s="364"/>
    </row>
    <row r="1109" spans="9:36" x14ac:dyDescent="0.25">
      <c r="I1109" s="365"/>
      <c r="AF1109" s="364"/>
      <c r="AG1109" s="364"/>
      <c r="AH1109" s="364"/>
      <c r="AI1109" s="364"/>
      <c r="AJ1109" s="364"/>
    </row>
    <row r="1110" spans="9:36" x14ac:dyDescent="0.25">
      <c r="I1110" s="365"/>
      <c r="AF1110" s="364"/>
      <c r="AG1110" s="364"/>
      <c r="AH1110" s="364"/>
      <c r="AI1110" s="364"/>
      <c r="AJ1110" s="364"/>
    </row>
    <row r="1111" spans="9:36" x14ac:dyDescent="0.25">
      <c r="I1111" s="365"/>
      <c r="AF1111" s="364"/>
      <c r="AG1111" s="364"/>
      <c r="AH1111" s="364"/>
      <c r="AI1111" s="364"/>
      <c r="AJ1111" s="364"/>
    </row>
    <row r="1112" spans="9:36" x14ac:dyDescent="0.25">
      <c r="I1112" s="365"/>
      <c r="AF1112" s="364"/>
      <c r="AG1112" s="364"/>
      <c r="AH1112" s="364"/>
      <c r="AI1112" s="364"/>
      <c r="AJ1112" s="364"/>
    </row>
    <row r="1113" spans="9:36" x14ac:dyDescent="0.25">
      <c r="I1113" s="365"/>
      <c r="AF1113" s="364"/>
      <c r="AG1113" s="364"/>
      <c r="AH1113" s="364"/>
      <c r="AI1113" s="364"/>
      <c r="AJ1113" s="364"/>
    </row>
    <row r="1114" spans="9:36" x14ac:dyDescent="0.25">
      <c r="I1114" s="365"/>
      <c r="AF1114" s="364"/>
      <c r="AG1114" s="364"/>
      <c r="AH1114" s="364"/>
      <c r="AI1114" s="364"/>
      <c r="AJ1114" s="364"/>
    </row>
    <row r="1115" spans="9:36" x14ac:dyDescent="0.25">
      <c r="I1115" s="365"/>
      <c r="AF1115" s="364"/>
      <c r="AG1115" s="364"/>
      <c r="AH1115" s="364"/>
      <c r="AI1115" s="364"/>
      <c r="AJ1115" s="364"/>
    </row>
    <row r="1116" spans="9:36" x14ac:dyDescent="0.25">
      <c r="I1116" s="365"/>
      <c r="AF1116" s="364"/>
      <c r="AG1116" s="364"/>
      <c r="AH1116" s="364"/>
      <c r="AI1116" s="364"/>
      <c r="AJ1116" s="364"/>
    </row>
    <row r="1117" spans="9:36" x14ac:dyDescent="0.25">
      <c r="I1117" s="365"/>
      <c r="AF1117" s="364"/>
      <c r="AG1117" s="364"/>
      <c r="AH1117" s="364"/>
      <c r="AI1117" s="364"/>
      <c r="AJ1117" s="364"/>
    </row>
    <row r="1118" spans="9:36" x14ac:dyDescent="0.25">
      <c r="I1118" s="365"/>
      <c r="AF1118" s="364"/>
      <c r="AG1118" s="364"/>
      <c r="AH1118" s="364"/>
      <c r="AI1118" s="364"/>
      <c r="AJ1118" s="364"/>
    </row>
    <row r="1119" spans="9:36" x14ac:dyDescent="0.25">
      <c r="I1119" s="365"/>
      <c r="AF1119" s="364"/>
      <c r="AG1119" s="364"/>
      <c r="AH1119" s="364"/>
      <c r="AI1119" s="364"/>
      <c r="AJ1119" s="364"/>
    </row>
    <row r="1120" spans="9:36" x14ac:dyDescent="0.25">
      <c r="I1120" s="365"/>
      <c r="AF1120" s="364"/>
      <c r="AG1120" s="364"/>
      <c r="AH1120" s="364"/>
      <c r="AI1120" s="364"/>
      <c r="AJ1120" s="364"/>
    </row>
    <row r="1121" spans="9:36" x14ac:dyDescent="0.25">
      <c r="I1121" s="365"/>
      <c r="AF1121" s="364"/>
      <c r="AG1121" s="364"/>
      <c r="AH1121" s="364"/>
      <c r="AI1121" s="364"/>
      <c r="AJ1121" s="364"/>
    </row>
    <row r="1122" spans="9:36" x14ac:dyDescent="0.25">
      <c r="I1122" s="365"/>
      <c r="AF1122" s="364"/>
      <c r="AG1122" s="364"/>
      <c r="AH1122" s="364"/>
      <c r="AI1122" s="364"/>
      <c r="AJ1122" s="364"/>
    </row>
    <row r="1123" spans="9:36" x14ac:dyDescent="0.25">
      <c r="I1123" s="365"/>
      <c r="AF1123" s="364"/>
      <c r="AG1123" s="364"/>
      <c r="AH1123" s="364"/>
      <c r="AI1123" s="364"/>
      <c r="AJ1123" s="364"/>
    </row>
    <row r="1124" spans="9:36" x14ac:dyDescent="0.25">
      <c r="I1124" s="365"/>
      <c r="AF1124" s="364"/>
      <c r="AG1124" s="364"/>
      <c r="AH1124" s="364"/>
      <c r="AI1124" s="364"/>
      <c r="AJ1124" s="364"/>
    </row>
    <row r="1125" spans="9:36" x14ac:dyDescent="0.25">
      <c r="I1125" s="365"/>
      <c r="AF1125" s="364"/>
      <c r="AG1125" s="364"/>
      <c r="AH1125" s="364"/>
      <c r="AI1125" s="364"/>
      <c r="AJ1125" s="364"/>
    </row>
    <row r="1126" spans="9:36" x14ac:dyDescent="0.25">
      <c r="I1126" s="365"/>
      <c r="AF1126" s="364"/>
      <c r="AG1126" s="364"/>
      <c r="AH1126" s="364"/>
      <c r="AI1126" s="364"/>
      <c r="AJ1126" s="364"/>
    </row>
    <row r="1127" spans="9:36" x14ac:dyDescent="0.25">
      <c r="I1127" s="365"/>
      <c r="AF1127" s="364"/>
      <c r="AG1127" s="364"/>
      <c r="AH1127" s="364"/>
      <c r="AI1127" s="364"/>
      <c r="AJ1127" s="364"/>
    </row>
    <row r="1128" spans="9:36" x14ac:dyDescent="0.25">
      <c r="I1128" s="365"/>
      <c r="AF1128" s="364"/>
      <c r="AG1128" s="364"/>
      <c r="AH1128" s="364"/>
      <c r="AI1128" s="364"/>
      <c r="AJ1128" s="364"/>
    </row>
    <row r="1129" spans="9:36" x14ac:dyDescent="0.25">
      <c r="I1129" s="365"/>
      <c r="AF1129" s="364"/>
      <c r="AG1129" s="364"/>
      <c r="AH1129" s="364"/>
      <c r="AI1129" s="364"/>
      <c r="AJ1129" s="364"/>
    </row>
    <row r="1130" spans="9:36" x14ac:dyDescent="0.25">
      <c r="I1130" s="365"/>
      <c r="AF1130" s="364"/>
      <c r="AG1130" s="364"/>
      <c r="AH1130" s="364"/>
      <c r="AI1130" s="364"/>
      <c r="AJ1130" s="364"/>
    </row>
    <row r="1131" spans="9:36" x14ac:dyDescent="0.25">
      <c r="I1131" s="365"/>
      <c r="AF1131" s="364"/>
      <c r="AG1131" s="364"/>
      <c r="AH1131" s="364"/>
      <c r="AI1131" s="364"/>
      <c r="AJ1131" s="364"/>
    </row>
    <row r="1132" spans="9:36" x14ac:dyDescent="0.25">
      <c r="I1132" s="365"/>
      <c r="AF1132" s="364"/>
      <c r="AG1132" s="364"/>
      <c r="AH1132" s="364"/>
      <c r="AI1132" s="364"/>
      <c r="AJ1132" s="364"/>
    </row>
    <row r="1133" spans="9:36" x14ac:dyDescent="0.25">
      <c r="I1133" s="365"/>
      <c r="AF1133" s="364"/>
      <c r="AG1133" s="364"/>
      <c r="AH1133" s="364"/>
      <c r="AI1133" s="364"/>
      <c r="AJ1133" s="364"/>
    </row>
    <row r="1134" spans="9:36" x14ac:dyDescent="0.25">
      <c r="I1134" s="365"/>
      <c r="AF1134" s="364"/>
      <c r="AG1134" s="364"/>
      <c r="AH1134" s="364"/>
      <c r="AI1134" s="364"/>
      <c r="AJ1134" s="364"/>
    </row>
    <row r="1135" spans="9:36" x14ac:dyDescent="0.25">
      <c r="I1135" s="365"/>
      <c r="AF1135" s="364"/>
      <c r="AG1135" s="364"/>
      <c r="AH1135" s="364"/>
      <c r="AI1135" s="364"/>
      <c r="AJ1135" s="364"/>
    </row>
    <row r="1136" spans="9:36" x14ac:dyDescent="0.25">
      <c r="I1136" s="365"/>
      <c r="AF1136" s="364"/>
      <c r="AG1136" s="364"/>
      <c r="AH1136" s="364"/>
      <c r="AI1136" s="364"/>
      <c r="AJ1136" s="364"/>
    </row>
    <row r="1137" spans="9:36" x14ac:dyDescent="0.25">
      <c r="I1137" s="365"/>
      <c r="AF1137" s="364"/>
      <c r="AG1137" s="364"/>
      <c r="AH1137" s="364"/>
      <c r="AI1137" s="364"/>
      <c r="AJ1137" s="364"/>
    </row>
    <row r="1138" spans="9:36" x14ac:dyDescent="0.25">
      <c r="I1138" s="365"/>
      <c r="AF1138" s="364"/>
      <c r="AG1138" s="364"/>
      <c r="AH1138" s="364"/>
      <c r="AI1138" s="364"/>
      <c r="AJ1138" s="364"/>
    </row>
    <row r="1139" spans="9:36" x14ac:dyDescent="0.25">
      <c r="I1139" s="365"/>
      <c r="AF1139" s="364"/>
      <c r="AG1139" s="364"/>
      <c r="AH1139" s="364"/>
      <c r="AI1139" s="364"/>
      <c r="AJ1139" s="364"/>
    </row>
    <row r="1140" spans="9:36" x14ac:dyDescent="0.25">
      <c r="I1140" s="365"/>
      <c r="AF1140" s="364"/>
      <c r="AG1140" s="364"/>
      <c r="AH1140" s="364"/>
      <c r="AI1140" s="364"/>
      <c r="AJ1140" s="364"/>
    </row>
    <row r="1141" spans="9:36" x14ac:dyDescent="0.25">
      <c r="I1141" s="365"/>
      <c r="AF1141" s="364"/>
      <c r="AG1141" s="364"/>
      <c r="AH1141" s="364"/>
      <c r="AI1141" s="364"/>
      <c r="AJ1141" s="364"/>
    </row>
    <row r="1142" spans="9:36" x14ac:dyDescent="0.25">
      <c r="I1142" s="365"/>
      <c r="AF1142" s="364"/>
      <c r="AG1142" s="364"/>
      <c r="AH1142" s="364"/>
      <c r="AI1142" s="364"/>
      <c r="AJ1142" s="364"/>
    </row>
    <row r="1143" spans="9:36" x14ac:dyDescent="0.25">
      <c r="I1143" s="365"/>
      <c r="AF1143" s="364"/>
      <c r="AG1143" s="364"/>
      <c r="AH1143" s="364"/>
      <c r="AI1143" s="364"/>
      <c r="AJ1143" s="364"/>
    </row>
    <row r="1144" spans="9:36" x14ac:dyDescent="0.25">
      <c r="I1144" s="365"/>
      <c r="AF1144" s="364"/>
      <c r="AG1144" s="364"/>
      <c r="AH1144" s="364"/>
      <c r="AI1144" s="364"/>
      <c r="AJ1144" s="364"/>
    </row>
    <row r="1145" spans="9:36" x14ac:dyDescent="0.25">
      <c r="I1145" s="365"/>
      <c r="AF1145" s="364"/>
      <c r="AG1145" s="364"/>
      <c r="AH1145" s="364"/>
      <c r="AI1145" s="364"/>
      <c r="AJ1145" s="364"/>
    </row>
    <row r="1146" spans="9:36" x14ac:dyDescent="0.25">
      <c r="I1146" s="365"/>
      <c r="AF1146" s="364"/>
      <c r="AG1146" s="364"/>
      <c r="AH1146" s="364"/>
      <c r="AI1146" s="364"/>
      <c r="AJ1146" s="364"/>
    </row>
    <row r="1147" spans="9:36" x14ac:dyDescent="0.25">
      <c r="I1147" s="365"/>
      <c r="AF1147" s="364"/>
      <c r="AG1147" s="364"/>
      <c r="AH1147" s="364"/>
      <c r="AI1147" s="364"/>
      <c r="AJ1147" s="364"/>
    </row>
    <row r="1148" spans="9:36" x14ac:dyDescent="0.25">
      <c r="I1148" s="365"/>
      <c r="AF1148" s="364"/>
      <c r="AG1148" s="364"/>
      <c r="AH1148" s="364"/>
      <c r="AI1148" s="364"/>
      <c r="AJ1148" s="364"/>
    </row>
    <row r="1149" spans="9:36" x14ac:dyDescent="0.25">
      <c r="I1149" s="365"/>
      <c r="AF1149" s="364"/>
      <c r="AG1149" s="364"/>
      <c r="AH1149" s="364"/>
      <c r="AI1149" s="364"/>
      <c r="AJ1149" s="364"/>
    </row>
    <row r="1150" spans="9:36" x14ac:dyDescent="0.25">
      <c r="I1150" s="365"/>
      <c r="AF1150" s="364"/>
      <c r="AG1150" s="364"/>
      <c r="AH1150" s="364"/>
      <c r="AI1150" s="364"/>
      <c r="AJ1150" s="364"/>
    </row>
    <row r="1151" spans="9:36" x14ac:dyDescent="0.25">
      <c r="I1151" s="365"/>
      <c r="AF1151" s="364"/>
      <c r="AG1151" s="364"/>
      <c r="AH1151" s="364"/>
      <c r="AI1151" s="364"/>
      <c r="AJ1151" s="364"/>
    </row>
    <row r="1152" spans="9:36" x14ac:dyDescent="0.25">
      <c r="I1152" s="365"/>
      <c r="AF1152" s="364"/>
      <c r="AG1152" s="364"/>
      <c r="AH1152" s="364"/>
      <c r="AI1152" s="364"/>
      <c r="AJ1152" s="364"/>
    </row>
    <row r="1153" spans="9:36" x14ac:dyDescent="0.25">
      <c r="I1153" s="365"/>
      <c r="AF1153" s="364"/>
      <c r="AG1153" s="364"/>
      <c r="AH1153" s="364"/>
      <c r="AI1153" s="364"/>
      <c r="AJ1153" s="364"/>
    </row>
    <row r="1154" spans="9:36" x14ac:dyDescent="0.25">
      <c r="I1154" s="365"/>
      <c r="AF1154" s="364"/>
      <c r="AG1154" s="364"/>
      <c r="AH1154" s="364"/>
      <c r="AI1154" s="364"/>
      <c r="AJ1154" s="364"/>
    </row>
    <row r="1155" spans="9:36" x14ac:dyDescent="0.25">
      <c r="I1155" s="365"/>
      <c r="AF1155" s="364"/>
      <c r="AG1155" s="364"/>
      <c r="AH1155" s="364"/>
      <c r="AI1155" s="364"/>
      <c r="AJ1155" s="364"/>
    </row>
    <row r="1156" spans="9:36" x14ac:dyDescent="0.25">
      <c r="I1156" s="365"/>
      <c r="AF1156" s="364"/>
      <c r="AG1156" s="364"/>
      <c r="AH1156" s="364"/>
      <c r="AI1156" s="364"/>
      <c r="AJ1156" s="364"/>
    </row>
    <row r="1157" spans="9:36" x14ac:dyDescent="0.25">
      <c r="I1157" s="365"/>
      <c r="AF1157" s="364"/>
      <c r="AG1157" s="364"/>
      <c r="AH1157" s="364"/>
      <c r="AI1157" s="364"/>
      <c r="AJ1157" s="364"/>
    </row>
    <row r="1158" spans="9:36" x14ac:dyDescent="0.25">
      <c r="I1158" s="365"/>
      <c r="AF1158" s="364"/>
      <c r="AG1158" s="364"/>
      <c r="AH1158" s="364"/>
      <c r="AI1158" s="364"/>
      <c r="AJ1158" s="364"/>
    </row>
    <row r="1159" spans="9:36" x14ac:dyDescent="0.25">
      <c r="I1159" s="365"/>
      <c r="AF1159" s="364"/>
      <c r="AG1159" s="364"/>
      <c r="AH1159" s="364"/>
      <c r="AI1159" s="364"/>
      <c r="AJ1159" s="364"/>
    </row>
    <row r="1160" spans="9:36" x14ac:dyDescent="0.25">
      <c r="I1160" s="365"/>
      <c r="AF1160" s="364"/>
      <c r="AG1160" s="364"/>
      <c r="AH1160" s="364"/>
      <c r="AI1160" s="364"/>
      <c r="AJ1160" s="364"/>
    </row>
    <row r="1161" spans="9:36" x14ac:dyDescent="0.25">
      <c r="I1161" s="365"/>
      <c r="AF1161" s="364"/>
      <c r="AG1161" s="364"/>
      <c r="AH1161" s="364"/>
      <c r="AI1161" s="364"/>
      <c r="AJ1161" s="364"/>
    </row>
    <row r="1162" spans="9:36" x14ac:dyDescent="0.25">
      <c r="I1162" s="365"/>
      <c r="AF1162" s="364"/>
      <c r="AG1162" s="364"/>
      <c r="AH1162" s="364"/>
      <c r="AI1162" s="364"/>
      <c r="AJ1162" s="364"/>
    </row>
    <row r="1163" spans="9:36" x14ac:dyDescent="0.25">
      <c r="I1163" s="365"/>
      <c r="AF1163" s="364"/>
      <c r="AG1163" s="364"/>
      <c r="AH1163" s="364"/>
      <c r="AI1163" s="364"/>
      <c r="AJ1163" s="364"/>
    </row>
    <row r="1164" spans="9:36" x14ac:dyDescent="0.25">
      <c r="I1164" s="365"/>
      <c r="AF1164" s="364"/>
      <c r="AG1164" s="364"/>
      <c r="AH1164" s="364"/>
      <c r="AI1164" s="364"/>
      <c r="AJ1164" s="364"/>
    </row>
    <row r="1165" spans="9:36" x14ac:dyDescent="0.25">
      <c r="I1165" s="365"/>
      <c r="AF1165" s="364"/>
      <c r="AG1165" s="364"/>
      <c r="AH1165" s="364"/>
      <c r="AI1165" s="364"/>
      <c r="AJ1165" s="364"/>
    </row>
    <row r="1166" spans="9:36" x14ac:dyDescent="0.25">
      <c r="I1166" s="365"/>
      <c r="AF1166" s="364"/>
      <c r="AG1166" s="364"/>
      <c r="AH1166" s="364"/>
      <c r="AI1166" s="364"/>
      <c r="AJ1166" s="364"/>
    </row>
    <row r="1167" spans="9:36" x14ac:dyDescent="0.25">
      <c r="I1167" s="365"/>
      <c r="AF1167" s="364"/>
      <c r="AG1167" s="364"/>
      <c r="AH1167" s="364"/>
      <c r="AI1167" s="364"/>
      <c r="AJ1167" s="364"/>
    </row>
    <row r="1168" spans="9:36" x14ac:dyDescent="0.25">
      <c r="I1168" s="365"/>
      <c r="AF1168" s="364"/>
      <c r="AG1168" s="364"/>
      <c r="AH1168" s="364"/>
      <c r="AI1168" s="364"/>
      <c r="AJ1168" s="364"/>
    </row>
    <row r="1169" spans="9:36" x14ac:dyDescent="0.25">
      <c r="I1169" s="365"/>
      <c r="AF1169" s="364"/>
      <c r="AG1169" s="364"/>
      <c r="AH1169" s="364"/>
      <c r="AI1169" s="364"/>
      <c r="AJ1169" s="364"/>
    </row>
    <row r="1170" spans="9:36" x14ac:dyDescent="0.25">
      <c r="I1170" s="365"/>
      <c r="AF1170" s="364"/>
      <c r="AG1170" s="364"/>
      <c r="AH1170" s="364"/>
      <c r="AI1170" s="364"/>
      <c r="AJ1170" s="364"/>
    </row>
    <row r="1171" spans="9:36" x14ac:dyDescent="0.25">
      <c r="I1171" s="365"/>
      <c r="AF1171" s="364"/>
      <c r="AG1171" s="364"/>
      <c r="AH1171" s="364"/>
      <c r="AI1171" s="364"/>
      <c r="AJ1171" s="364"/>
    </row>
    <row r="1172" spans="9:36" x14ac:dyDescent="0.25">
      <c r="I1172" s="365"/>
      <c r="AF1172" s="364"/>
      <c r="AG1172" s="364"/>
      <c r="AH1172" s="364"/>
      <c r="AI1172" s="364"/>
      <c r="AJ1172" s="364"/>
    </row>
    <row r="1173" spans="9:36" x14ac:dyDescent="0.25">
      <c r="I1173" s="365"/>
      <c r="AF1173" s="364"/>
      <c r="AG1173" s="364"/>
      <c r="AH1173" s="364"/>
      <c r="AI1173" s="364"/>
      <c r="AJ1173" s="364"/>
    </row>
    <row r="1174" spans="9:36" x14ac:dyDescent="0.25">
      <c r="I1174" s="365"/>
      <c r="AF1174" s="364"/>
      <c r="AG1174" s="364"/>
      <c r="AH1174" s="364"/>
      <c r="AI1174" s="364"/>
      <c r="AJ1174" s="364"/>
    </row>
    <row r="1175" spans="9:36" x14ac:dyDescent="0.25">
      <c r="I1175" s="365"/>
      <c r="AF1175" s="364"/>
      <c r="AG1175" s="364"/>
      <c r="AH1175" s="364"/>
      <c r="AI1175" s="364"/>
      <c r="AJ1175" s="364"/>
    </row>
    <row r="1176" spans="9:36" x14ac:dyDescent="0.25">
      <c r="I1176" s="365"/>
      <c r="AF1176" s="364"/>
      <c r="AG1176" s="364"/>
      <c r="AH1176" s="364"/>
      <c r="AI1176" s="364"/>
      <c r="AJ1176" s="364"/>
    </row>
    <row r="1177" spans="9:36" x14ac:dyDescent="0.25">
      <c r="I1177" s="365"/>
      <c r="AF1177" s="364"/>
      <c r="AG1177" s="364"/>
      <c r="AH1177" s="364"/>
      <c r="AI1177" s="364"/>
      <c r="AJ1177" s="364"/>
    </row>
    <row r="1178" spans="9:36" x14ac:dyDescent="0.25">
      <c r="I1178" s="365"/>
      <c r="AF1178" s="364"/>
      <c r="AG1178" s="364"/>
      <c r="AH1178" s="364"/>
      <c r="AI1178" s="364"/>
      <c r="AJ1178" s="364"/>
    </row>
    <row r="1179" spans="9:36" x14ac:dyDescent="0.25">
      <c r="I1179" s="365"/>
      <c r="AF1179" s="364"/>
      <c r="AG1179" s="364"/>
      <c r="AH1179" s="364"/>
      <c r="AI1179" s="364"/>
      <c r="AJ1179" s="364"/>
    </row>
    <row r="1180" spans="9:36" x14ac:dyDescent="0.25">
      <c r="I1180" s="365"/>
      <c r="AF1180" s="364"/>
      <c r="AG1180" s="364"/>
      <c r="AH1180" s="364"/>
      <c r="AI1180" s="364"/>
      <c r="AJ1180" s="364"/>
    </row>
    <row r="1181" spans="9:36" x14ac:dyDescent="0.25">
      <c r="I1181" s="365"/>
      <c r="AF1181" s="364"/>
      <c r="AG1181" s="364"/>
      <c r="AH1181" s="364"/>
      <c r="AI1181" s="364"/>
      <c r="AJ1181" s="364"/>
    </row>
    <row r="1182" spans="9:36" x14ac:dyDescent="0.25">
      <c r="I1182" s="365"/>
      <c r="AF1182" s="364"/>
      <c r="AG1182" s="364"/>
      <c r="AH1182" s="364"/>
      <c r="AI1182" s="364"/>
      <c r="AJ1182" s="364"/>
    </row>
    <row r="1183" spans="9:36" x14ac:dyDescent="0.25">
      <c r="I1183" s="365"/>
      <c r="AF1183" s="364"/>
      <c r="AG1183" s="364"/>
      <c r="AH1183" s="364"/>
      <c r="AI1183" s="364"/>
      <c r="AJ1183" s="364"/>
    </row>
    <row r="1184" spans="9:36" x14ac:dyDescent="0.25">
      <c r="I1184" s="365"/>
      <c r="AF1184" s="364"/>
      <c r="AG1184" s="364"/>
      <c r="AH1184" s="364"/>
      <c r="AI1184" s="364"/>
      <c r="AJ1184" s="364"/>
    </row>
    <row r="1185" spans="9:36" x14ac:dyDescent="0.25">
      <c r="I1185" s="365"/>
      <c r="AF1185" s="364"/>
      <c r="AG1185" s="364"/>
      <c r="AH1185" s="364"/>
      <c r="AI1185" s="364"/>
      <c r="AJ1185" s="364"/>
    </row>
    <row r="1186" spans="9:36" x14ac:dyDescent="0.25">
      <c r="I1186" s="365"/>
      <c r="AF1186" s="364"/>
      <c r="AG1186" s="364"/>
      <c r="AH1186" s="364"/>
      <c r="AI1186" s="364"/>
      <c r="AJ1186" s="364"/>
    </row>
    <row r="1187" spans="9:36" x14ac:dyDescent="0.25">
      <c r="I1187" s="365"/>
      <c r="AF1187" s="364"/>
      <c r="AG1187" s="364"/>
      <c r="AH1187" s="364"/>
      <c r="AI1187" s="364"/>
      <c r="AJ1187" s="364"/>
    </row>
    <row r="1188" spans="9:36" x14ac:dyDescent="0.25">
      <c r="I1188" s="365"/>
      <c r="AF1188" s="364"/>
      <c r="AG1188" s="364"/>
      <c r="AH1188" s="364"/>
      <c r="AI1188" s="364"/>
      <c r="AJ1188" s="364"/>
    </row>
    <row r="1189" spans="9:36" x14ac:dyDescent="0.25">
      <c r="I1189" s="365"/>
      <c r="AF1189" s="364"/>
      <c r="AG1189" s="364"/>
      <c r="AH1189" s="364"/>
      <c r="AI1189" s="364"/>
      <c r="AJ1189" s="364"/>
    </row>
    <row r="1190" spans="9:36" x14ac:dyDescent="0.25">
      <c r="I1190" s="365"/>
      <c r="AF1190" s="364"/>
      <c r="AG1190" s="364"/>
      <c r="AH1190" s="364"/>
      <c r="AI1190" s="364"/>
      <c r="AJ1190" s="364"/>
    </row>
    <row r="1191" spans="9:36" x14ac:dyDescent="0.25">
      <c r="I1191" s="365"/>
      <c r="AF1191" s="364"/>
      <c r="AG1191" s="364"/>
      <c r="AH1191" s="364"/>
      <c r="AI1191" s="364"/>
      <c r="AJ1191" s="364"/>
    </row>
    <row r="1192" spans="9:36" x14ac:dyDescent="0.25">
      <c r="I1192" s="365"/>
      <c r="AF1192" s="364"/>
      <c r="AG1192" s="364"/>
      <c r="AH1192" s="364"/>
      <c r="AI1192" s="364"/>
      <c r="AJ1192" s="364"/>
    </row>
    <row r="1193" spans="9:36" x14ac:dyDescent="0.25">
      <c r="I1193" s="365"/>
      <c r="AF1193" s="364"/>
      <c r="AG1193" s="364"/>
      <c r="AH1193" s="364"/>
      <c r="AI1193" s="364"/>
      <c r="AJ1193" s="364"/>
    </row>
    <row r="1194" spans="9:36" x14ac:dyDescent="0.25">
      <c r="I1194" s="365"/>
      <c r="AF1194" s="364"/>
      <c r="AG1194" s="364"/>
      <c r="AH1194" s="364"/>
      <c r="AI1194" s="364"/>
      <c r="AJ1194" s="364"/>
    </row>
    <row r="1195" spans="9:36" x14ac:dyDescent="0.25">
      <c r="I1195" s="365"/>
      <c r="AF1195" s="364"/>
      <c r="AG1195" s="364"/>
      <c r="AH1195" s="364"/>
      <c r="AI1195" s="364"/>
      <c r="AJ1195" s="364"/>
    </row>
    <row r="1196" spans="9:36" x14ac:dyDescent="0.25">
      <c r="I1196" s="365"/>
      <c r="AF1196" s="364"/>
      <c r="AG1196" s="364"/>
      <c r="AH1196" s="364"/>
      <c r="AI1196" s="364"/>
      <c r="AJ1196" s="364"/>
    </row>
    <row r="1197" spans="9:36" x14ac:dyDescent="0.25">
      <c r="I1197" s="365"/>
      <c r="AF1197" s="364"/>
      <c r="AG1197" s="364"/>
      <c r="AH1197" s="364"/>
      <c r="AI1197" s="364"/>
      <c r="AJ1197" s="364"/>
    </row>
    <row r="1198" spans="9:36" x14ac:dyDescent="0.25">
      <c r="I1198" s="365"/>
      <c r="AF1198" s="364"/>
      <c r="AG1198" s="364"/>
      <c r="AH1198" s="364"/>
      <c r="AI1198" s="364"/>
      <c r="AJ1198" s="364"/>
    </row>
    <row r="1199" spans="9:36" x14ac:dyDescent="0.25">
      <c r="I1199" s="365"/>
      <c r="AF1199" s="364"/>
      <c r="AG1199" s="364"/>
      <c r="AH1199" s="364"/>
      <c r="AI1199" s="364"/>
      <c r="AJ1199" s="364"/>
    </row>
    <row r="1200" spans="9:36" x14ac:dyDescent="0.25">
      <c r="I1200" s="365"/>
      <c r="AF1200" s="364"/>
      <c r="AG1200" s="364"/>
      <c r="AH1200" s="364"/>
      <c r="AI1200" s="364"/>
      <c r="AJ1200" s="364"/>
    </row>
    <row r="1201" spans="9:36" x14ac:dyDescent="0.25">
      <c r="I1201" s="365"/>
      <c r="AF1201" s="364"/>
      <c r="AG1201" s="364"/>
      <c r="AH1201" s="364"/>
      <c r="AI1201" s="364"/>
      <c r="AJ1201" s="364"/>
    </row>
    <row r="1202" spans="9:36" x14ac:dyDescent="0.25">
      <c r="I1202" s="365"/>
      <c r="AF1202" s="364"/>
      <c r="AG1202" s="364"/>
      <c r="AH1202" s="364"/>
      <c r="AI1202" s="364"/>
      <c r="AJ1202" s="364"/>
    </row>
    <row r="1203" spans="9:36" x14ac:dyDescent="0.25">
      <c r="I1203" s="365"/>
      <c r="AF1203" s="364"/>
      <c r="AG1203" s="364"/>
      <c r="AH1203" s="364"/>
      <c r="AI1203" s="364"/>
      <c r="AJ1203" s="364"/>
    </row>
    <row r="1204" spans="9:36" x14ac:dyDescent="0.25">
      <c r="I1204" s="365"/>
      <c r="AF1204" s="364"/>
      <c r="AG1204" s="364"/>
      <c r="AH1204" s="364"/>
      <c r="AI1204" s="364"/>
      <c r="AJ1204" s="364"/>
    </row>
    <row r="1205" spans="9:36" x14ac:dyDescent="0.25">
      <c r="I1205" s="365"/>
      <c r="AF1205" s="364"/>
      <c r="AG1205" s="364"/>
      <c r="AH1205" s="364"/>
      <c r="AI1205" s="364"/>
      <c r="AJ1205" s="364"/>
    </row>
    <row r="1206" spans="9:36" x14ac:dyDescent="0.25">
      <c r="I1206" s="365"/>
      <c r="AF1206" s="364"/>
      <c r="AG1206" s="364"/>
      <c r="AH1206" s="364"/>
      <c r="AI1206" s="364"/>
      <c r="AJ1206" s="364"/>
    </row>
    <row r="1207" spans="9:36" x14ac:dyDescent="0.25">
      <c r="I1207" s="365"/>
      <c r="AF1207" s="364"/>
      <c r="AG1207" s="364"/>
      <c r="AH1207" s="364"/>
      <c r="AI1207" s="364"/>
      <c r="AJ1207" s="364"/>
    </row>
    <row r="1208" spans="9:36" x14ac:dyDescent="0.25">
      <c r="I1208" s="365"/>
      <c r="AF1208" s="364"/>
      <c r="AG1208" s="364"/>
      <c r="AH1208" s="364"/>
      <c r="AI1208" s="364"/>
      <c r="AJ1208" s="364"/>
    </row>
    <row r="1209" spans="9:36" x14ac:dyDescent="0.25">
      <c r="I1209" s="365"/>
      <c r="AF1209" s="364"/>
      <c r="AG1209" s="364"/>
      <c r="AH1209" s="364"/>
      <c r="AI1209" s="364"/>
      <c r="AJ1209" s="364"/>
    </row>
    <row r="1210" spans="9:36" x14ac:dyDescent="0.25">
      <c r="I1210" s="365"/>
      <c r="AF1210" s="364"/>
      <c r="AG1210" s="364"/>
      <c r="AH1210" s="364"/>
      <c r="AI1210" s="364"/>
      <c r="AJ1210" s="364"/>
    </row>
    <row r="1211" spans="9:36" x14ac:dyDescent="0.25">
      <c r="I1211" s="365"/>
      <c r="AF1211" s="364"/>
      <c r="AG1211" s="364"/>
      <c r="AH1211" s="364"/>
      <c r="AI1211" s="364"/>
      <c r="AJ1211" s="364"/>
    </row>
    <row r="1212" spans="9:36" x14ac:dyDescent="0.25">
      <c r="I1212" s="365"/>
      <c r="AF1212" s="364"/>
      <c r="AG1212" s="364"/>
      <c r="AH1212" s="364"/>
      <c r="AI1212" s="364"/>
      <c r="AJ1212" s="364"/>
    </row>
    <row r="1213" spans="9:36" x14ac:dyDescent="0.25">
      <c r="I1213" s="365"/>
      <c r="AF1213" s="364"/>
      <c r="AG1213" s="364"/>
      <c r="AH1213" s="364"/>
      <c r="AI1213" s="364"/>
      <c r="AJ1213" s="364"/>
    </row>
    <row r="1214" spans="9:36" x14ac:dyDescent="0.25">
      <c r="I1214" s="365"/>
      <c r="AF1214" s="364"/>
      <c r="AG1214" s="364"/>
      <c r="AH1214" s="364"/>
      <c r="AI1214" s="364"/>
      <c r="AJ1214" s="364"/>
    </row>
    <row r="1215" spans="9:36" x14ac:dyDescent="0.25">
      <c r="I1215" s="365"/>
      <c r="AF1215" s="364"/>
      <c r="AG1215" s="364"/>
      <c r="AH1215" s="364"/>
      <c r="AI1215" s="364"/>
      <c r="AJ1215" s="364"/>
    </row>
    <row r="1216" spans="9:36" x14ac:dyDescent="0.25">
      <c r="I1216" s="365"/>
      <c r="AF1216" s="364"/>
      <c r="AG1216" s="364"/>
      <c r="AH1216" s="364"/>
      <c r="AI1216" s="364"/>
      <c r="AJ1216" s="364"/>
    </row>
    <row r="1217" spans="9:36" x14ac:dyDescent="0.25">
      <c r="I1217" s="365"/>
      <c r="AF1217" s="364"/>
      <c r="AG1217" s="364"/>
      <c r="AH1217" s="364"/>
      <c r="AI1217" s="364"/>
      <c r="AJ1217" s="364"/>
    </row>
    <row r="1218" spans="9:36" x14ac:dyDescent="0.25">
      <c r="I1218" s="365"/>
      <c r="AF1218" s="364"/>
      <c r="AG1218" s="364"/>
      <c r="AH1218" s="364"/>
      <c r="AI1218" s="364"/>
      <c r="AJ1218" s="364"/>
    </row>
    <row r="1219" spans="9:36" x14ac:dyDescent="0.25">
      <c r="I1219" s="365"/>
      <c r="AF1219" s="364"/>
      <c r="AG1219" s="364"/>
      <c r="AH1219" s="364"/>
      <c r="AI1219" s="364"/>
      <c r="AJ1219" s="364"/>
    </row>
    <row r="1220" spans="9:36" x14ac:dyDescent="0.25">
      <c r="I1220" s="365"/>
      <c r="AF1220" s="364"/>
      <c r="AG1220" s="364"/>
      <c r="AH1220" s="364"/>
      <c r="AI1220" s="364"/>
      <c r="AJ1220" s="364"/>
    </row>
    <row r="1221" spans="9:36" x14ac:dyDescent="0.25">
      <c r="I1221" s="365"/>
      <c r="AF1221" s="364"/>
      <c r="AG1221" s="364"/>
      <c r="AH1221" s="364"/>
      <c r="AI1221" s="364"/>
      <c r="AJ1221" s="364"/>
    </row>
    <row r="1222" spans="9:36" x14ac:dyDescent="0.25">
      <c r="I1222" s="365"/>
      <c r="AF1222" s="364"/>
      <c r="AG1222" s="364"/>
      <c r="AH1222" s="364"/>
      <c r="AI1222" s="364"/>
      <c r="AJ1222" s="364"/>
    </row>
    <row r="1223" spans="9:36" x14ac:dyDescent="0.25">
      <c r="I1223" s="365"/>
      <c r="AF1223" s="364"/>
      <c r="AG1223" s="364"/>
      <c r="AH1223" s="364"/>
      <c r="AI1223" s="364"/>
      <c r="AJ1223" s="364"/>
    </row>
    <row r="1224" spans="9:36" x14ac:dyDescent="0.25">
      <c r="I1224" s="365"/>
      <c r="AF1224" s="364"/>
      <c r="AG1224" s="364"/>
      <c r="AH1224" s="364"/>
      <c r="AI1224" s="364"/>
      <c r="AJ1224" s="364"/>
    </row>
    <row r="1225" spans="9:36" x14ac:dyDescent="0.25">
      <c r="I1225" s="365"/>
      <c r="AF1225" s="364"/>
      <c r="AG1225" s="364"/>
      <c r="AH1225" s="364"/>
      <c r="AI1225" s="364"/>
      <c r="AJ1225" s="364"/>
    </row>
    <row r="1226" spans="9:36" x14ac:dyDescent="0.25">
      <c r="I1226" s="365"/>
      <c r="AF1226" s="364"/>
      <c r="AG1226" s="364"/>
      <c r="AH1226" s="364"/>
      <c r="AI1226" s="364"/>
      <c r="AJ1226" s="364"/>
    </row>
    <row r="1227" spans="9:36" x14ac:dyDescent="0.25">
      <c r="I1227" s="365"/>
      <c r="AF1227" s="364"/>
      <c r="AG1227" s="364"/>
      <c r="AH1227" s="364"/>
      <c r="AI1227" s="364"/>
      <c r="AJ1227" s="364"/>
    </row>
    <row r="1228" spans="9:36" x14ac:dyDescent="0.25">
      <c r="I1228" s="365"/>
      <c r="AF1228" s="364"/>
      <c r="AG1228" s="364"/>
      <c r="AH1228" s="364"/>
      <c r="AI1228" s="364"/>
      <c r="AJ1228" s="364"/>
    </row>
    <row r="1229" spans="9:36" x14ac:dyDescent="0.25">
      <c r="I1229" s="365"/>
      <c r="AF1229" s="364"/>
      <c r="AG1229" s="364"/>
      <c r="AH1229" s="364"/>
      <c r="AI1229" s="364"/>
      <c r="AJ1229" s="364"/>
    </row>
    <row r="1230" spans="9:36" x14ac:dyDescent="0.25">
      <c r="I1230" s="365"/>
      <c r="AF1230" s="364"/>
      <c r="AG1230" s="364"/>
      <c r="AH1230" s="364"/>
      <c r="AI1230" s="364"/>
      <c r="AJ1230" s="364"/>
    </row>
    <row r="1231" spans="9:36" x14ac:dyDescent="0.25">
      <c r="I1231" s="365"/>
      <c r="AF1231" s="364"/>
      <c r="AG1231" s="364"/>
      <c r="AH1231" s="364"/>
      <c r="AI1231" s="364"/>
      <c r="AJ1231" s="364"/>
    </row>
    <row r="1232" spans="9:36" x14ac:dyDescent="0.25">
      <c r="I1232" s="365"/>
      <c r="AF1232" s="364"/>
      <c r="AG1232" s="364"/>
      <c r="AH1232" s="364"/>
      <c r="AI1232" s="364"/>
      <c r="AJ1232" s="364"/>
    </row>
    <row r="1233" spans="9:36" x14ac:dyDescent="0.25">
      <c r="I1233" s="365"/>
      <c r="AF1233" s="364"/>
      <c r="AG1233" s="364"/>
      <c r="AH1233" s="364"/>
      <c r="AI1233" s="364"/>
      <c r="AJ1233" s="364"/>
    </row>
    <row r="1234" spans="9:36" x14ac:dyDescent="0.25">
      <c r="I1234" s="365"/>
      <c r="AF1234" s="364"/>
      <c r="AG1234" s="364"/>
      <c r="AH1234" s="364"/>
      <c r="AI1234" s="364"/>
      <c r="AJ1234" s="364"/>
    </row>
    <row r="1235" spans="9:36" x14ac:dyDescent="0.25">
      <c r="I1235" s="365"/>
      <c r="AF1235" s="364"/>
      <c r="AG1235" s="364"/>
      <c r="AH1235" s="364"/>
      <c r="AI1235" s="364"/>
      <c r="AJ1235" s="364"/>
    </row>
    <row r="1236" spans="9:36" x14ac:dyDescent="0.25">
      <c r="I1236" s="365"/>
      <c r="AF1236" s="364"/>
      <c r="AG1236" s="364"/>
      <c r="AH1236" s="364"/>
      <c r="AI1236" s="364"/>
      <c r="AJ1236" s="364"/>
    </row>
    <row r="1237" spans="9:36" x14ac:dyDescent="0.25">
      <c r="I1237" s="365"/>
      <c r="AF1237" s="364"/>
      <c r="AG1237" s="364"/>
      <c r="AH1237" s="364"/>
      <c r="AI1237" s="364"/>
      <c r="AJ1237" s="364"/>
    </row>
    <row r="1238" spans="9:36" x14ac:dyDescent="0.25">
      <c r="I1238" s="365"/>
      <c r="AF1238" s="364"/>
      <c r="AG1238" s="364"/>
      <c r="AH1238" s="364"/>
      <c r="AI1238" s="364"/>
      <c r="AJ1238" s="364"/>
    </row>
    <row r="1239" spans="9:36" x14ac:dyDescent="0.25">
      <c r="I1239" s="365"/>
      <c r="AF1239" s="364"/>
      <c r="AG1239" s="364"/>
      <c r="AH1239" s="364"/>
      <c r="AI1239" s="364"/>
      <c r="AJ1239" s="364"/>
    </row>
    <row r="1240" spans="9:36" x14ac:dyDescent="0.25">
      <c r="I1240" s="365"/>
      <c r="AF1240" s="364"/>
      <c r="AG1240" s="364"/>
      <c r="AH1240" s="364"/>
      <c r="AI1240" s="364"/>
      <c r="AJ1240" s="364"/>
    </row>
    <row r="1241" spans="9:36" x14ac:dyDescent="0.25">
      <c r="I1241" s="365"/>
      <c r="AF1241" s="364"/>
      <c r="AG1241" s="364"/>
      <c r="AH1241" s="364"/>
      <c r="AI1241" s="364"/>
      <c r="AJ1241" s="364"/>
    </row>
    <row r="1242" spans="9:36" x14ac:dyDescent="0.25">
      <c r="I1242" s="365"/>
      <c r="AF1242" s="364"/>
      <c r="AG1242" s="364"/>
      <c r="AH1242" s="364"/>
      <c r="AI1242" s="364"/>
      <c r="AJ1242" s="364"/>
    </row>
    <row r="1243" spans="9:36" x14ac:dyDescent="0.25">
      <c r="I1243" s="365"/>
      <c r="AF1243" s="364"/>
      <c r="AG1243" s="364"/>
      <c r="AH1243" s="364"/>
      <c r="AI1243" s="364"/>
      <c r="AJ1243" s="364"/>
    </row>
    <row r="1244" spans="9:36" x14ac:dyDescent="0.25">
      <c r="I1244" s="365"/>
      <c r="AF1244" s="364"/>
      <c r="AG1244" s="364"/>
      <c r="AH1244" s="364"/>
      <c r="AI1244" s="364"/>
      <c r="AJ1244" s="364"/>
    </row>
    <row r="1245" spans="9:36" x14ac:dyDescent="0.25">
      <c r="I1245" s="365"/>
      <c r="AF1245" s="364"/>
      <c r="AG1245" s="364"/>
      <c r="AH1245" s="364"/>
      <c r="AI1245" s="364"/>
      <c r="AJ1245" s="364"/>
    </row>
    <row r="1246" spans="9:36" x14ac:dyDescent="0.25">
      <c r="I1246" s="365"/>
      <c r="AF1246" s="364"/>
      <c r="AG1246" s="364"/>
      <c r="AH1246" s="364"/>
      <c r="AI1246" s="364"/>
      <c r="AJ1246" s="364"/>
    </row>
    <row r="1247" spans="9:36" x14ac:dyDescent="0.25">
      <c r="I1247" s="365"/>
      <c r="AF1247" s="364"/>
      <c r="AG1247" s="364"/>
      <c r="AH1247" s="364"/>
      <c r="AI1247" s="364"/>
      <c r="AJ1247" s="364"/>
    </row>
    <row r="1248" spans="9:36" x14ac:dyDescent="0.25">
      <c r="I1248" s="365"/>
      <c r="AF1248" s="364"/>
      <c r="AG1248" s="364"/>
      <c r="AH1248" s="364"/>
      <c r="AI1248" s="364"/>
      <c r="AJ1248" s="364"/>
    </row>
    <row r="1249" spans="9:36" x14ac:dyDescent="0.25">
      <c r="I1249" s="365"/>
      <c r="AF1249" s="364"/>
      <c r="AG1249" s="364"/>
      <c r="AH1249" s="364"/>
      <c r="AI1249" s="364"/>
      <c r="AJ1249" s="364"/>
    </row>
    <row r="1250" spans="9:36" x14ac:dyDescent="0.25">
      <c r="I1250" s="365"/>
      <c r="AF1250" s="364"/>
      <c r="AG1250" s="364"/>
      <c r="AH1250" s="364"/>
      <c r="AI1250" s="364"/>
      <c r="AJ1250" s="364"/>
    </row>
    <row r="1251" spans="9:36" x14ac:dyDescent="0.25">
      <c r="I1251" s="365"/>
      <c r="AF1251" s="364"/>
      <c r="AG1251" s="364"/>
      <c r="AH1251" s="364"/>
      <c r="AI1251" s="364"/>
      <c r="AJ1251" s="364"/>
    </row>
    <row r="1252" spans="9:36" x14ac:dyDescent="0.25">
      <c r="I1252" s="365"/>
      <c r="AF1252" s="364"/>
      <c r="AG1252" s="364"/>
      <c r="AH1252" s="364"/>
      <c r="AI1252" s="364"/>
      <c r="AJ1252" s="364"/>
    </row>
    <row r="1253" spans="9:36" x14ac:dyDescent="0.25">
      <c r="I1253" s="365"/>
      <c r="AF1253" s="364"/>
      <c r="AG1253" s="364"/>
      <c r="AH1253" s="364"/>
      <c r="AI1253" s="364"/>
      <c r="AJ1253" s="364"/>
    </row>
    <row r="1254" spans="9:36" x14ac:dyDescent="0.25">
      <c r="I1254" s="365"/>
      <c r="AF1254" s="364"/>
      <c r="AG1254" s="364"/>
      <c r="AH1254" s="364"/>
      <c r="AI1254" s="364"/>
      <c r="AJ1254" s="364"/>
    </row>
    <row r="1255" spans="9:36" x14ac:dyDescent="0.25">
      <c r="I1255" s="365"/>
      <c r="AF1255" s="364"/>
      <c r="AG1255" s="364"/>
      <c r="AH1255" s="364"/>
      <c r="AI1255" s="364"/>
      <c r="AJ1255" s="364"/>
    </row>
    <row r="1256" spans="9:36" x14ac:dyDescent="0.25">
      <c r="I1256" s="365"/>
      <c r="AF1256" s="364"/>
      <c r="AG1256" s="364"/>
      <c r="AH1256" s="364"/>
      <c r="AI1256" s="364"/>
      <c r="AJ1256" s="364"/>
    </row>
    <row r="1257" spans="9:36" x14ac:dyDescent="0.25">
      <c r="I1257" s="365"/>
      <c r="AF1257" s="364"/>
      <c r="AG1257" s="364"/>
      <c r="AH1257" s="364"/>
      <c r="AI1257" s="364"/>
      <c r="AJ1257" s="364"/>
    </row>
    <row r="1258" spans="9:36" x14ac:dyDescent="0.25">
      <c r="I1258" s="365"/>
      <c r="AF1258" s="364"/>
      <c r="AG1258" s="364"/>
      <c r="AH1258" s="364"/>
      <c r="AI1258" s="364"/>
      <c r="AJ1258" s="364"/>
    </row>
    <row r="1259" spans="9:36" x14ac:dyDescent="0.25">
      <c r="I1259" s="365"/>
      <c r="AF1259" s="364"/>
      <c r="AG1259" s="364"/>
      <c r="AH1259" s="364"/>
      <c r="AI1259" s="364"/>
      <c r="AJ1259" s="364"/>
    </row>
    <row r="1260" spans="9:36" x14ac:dyDescent="0.25">
      <c r="I1260" s="365"/>
      <c r="AF1260" s="364"/>
      <c r="AG1260" s="364"/>
      <c r="AH1260" s="364"/>
      <c r="AI1260" s="364"/>
      <c r="AJ1260" s="364"/>
    </row>
    <row r="1261" spans="9:36" x14ac:dyDescent="0.25">
      <c r="I1261" s="365"/>
      <c r="AF1261" s="364"/>
      <c r="AG1261" s="364"/>
      <c r="AH1261" s="364"/>
      <c r="AI1261" s="364"/>
      <c r="AJ1261" s="364"/>
    </row>
    <row r="1262" spans="9:36" x14ac:dyDescent="0.25">
      <c r="I1262" s="365"/>
      <c r="AF1262" s="364"/>
      <c r="AG1262" s="364"/>
      <c r="AH1262" s="364"/>
      <c r="AI1262" s="364"/>
      <c r="AJ1262" s="364"/>
    </row>
    <row r="1263" spans="9:36" x14ac:dyDescent="0.25">
      <c r="I1263" s="365"/>
      <c r="AF1263" s="364"/>
      <c r="AG1263" s="364"/>
      <c r="AH1263" s="364"/>
      <c r="AI1263" s="364"/>
      <c r="AJ1263" s="364"/>
    </row>
    <row r="1264" spans="9:36" x14ac:dyDescent="0.25">
      <c r="I1264" s="365"/>
      <c r="AF1264" s="364"/>
      <c r="AG1264" s="364"/>
      <c r="AH1264" s="364"/>
      <c r="AI1264" s="364"/>
      <c r="AJ1264" s="364"/>
    </row>
    <row r="1265" spans="9:36" x14ac:dyDescent="0.25">
      <c r="I1265" s="365"/>
      <c r="AF1265" s="364"/>
      <c r="AG1265" s="364"/>
      <c r="AH1265" s="364"/>
      <c r="AI1265" s="364"/>
      <c r="AJ1265" s="364"/>
    </row>
    <row r="1266" spans="9:36" x14ac:dyDescent="0.25">
      <c r="I1266" s="365"/>
      <c r="AF1266" s="364"/>
      <c r="AG1266" s="364"/>
      <c r="AH1266" s="364"/>
      <c r="AI1266" s="364"/>
      <c r="AJ1266" s="364"/>
    </row>
    <row r="1267" spans="9:36" x14ac:dyDescent="0.25">
      <c r="I1267" s="365"/>
      <c r="AF1267" s="364"/>
      <c r="AG1267" s="364"/>
      <c r="AH1267" s="364"/>
      <c r="AI1267" s="364"/>
      <c r="AJ1267" s="364"/>
    </row>
    <row r="1268" spans="9:36" x14ac:dyDescent="0.25">
      <c r="I1268" s="365"/>
      <c r="AF1268" s="364"/>
      <c r="AG1268" s="364"/>
      <c r="AH1268" s="364"/>
      <c r="AI1268" s="364"/>
      <c r="AJ1268" s="364"/>
    </row>
    <row r="1269" spans="9:36" x14ac:dyDescent="0.25">
      <c r="I1269" s="365"/>
      <c r="AF1269" s="364"/>
      <c r="AG1269" s="364"/>
      <c r="AH1269" s="364"/>
      <c r="AI1269" s="364"/>
      <c r="AJ1269" s="364"/>
    </row>
    <row r="1270" spans="9:36" x14ac:dyDescent="0.25">
      <c r="I1270" s="365"/>
      <c r="AF1270" s="364"/>
      <c r="AG1270" s="364"/>
      <c r="AH1270" s="364"/>
      <c r="AI1270" s="364"/>
      <c r="AJ1270" s="364"/>
    </row>
    <row r="1271" spans="9:36" x14ac:dyDescent="0.25">
      <c r="I1271" s="365"/>
      <c r="AF1271" s="364"/>
      <c r="AG1271" s="364"/>
      <c r="AH1271" s="364"/>
      <c r="AI1271" s="364"/>
      <c r="AJ1271" s="364"/>
    </row>
    <row r="1272" spans="9:36" x14ac:dyDescent="0.25">
      <c r="I1272" s="365"/>
      <c r="AF1272" s="364"/>
      <c r="AG1272" s="364"/>
      <c r="AH1272" s="364"/>
      <c r="AI1272" s="364"/>
      <c r="AJ1272" s="364"/>
    </row>
    <row r="1273" spans="9:36" x14ac:dyDescent="0.25">
      <c r="I1273" s="365"/>
      <c r="AF1273" s="364"/>
      <c r="AG1273" s="364"/>
      <c r="AH1273" s="364"/>
      <c r="AI1273" s="364"/>
      <c r="AJ1273" s="364"/>
    </row>
    <row r="1274" spans="9:36" x14ac:dyDescent="0.25">
      <c r="I1274" s="365"/>
      <c r="AF1274" s="364"/>
      <c r="AG1274" s="364"/>
      <c r="AH1274" s="364"/>
      <c r="AI1274" s="364"/>
      <c r="AJ1274" s="364"/>
    </row>
    <row r="1275" spans="9:36" x14ac:dyDescent="0.25">
      <c r="I1275" s="365"/>
      <c r="AF1275" s="364"/>
      <c r="AG1275" s="364"/>
      <c r="AH1275" s="364"/>
      <c r="AI1275" s="364"/>
      <c r="AJ1275" s="364"/>
    </row>
    <row r="1276" spans="9:36" x14ac:dyDescent="0.25">
      <c r="I1276" s="365"/>
      <c r="AF1276" s="364"/>
      <c r="AG1276" s="364"/>
      <c r="AH1276" s="364"/>
      <c r="AI1276" s="364"/>
      <c r="AJ1276" s="364"/>
    </row>
    <row r="1277" spans="9:36" x14ac:dyDescent="0.25">
      <c r="I1277" s="365"/>
      <c r="AF1277" s="364"/>
      <c r="AG1277" s="364"/>
      <c r="AH1277" s="364"/>
      <c r="AI1277" s="364"/>
      <c r="AJ1277" s="364"/>
    </row>
    <row r="1278" spans="9:36" x14ac:dyDescent="0.25">
      <c r="I1278" s="365"/>
      <c r="AF1278" s="364"/>
      <c r="AG1278" s="364"/>
      <c r="AH1278" s="364"/>
      <c r="AI1278" s="364"/>
      <c r="AJ1278" s="364"/>
    </row>
    <row r="1279" spans="9:36" x14ac:dyDescent="0.25">
      <c r="I1279" s="365"/>
      <c r="AF1279" s="364"/>
      <c r="AG1279" s="364"/>
      <c r="AH1279" s="364"/>
      <c r="AI1279" s="364"/>
      <c r="AJ1279" s="364"/>
    </row>
    <row r="1280" spans="9:36" x14ac:dyDescent="0.25">
      <c r="I1280" s="365"/>
      <c r="AF1280" s="364"/>
      <c r="AG1280" s="364"/>
      <c r="AH1280" s="364"/>
      <c r="AI1280" s="364"/>
      <c r="AJ1280" s="364"/>
    </row>
    <row r="1281" spans="9:36" x14ac:dyDescent="0.25">
      <c r="I1281" s="365"/>
      <c r="AF1281" s="364"/>
      <c r="AG1281" s="364"/>
      <c r="AH1281" s="364"/>
      <c r="AI1281" s="364"/>
      <c r="AJ1281" s="364"/>
    </row>
    <row r="1282" spans="9:36" x14ac:dyDescent="0.25">
      <c r="I1282" s="365"/>
      <c r="AF1282" s="364"/>
      <c r="AG1282" s="364"/>
      <c r="AH1282" s="364"/>
      <c r="AI1282" s="364"/>
      <c r="AJ1282" s="364"/>
    </row>
    <row r="1283" spans="9:36" x14ac:dyDescent="0.25">
      <c r="I1283" s="365"/>
      <c r="AF1283" s="364"/>
      <c r="AG1283" s="364"/>
      <c r="AH1283" s="364"/>
      <c r="AI1283" s="364"/>
      <c r="AJ1283" s="364"/>
    </row>
    <row r="1284" spans="9:36" x14ac:dyDescent="0.25">
      <c r="I1284" s="365"/>
      <c r="AF1284" s="364"/>
      <c r="AG1284" s="364"/>
      <c r="AH1284" s="364"/>
      <c r="AI1284" s="364"/>
      <c r="AJ1284" s="364"/>
    </row>
    <row r="1285" spans="9:36" x14ac:dyDescent="0.25">
      <c r="I1285" s="365"/>
      <c r="AF1285" s="364"/>
      <c r="AG1285" s="364"/>
      <c r="AH1285" s="364"/>
      <c r="AI1285" s="364"/>
      <c r="AJ1285" s="364"/>
    </row>
    <row r="1286" spans="9:36" x14ac:dyDescent="0.25">
      <c r="I1286" s="365"/>
      <c r="AF1286" s="364"/>
      <c r="AG1286" s="364"/>
      <c r="AH1286" s="364"/>
      <c r="AI1286" s="364"/>
      <c r="AJ1286" s="364"/>
    </row>
    <row r="1287" spans="9:36" x14ac:dyDescent="0.25">
      <c r="I1287" s="365"/>
      <c r="AF1287" s="364"/>
      <c r="AG1287" s="364"/>
      <c r="AH1287" s="364"/>
      <c r="AI1287" s="364"/>
      <c r="AJ1287" s="364"/>
    </row>
    <row r="1288" spans="9:36" x14ac:dyDescent="0.25">
      <c r="I1288" s="365"/>
      <c r="AF1288" s="364"/>
      <c r="AG1288" s="364"/>
      <c r="AH1288" s="364"/>
      <c r="AI1288" s="364"/>
      <c r="AJ1288" s="364"/>
    </row>
    <row r="1289" spans="9:36" x14ac:dyDescent="0.25">
      <c r="I1289" s="365"/>
      <c r="AF1289" s="364"/>
      <c r="AG1289" s="364"/>
      <c r="AH1289" s="364"/>
      <c r="AI1289" s="364"/>
      <c r="AJ1289" s="364"/>
    </row>
    <row r="1290" spans="9:36" x14ac:dyDescent="0.25">
      <c r="I1290" s="365"/>
      <c r="AF1290" s="364"/>
      <c r="AG1290" s="364"/>
      <c r="AH1290" s="364"/>
      <c r="AI1290" s="364"/>
      <c r="AJ1290" s="364"/>
    </row>
    <row r="1291" spans="9:36" x14ac:dyDescent="0.25">
      <c r="I1291" s="365"/>
      <c r="AF1291" s="364"/>
      <c r="AG1291" s="364"/>
      <c r="AH1291" s="364"/>
      <c r="AI1291" s="364"/>
      <c r="AJ1291" s="364"/>
    </row>
    <row r="1292" spans="9:36" x14ac:dyDescent="0.25">
      <c r="I1292" s="365"/>
      <c r="AF1292" s="364"/>
      <c r="AG1292" s="364"/>
      <c r="AH1292" s="364"/>
      <c r="AI1292" s="364"/>
      <c r="AJ1292" s="364"/>
    </row>
    <row r="1293" spans="9:36" x14ac:dyDescent="0.25">
      <c r="I1293" s="365"/>
      <c r="AF1293" s="364"/>
      <c r="AG1293" s="364"/>
      <c r="AH1293" s="364"/>
      <c r="AI1293" s="364"/>
      <c r="AJ1293" s="364"/>
    </row>
    <row r="1294" spans="9:36" x14ac:dyDescent="0.25">
      <c r="I1294" s="365"/>
      <c r="AF1294" s="364"/>
      <c r="AG1294" s="364"/>
      <c r="AH1294" s="364"/>
      <c r="AI1294" s="364"/>
      <c r="AJ1294" s="364"/>
    </row>
    <row r="1295" spans="9:36" x14ac:dyDescent="0.25">
      <c r="I1295" s="365"/>
      <c r="AF1295" s="364"/>
      <c r="AG1295" s="364"/>
      <c r="AH1295" s="364"/>
      <c r="AI1295" s="364"/>
      <c r="AJ1295" s="364"/>
    </row>
    <row r="1296" spans="9:36" x14ac:dyDescent="0.25">
      <c r="I1296" s="365"/>
      <c r="AF1296" s="364"/>
      <c r="AG1296" s="364"/>
      <c r="AH1296" s="364"/>
      <c r="AI1296" s="364"/>
      <c r="AJ1296" s="364"/>
    </row>
    <row r="1297" spans="9:36" x14ac:dyDescent="0.25">
      <c r="I1297" s="365"/>
      <c r="AF1297" s="364"/>
      <c r="AG1297" s="364"/>
      <c r="AH1297" s="364"/>
      <c r="AI1297" s="364"/>
      <c r="AJ1297" s="364"/>
    </row>
    <row r="1298" spans="9:36" x14ac:dyDescent="0.25">
      <c r="I1298" s="365"/>
      <c r="AF1298" s="364"/>
      <c r="AG1298" s="364"/>
      <c r="AH1298" s="364"/>
      <c r="AI1298" s="364"/>
      <c r="AJ1298" s="364"/>
    </row>
    <row r="1299" spans="9:36" x14ac:dyDescent="0.25">
      <c r="I1299" s="365"/>
      <c r="AF1299" s="364"/>
      <c r="AG1299" s="364"/>
      <c r="AH1299" s="364"/>
      <c r="AI1299" s="364"/>
      <c r="AJ1299" s="364"/>
    </row>
    <row r="1300" spans="9:36" x14ac:dyDescent="0.25">
      <c r="I1300" s="365"/>
      <c r="AF1300" s="364"/>
      <c r="AG1300" s="364"/>
      <c r="AH1300" s="364"/>
      <c r="AI1300" s="364"/>
      <c r="AJ1300" s="364"/>
    </row>
    <row r="1301" spans="9:36" x14ac:dyDescent="0.25">
      <c r="I1301" s="365"/>
      <c r="AF1301" s="364"/>
      <c r="AG1301" s="364"/>
      <c r="AH1301" s="364"/>
      <c r="AI1301" s="364"/>
      <c r="AJ1301" s="364"/>
    </row>
    <row r="1302" spans="9:36" x14ac:dyDescent="0.25">
      <c r="I1302" s="365"/>
      <c r="AF1302" s="364"/>
      <c r="AG1302" s="364"/>
      <c r="AH1302" s="364"/>
      <c r="AI1302" s="364"/>
      <c r="AJ1302" s="364"/>
    </row>
    <row r="1303" spans="9:36" x14ac:dyDescent="0.25">
      <c r="I1303" s="365"/>
      <c r="AF1303" s="364"/>
      <c r="AG1303" s="364"/>
      <c r="AH1303" s="364"/>
      <c r="AI1303" s="364"/>
      <c r="AJ1303" s="364"/>
    </row>
    <row r="1304" spans="9:36" x14ac:dyDescent="0.25">
      <c r="I1304" s="365"/>
      <c r="AF1304" s="364"/>
      <c r="AG1304" s="364"/>
      <c r="AH1304" s="364"/>
      <c r="AI1304" s="364"/>
      <c r="AJ1304" s="364"/>
    </row>
    <row r="1305" spans="9:36" x14ac:dyDescent="0.25">
      <c r="I1305" s="365"/>
      <c r="AF1305" s="364"/>
      <c r="AG1305" s="364"/>
      <c r="AH1305" s="364"/>
      <c r="AI1305" s="364"/>
      <c r="AJ1305" s="364"/>
    </row>
    <row r="1306" spans="9:36" x14ac:dyDescent="0.25">
      <c r="I1306" s="365"/>
      <c r="AF1306" s="364"/>
      <c r="AG1306" s="364"/>
      <c r="AH1306" s="364"/>
      <c r="AI1306" s="364"/>
      <c r="AJ1306" s="364"/>
    </row>
    <row r="1307" spans="9:36" x14ac:dyDescent="0.25">
      <c r="I1307" s="365"/>
      <c r="AF1307" s="364"/>
      <c r="AG1307" s="364"/>
      <c r="AH1307" s="364"/>
      <c r="AI1307" s="364"/>
      <c r="AJ1307" s="364"/>
    </row>
    <row r="1308" spans="9:36" x14ac:dyDescent="0.25">
      <c r="I1308" s="365"/>
      <c r="AF1308" s="364"/>
      <c r="AG1308" s="364"/>
      <c r="AH1308" s="364"/>
      <c r="AI1308" s="364"/>
      <c r="AJ1308" s="364"/>
    </row>
    <row r="1309" spans="9:36" x14ac:dyDescent="0.25">
      <c r="I1309" s="365"/>
      <c r="AF1309" s="364"/>
      <c r="AG1309" s="364"/>
      <c r="AH1309" s="364"/>
      <c r="AI1309" s="364"/>
      <c r="AJ1309" s="364"/>
    </row>
    <row r="1310" spans="9:36" x14ac:dyDescent="0.25">
      <c r="I1310" s="365"/>
      <c r="AF1310" s="364"/>
      <c r="AG1310" s="364"/>
      <c r="AH1310" s="364"/>
      <c r="AI1310" s="364"/>
      <c r="AJ1310" s="364"/>
    </row>
    <row r="1311" spans="9:36" x14ac:dyDescent="0.25">
      <c r="I1311" s="365"/>
      <c r="AF1311" s="364"/>
      <c r="AG1311" s="364"/>
      <c r="AH1311" s="364"/>
      <c r="AI1311" s="364"/>
      <c r="AJ1311" s="364"/>
    </row>
    <row r="1312" spans="9:36" x14ac:dyDescent="0.25">
      <c r="I1312" s="365"/>
      <c r="AF1312" s="364"/>
      <c r="AG1312" s="364"/>
      <c r="AH1312" s="364"/>
      <c r="AI1312" s="364"/>
      <c r="AJ1312" s="364"/>
    </row>
    <row r="1313" spans="9:36" x14ac:dyDescent="0.25">
      <c r="I1313" s="365"/>
      <c r="AF1313" s="364"/>
      <c r="AG1313" s="364"/>
      <c r="AH1313" s="364"/>
      <c r="AI1313" s="364"/>
      <c r="AJ1313" s="364"/>
    </row>
    <row r="1314" spans="9:36" x14ac:dyDescent="0.25">
      <c r="I1314" s="365"/>
      <c r="AF1314" s="364"/>
      <c r="AG1314" s="364"/>
      <c r="AH1314" s="364"/>
      <c r="AI1314" s="364"/>
      <c r="AJ1314" s="364"/>
    </row>
    <row r="1315" spans="9:36" x14ac:dyDescent="0.25">
      <c r="I1315" s="365"/>
      <c r="AF1315" s="364"/>
      <c r="AG1315" s="364"/>
      <c r="AH1315" s="364"/>
      <c r="AI1315" s="364"/>
      <c r="AJ1315" s="364"/>
    </row>
    <row r="1316" spans="9:36" x14ac:dyDescent="0.25">
      <c r="I1316" s="365"/>
      <c r="AF1316" s="364"/>
      <c r="AG1316" s="364"/>
      <c r="AH1316" s="364"/>
      <c r="AI1316" s="364"/>
      <c r="AJ1316" s="364"/>
    </row>
    <row r="1317" spans="9:36" x14ac:dyDescent="0.25">
      <c r="I1317" s="365"/>
      <c r="AF1317" s="364"/>
      <c r="AG1317" s="364"/>
      <c r="AH1317" s="364"/>
      <c r="AI1317" s="364"/>
      <c r="AJ1317" s="364"/>
    </row>
    <row r="1318" spans="9:36" x14ac:dyDescent="0.25">
      <c r="I1318" s="365"/>
      <c r="AF1318" s="364"/>
      <c r="AG1318" s="364"/>
      <c r="AH1318" s="364"/>
      <c r="AI1318" s="364"/>
      <c r="AJ1318" s="364"/>
    </row>
    <row r="1319" spans="9:36" x14ac:dyDescent="0.25">
      <c r="I1319" s="365"/>
      <c r="AF1319" s="364"/>
      <c r="AG1319" s="364"/>
      <c r="AH1319" s="364"/>
      <c r="AI1319" s="364"/>
      <c r="AJ1319" s="364"/>
    </row>
    <row r="1320" spans="9:36" x14ac:dyDescent="0.25">
      <c r="I1320" s="365"/>
      <c r="AF1320" s="364"/>
      <c r="AG1320" s="364"/>
      <c r="AH1320" s="364"/>
      <c r="AI1320" s="364"/>
      <c r="AJ1320" s="364"/>
    </row>
    <row r="1321" spans="9:36" x14ac:dyDescent="0.25">
      <c r="I1321" s="365"/>
      <c r="AF1321" s="364"/>
      <c r="AG1321" s="364"/>
      <c r="AH1321" s="364"/>
      <c r="AI1321" s="364"/>
      <c r="AJ1321" s="364"/>
    </row>
    <row r="1322" spans="9:36" x14ac:dyDescent="0.25">
      <c r="I1322" s="365"/>
      <c r="AF1322" s="364"/>
      <c r="AG1322" s="364"/>
      <c r="AH1322" s="364"/>
      <c r="AI1322" s="364"/>
      <c r="AJ1322" s="364"/>
    </row>
    <row r="1323" spans="9:36" x14ac:dyDescent="0.25">
      <c r="I1323" s="365"/>
      <c r="AF1323" s="364"/>
      <c r="AG1323" s="364"/>
      <c r="AH1323" s="364"/>
      <c r="AI1323" s="364"/>
      <c r="AJ1323" s="364"/>
    </row>
    <row r="1324" spans="9:36" x14ac:dyDescent="0.25">
      <c r="I1324" s="365"/>
      <c r="AF1324" s="364"/>
      <c r="AG1324" s="364"/>
      <c r="AH1324" s="364"/>
      <c r="AI1324" s="364"/>
      <c r="AJ1324" s="364"/>
    </row>
    <row r="1325" spans="9:36" x14ac:dyDescent="0.25">
      <c r="I1325" s="365"/>
      <c r="AF1325" s="364"/>
      <c r="AG1325" s="364"/>
      <c r="AH1325" s="364"/>
      <c r="AI1325" s="364"/>
      <c r="AJ1325" s="364"/>
    </row>
    <row r="1326" spans="9:36" x14ac:dyDescent="0.25">
      <c r="I1326" s="365"/>
      <c r="AF1326" s="364"/>
      <c r="AG1326" s="364"/>
      <c r="AH1326" s="364"/>
      <c r="AI1326" s="364"/>
      <c r="AJ1326" s="364"/>
    </row>
    <row r="1327" spans="9:36" x14ac:dyDescent="0.25">
      <c r="I1327" s="365"/>
      <c r="AF1327" s="364"/>
      <c r="AG1327" s="364"/>
      <c r="AH1327" s="364"/>
      <c r="AI1327" s="364"/>
      <c r="AJ1327" s="364"/>
    </row>
    <row r="1328" spans="9:36" x14ac:dyDescent="0.25">
      <c r="I1328" s="365"/>
      <c r="AF1328" s="364"/>
      <c r="AG1328" s="364"/>
      <c r="AH1328" s="364"/>
      <c r="AI1328" s="364"/>
      <c r="AJ1328" s="364"/>
    </row>
    <row r="1329" spans="9:36" x14ac:dyDescent="0.25">
      <c r="I1329" s="365"/>
      <c r="AF1329" s="364"/>
      <c r="AG1329" s="364"/>
      <c r="AH1329" s="364"/>
      <c r="AI1329" s="364"/>
      <c r="AJ1329" s="364"/>
    </row>
    <row r="1330" spans="9:36" x14ac:dyDescent="0.25">
      <c r="I1330" s="365"/>
      <c r="AF1330" s="364"/>
      <c r="AG1330" s="364"/>
      <c r="AH1330" s="364"/>
      <c r="AI1330" s="364"/>
      <c r="AJ1330" s="364"/>
    </row>
    <row r="1331" spans="9:36" x14ac:dyDescent="0.25">
      <c r="I1331" s="365"/>
      <c r="AF1331" s="364"/>
      <c r="AG1331" s="364"/>
      <c r="AH1331" s="364"/>
      <c r="AI1331" s="364"/>
      <c r="AJ1331" s="364"/>
    </row>
    <row r="1332" spans="9:36" x14ac:dyDescent="0.25">
      <c r="I1332" s="365"/>
      <c r="AF1332" s="364"/>
      <c r="AG1332" s="364"/>
      <c r="AH1332" s="364"/>
      <c r="AI1332" s="364"/>
      <c r="AJ1332" s="364"/>
    </row>
    <row r="1333" spans="9:36" x14ac:dyDescent="0.25">
      <c r="I1333" s="365"/>
      <c r="AF1333" s="364"/>
      <c r="AG1333" s="364"/>
      <c r="AH1333" s="364"/>
      <c r="AI1333" s="364"/>
      <c r="AJ1333" s="364"/>
    </row>
    <row r="1334" spans="9:36" x14ac:dyDescent="0.25">
      <c r="I1334" s="365"/>
      <c r="AF1334" s="364"/>
      <c r="AG1334" s="364"/>
      <c r="AH1334" s="364"/>
      <c r="AI1334" s="364"/>
      <c r="AJ1334" s="364"/>
    </row>
    <row r="1335" spans="9:36" x14ac:dyDescent="0.25">
      <c r="I1335" s="365"/>
      <c r="AF1335" s="364"/>
      <c r="AG1335" s="364"/>
      <c r="AH1335" s="364"/>
      <c r="AI1335" s="364"/>
      <c r="AJ1335" s="364"/>
    </row>
    <row r="1336" spans="9:36" x14ac:dyDescent="0.25">
      <c r="I1336" s="365"/>
      <c r="AF1336" s="364"/>
      <c r="AG1336" s="364"/>
      <c r="AH1336" s="364"/>
      <c r="AI1336" s="364"/>
      <c r="AJ1336" s="364"/>
    </row>
    <row r="1337" spans="9:36" x14ac:dyDescent="0.25">
      <c r="I1337" s="365"/>
      <c r="AF1337" s="364"/>
      <c r="AG1337" s="364"/>
      <c r="AH1337" s="364"/>
      <c r="AI1337" s="364"/>
      <c r="AJ1337" s="364"/>
    </row>
    <row r="1338" spans="9:36" x14ac:dyDescent="0.25">
      <c r="I1338" s="365"/>
      <c r="AF1338" s="364"/>
      <c r="AG1338" s="364"/>
      <c r="AH1338" s="364"/>
      <c r="AI1338" s="364"/>
      <c r="AJ1338" s="364"/>
    </row>
    <row r="1339" spans="9:36" x14ac:dyDescent="0.25">
      <c r="I1339" s="365"/>
      <c r="AF1339" s="364"/>
      <c r="AG1339" s="364"/>
      <c r="AH1339" s="364"/>
      <c r="AI1339" s="364"/>
      <c r="AJ1339" s="364"/>
    </row>
    <row r="1340" spans="9:36" x14ac:dyDescent="0.25">
      <c r="I1340" s="365"/>
      <c r="AF1340" s="364"/>
      <c r="AG1340" s="364"/>
      <c r="AH1340" s="364"/>
      <c r="AI1340" s="364"/>
      <c r="AJ1340" s="364"/>
    </row>
    <row r="1341" spans="9:36" x14ac:dyDescent="0.25">
      <c r="I1341" s="365"/>
      <c r="AF1341" s="364"/>
      <c r="AG1341" s="364"/>
      <c r="AH1341" s="364"/>
      <c r="AI1341" s="364"/>
      <c r="AJ1341" s="364"/>
    </row>
    <row r="1342" spans="9:36" x14ac:dyDescent="0.25">
      <c r="I1342" s="365"/>
      <c r="AF1342" s="364"/>
      <c r="AG1342" s="364"/>
      <c r="AH1342" s="364"/>
      <c r="AI1342" s="364"/>
      <c r="AJ1342" s="364"/>
    </row>
    <row r="1343" spans="9:36" x14ac:dyDescent="0.25">
      <c r="I1343" s="365"/>
      <c r="AF1343" s="364"/>
      <c r="AG1343" s="364"/>
      <c r="AH1343" s="364"/>
      <c r="AI1343" s="364"/>
      <c r="AJ1343" s="364"/>
    </row>
    <row r="1344" spans="9:36" x14ac:dyDescent="0.25">
      <c r="I1344" s="365"/>
      <c r="AF1344" s="364"/>
      <c r="AG1344" s="364"/>
      <c r="AH1344" s="364"/>
      <c r="AI1344" s="364"/>
      <c r="AJ1344" s="364"/>
    </row>
    <row r="1345" spans="9:36" x14ac:dyDescent="0.25">
      <c r="I1345" s="365"/>
      <c r="AF1345" s="364"/>
      <c r="AG1345" s="364"/>
      <c r="AH1345" s="364"/>
      <c r="AI1345" s="364"/>
      <c r="AJ1345" s="364"/>
    </row>
    <row r="1346" spans="9:36" x14ac:dyDescent="0.25">
      <c r="I1346" s="365"/>
      <c r="AF1346" s="364"/>
      <c r="AG1346" s="364"/>
      <c r="AH1346" s="364"/>
      <c r="AI1346" s="364"/>
      <c r="AJ1346" s="364"/>
    </row>
    <row r="1347" spans="9:36" x14ac:dyDescent="0.25">
      <c r="I1347" s="365"/>
      <c r="AF1347" s="364"/>
      <c r="AG1347" s="364"/>
      <c r="AH1347" s="364"/>
      <c r="AI1347" s="364"/>
      <c r="AJ1347" s="364"/>
    </row>
    <row r="1348" spans="9:36" x14ac:dyDescent="0.25">
      <c r="I1348" s="365"/>
      <c r="AF1348" s="364"/>
      <c r="AG1348" s="364"/>
      <c r="AH1348" s="364"/>
      <c r="AI1348" s="364"/>
      <c r="AJ1348" s="364"/>
    </row>
    <row r="1349" spans="9:36" x14ac:dyDescent="0.25">
      <c r="I1349" s="365"/>
      <c r="AF1349" s="364"/>
      <c r="AG1349" s="364"/>
      <c r="AH1349" s="364"/>
      <c r="AI1349" s="364"/>
      <c r="AJ1349" s="364"/>
    </row>
    <row r="1350" spans="9:36" x14ac:dyDescent="0.25">
      <c r="I1350" s="365"/>
      <c r="AF1350" s="364"/>
      <c r="AG1350" s="364"/>
      <c r="AH1350" s="364"/>
      <c r="AI1350" s="364"/>
      <c r="AJ1350" s="364"/>
    </row>
    <row r="1351" spans="9:36" x14ac:dyDescent="0.25">
      <c r="I1351" s="365"/>
      <c r="AF1351" s="364"/>
      <c r="AG1351" s="364"/>
      <c r="AH1351" s="364"/>
      <c r="AI1351" s="364"/>
      <c r="AJ1351" s="364"/>
    </row>
    <row r="1352" spans="9:36" x14ac:dyDescent="0.25">
      <c r="I1352" s="365"/>
      <c r="AF1352" s="364"/>
      <c r="AG1352" s="364"/>
      <c r="AH1352" s="364"/>
      <c r="AI1352" s="364"/>
      <c r="AJ1352" s="364"/>
    </row>
    <row r="1353" spans="9:36" x14ac:dyDescent="0.25">
      <c r="I1353" s="365"/>
      <c r="AF1353" s="364"/>
      <c r="AG1353" s="364"/>
      <c r="AH1353" s="364"/>
      <c r="AI1353" s="364"/>
      <c r="AJ1353" s="364"/>
    </row>
    <row r="1354" spans="9:36" x14ac:dyDescent="0.25">
      <c r="I1354" s="365"/>
      <c r="AF1354" s="364"/>
      <c r="AG1354" s="364"/>
      <c r="AH1354" s="364"/>
      <c r="AI1354" s="364"/>
      <c r="AJ1354" s="364"/>
    </row>
    <row r="1355" spans="9:36" x14ac:dyDescent="0.25">
      <c r="I1355" s="365"/>
      <c r="AF1355" s="364"/>
      <c r="AG1355" s="364"/>
      <c r="AH1355" s="364"/>
      <c r="AI1355" s="364"/>
      <c r="AJ1355" s="364"/>
    </row>
    <row r="1356" spans="9:36" x14ac:dyDescent="0.25">
      <c r="I1356" s="365"/>
      <c r="AF1356" s="364"/>
      <c r="AG1356" s="364"/>
      <c r="AH1356" s="364"/>
      <c r="AI1356" s="364"/>
      <c r="AJ1356" s="364"/>
    </row>
    <row r="1357" spans="9:36" x14ac:dyDescent="0.25">
      <c r="I1357" s="365"/>
      <c r="AF1357" s="364"/>
      <c r="AG1357" s="364"/>
      <c r="AH1357" s="364"/>
      <c r="AI1357" s="364"/>
      <c r="AJ1357" s="364"/>
    </row>
    <row r="1358" spans="9:36" x14ac:dyDescent="0.25">
      <c r="I1358" s="365"/>
      <c r="AF1358" s="364"/>
      <c r="AG1358" s="364"/>
      <c r="AH1358" s="364"/>
      <c r="AI1358" s="364"/>
      <c r="AJ1358" s="364"/>
    </row>
    <row r="1359" spans="9:36" x14ac:dyDescent="0.25">
      <c r="I1359" s="365"/>
      <c r="AF1359" s="364"/>
      <c r="AG1359" s="364"/>
      <c r="AH1359" s="364"/>
      <c r="AI1359" s="364"/>
      <c r="AJ1359" s="364"/>
    </row>
    <row r="1360" spans="9:36" x14ac:dyDescent="0.25">
      <c r="I1360" s="365"/>
      <c r="AF1360" s="364"/>
      <c r="AG1360" s="364"/>
      <c r="AH1360" s="364"/>
      <c r="AI1360" s="364"/>
      <c r="AJ1360" s="364"/>
    </row>
    <row r="1361" spans="9:36" x14ac:dyDescent="0.25">
      <c r="I1361" s="365"/>
      <c r="AF1361" s="364"/>
      <c r="AG1361" s="364"/>
      <c r="AH1361" s="364"/>
      <c r="AI1361" s="364"/>
      <c r="AJ1361" s="364"/>
    </row>
    <row r="1362" spans="9:36" x14ac:dyDescent="0.25">
      <c r="I1362" s="365"/>
      <c r="AF1362" s="364"/>
      <c r="AG1362" s="364"/>
      <c r="AH1362" s="364"/>
      <c r="AI1362" s="364"/>
      <c r="AJ1362" s="364"/>
    </row>
    <row r="1363" spans="9:36" x14ac:dyDescent="0.25">
      <c r="I1363" s="365"/>
      <c r="AF1363" s="364"/>
      <c r="AG1363" s="364"/>
      <c r="AH1363" s="364"/>
      <c r="AI1363" s="364"/>
      <c r="AJ1363" s="364"/>
    </row>
    <row r="1364" spans="9:36" x14ac:dyDescent="0.25">
      <c r="I1364" s="365"/>
      <c r="AF1364" s="364"/>
      <c r="AG1364" s="364"/>
      <c r="AH1364" s="364"/>
      <c r="AI1364" s="364"/>
      <c r="AJ1364" s="364"/>
    </row>
    <row r="1365" spans="9:36" x14ac:dyDescent="0.25">
      <c r="I1365" s="365"/>
      <c r="AF1365" s="364"/>
      <c r="AG1365" s="364"/>
      <c r="AH1365" s="364"/>
      <c r="AI1365" s="364"/>
      <c r="AJ1365" s="364"/>
    </row>
    <row r="1366" spans="9:36" x14ac:dyDescent="0.25">
      <c r="I1366" s="365"/>
      <c r="AF1366" s="364"/>
      <c r="AG1366" s="364"/>
      <c r="AH1366" s="364"/>
      <c r="AI1366" s="364"/>
      <c r="AJ1366" s="364"/>
    </row>
    <row r="1367" spans="9:36" x14ac:dyDescent="0.25">
      <c r="I1367" s="365"/>
      <c r="AF1367" s="364"/>
      <c r="AG1367" s="364"/>
      <c r="AH1367" s="364"/>
      <c r="AI1367" s="364"/>
      <c r="AJ1367" s="364"/>
    </row>
    <row r="1368" spans="9:36" x14ac:dyDescent="0.25">
      <c r="I1368" s="365"/>
      <c r="AF1368" s="364"/>
      <c r="AG1368" s="364"/>
      <c r="AH1368" s="364"/>
      <c r="AI1368" s="364"/>
      <c r="AJ1368" s="364"/>
    </row>
    <row r="1369" spans="9:36" x14ac:dyDescent="0.25">
      <c r="I1369" s="365"/>
      <c r="AF1369" s="364"/>
      <c r="AG1369" s="364"/>
      <c r="AH1369" s="364"/>
      <c r="AI1369" s="364"/>
      <c r="AJ1369" s="364"/>
    </row>
    <row r="1370" spans="9:36" x14ac:dyDescent="0.25">
      <c r="I1370" s="365"/>
      <c r="AF1370" s="364"/>
      <c r="AG1370" s="364"/>
      <c r="AH1370" s="364"/>
      <c r="AI1370" s="364"/>
      <c r="AJ1370" s="364"/>
    </row>
    <row r="1371" spans="9:36" x14ac:dyDescent="0.25">
      <c r="I1371" s="365"/>
      <c r="AF1371" s="364"/>
      <c r="AG1371" s="364"/>
      <c r="AH1371" s="364"/>
      <c r="AI1371" s="364"/>
      <c r="AJ1371" s="364"/>
    </row>
    <row r="1372" spans="9:36" x14ac:dyDescent="0.25">
      <c r="I1372" s="365"/>
      <c r="AF1372" s="364"/>
      <c r="AG1372" s="364"/>
      <c r="AH1372" s="364"/>
      <c r="AI1372" s="364"/>
      <c r="AJ1372" s="364"/>
    </row>
    <row r="1373" spans="9:36" x14ac:dyDescent="0.25">
      <c r="I1373" s="365"/>
      <c r="AF1373" s="364"/>
      <c r="AG1373" s="364"/>
      <c r="AH1373" s="364"/>
      <c r="AI1373" s="364"/>
      <c r="AJ1373" s="364"/>
    </row>
    <row r="1374" spans="9:36" x14ac:dyDescent="0.25">
      <c r="I1374" s="365"/>
      <c r="AF1374" s="364"/>
      <c r="AG1374" s="364"/>
      <c r="AH1374" s="364"/>
      <c r="AI1374" s="364"/>
      <c r="AJ1374" s="364"/>
    </row>
    <row r="1375" spans="9:36" x14ac:dyDescent="0.25">
      <c r="I1375" s="365"/>
      <c r="AF1375" s="364"/>
      <c r="AG1375" s="364"/>
      <c r="AH1375" s="364"/>
      <c r="AI1375" s="364"/>
      <c r="AJ1375" s="364"/>
    </row>
    <row r="1376" spans="9:36" x14ac:dyDescent="0.25">
      <c r="I1376" s="365"/>
      <c r="AF1376" s="364"/>
      <c r="AG1376" s="364"/>
      <c r="AH1376" s="364"/>
      <c r="AI1376" s="364"/>
      <c r="AJ1376" s="364"/>
    </row>
    <row r="1377" spans="9:36" x14ac:dyDescent="0.25">
      <c r="I1377" s="365"/>
      <c r="AF1377" s="364"/>
      <c r="AG1377" s="364"/>
      <c r="AH1377" s="364"/>
      <c r="AI1377" s="364"/>
      <c r="AJ1377" s="364"/>
    </row>
    <row r="1378" spans="9:36" x14ac:dyDescent="0.25">
      <c r="I1378" s="365"/>
      <c r="AF1378" s="364"/>
      <c r="AG1378" s="364"/>
      <c r="AH1378" s="364"/>
      <c r="AI1378" s="364"/>
      <c r="AJ1378" s="364"/>
    </row>
    <row r="1379" spans="9:36" x14ac:dyDescent="0.25">
      <c r="I1379" s="365"/>
      <c r="AF1379" s="364"/>
      <c r="AG1379" s="364"/>
      <c r="AH1379" s="364"/>
      <c r="AI1379" s="364"/>
      <c r="AJ1379" s="364"/>
    </row>
    <row r="1380" spans="9:36" x14ac:dyDescent="0.25">
      <c r="I1380" s="365"/>
      <c r="AF1380" s="364"/>
      <c r="AG1380" s="364"/>
      <c r="AH1380" s="364"/>
      <c r="AI1380" s="364"/>
      <c r="AJ1380" s="364"/>
    </row>
    <row r="1381" spans="9:36" x14ac:dyDescent="0.25">
      <c r="I1381" s="365"/>
      <c r="AF1381" s="364"/>
      <c r="AG1381" s="364"/>
      <c r="AH1381" s="364"/>
      <c r="AI1381" s="364"/>
      <c r="AJ1381" s="364"/>
    </row>
    <row r="1382" spans="9:36" x14ac:dyDescent="0.25">
      <c r="I1382" s="365"/>
      <c r="AF1382" s="364"/>
      <c r="AG1382" s="364"/>
      <c r="AH1382" s="364"/>
      <c r="AI1382" s="364"/>
      <c r="AJ1382" s="364"/>
    </row>
    <row r="1383" spans="9:36" x14ac:dyDescent="0.25">
      <c r="I1383" s="365"/>
      <c r="AF1383" s="364"/>
      <c r="AG1383" s="364"/>
      <c r="AH1383" s="364"/>
      <c r="AI1383" s="364"/>
      <c r="AJ1383" s="364"/>
    </row>
    <row r="1384" spans="9:36" x14ac:dyDescent="0.25">
      <c r="I1384" s="365"/>
      <c r="AF1384" s="364"/>
      <c r="AG1384" s="364"/>
      <c r="AH1384" s="364"/>
      <c r="AI1384" s="364"/>
      <c r="AJ1384" s="364"/>
    </row>
    <row r="1385" spans="9:36" x14ac:dyDescent="0.25">
      <c r="I1385" s="365"/>
      <c r="AF1385" s="364"/>
      <c r="AG1385" s="364"/>
      <c r="AH1385" s="364"/>
      <c r="AI1385" s="364"/>
      <c r="AJ1385" s="364"/>
    </row>
    <row r="1386" spans="9:36" x14ac:dyDescent="0.25">
      <c r="I1386" s="365"/>
      <c r="AF1386" s="364"/>
      <c r="AG1386" s="364"/>
      <c r="AH1386" s="364"/>
      <c r="AI1386" s="364"/>
      <c r="AJ1386" s="364"/>
    </row>
    <row r="1387" spans="9:36" x14ac:dyDescent="0.25">
      <c r="I1387" s="365"/>
      <c r="AF1387" s="364"/>
      <c r="AG1387" s="364"/>
      <c r="AH1387" s="364"/>
      <c r="AI1387" s="364"/>
      <c r="AJ1387" s="364"/>
    </row>
    <row r="1388" spans="9:36" x14ac:dyDescent="0.25">
      <c r="I1388" s="365"/>
      <c r="AF1388" s="364"/>
      <c r="AG1388" s="364"/>
      <c r="AH1388" s="364"/>
      <c r="AI1388" s="364"/>
      <c r="AJ1388" s="364"/>
    </row>
    <row r="1389" spans="9:36" x14ac:dyDescent="0.25">
      <c r="I1389" s="365"/>
      <c r="AF1389" s="364"/>
      <c r="AG1389" s="364"/>
      <c r="AH1389" s="364"/>
      <c r="AI1389" s="364"/>
      <c r="AJ1389" s="364"/>
    </row>
    <row r="1390" spans="9:36" x14ac:dyDescent="0.25">
      <c r="I1390" s="365"/>
      <c r="AF1390" s="364"/>
      <c r="AG1390" s="364"/>
      <c r="AH1390" s="364"/>
      <c r="AI1390" s="364"/>
      <c r="AJ1390" s="364"/>
    </row>
    <row r="1391" spans="9:36" x14ac:dyDescent="0.25">
      <c r="I1391" s="365"/>
      <c r="AF1391" s="364"/>
      <c r="AG1391" s="364"/>
      <c r="AH1391" s="364"/>
      <c r="AI1391" s="364"/>
      <c r="AJ1391" s="364"/>
    </row>
    <row r="1392" spans="9:36" x14ac:dyDescent="0.25">
      <c r="I1392" s="365"/>
      <c r="AF1392" s="364"/>
      <c r="AG1392" s="364"/>
      <c r="AH1392" s="364"/>
      <c r="AI1392" s="364"/>
      <c r="AJ1392" s="364"/>
    </row>
    <row r="1393" spans="9:36" x14ac:dyDescent="0.25">
      <c r="I1393" s="365"/>
      <c r="AF1393" s="364"/>
      <c r="AG1393" s="364"/>
      <c r="AH1393" s="364"/>
      <c r="AI1393" s="364"/>
      <c r="AJ1393" s="364"/>
    </row>
    <row r="1394" spans="9:36" x14ac:dyDescent="0.25">
      <c r="I1394" s="365"/>
      <c r="AF1394" s="364"/>
      <c r="AG1394" s="364"/>
      <c r="AH1394" s="364"/>
      <c r="AI1394" s="364"/>
      <c r="AJ1394" s="364"/>
    </row>
    <row r="1395" spans="9:36" x14ac:dyDescent="0.25">
      <c r="I1395" s="365"/>
      <c r="AF1395" s="364"/>
      <c r="AG1395" s="364"/>
      <c r="AH1395" s="364"/>
      <c r="AI1395" s="364"/>
      <c r="AJ1395" s="364"/>
    </row>
    <row r="1396" spans="9:36" x14ac:dyDescent="0.25">
      <c r="I1396" s="365"/>
      <c r="AF1396" s="364"/>
      <c r="AG1396" s="364"/>
      <c r="AH1396" s="364"/>
      <c r="AI1396" s="364"/>
      <c r="AJ1396" s="364"/>
    </row>
    <row r="1397" spans="9:36" x14ac:dyDescent="0.25">
      <c r="I1397" s="365"/>
      <c r="AF1397" s="364"/>
      <c r="AG1397" s="364"/>
      <c r="AH1397" s="364"/>
      <c r="AI1397" s="364"/>
      <c r="AJ1397" s="364"/>
    </row>
    <row r="1398" spans="9:36" x14ac:dyDescent="0.25">
      <c r="I1398" s="365"/>
      <c r="AF1398" s="364"/>
      <c r="AG1398" s="364"/>
      <c r="AH1398" s="364"/>
      <c r="AI1398" s="364"/>
      <c r="AJ1398" s="364"/>
    </row>
    <row r="1399" spans="9:36" x14ac:dyDescent="0.25">
      <c r="I1399" s="365"/>
      <c r="AF1399" s="364"/>
      <c r="AG1399" s="364"/>
      <c r="AH1399" s="364"/>
      <c r="AI1399" s="364"/>
      <c r="AJ1399" s="364"/>
    </row>
    <row r="1400" spans="9:36" x14ac:dyDescent="0.25">
      <c r="I1400" s="365"/>
      <c r="AF1400" s="364"/>
      <c r="AG1400" s="364"/>
      <c r="AH1400" s="364"/>
      <c r="AI1400" s="364"/>
      <c r="AJ1400" s="364"/>
    </row>
    <row r="1401" spans="9:36" x14ac:dyDescent="0.25">
      <c r="I1401" s="365"/>
      <c r="AF1401" s="364"/>
      <c r="AG1401" s="364"/>
      <c r="AH1401" s="364"/>
      <c r="AI1401" s="364"/>
      <c r="AJ1401" s="364"/>
    </row>
    <row r="1402" spans="9:36" x14ac:dyDescent="0.25">
      <c r="I1402" s="365"/>
      <c r="AF1402" s="364"/>
      <c r="AG1402" s="364"/>
      <c r="AH1402" s="364"/>
      <c r="AI1402" s="364"/>
      <c r="AJ1402" s="364"/>
    </row>
    <row r="1403" spans="9:36" x14ac:dyDescent="0.25">
      <c r="I1403" s="365"/>
      <c r="AF1403" s="364"/>
      <c r="AG1403" s="364"/>
      <c r="AH1403" s="364"/>
      <c r="AI1403" s="364"/>
      <c r="AJ1403" s="364"/>
    </row>
    <row r="1404" spans="9:36" x14ac:dyDescent="0.25">
      <c r="I1404" s="365"/>
      <c r="AF1404" s="364"/>
      <c r="AG1404" s="364"/>
      <c r="AH1404" s="364"/>
      <c r="AI1404" s="364"/>
      <c r="AJ1404" s="364"/>
    </row>
    <row r="1405" spans="9:36" x14ac:dyDescent="0.25">
      <c r="I1405" s="365"/>
      <c r="AF1405" s="364"/>
      <c r="AG1405" s="364"/>
      <c r="AH1405" s="364"/>
      <c r="AI1405" s="364"/>
      <c r="AJ1405" s="364"/>
    </row>
    <row r="1406" spans="9:36" x14ac:dyDescent="0.25">
      <c r="I1406" s="365"/>
      <c r="AF1406" s="364"/>
      <c r="AG1406" s="364"/>
      <c r="AH1406" s="364"/>
      <c r="AI1406" s="364"/>
      <c r="AJ1406" s="364"/>
    </row>
    <row r="1407" spans="9:36" x14ac:dyDescent="0.25">
      <c r="I1407" s="365"/>
      <c r="AF1407" s="364"/>
      <c r="AG1407" s="364"/>
      <c r="AH1407" s="364"/>
      <c r="AI1407" s="364"/>
      <c r="AJ1407" s="364"/>
    </row>
    <row r="1408" spans="9:36" x14ac:dyDescent="0.25">
      <c r="I1408" s="365"/>
      <c r="AF1408" s="364"/>
      <c r="AG1408" s="364"/>
      <c r="AH1408" s="364"/>
      <c r="AI1408" s="364"/>
      <c r="AJ1408" s="364"/>
    </row>
    <row r="1409" spans="9:36" x14ac:dyDescent="0.25">
      <c r="I1409" s="365"/>
      <c r="AF1409" s="364"/>
      <c r="AG1409" s="364"/>
      <c r="AH1409" s="364"/>
      <c r="AI1409" s="364"/>
      <c r="AJ1409" s="364"/>
    </row>
    <row r="1410" spans="9:36" x14ac:dyDescent="0.25">
      <c r="I1410" s="365"/>
      <c r="AF1410" s="364"/>
      <c r="AG1410" s="364"/>
      <c r="AH1410" s="364"/>
      <c r="AI1410" s="364"/>
      <c r="AJ1410" s="364"/>
    </row>
    <row r="1411" spans="9:36" x14ac:dyDescent="0.25">
      <c r="I1411" s="365"/>
      <c r="AF1411" s="364"/>
      <c r="AG1411" s="364"/>
      <c r="AH1411" s="364"/>
      <c r="AI1411" s="364"/>
      <c r="AJ1411" s="364"/>
    </row>
    <row r="1412" spans="9:36" x14ac:dyDescent="0.25">
      <c r="I1412" s="365"/>
      <c r="AF1412" s="364"/>
      <c r="AG1412" s="364"/>
      <c r="AH1412" s="364"/>
      <c r="AI1412" s="364"/>
      <c r="AJ1412" s="364"/>
    </row>
    <row r="1413" spans="9:36" x14ac:dyDescent="0.25">
      <c r="I1413" s="365"/>
      <c r="AF1413" s="364"/>
      <c r="AG1413" s="364"/>
      <c r="AH1413" s="364"/>
      <c r="AI1413" s="364"/>
      <c r="AJ1413" s="364"/>
    </row>
    <row r="1414" spans="9:36" x14ac:dyDescent="0.25">
      <c r="I1414" s="365"/>
      <c r="AF1414" s="364"/>
      <c r="AG1414" s="364"/>
      <c r="AH1414" s="364"/>
      <c r="AI1414" s="364"/>
      <c r="AJ1414" s="364"/>
    </row>
    <row r="1415" spans="9:36" x14ac:dyDescent="0.25">
      <c r="I1415" s="365"/>
      <c r="AF1415" s="364"/>
      <c r="AG1415" s="364"/>
      <c r="AH1415" s="364"/>
      <c r="AI1415" s="364"/>
      <c r="AJ1415" s="364"/>
    </row>
    <row r="1416" spans="9:36" x14ac:dyDescent="0.25">
      <c r="I1416" s="365"/>
      <c r="AF1416" s="364"/>
      <c r="AG1416" s="364"/>
      <c r="AH1416" s="364"/>
      <c r="AI1416" s="364"/>
      <c r="AJ1416" s="364"/>
    </row>
    <row r="1417" spans="9:36" x14ac:dyDescent="0.25">
      <c r="I1417" s="365"/>
      <c r="AF1417" s="364"/>
      <c r="AG1417" s="364"/>
      <c r="AH1417" s="364"/>
      <c r="AI1417" s="364"/>
      <c r="AJ1417" s="364"/>
    </row>
    <row r="1418" spans="9:36" x14ac:dyDescent="0.25">
      <c r="I1418" s="365"/>
      <c r="AF1418" s="364"/>
      <c r="AG1418" s="364"/>
      <c r="AH1418" s="364"/>
      <c r="AI1418" s="364"/>
      <c r="AJ1418" s="364"/>
    </row>
    <row r="1419" spans="9:36" x14ac:dyDescent="0.25">
      <c r="I1419" s="365"/>
      <c r="AF1419" s="364"/>
      <c r="AG1419" s="364"/>
      <c r="AH1419" s="364"/>
      <c r="AI1419" s="364"/>
      <c r="AJ1419" s="364"/>
    </row>
    <row r="1420" spans="9:36" x14ac:dyDescent="0.25">
      <c r="I1420" s="365"/>
      <c r="AF1420" s="364"/>
      <c r="AG1420" s="364"/>
      <c r="AH1420" s="364"/>
      <c r="AI1420" s="364"/>
      <c r="AJ1420" s="364"/>
    </row>
    <row r="1421" spans="9:36" x14ac:dyDescent="0.25">
      <c r="I1421" s="365"/>
      <c r="AF1421" s="364"/>
      <c r="AG1421" s="364"/>
      <c r="AH1421" s="364"/>
      <c r="AI1421" s="364"/>
      <c r="AJ1421" s="364"/>
    </row>
    <row r="1422" spans="9:36" x14ac:dyDescent="0.25">
      <c r="I1422" s="365"/>
      <c r="AF1422" s="364"/>
      <c r="AG1422" s="364"/>
      <c r="AH1422" s="364"/>
      <c r="AI1422" s="364"/>
      <c r="AJ1422" s="364"/>
    </row>
    <row r="1423" spans="9:36" x14ac:dyDescent="0.25">
      <c r="I1423" s="365"/>
      <c r="AF1423" s="364"/>
      <c r="AG1423" s="364"/>
      <c r="AH1423" s="364"/>
      <c r="AI1423" s="364"/>
      <c r="AJ1423" s="364"/>
    </row>
    <row r="1424" spans="9:36" x14ac:dyDescent="0.25">
      <c r="I1424" s="365"/>
      <c r="AF1424" s="364"/>
      <c r="AG1424" s="364"/>
      <c r="AH1424" s="364"/>
      <c r="AI1424" s="364"/>
      <c r="AJ1424" s="364"/>
    </row>
    <row r="1425" spans="9:36" x14ac:dyDescent="0.25">
      <c r="I1425" s="365"/>
      <c r="AF1425" s="364"/>
      <c r="AG1425" s="364"/>
      <c r="AH1425" s="364"/>
      <c r="AI1425" s="364"/>
      <c r="AJ1425" s="364"/>
    </row>
    <row r="1426" spans="9:36" x14ac:dyDescent="0.25">
      <c r="I1426" s="365"/>
      <c r="AF1426" s="364"/>
      <c r="AG1426" s="364"/>
      <c r="AH1426" s="364"/>
      <c r="AI1426" s="364"/>
      <c r="AJ1426" s="364"/>
    </row>
    <row r="1427" spans="9:36" x14ac:dyDescent="0.25">
      <c r="I1427" s="365"/>
      <c r="AF1427" s="364"/>
      <c r="AG1427" s="364"/>
      <c r="AH1427" s="364"/>
      <c r="AI1427" s="364"/>
      <c r="AJ1427" s="364"/>
    </row>
    <row r="1428" spans="9:36" x14ac:dyDescent="0.25">
      <c r="I1428" s="365"/>
      <c r="AF1428" s="364"/>
      <c r="AG1428" s="364"/>
      <c r="AH1428" s="364"/>
      <c r="AI1428" s="364"/>
      <c r="AJ1428" s="364"/>
    </row>
    <row r="1429" spans="9:36" x14ac:dyDescent="0.25">
      <c r="I1429" s="365"/>
      <c r="AF1429" s="364"/>
      <c r="AG1429" s="364"/>
      <c r="AH1429" s="364"/>
      <c r="AI1429" s="364"/>
      <c r="AJ1429" s="364"/>
    </row>
    <row r="1430" spans="9:36" x14ac:dyDescent="0.25">
      <c r="I1430" s="365"/>
      <c r="AF1430" s="364"/>
      <c r="AG1430" s="364"/>
      <c r="AH1430" s="364"/>
      <c r="AI1430" s="364"/>
      <c r="AJ1430" s="364"/>
    </row>
    <row r="1431" spans="9:36" x14ac:dyDescent="0.25">
      <c r="I1431" s="365"/>
      <c r="AF1431" s="364"/>
      <c r="AG1431" s="364"/>
      <c r="AH1431" s="364"/>
      <c r="AI1431" s="364"/>
      <c r="AJ1431" s="364"/>
    </row>
    <row r="1432" spans="9:36" x14ac:dyDescent="0.25">
      <c r="I1432" s="365"/>
      <c r="AF1432" s="364"/>
      <c r="AG1432" s="364"/>
      <c r="AH1432" s="364"/>
      <c r="AI1432" s="364"/>
      <c r="AJ1432" s="364"/>
    </row>
    <row r="1433" spans="9:36" x14ac:dyDescent="0.25">
      <c r="I1433" s="365"/>
      <c r="AF1433" s="364"/>
      <c r="AG1433" s="364"/>
      <c r="AH1433" s="364"/>
      <c r="AI1433" s="364"/>
      <c r="AJ1433" s="364"/>
    </row>
    <row r="1434" spans="9:36" x14ac:dyDescent="0.25">
      <c r="I1434" s="365"/>
      <c r="AF1434" s="364"/>
      <c r="AG1434" s="364"/>
      <c r="AH1434" s="364"/>
      <c r="AI1434" s="364"/>
      <c r="AJ1434" s="364"/>
    </row>
    <row r="1435" spans="9:36" x14ac:dyDescent="0.25">
      <c r="I1435" s="365"/>
      <c r="AF1435" s="364"/>
      <c r="AG1435" s="364"/>
      <c r="AH1435" s="364"/>
      <c r="AI1435" s="364"/>
      <c r="AJ1435" s="364"/>
    </row>
    <row r="1436" spans="9:36" x14ac:dyDescent="0.25">
      <c r="I1436" s="365"/>
      <c r="AF1436" s="364"/>
      <c r="AG1436" s="364"/>
      <c r="AH1436" s="364"/>
      <c r="AI1436" s="364"/>
      <c r="AJ1436" s="364"/>
    </row>
    <row r="1437" spans="9:36" x14ac:dyDescent="0.25">
      <c r="I1437" s="365"/>
      <c r="AF1437" s="364"/>
      <c r="AG1437" s="364"/>
      <c r="AH1437" s="364"/>
      <c r="AI1437" s="364"/>
      <c r="AJ1437" s="364"/>
    </row>
    <row r="1438" spans="9:36" x14ac:dyDescent="0.25">
      <c r="I1438" s="365"/>
      <c r="AF1438" s="364"/>
      <c r="AG1438" s="364"/>
      <c r="AH1438" s="364"/>
      <c r="AI1438" s="364"/>
      <c r="AJ1438" s="364"/>
    </row>
    <row r="1439" spans="9:36" x14ac:dyDescent="0.25">
      <c r="I1439" s="365"/>
      <c r="AF1439" s="364"/>
      <c r="AG1439" s="364"/>
      <c r="AH1439" s="364"/>
      <c r="AI1439" s="364"/>
      <c r="AJ1439" s="364"/>
    </row>
    <row r="1440" spans="9:36" x14ac:dyDescent="0.25">
      <c r="I1440" s="365"/>
      <c r="AF1440" s="364"/>
      <c r="AG1440" s="364"/>
      <c r="AH1440" s="364"/>
      <c r="AI1440" s="364"/>
      <c r="AJ1440" s="364"/>
    </row>
    <row r="1441" spans="9:36" x14ac:dyDescent="0.25">
      <c r="I1441" s="365"/>
      <c r="AF1441" s="364"/>
      <c r="AG1441" s="364"/>
      <c r="AH1441" s="364"/>
      <c r="AI1441" s="364"/>
      <c r="AJ1441" s="364"/>
    </row>
    <row r="1442" spans="9:36" x14ac:dyDescent="0.25">
      <c r="I1442" s="365"/>
      <c r="AF1442" s="364"/>
      <c r="AG1442" s="364"/>
      <c r="AH1442" s="364"/>
      <c r="AI1442" s="364"/>
      <c r="AJ1442" s="364"/>
    </row>
    <row r="1443" spans="9:36" x14ac:dyDescent="0.25">
      <c r="I1443" s="365"/>
      <c r="AF1443" s="364"/>
      <c r="AG1443" s="364"/>
      <c r="AH1443" s="364"/>
      <c r="AI1443" s="364"/>
      <c r="AJ1443" s="364"/>
    </row>
    <row r="1444" spans="9:36" x14ac:dyDescent="0.25">
      <c r="I1444" s="365"/>
      <c r="AF1444" s="364"/>
      <c r="AG1444" s="364"/>
      <c r="AH1444" s="364"/>
      <c r="AI1444" s="364"/>
      <c r="AJ1444" s="364"/>
    </row>
    <row r="1445" spans="9:36" x14ac:dyDescent="0.25">
      <c r="I1445" s="365"/>
      <c r="AF1445" s="364"/>
      <c r="AG1445" s="364"/>
      <c r="AH1445" s="364"/>
      <c r="AI1445" s="364"/>
      <c r="AJ1445" s="364"/>
    </row>
    <row r="1446" spans="9:36" x14ac:dyDescent="0.25">
      <c r="I1446" s="365"/>
      <c r="AF1446" s="364"/>
      <c r="AG1446" s="364"/>
      <c r="AH1446" s="364"/>
      <c r="AI1446" s="364"/>
      <c r="AJ1446" s="364"/>
    </row>
    <row r="1447" spans="9:36" x14ac:dyDescent="0.25">
      <c r="I1447" s="365"/>
      <c r="AF1447" s="364"/>
      <c r="AG1447" s="364"/>
      <c r="AH1447" s="364"/>
      <c r="AI1447" s="364"/>
      <c r="AJ1447" s="364"/>
    </row>
    <row r="1448" spans="9:36" x14ac:dyDescent="0.25">
      <c r="I1448" s="365"/>
      <c r="AF1448" s="364"/>
      <c r="AG1448" s="364"/>
      <c r="AH1448" s="364"/>
      <c r="AI1448" s="364"/>
      <c r="AJ1448" s="364"/>
    </row>
    <row r="1449" spans="9:36" x14ac:dyDescent="0.25">
      <c r="I1449" s="365"/>
      <c r="AF1449" s="364"/>
      <c r="AG1449" s="364"/>
      <c r="AH1449" s="364"/>
      <c r="AI1449" s="364"/>
      <c r="AJ1449" s="364"/>
    </row>
    <row r="1450" spans="9:36" x14ac:dyDescent="0.25">
      <c r="I1450" s="365"/>
      <c r="AF1450" s="364"/>
      <c r="AG1450" s="364"/>
      <c r="AH1450" s="364"/>
      <c r="AI1450" s="364"/>
      <c r="AJ1450" s="364"/>
    </row>
    <row r="1451" spans="9:36" x14ac:dyDescent="0.25">
      <c r="I1451" s="365"/>
      <c r="AF1451" s="364"/>
      <c r="AG1451" s="364"/>
      <c r="AH1451" s="364"/>
      <c r="AI1451" s="364"/>
      <c r="AJ1451" s="364"/>
    </row>
    <row r="1452" spans="9:36" x14ac:dyDescent="0.25">
      <c r="I1452" s="365"/>
      <c r="AF1452" s="364"/>
      <c r="AG1452" s="364"/>
      <c r="AH1452" s="364"/>
      <c r="AI1452" s="364"/>
      <c r="AJ1452" s="364"/>
    </row>
    <row r="1453" spans="9:36" x14ac:dyDescent="0.25">
      <c r="I1453" s="365"/>
      <c r="AF1453" s="364"/>
      <c r="AG1453" s="364"/>
      <c r="AH1453" s="364"/>
      <c r="AI1453" s="364"/>
      <c r="AJ1453" s="364"/>
    </row>
    <row r="1454" spans="9:36" x14ac:dyDescent="0.25">
      <c r="I1454" s="365"/>
      <c r="AF1454" s="364"/>
      <c r="AG1454" s="364"/>
      <c r="AH1454" s="364"/>
      <c r="AI1454" s="364"/>
      <c r="AJ1454" s="364"/>
    </row>
    <row r="1455" spans="9:36" x14ac:dyDescent="0.25">
      <c r="I1455" s="365"/>
      <c r="AF1455" s="364"/>
      <c r="AG1455" s="364"/>
      <c r="AH1455" s="364"/>
      <c r="AI1455" s="364"/>
      <c r="AJ1455" s="364"/>
    </row>
    <row r="1456" spans="9:36" x14ac:dyDescent="0.25">
      <c r="I1456" s="365"/>
      <c r="AF1456" s="364"/>
      <c r="AG1456" s="364"/>
      <c r="AH1456" s="364"/>
      <c r="AI1456" s="364"/>
      <c r="AJ1456" s="364"/>
    </row>
    <row r="1457" spans="9:36" x14ac:dyDescent="0.25">
      <c r="I1457" s="365"/>
      <c r="AF1457" s="364"/>
      <c r="AG1457" s="364"/>
      <c r="AH1457" s="364"/>
      <c r="AI1457" s="364"/>
      <c r="AJ1457" s="364"/>
    </row>
    <row r="1458" spans="9:36" x14ac:dyDescent="0.25">
      <c r="I1458" s="365"/>
      <c r="AF1458" s="364"/>
      <c r="AG1458" s="364"/>
      <c r="AH1458" s="364"/>
      <c r="AI1458" s="364"/>
      <c r="AJ1458" s="364"/>
    </row>
    <row r="1459" spans="9:36" x14ac:dyDescent="0.25">
      <c r="I1459" s="365"/>
      <c r="AF1459" s="364"/>
      <c r="AG1459" s="364"/>
      <c r="AH1459" s="364"/>
      <c r="AI1459" s="364"/>
      <c r="AJ1459" s="364"/>
    </row>
    <row r="1460" spans="9:36" x14ac:dyDescent="0.25">
      <c r="I1460" s="365"/>
      <c r="AF1460" s="364"/>
      <c r="AG1460" s="364"/>
      <c r="AH1460" s="364"/>
      <c r="AI1460" s="364"/>
      <c r="AJ1460" s="364"/>
    </row>
    <row r="1461" spans="9:36" x14ac:dyDescent="0.25">
      <c r="I1461" s="365"/>
      <c r="AF1461" s="364"/>
      <c r="AG1461" s="364"/>
      <c r="AH1461" s="364"/>
      <c r="AI1461" s="364"/>
      <c r="AJ1461" s="364"/>
    </row>
    <row r="1462" spans="9:36" x14ac:dyDescent="0.25">
      <c r="I1462" s="365"/>
      <c r="AF1462" s="364"/>
      <c r="AG1462" s="364"/>
      <c r="AH1462" s="364"/>
      <c r="AI1462" s="364"/>
      <c r="AJ1462" s="364"/>
    </row>
    <row r="1463" spans="9:36" x14ac:dyDescent="0.25">
      <c r="I1463" s="365"/>
      <c r="AF1463" s="364"/>
      <c r="AG1463" s="364"/>
      <c r="AH1463" s="364"/>
      <c r="AI1463" s="364"/>
      <c r="AJ1463" s="364"/>
    </row>
    <row r="1464" spans="9:36" x14ac:dyDescent="0.25">
      <c r="I1464" s="365"/>
      <c r="AF1464" s="364"/>
      <c r="AG1464" s="364"/>
      <c r="AH1464" s="364"/>
      <c r="AI1464" s="364"/>
      <c r="AJ1464" s="364"/>
    </row>
    <row r="1465" spans="9:36" x14ac:dyDescent="0.25">
      <c r="I1465" s="365"/>
      <c r="AF1465" s="364"/>
      <c r="AG1465" s="364"/>
      <c r="AH1465" s="364"/>
      <c r="AI1465" s="364"/>
      <c r="AJ1465" s="364"/>
    </row>
    <row r="1466" spans="9:36" x14ac:dyDescent="0.25">
      <c r="I1466" s="365"/>
      <c r="AF1466" s="364"/>
      <c r="AG1466" s="364"/>
      <c r="AH1466" s="364"/>
      <c r="AI1466" s="364"/>
      <c r="AJ1466" s="364"/>
    </row>
    <row r="1467" spans="9:36" x14ac:dyDescent="0.25">
      <c r="I1467" s="365"/>
      <c r="AF1467" s="364"/>
      <c r="AG1467" s="364"/>
      <c r="AH1467" s="364"/>
      <c r="AI1467" s="364"/>
      <c r="AJ1467" s="364"/>
    </row>
    <row r="1468" spans="9:36" x14ac:dyDescent="0.25">
      <c r="I1468" s="365"/>
      <c r="AF1468" s="364"/>
      <c r="AG1468" s="364"/>
      <c r="AH1468" s="364"/>
      <c r="AI1468" s="364"/>
      <c r="AJ1468" s="364"/>
    </row>
    <row r="1469" spans="9:36" x14ac:dyDescent="0.25">
      <c r="I1469" s="365"/>
      <c r="AF1469" s="364"/>
      <c r="AG1469" s="364"/>
      <c r="AH1469" s="364"/>
      <c r="AI1469" s="364"/>
      <c r="AJ1469" s="364"/>
    </row>
    <row r="1470" spans="9:36" x14ac:dyDescent="0.25">
      <c r="I1470" s="365"/>
      <c r="AF1470" s="364"/>
      <c r="AG1470" s="364"/>
      <c r="AH1470" s="364"/>
      <c r="AI1470" s="364"/>
      <c r="AJ1470" s="364"/>
    </row>
    <row r="1471" spans="9:36" x14ac:dyDescent="0.25">
      <c r="I1471" s="365"/>
      <c r="AF1471" s="364"/>
      <c r="AG1471" s="364"/>
      <c r="AH1471" s="364"/>
      <c r="AI1471" s="364"/>
      <c r="AJ1471" s="364"/>
    </row>
    <row r="1472" spans="9:36" x14ac:dyDescent="0.25">
      <c r="I1472" s="365"/>
      <c r="AF1472" s="364"/>
      <c r="AG1472" s="364"/>
      <c r="AH1472" s="364"/>
      <c r="AI1472" s="364"/>
      <c r="AJ1472" s="364"/>
    </row>
    <row r="1473" spans="9:36" x14ac:dyDescent="0.25">
      <c r="I1473" s="365"/>
      <c r="AF1473" s="364"/>
      <c r="AG1473" s="364"/>
      <c r="AH1473" s="364"/>
      <c r="AI1473" s="364"/>
      <c r="AJ1473" s="364"/>
    </row>
    <row r="1474" spans="9:36" x14ac:dyDescent="0.25">
      <c r="I1474" s="365"/>
      <c r="AF1474" s="364"/>
      <c r="AG1474" s="364"/>
      <c r="AH1474" s="364"/>
      <c r="AI1474" s="364"/>
      <c r="AJ1474" s="364"/>
    </row>
    <row r="1475" spans="9:36" x14ac:dyDescent="0.25">
      <c r="I1475" s="365"/>
      <c r="AF1475" s="364"/>
      <c r="AG1475" s="364"/>
      <c r="AH1475" s="364"/>
      <c r="AI1475" s="364"/>
      <c r="AJ1475" s="364"/>
    </row>
    <row r="1476" spans="9:36" x14ac:dyDescent="0.25">
      <c r="I1476" s="365"/>
      <c r="AF1476" s="364"/>
      <c r="AG1476" s="364"/>
      <c r="AH1476" s="364"/>
      <c r="AI1476" s="364"/>
      <c r="AJ1476" s="364"/>
    </row>
    <row r="1477" spans="9:36" x14ac:dyDescent="0.25">
      <c r="I1477" s="365"/>
      <c r="AF1477" s="364"/>
      <c r="AG1477" s="364"/>
      <c r="AH1477" s="364"/>
      <c r="AI1477" s="364"/>
      <c r="AJ1477" s="364"/>
    </row>
    <row r="1478" spans="9:36" x14ac:dyDescent="0.25">
      <c r="I1478" s="365"/>
      <c r="AF1478" s="364"/>
      <c r="AG1478" s="364"/>
      <c r="AH1478" s="364"/>
      <c r="AI1478" s="364"/>
      <c r="AJ1478" s="364"/>
    </row>
    <row r="1479" spans="9:36" x14ac:dyDescent="0.25">
      <c r="I1479" s="365"/>
      <c r="AF1479" s="364"/>
      <c r="AG1479" s="364"/>
      <c r="AH1479" s="364"/>
      <c r="AI1479" s="364"/>
      <c r="AJ1479" s="364"/>
    </row>
    <row r="1480" spans="9:36" x14ac:dyDescent="0.25">
      <c r="I1480" s="365"/>
      <c r="AF1480" s="364"/>
      <c r="AG1480" s="364"/>
      <c r="AH1480" s="364"/>
      <c r="AI1480" s="364"/>
      <c r="AJ1480" s="364"/>
    </row>
    <row r="1481" spans="9:36" x14ac:dyDescent="0.25">
      <c r="I1481" s="365"/>
      <c r="AF1481" s="364"/>
      <c r="AG1481" s="364"/>
      <c r="AH1481" s="364"/>
      <c r="AI1481" s="364"/>
      <c r="AJ1481" s="364"/>
    </row>
    <row r="1482" spans="9:36" x14ac:dyDescent="0.25">
      <c r="I1482" s="365"/>
      <c r="AF1482" s="364"/>
      <c r="AG1482" s="364"/>
      <c r="AH1482" s="364"/>
      <c r="AI1482" s="364"/>
      <c r="AJ1482" s="364"/>
    </row>
    <row r="1483" spans="9:36" x14ac:dyDescent="0.25">
      <c r="I1483" s="365"/>
      <c r="AF1483" s="364"/>
      <c r="AG1483" s="364"/>
      <c r="AH1483" s="364"/>
      <c r="AI1483" s="364"/>
      <c r="AJ1483" s="364"/>
    </row>
    <row r="1484" spans="9:36" x14ac:dyDescent="0.25">
      <c r="I1484" s="365"/>
      <c r="AF1484" s="364"/>
      <c r="AG1484" s="364"/>
      <c r="AH1484" s="364"/>
      <c r="AI1484" s="364"/>
      <c r="AJ1484" s="364"/>
    </row>
    <row r="1485" spans="9:36" x14ac:dyDescent="0.25">
      <c r="I1485" s="365"/>
      <c r="AF1485" s="364"/>
      <c r="AG1485" s="364"/>
      <c r="AH1485" s="364"/>
      <c r="AI1485" s="364"/>
      <c r="AJ1485" s="364"/>
    </row>
    <row r="1486" spans="9:36" x14ac:dyDescent="0.25">
      <c r="I1486" s="365"/>
      <c r="AF1486" s="364"/>
      <c r="AG1486" s="364"/>
      <c r="AH1486" s="364"/>
      <c r="AI1486" s="364"/>
      <c r="AJ1486" s="364"/>
    </row>
    <row r="1487" spans="9:36" x14ac:dyDescent="0.25">
      <c r="I1487" s="365"/>
      <c r="AF1487" s="364"/>
      <c r="AG1487" s="364"/>
      <c r="AH1487" s="364"/>
      <c r="AI1487" s="364"/>
      <c r="AJ1487" s="364"/>
    </row>
    <row r="1488" spans="9:36" x14ac:dyDescent="0.25">
      <c r="I1488" s="365"/>
      <c r="AF1488" s="364"/>
      <c r="AG1488" s="364"/>
      <c r="AH1488" s="364"/>
      <c r="AI1488" s="364"/>
      <c r="AJ1488" s="364"/>
    </row>
    <row r="1489" spans="9:36" x14ac:dyDescent="0.25">
      <c r="I1489" s="365"/>
      <c r="AF1489" s="364"/>
      <c r="AG1489" s="364"/>
      <c r="AH1489" s="364"/>
      <c r="AI1489" s="364"/>
      <c r="AJ1489" s="364"/>
    </row>
    <row r="1490" spans="9:36" x14ac:dyDescent="0.25">
      <c r="I1490" s="365"/>
      <c r="AF1490" s="364"/>
      <c r="AG1490" s="364"/>
      <c r="AH1490" s="364"/>
      <c r="AI1490" s="364"/>
      <c r="AJ1490" s="364"/>
    </row>
    <row r="1491" spans="9:36" x14ac:dyDescent="0.25">
      <c r="I1491" s="365"/>
      <c r="AF1491" s="364"/>
      <c r="AG1491" s="364"/>
      <c r="AH1491" s="364"/>
      <c r="AI1491" s="364"/>
      <c r="AJ1491" s="364"/>
    </row>
    <row r="1492" spans="9:36" x14ac:dyDescent="0.25">
      <c r="I1492" s="365"/>
      <c r="AF1492" s="364"/>
      <c r="AG1492" s="364"/>
      <c r="AH1492" s="364"/>
      <c r="AI1492" s="364"/>
      <c r="AJ1492" s="364"/>
    </row>
    <row r="1493" spans="9:36" x14ac:dyDescent="0.25">
      <c r="I1493" s="365"/>
      <c r="AF1493" s="364"/>
      <c r="AG1493" s="364"/>
      <c r="AH1493" s="364"/>
      <c r="AI1493" s="364"/>
      <c r="AJ1493" s="364"/>
    </row>
    <row r="1494" spans="9:36" x14ac:dyDescent="0.25">
      <c r="I1494" s="365"/>
      <c r="AF1494" s="364"/>
      <c r="AG1494" s="364"/>
      <c r="AH1494" s="364"/>
      <c r="AI1494" s="364"/>
      <c r="AJ1494" s="364"/>
    </row>
    <row r="1495" spans="9:36" x14ac:dyDescent="0.25">
      <c r="I1495" s="365"/>
      <c r="AF1495" s="364"/>
      <c r="AG1495" s="364"/>
      <c r="AH1495" s="364"/>
      <c r="AI1495" s="364"/>
      <c r="AJ1495" s="364"/>
    </row>
    <row r="1496" spans="9:36" x14ac:dyDescent="0.25">
      <c r="I1496" s="365"/>
      <c r="AF1496" s="364"/>
      <c r="AG1496" s="364"/>
      <c r="AH1496" s="364"/>
      <c r="AI1496" s="364"/>
      <c r="AJ1496" s="364"/>
    </row>
    <row r="1497" spans="9:36" x14ac:dyDescent="0.25">
      <c r="I1497" s="365"/>
      <c r="AF1497" s="364"/>
      <c r="AG1497" s="364"/>
      <c r="AH1497" s="364"/>
      <c r="AI1497" s="364"/>
      <c r="AJ1497" s="364"/>
    </row>
    <row r="1498" spans="9:36" x14ac:dyDescent="0.25">
      <c r="I1498" s="365"/>
      <c r="AF1498" s="364"/>
      <c r="AG1498" s="364"/>
      <c r="AH1498" s="364"/>
      <c r="AI1498" s="364"/>
      <c r="AJ1498" s="364"/>
    </row>
    <row r="1499" spans="9:36" x14ac:dyDescent="0.25">
      <c r="I1499" s="365"/>
      <c r="AF1499" s="364"/>
      <c r="AG1499" s="364"/>
      <c r="AH1499" s="364"/>
      <c r="AI1499" s="364"/>
      <c r="AJ1499" s="364"/>
    </row>
    <row r="1500" spans="9:36" x14ac:dyDescent="0.25">
      <c r="I1500" s="365"/>
      <c r="AF1500" s="364"/>
      <c r="AG1500" s="364"/>
      <c r="AH1500" s="364"/>
      <c r="AI1500" s="364"/>
      <c r="AJ1500" s="364"/>
    </row>
    <row r="1501" spans="9:36" x14ac:dyDescent="0.25">
      <c r="I1501" s="365"/>
      <c r="AF1501" s="364"/>
      <c r="AG1501" s="364"/>
      <c r="AH1501" s="364"/>
      <c r="AI1501" s="364"/>
      <c r="AJ1501" s="364"/>
    </row>
    <row r="1502" spans="9:36" x14ac:dyDescent="0.25">
      <c r="I1502" s="365"/>
      <c r="AF1502" s="364"/>
      <c r="AG1502" s="364"/>
      <c r="AH1502" s="364"/>
      <c r="AI1502" s="364"/>
      <c r="AJ1502" s="364"/>
    </row>
    <row r="1503" spans="9:36" x14ac:dyDescent="0.25">
      <c r="I1503" s="365"/>
      <c r="AF1503" s="364"/>
      <c r="AG1503" s="364"/>
      <c r="AH1503" s="364"/>
      <c r="AI1503" s="364"/>
      <c r="AJ1503" s="364"/>
    </row>
    <row r="1504" spans="9:36" x14ac:dyDescent="0.25">
      <c r="I1504" s="365"/>
      <c r="AF1504" s="364"/>
      <c r="AG1504" s="364"/>
      <c r="AH1504" s="364"/>
      <c r="AI1504" s="364"/>
      <c r="AJ1504" s="364"/>
    </row>
    <row r="1505" spans="9:36" x14ac:dyDescent="0.25">
      <c r="I1505" s="365"/>
      <c r="AF1505" s="364"/>
      <c r="AG1505" s="364"/>
      <c r="AH1505" s="364"/>
      <c r="AI1505" s="364"/>
      <c r="AJ1505" s="364"/>
    </row>
    <row r="1506" spans="9:36" x14ac:dyDescent="0.25">
      <c r="I1506" s="365"/>
      <c r="AF1506" s="364"/>
      <c r="AG1506" s="364"/>
      <c r="AH1506" s="364"/>
      <c r="AI1506" s="364"/>
      <c r="AJ1506" s="364"/>
    </row>
    <row r="1507" spans="9:36" x14ac:dyDescent="0.25">
      <c r="I1507" s="365"/>
      <c r="AF1507" s="364"/>
      <c r="AG1507" s="364"/>
      <c r="AH1507" s="364"/>
      <c r="AI1507" s="364"/>
      <c r="AJ1507" s="364"/>
    </row>
    <row r="1508" spans="9:36" x14ac:dyDescent="0.25">
      <c r="I1508" s="365"/>
      <c r="AF1508" s="364"/>
      <c r="AG1508" s="364"/>
      <c r="AH1508" s="364"/>
      <c r="AI1508" s="364"/>
      <c r="AJ1508" s="364"/>
    </row>
    <row r="1509" spans="9:36" x14ac:dyDescent="0.25">
      <c r="I1509" s="365"/>
      <c r="AF1509" s="364"/>
      <c r="AG1509" s="364"/>
      <c r="AH1509" s="364"/>
      <c r="AI1509" s="364"/>
      <c r="AJ1509" s="364"/>
    </row>
    <row r="1510" spans="9:36" x14ac:dyDescent="0.25">
      <c r="I1510" s="365"/>
      <c r="AF1510" s="364"/>
      <c r="AG1510" s="364"/>
      <c r="AH1510" s="364"/>
      <c r="AI1510" s="364"/>
      <c r="AJ1510" s="364"/>
    </row>
    <row r="1511" spans="9:36" x14ac:dyDescent="0.25">
      <c r="I1511" s="365"/>
      <c r="AF1511" s="364"/>
      <c r="AG1511" s="364"/>
      <c r="AH1511" s="364"/>
      <c r="AI1511" s="364"/>
      <c r="AJ1511" s="364"/>
    </row>
    <row r="1512" spans="9:36" x14ac:dyDescent="0.25">
      <c r="I1512" s="365"/>
      <c r="AF1512" s="364"/>
      <c r="AG1512" s="364"/>
      <c r="AH1512" s="364"/>
      <c r="AI1512" s="364"/>
      <c r="AJ1512" s="364"/>
    </row>
    <row r="1513" spans="9:36" x14ac:dyDescent="0.25">
      <c r="I1513" s="365"/>
      <c r="AF1513" s="364"/>
      <c r="AG1513" s="364"/>
      <c r="AH1513" s="364"/>
      <c r="AI1513" s="364"/>
      <c r="AJ1513" s="364"/>
    </row>
    <row r="1514" spans="9:36" x14ac:dyDescent="0.25">
      <c r="I1514" s="365"/>
      <c r="AF1514" s="364"/>
      <c r="AG1514" s="364"/>
      <c r="AH1514" s="364"/>
      <c r="AI1514" s="364"/>
      <c r="AJ1514" s="364"/>
    </row>
    <row r="1515" spans="9:36" x14ac:dyDescent="0.25">
      <c r="I1515" s="365"/>
      <c r="AF1515" s="364"/>
      <c r="AG1515" s="364"/>
      <c r="AH1515" s="364"/>
      <c r="AI1515" s="364"/>
      <c r="AJ1515" s="364"/>
    </row>
    <row r="1516" spans="9:36" x14ac:dyDescent="0.25">
      <c r="I1516" s="365"/>
      <c r="AF1516" s="364"/>
      <c r="AG1516" s="364"/>
      <c r="AH1516" s="364"/>
      <c r="AI1516" s="364"/>
      <c r="AJ1516" s="364"/>
    </row>
    <row r="1517" spans="9:36" x14ac:dyDescent="0.25">
      <c r="I1517" s="365"/>
      <c r="AF1517" s="364"/>
      <c r="AG1517" s="364"/>
      <c r="AH1517" s="364"/>
      <c r="AI1517" s="364"/>
      <c r="AJ1517" s="364"/>
    </row>
    <row r="1518" spans="9:36" x14ac:dyDescent="0.25">
      <c r="I1518" s="365"/>
      <c r="AF1518" s="364"/>
      <c r="AG1518" s="364"/>
      <c r="AH1518" s="364"/>
      <c r="AI1518" s="364"/>
      <c r="AJ1518" s="364"/>
    </row>
    <row r="1519" spans="9:36" x14ac:dyDescent="0.25">
      <c r="I1519" s="365"/>
      <c r="AF1519" s="364"/>
      <c r="AG1519" s="364"/>
      <c r="AH1519" s="364"/>
      <c r="AI1519" s="364"/>
      <c r="AJ1519" s="364"/>
    </row>
    <row r="1520" spans="9:36" x14ac:dyDescent="0.25">
      <c r="I1520" s="365"/>
      <c r="AF1520" s="364"/>
      <c r="AG1520" s="364"/>
      <c r="AH1520" s="364"/>
      <c r="AI1520" s="364"/>
      <c r="AJ1520" s="364"/>
    </row>
    <row r="1521" spans="9:36" x14ac:dyDescent="0.25">
      <c r="I1521" s="365"/>
      <c r="AF1521" s="364"/>
      <c r="AG1521" s="364"/>
      <c r="AH1521" s="364"/>
      <c r="AI1521" s="364"/>
      <c r="AJ1521" s="364"/>
    </row>
    <row r="1522" spans="9:36" x14ac:dyDescent="0.25">
      <c r="I1522" s="365"/>
      <c r="AF1522" s="364"/>
      <c r="AG1522" s="364"/>
      <c r="AH1522" s="364"/>
      <c r="AI1522" s="364"/>
      <c r="AJ1522" s="364"/>
    </row>
    <row r="1523" spans="9:36" x14ac:dyDescent="0.25">
      <c r="I1523" s="365"/>
      <c r="AF1523" s="364"/>
      <c r="AG1523" s="364"/>
      <c r="AH1523" s="364"/>
      <c r="AI1523" s="364"/>
      <c r="AJ1523" s="364"/>
    </row>
    <row r="1524" spans="9:36" x14ac:dyDescent="0.25">
      <c r="I1524" s="365"/>
      <c r="AF1524" s="364"/>
      <c r="AG1524" s="364"/>
      <c r="AH1524" s="364"/>
      <c r="AI1524" s="364"/>
      <c r="AJ1524" s="364"/>
    </row>
    <row r="1525" spans="9:36" x14ac:dyDescent="0.25">
      <c r="I1525" s="365"/>
      <c r="AF1525" s="364"/>
      <c r="AG1525" s="364"/>
      <c r="AH1525" s="364"/>
      <c r="AI1525" s="364"/>
      <c r="AJ1525" s="364"/>
    </row>
    <row r="1526" spans="9:36" x14ac:dyDescent="0.25">
      <c r="I1526" s="365"/>
      <c r="AF1526" s="364"/>
      <c r="AG1526" s="364"/>
      <c r="AH1526" s="364"/>
      <c r="AI1526" s="364"/>
      <c r="AJ1526" s="364"/>
    </row>
    <row r="1527" spans="9:36" x14ac:dyDescent="0.25">
      <c r="I1527" s="365"/>
      <c r="AF1527" s="364"/>
      <c r="AG1527" s="364"/>
      <c r="AH1527" s="364"/>
      <c r="AI1527" s="364"/>
      <c r="AJ1527" s="364"/>
    </row>
    <row r="1528" spans="9:36" x14ac:dyDescent="0.25">
      <c r="I1528" s="365"/>
      <c r="AF1528" s="364"/>
      <c r="AG1528" s="364"/>
      <c r="AH1528" s="364"/>
      <c r="AI1528" s="364"/>
      <c r="AJ1528" s="364"/>
    </row>
    <row r="1529" spans="9:36" x14ac:dyDescent="0.25">
      <c r="I1529" s="365"/>
      <c r="AF1529" s="364"/>
      <c r="AG1529" s="364"/>
      <c r="AH1529" s="364"/>
      <c r="AI1529" s="364"/>
      <c r="AJ1529" s="364"/>
    </row>
    <row r="1530" spans="9:36" x14ac:dyDescent="0.25">
      <c r="I1530" s="365"/>
      <c r="AF1530" s="364"/>
      <c r="AG1530" s="364"/>
      <c r="AH1530" s="364"/>
      <c r="AI1530" s="364"/>
      <c r="AJ1530" s="364"/>
    </row>
    <row r="1531" spans="9:36" x14ac:dyDescent="0.25">
      <c r="I1531" s="365"/>
      <c r="AF1531" s="364"/>
      <c r="AG1531" s="364"/>
      <c r="AH1531" s="364"/>
      <c r="AI1531" s="364"/>
      <c r="AJ1531" s="364"/>
    </row>
    <row r="1532" spans="9:36" x14ac:dyDescent="0.25">
      <c r="I1532" s="365"/>
      <c r="AF1532" s="364"/>
      <c r="AG1532" s="364"/>
      <c r="AH1532" s="364"/>
      <c r="AI1532" s="364"/>
      <c r="AJ1532" s="364"/>
    </row>
    <row r="1533" spans="9:36" x14ac:dyDescent="0.25">
      <c r="I1533" s="365"/>
      <c r="AF1533" s="364"/>
      <c r="AG1533" s="364"/>
      <c r="AH1533" s="364"/>
      <c r="AI1533" s="364"/>
      <c r="AJ1533" s="364"/>
    </row>
    <row r="1534" spans="9:36" x14ac:dyDescent="0.25">
      <c r="I1534" s="365"/>
      <c r="AF1534" s="364"/>
      <c r="AG1534" s="364"/>
      <c r="AH1534" s="364"/>
      <c r="AI1534" s="364"/>
      <c r="AJ1534" s="364"/>
    </row>
    <row r="1535" spans="9:36" x14ac:dyDescent="0.25">
      <c r="I1535" s="365"/>
      <c r="AF1535" s="364"/>
      <c r="AG1535" s="364"/>
      <c r="AH1535" s="364"/>
      <c r="AI1535" s="364"/>
      <c r="AJ1535" s="364"/>
    </row>
    <row r="1536" spans="9:36" x14ac:dyDescent="0.25">
      <c r="I1536" s="365"/>
      <c r="AF1536" s="364"/>
      <c r="AG1536" s="364"/>
      <c r="AH1536" s="364"/>
      <c r="AI1536" s="364"/>
      <c r="AJ1536" s="364"/>
    </row>
    <row r="1537" spans="9:36" x14ac:dyDescent="0.25">
      <c r="I1537" s="365"/>
      <c r="AF1537" s="364"/>
      <c r="AG1537" s="364"/>
      <c r="AH1537" s="364"/>
      <c r="AI1537" s="364"/>
      <c r="AJ1537" s="364"/>
    </row>
    <row r="1538" spans="9:36" x14ac:dyDescent="0.25">
      <c r="I1538" s="365"/>
      <c r="AF1538" s="364"/>
      <c r="AG1538" s="364"/>
      <c r="AH1538" s="364"/>
      <c r="AI1538" s="364"/>
      <c r="AJ1538" s="364"/>
    </row>
    <row r="1539" spans="9:36" x14ac:dyDescent="0.25">
      <c r="I1539" s="365"/>
      <c r="AF1539" s="364"/>
      <c r="AG1539" s="364"/>
      <c r="AH1539" s="364"/>
      <c r="AI1539" s="364"/>
      <c r="AJ1539" s="364"/>
    </row>
    <row r="1540" spans="9:36" x14ac:dyDescent="0.25">
      <c r="I1540" s="365"/>
      <c r="AF1540" s="364"/>
      <c r="AG1540" s="364"/>
      <c r="AH1540" s="364"/>
      <c r="AI1540" s="364"/>
      <c r="AJ1540" s="364"/>
    </row>
    <row r="1541" spans="9:36" x14ac:dyDescent="0.25">
      <c r="I1541" s="365"/>
      <c r="AF1541" s="364"/>
      <c r="AG1541" s="364"/>
      <c r="AH1541" s="364"/>
      <c r="AI1541" s="364"/>
      <c r="AJ1541" s="364"/>
    </row>
    <row r="1542" spans="9:36" x14ac:dyDescent="0.25">
      <c r="I1542" s="365"/>
      <c r="AF1542" s="364"/>
      <c r="AG1542" s="364"/>
      <c r="AH1542" s="364"/>
      <c r="AI1542" s="364"/>
      <c r="AJ1542" s="364"/>
    </row>
    <row r="1543" spans="9:36" x14ac:dyDescent="0.25">
      <c r="I1543" s="365"/>
      <c r="AF1543" s="364"/>
      <c r="AG1543" s="364"/>
      <c r="AH1543" s="364"/>
      <c r="AI1543" s="364"/>
      <c r="AJ1543" s="364"/>
    </row>
    <row r="1544" spans="9:36" x14ac:dyDescent="0.25">
      <c r="I1544" s="365"/>
      <c r="AF1544" s="364"/>
      <c r="AG1544" s="364"/>
      <c r="AH1544" s="364"/>
      <c r="AI1544" s="364"/>
      <c r="AJ1544" s="364"/>
    </row>
    <row r="1545" spans="9:36" x14ac:dyDescent="0.25">
      <c r="I1545" s="365"/>
      <c r="AF1545" s="364"/>
      <c r="AG1545" s="364"/>
      <c r="AH1545" s="364"/>
      <c r="AI1545" s="364"/>
      <c r="AJ1545" s="364"/>
    </row>
    <row r="1546" spans="9:36" x14ac:dyDescent="0.25">
      <c r="I1546" s="365"/>
      <c r="AF1546" s="364"/>
      <c r="AG1546" s="364"/>
      <c r="AH1546" s="364"/>
      <c r="AI1546" s="364"/>
      <c r="AJ1546" s="364"/>
    </row>
    <row r="1547" spans="9:36" x14ac:dyDescent="0.25">
      <c r="I1547" s="365"/>
      <c r="AF1547" s="364"/>
      <c r="AG1547" s="364"/>
      <c r="AH1547" s="364"/>
      <c r="AI1547" s="364"/>
      <c r="AJ1547" s="364"/>
    </row>
    <row r="1548" spans="9:36" x14ac:dyDescent="0.25">
      <c r="I1548" s="365"/>
      <c r="AF1548" s="364"/>
      <c r="AG1548" s="364"/>
      <c r="AH1548" s="364"/>
      <c r="AI1548" s="364"/>
      <c r="AJ1548" s="364"/>
    </row>
    <row r="1549" spans="9:36" x14ac:dyDescent="0.25">
      <c r="I1549" s="365"/>
      <c r="AF1549" s="364"/>
      <c r="AG1549" s="364"/>
      <c r="AH1549" s="364"/>
      <c r="AI1549" s="364"/>
      <c r="AJ1549" s="364"/>
    </row>
    <row r="1550" spans="9:36" x14ac:dyDescent="0.25">
      <c r="I1550" s="365"/>
      <c r="AF1550" s="364"/>
      <c r="AG1550" s="364"/>
      <c r="AH1550" s="364"/>
      <c r="AI1550" s="364"/>
      <c r="AJ1550" s="364"/>
    </row>
    <row r="1551" spans="9:36" x14ac:dyDescent="0.25">
      <c r="I1551" s="365"/>
      <c r="AF1551" s="364"/>
      <c r="AG1551" s="364"/>
      <c r="AH1551" s="364"/>
      <c r="AI1551" s="364"/>
      <c r="AJ1551" s="364"/>
    </row>
    <row r="1552" spans="9:36" x14ac:dyDescent="0.25">
      <c r="I1552" s="365"/>
      <c r="AF1552" s="364"/>
      <c r="AG1552" s="364"/>
      <c r="AH1552" s="364"/>
      <c r="AI1552" s="364"/>
      <c r="AJ1552" s="364"/>
    </row>
    <row r="1553" spans="9:36" x14ac:dyDescent="0.25">
      <c r="I1553" s="365"/>
      <c r="AF1553" s="364"/>
      <c r="AG1553" s="364"/>
      <c r="AH1553" s="364"/>
      <c r="AI1553" s="364"/>
      <c r="AJ1553" s="364"/>
    </row>
    <row r="1554" spans="9:36" x14ac:dyDescent="0.25">
      <c r="I1554" s="365"/>
      <c r="AF1554" s="364"/>
      <c r="AG1554" s="364"/>
      <c r="AH1554" s="364"/>
      <c r="AI1554" s="364"/>
      <c r="AJ1554" s="364"/>
    </row>
    <row r="1555" spans="9:36" x14ac:dyDescent="0.25">
      <c r="I1555" s="365"/>
      <c r="AF1555" s="364"/>
      <c r="AG1555" s="364"/>
      <c r="AH1555" s="364"/>
      <c r="AI1555" s="364"/>
      <c r="AJ1555" s="364"/>
    </row>
    <row r="1556" spans="9:36" x14ac:dyDescent="0.25">
      <c r="I1556" s="365"/>
      <c r="AF1556" s="364"/>
      <c r="AG1556" s="364"/>
      <c r="AH1556" s="364"/>
      <c r="AI1556" s="364"/>
      <c r="AJ1556" s="364"/>
    </row>
    <row r="1557" spans="9:36" x14ac:dyDescent="0.25">
      <c r="I1557" s="365"/>
      <c r="AF1557" s="364"/>
      <c r="AG1557" s="364"/>
      <c r="AH1557" s="364"/>
      <c r="AI1557" s="364"/>
      <c r="AJ1557" s="364"/>
    </row>
    <row r="1558" spans="9:36" x14ac:dyDescent="0.25">
      <c r="I1558" s="365"/>
      <c r="AF1558" s="364"/>
      <c r="AG1558" s="364"/>
      <c r="AH1558" s="364"/>
      <c r="AI1558" s="364"/>
      <c r="AJ1558" s="364"/>
    </row>
    <row r="1559" spans="9:36" x14ac:dyDescent="0.25">
      <c r="I1559" s="365"/>
      <c r="AF1559" s="364"/>
      <c r="AG1559" s="364"/>
      <c r="AH1559" s="364"/>
      <c r="AI1559" s="364"/>
      <c r="AJ1559" s="364"/>
    </row>
    <row r="1560" spans="9:36" x14ac:dyDescent="0.25">
      <c r="I1560" s="365"/>
      <c r="AF1560" s="364"/>
      <c r="AG1560" s="364"/>
      <c r="AH1560" s="364"/>
      <c r="AI1560" s="364"/>
      <c r="AJ1560" s="364"/>
    </row>
    <row r="1561" spans="9:36" x14ac:dyDescent="0.25">
      <c r="I1561" s="365"/>
      <c r="AF1561" s="364"/>
      <c r="AG1561" s="364"/>
      <c r="AH1561" s="364"/>
      <c r="AI1561" s="364"/>
      <c r="AJ1561" s="364"/>
    </row>
    <row r="1562" spans="9:36" x14ac:dyDescent="0.25">
      <c r="I1562" s="365"/>
      <c r="AF1562" s="364"/>
      <c r="AG1562" s="364"/>
      <c r="AH1562" s="364"/>
      <c r="AI1562" s="364"/>
      <c r="AJ1562" s="364"/>
    </row>
    <row r="1563" spans="9:36" x14ac:dyDescent="0.25">
      <c r="I1563" s="365"/>
      <c r="AF1563" s="364"/>
      <c r="AG1563" s="364"/>
      <c r="AH1563" s="364"/>
      <c r="AI1563" s="364"/>
      <c r="AJ1563" s="364"/>
    </row>
    <row r="1564" spans="9:36" x14ac:dyDescent="0.25">
      <c r="I1564" s="365"/>
      <c r="AF1564" s="364"/>
      <c r="AG1564" s="364"/>
      <c r="AH1564" s="364"/>
      <c r="AI1564" s="364"/>
      <c r="AJ1564" s="364"/>
    </row>
    <row r="1565" spans="9:36" x14ac:dyDescent="0.25">
      <c r="I1565" s="365"/>
      <c r="AF1565" s="364"/>
      <c r="AG1565" s="364"/>
      <c r="AH1565" s="364"/>
      <c r="AI1565" s="364"/>
      <c r="AJ1565" s="364"/>
    </row>
    <row r="1566" spans="9:36" x14ac:dyDescent="0.25">
      <c r="I1566" s="365"/>
      <c r="AF1566" s="364"/>
      <c r="AG1566" s="364"/>
      <c r="AH1566" s="364"/>
      <c r="AI1566" s="364"/>
      <c r="AJ1566" s="364"/>
    </row>
    <row r="1567" spans="9:36" x14ac:dyDescent="0.25">
      <c r="I1567" s="365"/>
      <c r="AF1567" s="364"/>
      <c r="AG1567" s="364"/>
      <c r="AH1567" s="364"/>
      <c r="AI1567" s="364"/>
      <c r="AJ1567" s="364"/>
    </row>
    <row r="1568" spans="9:36" x14ac:dyDescent="0.25">
      <c r="I1568" s="365"/>
      <c r="AF1568" s="364"/>
      <c r="AG1568" s="364"/>
      <c r="AH1568" s="364"/>
      <c r="AI1568" s="364"/>
      <c r="AJ1568" s="364"/>
    </row>
    <row r="1569" spans="9:36" x14ac:dyDescent="0.25">
      <c r="I1569" s="365"/>
      <c r="AF1569" s="364"/>
      <c r="AG1569" s="364"/>
      <c r="AH1569" s="364"/>
      <c r="AI1569" s="364"/>
      <c r="AJ1569" s="364"/>
    </row>
    <row r="1570" spans="9:36" x14ac:dyDescent="0.25">
      <c r="I1570" s="365"/>
      <c r="AF1570" s="364"/>
      <c r="AG1570" s="364"/>
      <c r="AH1570" s="364"/>
      <c r="AI1570" s="364"/>
      <c r="AJ1570" s="364"/>
    </row>
    <row r="1571" spans="9:36" x14ac:dyDescent="0.25">
      <c r="I1571" s="365"/>
      <c r="AF1571" s="364"/>
      <c r="AG1571" s="364"/>
      <c r="AH1571" s="364"/>
      <c r="AI1571" s="364"/>
      <c r="AJ1571" s="364"/>
    </row>
    <row r="1572" spans="9:36" x14ac:dyDescent="0.25">
      <c r="I1572" s="365"/>
      <c r="AF1572" s="364"/>
      <c r="AG1572" s="364"/>
      <c r="AH1572" s="364"/>
      <c r="AI1572" s="364"/>
      <c r="AJ1572" s="364"/>
    </row>
    <row r="1573" spans="9:36" x14ac:dyDescent="0.25">
      <c r="I1573" s="365"/>
      <c r="AF1573" s="364"/>
      <c r="AG1573" s="364"/>
      <c r="AH1573" s="364"/>
      <c r="AI1573" s="364"/>
      <c r="AJ1573" s="364"/>
    </row>
    <row r="1574" spans="9:36" x14ac:dyDescent="0.25">
      <c r="I1574" s="365"/>
      <c r="AF1574" s="364"/>
      <c r="AG1574" s="364"/>
      <c r="AH1574" s="364"/>
      <c r="AI1574" s="364"/>
      <c r="AJ1574" s="364"/>
    </row>
    <row r="1575" spans="9:36" x14ac:dyDescent="0.25">
      <c r="I1575" s="365"/>
      <c r="AF1575" s="364"/>
      <c r="AG1575" s="364"/>
      <c r="AH1575" s="364"/>
      <c r="AI1575" s="364"/>
      <c r="AJ1575" s="364"/>
    </row>
    <row r="1576" spans="9:36" x14ac:dyDescent="0.25">
      <c r="I1576" s="365"/>
      <c r="AF1576" s="364"/>
      <c r="AG1576" s="364"/>
      <c r="AH1576" s="364"/>
      <c r="AI1576" s="364"/>
      <c r="AJ1576" s="364"/>
    </row>
    <row r="1577" spans="9:36" x14ac:dyDescent="0.25">
      <c r="I1577" s="365"/>
      <c r="AF1577" s="364"/>
      <c r="AG1577" s="364"/>
      <c r="AH1577" s="364"/>
      <c r="AI1577" s="364"/>
      <c r="AJ1577" s="364"/>
    </row>
    <row r="1578" spans="9:36" x14ac:dyDescent="0.25">
      <c r="I1578" s="365"/>
      <c r="AF1578" s="364"/>
      <c r="AG1578" s="364"/>
      <c r="AH1578" s="364"/>
      <c r="AI1578" s="364"/>
      <c r="AJ1578" s="364"/>
    </row>
    <row r="1579" spans="9:36" x14ac:dyDescent="0.25">
      <c r="I1579" s="365"/>
      <c r="AF1579" s="364"/>
      <c r="AG1579" s="364"/>
      <c r="AH1579" s="364"/>
      <c r="AI1579" s="364"/>
      <c r="AJ1579" s="364"/>
    </row>
    <row r="1580" spans="9:36" x14ac:dyDescent="0.25">
      <c r="I1580" s="365"/>
      <c r="AF1580" s="364"/>
      <c r="AG1580" s="364"/>
      <c r="AH1580" s="364"/>
      <c r="AI1580" s="364"/>
      <c r="AJ1580" s="364"/>
    </row>
    <row r="1581" spans="9:36" x14ac:dyDescent="0.25">
      <c r="I1581" s="365"/>
      <c r="AF1581" s="364"/>
      <c r="AG1581" s="364"/>
      <c r="AH1581" s="364"/>
      <c r="AI1581" s="364"/>
      <c r="AJ1581" s="364"/>
    </row>
    <row r="1582" spans="9:36" x14ac:dyDescent="0.25">
      <c r="I1582" s="365"/>
      <c r="AF1582" s="364"/>
      <c r="AG1582" s="364"/>
      <c r="AH1582" s="364"/>
      <c r="AI1582" s="364"/>
      <c r="AJ1582" s="364"/>
    </row>
    <row r="1583" spans="9:36" x14ac:dyDescent="0.25">
      <c r="I1583" s="365"/>
      <c r="AF1583" s="364"/>
      <c r="AG1583" s="364"/>
      <c r="AH1583" s="364"/>
      <c r="AI1583" s="364"/>
      <c r="AJ1583" s="364"/>
    </row>
    <row r="1584" spans="9:36" x14ac:dyDescent="0.25">
      <c r="I1584" s="365"/>
      <c r="AF1584" s="364"/>
      <c r="AG1584" s="364"/>
      <c r="AH1584" s="364"/>
      <c r="AI1584" s="364"/>
      <c r="AJ1584" s="364"/>
    </row>
    <row r="1585" spans="9:36" x14ac:dyDescent="0.25">
      <c r="I1585" s="365"/>
      <c r="AF1585" s="364"/>
      <c r="AG1585" s="364"/>
      <c r="AH1585" s="364"/>
      <c r="AI1585" s="364"/>
      <c r="AJ1585" s="364"/>
    </row>
    <row r="1586" spans="9:36" x14ac:dyDescent="0.25">
      <c r="I1586" s="365"/>
      <c r="AF1586" s="364"/>
      <c r="AG1586" s="364"/>
      <c r="AH1586" s="364"/>
      <c r="AI1586" s="364"/>
      <c r="AJ1586" s="364"/>
    </row>
    <row r="1587" spans="9:36" x14ac:dyDescent="0.25">
      <c r="I1587" s="365"/>
      <c r="AF1587" s="364"/>
      <c r="AG1587" s="364"/>
      <c r="AH1587" s="364"/>
      <c r="AI1587" s="364"/>
      <c r="AJ1587" s="364"/>
    </row>
    <row r="1588" spans="9:36" x14ac:dyDescent="0.25">
      <c r="I1588" s="365"/>
      <c r="AF1588" s="364"/>
      <c r="AG1588" s="364"/>
      <c r="AH1588" s="364"/>
      <c r="AI1588" s="364"/>
      <c r="AJ1588" s="364"/>
    </row>
    <row r="1589" spans="9:36" x14ac:dyDescent="0.25">
      <c r="I1589" s="365"/>
      <c r="AF1589" s="364"/>
      <c r="AG1589" s="364"/>
      <c r="AH1589" s="364"/>
      <c r="AI1589" s="364"/>
      <c r="AJ1589" s="364"/>
    </row>
    <row r="1590" spans="9:36" x14ac:dyDescent="0.25">
      <c r="I1590" s="365"/>
      <c r="AF1590" s="364"/>
      <c r="AG1590" s="364"/>
      <c r="AH1590" s="364"/>
      <c r="AI1590" s="364"/>
      <c r="AJ1590" s="364"/>
    </row>
    <row r="1591" spans="9:36" x14ac:dyDescent="0.25">
      <c r="I1591" s="365"/>
      <c r="AF1591" s="364"/>
      <c r="AG1591" s="364"/>
      <c r="AH1591" s="364"/>
      <c r="AI1591" s="364"/>
      <c r="AJ1591" s="364"/>
    </row>
    <row r="1592" spans="9:36" x14ac:dyDescent="0.25">
      <c r="I1592" s="365"/>
      <c r="AF1592" s="364"/>
      <c r="AG1592" s="364"/>
      <c r="AH1592" s="364"/>
      <c r="AI1592" s="364"/>
      <c r="AJ1592" s="364"/>
    </row>
    <row r="1593" spans="9:36" x14ac:dyDescent="0.25">
      <c r="I1593" s="365"/>
      <c r="AF1593" s="364"/>
      <c r="AG1593" s="364"/>
      <c r="AH1593" s="364"/>
      <c r="AI1593" s="364"/>
      <c r="AJ1593" s="364"/>
    </row>
    <row r="1594" spans="9:36" x14ac:dyDescent="0.25">
      <c r="I1594" s="365"/>
      <c r="AF1594" s="364"/>
      <c r="AG1594" s="364"/>
      <c r="AH1594" s="364"/>
      <c r="AI1594" s="364"/>
      <c r="AJ1594" s="364"/>
    </row>
    <row r="1595" spans="9:36" x14ac:dyDescent="0.25">
      <c r="I1595" s="365"/>
      <c r="AF1595" s="364"/>
      <c r="AG1595" s="364"/>
      <c r="AH1595" s="364"/>
      <c r="AI1595" s="364"/>
      <c r="AJ1595" s="364"/>
    </row>
    <row r="1596" spans="9:36" x14ac:dyDescent="0.25">
      <c r="I1596" s="365"/>
      <c r="AF1596" s="364"/>
      <c r="AG1596" s="364"/>
      <c r="AH1596" s="364"/>
      <c r="AI1596" s="364"/>
      <c r="AJ1596" s="364"/>
    </row>
    <row r="1597" spans="9:36" x14ac:dyDescent="0.25">
      <c r="I1597" s="365"/>
      <c r="AF1597" s="364"/>
      <c r="AG1597" s="364"/>
      <c r="AH1597" s="364"/>
      <c r="AI1597" s="364"/>
      <c r="AJ1597" s="364"/>
    </row>
    <row r="1598" spans="9:36" x14ac:dyDescent="0.25">
      <c r="I1598" s="365"/>
      <c r="AF1598" s="364"/>
      <c r="AG1598" s="364"/>
      <c r="AH1598" s="364"/>
      <c r="AI1598" s="364"/>
      <c r="AJ1598" s="364"/>
    </row>
    <row r="1599" spans="9:36" x14ac:dyDescent="0.25">
      <c r="I1599" s="365"/>
      <c r="AF1599" s="364"/>
      <c r="AG1599" s="364"/>
      <c r="AH1599" s="364"/>
      <c r="AI1599" s="364"/>
      <c r="AJ1599" s="364"/>
    </row>
    <row r="1600" spans="9:36" x14ac:dyDescent="0.25">
      <c r="I1600" s="365"/>
      <c r="AF1600" s="364"/>
      <c r="AG1600" s="364"/>
      <c r="AH1600" s="364"/>
      <c r="AI1600" s="364"/>
      <c r="AJ1600" s="364"/>
    </row>
    <row r="1601" spans="9:36" x14ac:dyDescent="0.25">
      <c r="I1601" s="365"/>
      <c r="AF1601" s="364"/>
      <c r="AG1601" s="364"/>
      <c r="AH1601" s="364"/>
      <c r="AI1601" s="364"/>
      <c r="AJ1601" s="364"/>
    </row>
    <row r="1602" spans="9:36" x14ac:dyDescent="0.25">
      <c r="I1602" s="365"/>
      <c r="AF1602" s="364"/>
      <c r="AG1602" s="364"/>
      <c r="AH1602" s="364"/>
      <c r="AI1602" s="364"/>
      <c r="AJ1602" s="364"/>
    </row>
    <row r="1603" spans="9:36" x14ac:dyDescent="0.25">
      <c r="I1603" s="365"/>
      <c r="AF1603" s="364"/>
      <c r="AG1603" s="364"/>
      <c r="AH1603" s="364"/>
      <c r="AI1603" s="364"/>
      <c r="AJ1603" s="364"/>
    </row>
    <row r="1604" spans="9:36" x14ac:dyDescent="0.25">
      <c r="I1604" s="365"/>
      <c r="AF1604" s="364"/>
      <c r="AG1604" s="364"/>
      <c r="AH1604" s="364"/>
      <c r="AI1604" s="364"/>
      <c r="AJ1604" s="364"/>
    </row>
    <row r="1605" spans="9:36" x14ac:dyDescent="0.25">
      <c r="I1605" s="365"/>
      <c r="AF1605" s="364"/>
      <c r="AG1605" s="364"/>
      <c r="AH1605" s="364"/>
      <c r="AI1605" s="364"/>
      <c r="AJ1605" s="364"/>
    </row>
    <row r="1606" spans="9:36" x14ac:dyDescent="0.25">
      <c r="I1606" s="365"/>
      <c r="AF1606" s="364"/>
      <c r="AG1606" s="364"/>
      <c r="AH1606" s="364"/>
      <c r="AI1606" s="364"/>
      <c r="AJ1606" s="364"/>
    </row>
    <row r="1607" spans="9:36" x14ac:dyDescent="0.25">
      <c r="I1607" s="365"/>
      <c r="AF1607" s="364"/>
      <c r="AG1607" s="364"/>
      <c r="AH1607" s="364"/>
      <c r="AI1607" s="364"/>
      <c r="AJ1607" s="364"/>
    </row>
    <row r="1608" spans="9:36" x14ac:dyDescent="0.25">
      <c r="I1608" s="365"/>
      <c r="AF1608" s="364"/>
      <c r="AG1608" s="364"/>
      <c r="AH1608" s="364"/>
      <c r="AI1608" s="364"/>
      <c r="AJ1608" s="364"/>
    </row>
    <row r="1609" spans="9:36" x14ac:dyDescent="0.25">
      <c r="I1609" s="365"/>
      <c r="AF1609" s="364"/>
      <c r="AG1609" s="364"/>
      <c r="AH1609" s="364"/>
      <c r="AI1609" s="364"/>
      <c r="AJ1609" s="364"/>
    </row>
    <row r="1610" spans="9:36" x14ac:dyDescent="0.25">
      <c r="I1610" s="365"/>
      <c r="AF1610" s="364"/>
      <c r="AG1610" s="364"/>
      <c r="AH1610" s="364"/>
      <c r="AI1610" s="364"/>
      <c r="AJ1610" s="364"/>
    </row>
    <row r="1611" spans="9:36" x14ac:dyDescent="0.25">
      <c r="I1611" s="365"/>
      <c r="AF1611" s="364"/>
      <c r="AG1611" s="364"/>
      <c r="AH1611" s="364"/>
      <c r="AI1611" s="364"/>
      <c r="AJ1611" s="364"/>
    </row>
    <row r="1612" spans="9:36" x14ac:dyDescent="0.25">
      <c r="I1612" s="365"/>
      <c r="AF1612" s="364"/>
      <c r="AG1612" s="364"/>
      <c r="AH1612" s="364"/>
      <c r="AI1612" s="364"/>
      <c r="AJ1612" s="364"/>
    </row>
    <row r="1613" spans="9:36" x14ac:dyDescent="0.25">
      <c r="I1613" s="365"/>
      <c r="AF1613" s="364"/>
      <c r="AG1613" s="364"/>
      <c r="AH1613" s="364"/>
      <c r="AI1613" s="364"/>
      <c r="AJ1613" s="364"/>
    </row>
    <row r="1614" spans="9:36" x14ac:dyDescent="0.25">
      <c r="I1614" s="365"/>
      <c r="AF1614" s="364"/>
      <c r="AG1614" s="364"/>
      <c r="AH1614" s="364"/>
      <c r="AI1614" s="364"/>
      <c r="AJ1614" s="364"/>
    </row>
    <row r="1615" spans="9:36" x14ac:dyDescent="0.25">
      <c r="I1615" s="365"/>
      <c r="AF1615" s="364"/>
      <c r="AG1615" s="364"/>
      <c r="AH1615" s="364"/>
      <c r="AI1615" s="364"/>
      <c r="AJ1615" s="364"/>
    </row>
    <row r="1616" spans="9:36" x14ac:dyDescent="0.25">
      <c r="I1616" s="365"/>
      <c r="AF1616" s="364"/>
      <c r="AG1616" s="364"/>
      <c r="AH1616" s="364"/>
      <c r="AI1616" s="364"/>
      <c r="AJ1616" s="364"/>
    </row>
    <row r="1617" spans="9:36" x14ac:dyDescent="0.25">
      <c r="I1617" s="365"/>
      <c r="AF1617" s="364"/>
      <c r="AG1617" s="364"/>
      <c r="AH1617" s="364"/>
      <c r="AI1617" s="364"/>
      <c r="AJ1617" s="364"/>
    </row>
    <row r="1618" spans="9:36" x14ac:dyDescent="0.25">
      <c r="I1618" s="365"/>
      <c r="AF1618" s="364"/>
      <c r="AG1618" s="364"/>
      <c r="AH1618" s="364"/>
      <c r="AI1618" s="364"/>
      <c r="AJ1618" s="364"/>
    </row>
    <row r="1619" spans="9:36" x14ac:dyDescent="0.25">
      <c r="I1619" s="365"/>
      <c r="AF1619" s="364"/>
      <c r="AG1619" s="364"/>
      <c r="AH1619" s="364"/>
      <c r="AI1619" s="364"/>
      <c r="AJ1619" s="364"/>
    </row>
    <row r="1620" spans="9:36" x14ac:dyDescent="0.25">
      <c r="I1620" s="365"/>
      <c r="AF1620" s="364"/>
      <c r="AG1620" s="364"/>
      <c r="AH1620" s="364"/>
      <c r="AI1620" s="364"/>
      <c r="AJ1620" s="364"/>
    </row>
    <row r="1621" spans="9:36" x14ac:dyDescent="0.25">
      <c r="I1621" s="365"/>
      <c r="AF1621" s="364"/>
      <c r="AG1621" s="364"/>
      <c r="AH1621" s="364"/>
      <c r="AI1621" s="364"/>
      <c r="AJ1621" s="364"/>
    </row>
    <row r="1622" spans="9:36" x14ac:dyDescent="0.25">
      <c r="I1622" s="365"/>
      <c r="AF1622" s="364"/>
      <c r="AG1622" s="364"/>
      <c r="AH1622" s="364"/>
      <c r="AI1622" s="364"/>
      <c r="AJ1622" s="364"/>
    </row>
    <row r="1623" spans="9:36" x14ac:dyDescent="0.25">
      <c r="I1623" s="365"/>
      <c r="AF1623" s="364"/>
      <c r="AG1623" s="364"/>
      <c r="AH1623" s="364"/>
      <c r="AI1623" s="364"/>
      <c r="AJ1623" s="364"/>
    </row>
    <row r="1624" spans="9:36" x14ac:dyDescent="0.25">
      <c r="I1624" s="365"/>
      <c r="AF1624" s="364"/>
      <c r="AG1624" s="364"/>
      <c r="AH1624" s="364"/>
      <c r="AI1624" s="364"/>
      <c r="AJ1624" s="364"/>
    </row>
    <row r="1625" spans="9:36" x14ac:dyDescent="0.25">
      <c r="I1625" s="365"/>
      <c r="AF1625" s="364"/>
      <c r="AG1625" s="364"/>
      <c r="AH1625" s="364"/>
      <c r="AI1625" s="364"/>
      <c r="AJ1625" s="364"/>
    </row>
    <row r="1626" spans="9:36" x14ac:dyDescent="0.25">
      <c r="I1626" s="365"/>
      <c r="AF1626" s="364"/>
      <c r="AG1626" s="364"/>
      <c r="AH1626" s="364"/>
      <c r="AI1626" s="364"/>
      <c r="AJ1626" s="364"/>
    </row>
    <row r="1627" spans="9:36" x14ac:dyDescent="0.25">
      <c r="I1627" s="365"/>
      <c r="AF1627" s="364"/>
      <c r="AG1627" s="364"/>
      <c r="AH1627" s="364"/>
      <c r="AI1627" s="364"/>
      <c r="AJ1627" s="364"/>
    </row>
    <row r="1628" spans="9:36" x14ac:dyDescent="0.25">
      <c r="I1628" s="365"/>
      <c r="AF1628" s="364"/>
      <c r="AG1628" s="364"/>
      <c r="AH1628" s="364"/>
      <c r="AI1628" s="364"/>
      <c r="AJ1628" s="364"/>
    </row>
    <row r="1629" spans="9:36" x14ac:dyDescent="0.25">
      <c r="I1629" s="365"/>
      <c r="AF1629" s="364"/>
      <c r="AG1629" s="364"/>
      <c r="AH1629" s="364"/>
      <c r="AI1629" s="364"/>
      <c r="AJ1629" s="364"/>
    </row>
    <row r="1630" spans="9:36" x14ac:dyDescent="0.25">
      <c r="I1630" s="365"/>
      <c r="AF1630" s="364"/>
      <c r="AG1630" s="364"/>
      <c r="AH1630" s="364"/>
      <c r="AI1630" s="364"/>
      <c r="AJ1630" s="364"/>
    </row>
    <row r="1631" spans="9:36" x14ac:dyDescent="0.25">
      <c r="I1631" s="365"/>
      <c r="AF1631" s="364"/>
      <c r="AG1631" s="364"/>
      <c r="AH1631" s="364"/>
      <c r="AI1631" s="364"/>
      <c r="AJ1631" s="364"/>
    </row>
    <row r="1632" spans="9:36" x14ac:dyDescent="0.25">
      <c r="I1632" s="365"/>
      <c r="AF1632" s="364"/>
      <c r="AG1632" s="364"/>
      <c r="AH1632" s="364"/>
      <c r="AI1632" s="364"/>
      <c r="AJ1632" s="364"/>
    </row>
    <row r="1633" spans="9:36" x14ac:dyDescent="0.25">
      <c r="I1633" s="365"/>
      <c r="AF1633" s="364"/>
      <c r="AG1633" s="364"/>
      <c r="AH1633" s="364"/>
      <c r="AI1633" s="364"/>
      <c r="AJ1633" s="364"/>
    </row>
    <row r="1634" spans="9:36" x14ac:dyDescent="0.25">
      <c r="I1634" s="365"/>
      <c r="AF1634" s="364"/>
      <c r="AG1634" s="364"/>
      <c r="AH1634" s="364"/>
      <c r="AI1634" s="364"/>
      <c r="AJ1634" s="364"/>
    </row>
    <row r="1635" spans="9:36" x14ac:dyDescent="0.25">
      <c r="I1635" s="365"/>
      <c r="AF1635" s="364"/>
      <c r="AG1635" s="364"/>
      <c r="AH1635" s="364"/>
      <c r="AI1635" s="364"/>
      <c r="AJ1635" s="364"/>
    </row>
    <row r="1636" spans="9:36" x14ac:dyDescent="0.25">
      <c r="I1636" s="365"/>
      <c r="AF1636" s="364"/>
      <c r="AG1636" s="364"/>
      <c r="AH1636" s="364"/>
      <c r="AI1636" s="364"/>
      <c r="AJ1636" s="364"/>
    </row>
    <row r="1637" spans="9:36" x14ac:dyDescent="0.25">
      <c r="I1637" s="365"/>
      <c r="AF1637" s="364"/>
      <c r="AG1637" s="364"/>
      <c r="AH1637" s="364"/>
      <c r="AI1637" s="364"/>
      <c r="AJ1637" s="364"/>
    </row>
    <row r="1638" spans="9:36" x14ac:dyDescent="0.25">
      <c r="I1638" s="365"/>
      <c r="AF1638" s="364"/>
      <c r="AG1638" s="364"/>
      <c r="AH1638" s="364"/>
      <c r="AI1638" s="364"/>
      <c r="AJ1638" s="364"/>
    </row>
    <row r="1639" spans="9:36" x14ac:dyDescent="0.25">
      <c r="I1639" s="365"/>
      <c r="AF1639" s="364"/>
      <c r="AG1639" s="364"/>
      <c r="AH1639" s="364"/>
      <c r="AI1639" s="364"/>
      <c r="AJ1639" s="364"/>
    </row>
    <row r="1640" spans="9:36" x14ac:dyDescent="0.25">
      <c r="I1640" s="365"/>
      <c r="AF1640" s="364"/>
      <c r="AG1640" s="364"/>
      <c r="AH1640" s="364"/>
      <c r="AI1640" s="364"/>
      <c r="AJ1640" s="364"/>
    </row>
    <row r="1641" spans="9:36" x14ac:dyDescent="0.25">
      <c r="I1641" s="365"/>
      <c r="AF1641" s="364"/>
      <c r="AG1641" s="364"/>
      <c r="AH1641" s="364"/>
      <c r="AI1641" s="364"/>
      <c r="AJ1641" s="364"/>
    </row>
    <row r="1642" spans="9:36" x14ac:dyDescent="0.25">
      <c r="I1642" s="365"/>
      <c r="AF1642" s="364"/>
      <c r="AG1642" s="364"/>
      <c r="AH1642" s="364"/>
      <c r="AI1642" s="364"/>
      <c r="AJ1642" s="364"/>
    </row>
    <row r="1643" spans="9:36" x14ac:dyDescent="0.25">
      <c r="I1643" s="365"/>
      <c r="AF1643" s="364"/>
      <c r="AG1643" s="364"/>
      <c r="AH1643" s="364"/>
      <c r="AI1643" s="364"/>
      <c r="AJ1643" s="364"/>
    </row>
    <row r="1644" spans="9:36" x14ac:dyDescent="0.25">
      <c r="I1644" s="365"/>
      <c r="AF1644" s="364"/>
      <c r="AG1644" s="364"/>
      <c r="AH1644" s="364"/>
      <c r="AI1644" s="364"/>
      <c r="AJ1644" s="364"/>
    </row>
    <row r="1645" spans="9:36" x14ac:dyDescent="0.25">
      <c r="I1645" s="365"/>
      <c r="AF1645" s="364"/>
      <c r="AG1645" s="364"/>
      <c r="AH1645" s="364"/>
      <c r="AI1645" s="364"/>
      <c r="AJ1645" s="364"/>
    </row>
    <row r="1646" spans="9:36" x14ac:dyDescent="0.25">
      <c r="I1646" s="365"/>
      <c r="AF1646" s="364"/>
      <c r="AG1646" s="364"/>
      <c r="AH1646" s="364"/>
      <c r="AI1646" s="364"/>
      <c r="AJ1646" s="364"/>
    </row>
    <row r="1647" spans="9:36" x14ac:dyDescent="0.25">
      <c r="I1647" s="365"/>
      <c r="AF1647" s="364"/>
      <c r="AG1647" s="364"/>
      <c r="AH1647" s="364"/>
      <c r="AI1647" s="364"/>
      <c r="AJ1647" s="364"/>
    </row>
    <row r="1648" spans="9:36" x14ac:dyDescent="0.25">
      <c r="I1648" s="365"/>
      <c r="AF1648" s="364"/>
      <c r="AG1648" s="364"/>
      <c r="AH1648" s="364"/>
      <c r="AI1648" s="364"/>
      <c r="AJ1648" s="364"/>
    </row>
    <row r="1649" spans="9:36" x14ac:dyDescent="0.25">
      <c r="I1649" s="365"/>
      <c r="AF1649" s="364"/>
      <c r="AG1649" s="364"/>
      <c r="AH1649" s="364"/>
      <c r="AI1649" s="364"/>
      <c r="AJ1649" s="364"/>
    </row>
    <row r="1650" spans="9:36" x14ac:dyDescent="0.25">
      <c r="I1650" s="365"/>
      <c r="AF1650" s="364"/>
      <c r="AG1650" s="364"/>
      <c r="AH1650" s="364"/>
      <c r="AI1650" s="364"/>
      <c r="AJ1650" s="364"/>
    </row>
    <row r="1651" spans="9:36" x14ac:dyDescent="0.25">
      <c r="I1651" s="365"/>
      <c r="AF1651" s="364"/>
      <c r="AG1651" s="364"/>
      <c r="AH1651" s="364"/>
      <c r="AI1651" s="364"/>
      <c r="AJ1651" s="364"/>
    </row>
    <row r="1652" spans="9:36" x14ac:dyDescent="0.25">
      <c r="I1652" s="365"/>
      <c r="AF1652" s="364"/>
      <c r="AG1652" s="364"/>
      <c r="AH1652" s="364"/>
      <c r="AI1652" s="364"/>
      <c r="AJ1652" s="364"/>
    </row>
    <row r="1653" spans="9:36" x14ac:dyDescent="0.25">
      <c r="I1653" s="365"/>
      <c r="AF1653" s="364"/>
      <c r="AG1653" s="364"/>
      <c r="AH1653" s="364"/>
      <c r="AI1653" s="364"/>
      <c r="AJ1653" s="364"/>
    </row>
    <row r="1654" spans="9:36" x14ac:dyDescent="0.25">
      <c r="I1654" s="365"/>
      <c r="AF1654" s="364"/>
      <c r="AG1654" s="364"/>
      <c r="AH1654" s="364"/>
      <c r="AI1654" s="364"/>
      <c r="AJ1654" s="364"/>
    </row>
    <row r="1655" spans="9:36" x14ac:dyDescent="0.25">
      <c r="I1655" s="365"/>
      <c r="AF1655" s="364"/>
      <c r="AG1655" s="364"/>
      <c r="AH1655" s="364"/>
      <c r="AI1655" s="364"/>
      <c r="AJ1655" s="364"/>
    </row>
    <row r="1656" spans="9:36" x14ac:dyDescent="0.25">
      <c r="I1656" s="365"/>
      <c r="AF1656" s="364"/>
      <c r="AG1656" s="364"/>
      <c r="AH1656" s="364"/>
      <c r="AI1656" s="364"/>
      <c r="AJ1656" s="364"/>
    </row>
    <row r="1657" spans="9:36" x14ac:dyDescent="0.25">
      <c r="I1657" s="365"/>
      <c r="AF1657" s="364"/>
      <c r="AG1657" s="364"/>
      <c r="AH1657" s="364"/>
      <c r="AI1657" s="364"/>
      <c r="AJ1657" s="364"/>
    </row>
    <row r="1658" spans="9:36" x14ac:dyDescent="0.25">
      <c r="I1658" s="365"/>
      <c r="AF1658" s="364"/>
      <c r="AG1658" s="364"/>
      <c r="AH1658" s="364"/>
      <c r="AI1658" s="364"/>
      <c r="AJ1658" s="364"/>
    </row>
    <row r="1659" spans="9:36" x14ac:dyDescent="0.25">
      <c r="I1659" s="365"/>
      <c r="AF1659" s="364"/>
      <c r="AG1659" s="364"/>
      <c r="AH1659" s="364"/>
      <c r="AI1659" s="364"/>
      <c r="AJ1659" s="364"/>
    </row>
    <row r="1660" spans="9:36" x14ac:dyDescent="0.25">
      <c r="I1660" s="365"/>
      <c r="AF1660" s="364"/>
      <c r="AG1660" s="364"/>
      <c r="AH1660" s="364"/>
      <c r="AI1660" s="364"/>
      <c r="AJ1660" s="364"/>
    </row>
    <row r="1661" spans="9:36" x14ac:dyDescent="0.25">
      <c r="I1661" s="365"/>
      <c r="AF1661" s="364"/>
      <c r="AG1661" s="364"/>
      <c r="AH1661" s="364"/>
      <c r="AI1661" s="364"/>
      <c r="AJ1661" s="364"/>
    </row>
    <row r="1662" spans="9:36" x14ac:dyDescent="0.25">
      <c r="I1662" s="365"/>
      <c r="AF1662" s="364"/>
      <c r="AG1662" s="364"/>
      <c r="AH1662" s="364"/>
      <c r="AI1662" s="364"/>
      <c r="AJ1662" s="364"/>
    </row>
  </sheetData>
  <autoFilter ref="A1:AG900">
    <filterColumn colId="4" showButton="0"/>
    <filterColumn colId="5" showButton="0"/>
    <filterColumn colId="6" showButton="0"/>
    <filterColumn colId="9" showButton="0"/>
    <filterColumn colId="11" showButton="0"/>
    <filterColumn colId="13" showButton="0"/>
    <filterColumn colId="14" showButton="0"/>
    <filterColumn colId="15" showButton="0"/>
    <filterColumn colId="16" showButton="0"/>
    <filterColumn colId="17" showButton="0"/>
    <filterColumn colId="18" showButton="0"/>
    <filterColumn colId="19" showButton="0"/>
    <filterColumn colId="22" showButton="0"/>
  </autoFilter>
  <mergeCells count="16">
    <mergeCell ref="AF1:AF2"/>
    <mergeCell ref="AG1:AG2"/>
    <mergeCell ref="I1:I2"/>
    <mergeCell ref="A1:A2"/>
    <mergeCell ref="B1:B2"/>
    <mergeCell ref="C1:C2"/>
    <mergeCell ref="D1:D2"/>
    <mergeCell ref="E1:H1"/>
    <mergeCell ref="AA1:AA2"/>
    <mergeCell ref="AC1:AC2"/>
    <mergeCell ref="J1:K1"/>
    <mergeCell ref="L1:M1"/>
    <mergeCell ref="N1:U1"/>
    <mergeCell ref="V1:V2"/>
    <mergeCell ref="W1:X1"/>
    <mergeCell ref="Z1:Z2"/>
  </mergeCells>
  <hyperlinks>
    <hyperlink ref="AF72" r:id="rId1"/>
    <hyperlink ref="D902" r:id="rId2"/>
  </hyperlinks>
  <printOptions gridLines="1"/>
  <pageMargins left="0.17" right="0.17" top="0.5" bottom="0.42" header="0.17" footer="0.17"/>
  <pageSetup paperSize="17" scale="46" fitToHeight="0" orientation="landscape" r:id="rId3"/>
  <headerFooter alignWithMargins="0">
    <oddHeader>&amp;C&amp;"Arial,Bold"eApp Wizard (#900)
Screen Field Rules</oddHeader>
    <oddFooter>&amp;L&amp;8&amp;Z
&amp;F&amp;C&amp;8Page &amp;P of &amp;N&amp;R&amp;8Last Printed: &amp;D</oddFooter>
  </headerFooter>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outlinePr summaryBelow="0" summaryRight="0"/>
    <pageSetUpPr fitToPage="1"/>
  </sheetPr>
  <dimension ref="A1:M1850"/>
  <sheetViews>
    <sheetView topLeftCell="A1792" zoomScaleNormal="100" workbookViewId="0">
      <selection activeCell="E1819" sqref="E1819"/>
    </sheetView>
  </sheetViews>
  <sheetFormatPr defaultRowHeight="13.2" outlineLevelRow="1" x14ac:dyDescent="0.25"/>
  <cols>
    <col min="1" max="1" width="8.5546875" customWidth="1"/>
    <col min="2" max="2" width="16.88671875" customWidth="1"/>
    <col min="3" max="3" width="28.5546875" customWidth="1"/>
    <col min="4" max="4" width="27.5546875" customWidth="1"/>
    <col min="5" max="5" width="93.5546875" customWidth="1"/>
    <col min="6" max="6" width="21.5546875" customWidth="1"/>
    <col min="7" max="7" width="27.109375" style="106" customWidth="1"/>
    <col min="8" max="8" width="15.5546875" customWidth="1"/>
    <col min="9" max="9" width="114" style="287" customWidth="1"/>
    <col min="13" max="13" width="56" customWidth="1"/>
  </cols>
  <sheetData>
    <row r="1" spans="1:11" x14ac:dyDescent="0.25">
      <c r="A1" s="51" t="s">
        <v>331</v>
      </c>
      <c r="B1" s="47" t="s">
        <v>617</v>
      </c>
      <c r="C1" s="75" t="s">
        <v>289</v>
      </c>
      <c r="D1" s="497"/>
      <c r="E1" s="76" t="s">
        <v>334</v>
      </c>
      <c r="F1" s="835" t="s">
        <v>260</v>
      </c>
      <c r="G1" s="837" t="s">
        <v>720</v>
      </c>
      <c r="H1" s="138"/>
    </row>
    <row r="2" spans="1:11" ht="20.399999999999999" x14ac:dyDescent="0.25">
      <c r="A2" s="51" t="s">
        <v>331</v>
      </c>
      <c r="B2" s="48" t="s">
        <v>391</v>
      </c>
      <c r="C2" s="36" t="s">
        <v>392</v>
      </c>
      <c r="D2" s="16" t="s">
        <v>594</v>
      </c>
      <c r="E2" s="7" t="s">
        <v>288</v>
      </c>
      <c r="F2" s="836"/>
      <c r="G2" s="838"/>
      <c r="H2" s="138" t="s">
        <v>584</v>
      </c>
    </row>
    <row r="3" spans="1:11" s="104" customFormat="1" ht="30.6" x14ac:dyDescent="0.25">
      <c r="A3" s="51" t="s">
        <v>2825</v>
      </c>
      <c r="B3" s="19" t="s">
        <v>2299</v>
      </c>
      <c r="C3" s="65"/>
      <c r="D3" s="65"/>
      <c r="E3" s="93"/>
      <c r="F3" s="17"/>
      <c r="G3" s="164"/>
      <c r="H3" s="177"/>
      <c r="I3" s="287"/>
    </row>
    <row r="4" spans="1:11" s="104" customFormat="1" ht="30.6" outlineLevel="1" x14ac:dyDescent="0.25">
      <c r="A4" s="51" t="s">
        <v>2826</v>
      </c>
      <c r="B4" s="49" t="s">
        <v>2299</v>
      </c>
      <c r="C4" s="14" t="s">
        <v>2668</v>
      </c>
      <c r="D4" s="33" t="s">
        <v>415</v>
      </c>
      <c r="E4" s="162"/>
      <c r="F4" s="39"/>
      <c r="G4" s="164"/>
      <c r="H4" s="177"/>
      <c r="I4" s="287"/>
    </row>
    <row r="5" spans="1:11" s="104" customFormat="1" ht="20.399999999999999" outlineLevel="1" x14ac:dyDescent="0.25">
      <c r="A5" s="51" t="s">
        <v>2827</v>
      </c>
      <c r="B5" s="105" t="s">
        <v>2299</v>
      </c>
      <c r="C5" s="101" t="s">
        <v>398</v>
      </c>
      <c r="D5" s="101" t="s">
        <v>2507</v>
      </c>
      <c r="E5" s="161" t="str">
        <f>'Fields on Screen Rules'!AE$144&amp;" "&amp;'Fields on Screen Rules'!AE$145&amp;" "&amp;'Fields on Screen Rules'!AE$146&amp;" "&amp;'Fields on Screen Rules'!AE$147</f>
        <v>First (23) MI (24) Last (25) Suffix (26)</v>
      </c>
      <c r="F5" s="143"/>
      <c r="G5" s="164"/>
      <c r="H5" s="177"/>
      <c r="I5" s="287"/>
    </row>
    <row r="6" spans="1:11" s="104" customFormat="1" ht="20.399999999999999" outlineLevel="1" x14ac:dyDescent="0.25">
      <c r="A6" s="51" t="s">
        <v>2828</v>
      </c>
      <c r="B6" s="105" t="s">
        <v>2299</v>
      </c>
      <c r="C6" s="101" t="s">
        <v>398</v>
      </c>
      <c r="D6" s="101" t="s">
        <v>2508</v>
      </c>
      <c r="E6" s="161" t="str">
        <f>"Check if "&amp;'Fields on Screen Rules'!AE$148&amp;" is Male"</f>
        <v>Check if Sex (26.5) is Male</v>
      </c>
      <c r="F6" s="143"/>
      <c r="G6" s="164"/>
      <c r="H6" s="177"/>
      <c r="I6" s="287"/>
    </row>
    <row r="7" spans="1:11" s="104" customFormat="1" ht="20.399999999999999" outlineLevel="1" x14ac:dyDescent="0.25">
      <c r="A7" s="51" t="s">
        <v>2829</v>
      </c>
      <c r="B7" s="105" t="s">
        <v>2299</v>
      </c>
      <c r="C7" s="101" t="s">
        <v>398</v>
      </c>
      <c r="D7" s="101" t="s">
        <v>2509</v>
      </c>
      <c r="E7" s="161" t="str">
        <f>"Check if "&amp;'Fields on Screen Rules'!AE$148&amp;" is Female"</f>
        <v>Check if Sex (26.5) is Female</v>
      </c>
      <c r="F7" s="143"/>
      <c r="G7" s="164"/>
      <c r="H7" s="177"/>
      <c r="I7" s="287"/>
    </row>
    <row r="8" spans="1:11" s="104" customFormat="1" ht="20.399999999999999" outlineLevel="1" x14ac:dyDescent="0.25">
      <c r="A8" s="51" t="s">
        <v>2830</v>
      </c>
      <c r="B8" s="105" t="s">
        <v>2299</v>
      </c>
      <c r="C8" s="101" t="s">
        <v>398</v>
      </c>
      <c r="D8" s="101" t="s">
        <v>2510</v>
      </c>
      <c r="E8" s="161" t="str">
        <f>'Fields on Screen Rules'!AE$169</f>
        <v>Street Address (47)</v>
      </c>
      <c r="F8" s="143"/>
      <c r="G8" s="164"/>
      <c r="H8" s="177"/>
      <c r="I8" s="287"/>
    </row>
    <row r="9" spans="1:11" s="104" customFormat="1" ht="20.399999999999999" outlineLevel="1" x14ac:dyDescent="0.25">
      <c r="A9" s="51" t="s">
        <v>2831</v>
      </c>
      <c r="B9" s="105" t="s">
        <v>2299</v>
      </c>
      <c r="C9" s="101" t="s">
        <v>398</v>
      </c>
      <c r="D9" s="101" t="s">
        <v>395</v>
      </c>
      <c r="E9" s="161" t="str">
        <f>'Fields on Screen Rules'!AE$170</f>
        <v>City (48)</v>
      </c>
      <c r="F9" s="143"/>
      <c r="G9" s="164"/>
      <c r="H9" s="177"/>
      <c r="I9" s="287"/>
    </row>
    <row r="10" spans="1:11" s="104" customFormat="1" ht="20.399999999999999" outlineLevel="1" x14ac:dyDescent="0.25">
      <c r="A10" s="51" t="s">
        <v>2832</v>
      </c>
      <c r="B10" s="105" t="s">
        <v>2299</v>
      </c>
      <c r="C10" s="101" t="s">
        <v>398</v>
      </c>
      <c r="D10" s="101" t="s">
        <v>284</v>
      </c>
      <c r="E10" s="161" t="str">
        <f>'Fields on Screen Rules'!AE$171</f>
        <v>State (49)</v>
      </c>
      <c r="F10" s="143"/>
      <c r="G10" s="164"/>
      <c r="H10" s="177"/>
      <c r="I10" s="287"/>
    </row>
    <row r="11" spans="1:11" s="104" customFormat="1" ht="20.399999999999999" outlineLevel="1" x14ac:dyDescent="0.25">
      <c r="A11" s="51" t="s">
        <v>2833</v>
      </c>
      <c r="B11" s="105" t="s">
        <v>2299</v>
      </c>
      <c r="C11" s="101" t="s">
        <v>398</v>
      </c>
      <c r="D11" s="101" t="s">
        <v>285</v>
      </c>
      <c r="E11" s="161" t="str">
        <f>'Fields on Screen Rules'!AE$172</f>
        <v>Zip Code (50)</v>
      </c>
      <c r="F11" s="143"/>
      <c r="G11" s="164"/>
      <c r="H11" s="177"/>
      <c r="I11" s="287"/>
    </row>
    <row r="12" spans="1:11" s="104" customFormat="1" ht="30.6" outlineLevel="1" x14ac:dyDescent="0.25">
      <c r="A12" s="51" t="s">
        <v>2834</v>
      </c>
      <c r="B12" s="105" t="s">
        <v>2299</v>
      </c>
      <c r="C12" s="101" t="s">
        <v>398</v>
      </c>
      <c r="D12" s="101" t="s">
        <v>2511</v>
      </c>
      <c r="E12" s="161" t="str">
        <f>'Fields on Screen Rules'!AE$173</f>
        <v>How long at this address
     Years
     Months (51)</v>
      </c>
      <c r="F12" s="143"/>
      <c r="G12" s="164"/>
      <c r="H12" s="177"/>
      <c r="I12" s="287"/>
    </row>
    <row r="13" spans="1:11" s="104" customFormat="1" ht="20.399999999999999" outlineLevel="1" x14ac:dyDescent="0.25">
      <c r="A13" s="51" t="s">
        <v>2835</v>
      </c>
      <c r="B13" s="105" t="s">
        <v>2299</v>
      </c>
      <c r="C13" s="101" t="s">
        <v>398</v>
      </c>
      <c r="D13" s="101" t="s">
        <v>2512</v>
      </c>
      <c r="E13" s="161" t="str">
        <f>'Fields on Screen Rules'!AE$158</f>
        <v>Date of Birth (36)</v>
      </c>
      <c r="F13" s="143"/>
      <c r="G13" s="164"/>
      <c r="H13" s="177"/>
      <c r="I13" s="287"/>
    </row>
    <row r="14" spans="1:11" s="104" customFormat="1" ht="20.399999999999999" outlineLevel="1" x14ac:dyDescent="0.25">
      <c r="A14" s="51" t="s">
        <v>2836</v>
      </c>
      <c r="B14" s="105" t="s">
        <v>2299</v>
      </c>
      <c r="C14" s="101" t="s">
        <v>398</v>
      </c>
      <c r="D14" s="101" t="s">
        <v>2513</v>
      </c>
      <c r="E14" s="161" t="str">
        <f>'Fields on Screen Rules'!AE$167&amp;" "&amp;'Fields on Screen Rules'!AE$166</f>
        <v>State of Birth (45) Country of Birth (44)</v>
      </c>
      <c r="F14" s="143"/>
      <c r="G14" s="164"/>
      <c r="H14" s="177"/>
      <c r="I14" s="287"/>
    </row>
    <row r="15" spans="1:11" s="104" customFormat="1" ht="20.399999999999999" outlineLevel="1" x14ac:dyDescent="0.25">
      <c r="A15" s="51" t="s">
        <v>2837</v>
      </c>
      <c r="B15" s="105" t="s">
        <v>2299</v>
      </c>
      <c r="C15" s="101" t="s">
        <v>398</v>
      </c>
      <c r="D15" s="101" t="s">
        <v>2514</v>
      </c>
      <c r="E15" s="161" t="str">
        <f>'Fields on Screen Rules'!AE$157</f>
        <v>Soc. Sec. # (35)</v>
      </c>
      <c r="F15" s="143"/>
      <c r="G15" s="164"/>
      <c r="H15" s="177"/>
      <c r="I15" s="287"/>
    </row>
    <row r="16" spans="1:11" s="104" customFormat="1" ht="20.399999999999999" outlineLevel="1" x14ac:dyDescent="0.25">
      <c r="A16" s="51" t="s">
        <v>2838</v>
      </c>
      <c r="B16" s="105" t="s">
        <v>2299</v>
      </c>
      <c r="C16" s="101" t="s">
        <v>398</v>
      </c>
      <c r="D16" s="95" t="s">
        <v>2515</v>
      </c>
      <c r="E16" s="64" t="str">
        <f>"If "&amp;'Fields on Screen Rules'!AE$162&amp;" = NO, enter 'N/A', 
ELSE "&amp;'Fields on Screen Rules'!AE$164&amp;" and "&amp;'Fields on Screen Rules'!AE$165&amp;" separated by a comma (Print state 2 character code)"</f>
        <v>If Does the Proposed Insured have a Driver's License (39) = NO, enter 'N/A', 
ELSE License # (41) and State (42) separated by a comma (Print state 2 character code)</v>
      </c>
      <c r="F16" s="95"/>
      <c r="G16" s="87"/>
      <c r="H16" s="177"/>
      <c r="I16" s="288"/>
      <c r="J16" s="25"/>
      <c r="K16" s="25"/>
    </row>
    <row r="17" spans="1:11" s="104" customFormat="1" ht="20.399999999999999" outlineLevel="1" x14ac:dyDescent="0.25">
      <c r="A17" s="51" t="s">
        <v>2839</v>
      </c>
      <c r="B17" s="105" t="s">
        <v>2299</v>
      </c>
      <c r="C17" s="101" t="s">
        <v>398</v>
      </c>
      <c r="D17" s="95" t="s">
        <v>2516</v>
      </c>
      <c r="E17" s="161" t="str">
        <f>'Fields on Screen Rules'!AE$175</f>
        <v>Mobile # (53)</v>
      </c>
      <c r="F17" s="518"/>
      <c r="G17" s="87"/>
      <c r="H17" s="177"/>
      <c r="I17" s="288"/>
      <c r="J17" s="25"/>
      <c r="K17" s="25"/>
    </row>
    <row r="18" spans="1:11" s="104" customFormat="1" ht="20.399999999999999" outlineLevel="1" x14ac:dyDescent="0.25">
      <c r="A18" s="51" t="s">
        <v>2840</v>
      </c>
      <c r="B18" s="105" t="s">
        <v>2299</v>
      </c>
      <c r="C18" s="101" t="s">
        <v>398</v>
      </c>
      <c r="D18" s="95" t="s">
        <v>2517</v>
      </c>
      <c r="E18" s="161" t="str">
        <f>'Fields on Screen Rules'!AE$174</f>
        <v>Telephone # (52)</v>
      </c>
      <c r="F18" s="518"/>
      <c r="G18" s="87"/>
      <c r="H18" s="177"/>
      <c r="I18" s="288"/>
      <c r="J18" s="25"/>
      <c r="K18" s="25"/>
    </row>
    <row r="19" spans="1:11" s="104" customFormat="1" ht="20.399999999999999" outlineLevel="1" x14ac:dyDescent="0.25">
      <c r="A19" s="51" t="s">
        <v>2841</v>
      </c>
      <c r="B19" s="105" t="s">
        <v>2299</v>
      </c>
      <c r="C19" s="101" t="s">
        <v>398</v>
      </c>
      <c r="D19" s="95" t="s">
        <v>2518</v>
      </c>
      <c r="E19" s="161" t="str">
        <f>'Fields on Screen Rules'!AE$159</f>
        <v>E-Mail (43)</v>
      </c>
      <c r="F19" s="518"/>
      <c r="G19" s="87"/>
      <c r="H19" s="177"/>
      <c r="I19" s="288"/>
      <c r="J19" s="25"/>
      <c r="K19" s="25"/>
    </row>
    <row r="20" spans="1:11" s="104" customFormat="1" ht="20.399999999999999" outlineLevel="1" x14ac:dyDescent="0.25">
      <c r="A20" s="51" t="s">
        <v>2842</v>
      </c>
      <c r="B20" s="105" t="s">
        <v>2299</v>
      </c>
      <c r="C20" s="101" t="s">
        <v>398</v>
      </c>
      <c r="D20" s="95" t="s">
        <v>2519</v>
      </c>
      <c r="E20" s="161" t="str">
        <f>'Fields on Screen Rules'!AE$181</f>
        <v>Occupation (58)</v>
      </c>
      <c r="F20" s="518"/>
      <c r="G20" s="87"/>
      <c r="H20" s="177"/>
      <c r="I20" s="288"/>
      <c r="J20" s="25"/>
      <c r="K20" s="25"/>
    </row>
    <row r="21" spans="1:11" s="104" customFormat="1" ht="20.399999999999999" outlineLevel="1" x14ac:dyDescent="0.25">
      <c r="A21" s="51" t="s">
        <v>2843</v>
      </c>
      <c r="B21" s="105" t="s">
        <v>2299</v>
      </c>
      <c r="C21" s="101" t="s">
        <v>398</v>
      </c>
      <c r="D21" s="95" t="s">
        <v>2520</v>
      </c>
      <c r="E21" s="161" t="str">
        <f>'Fields on Screen Rules'!AE$182</f>
        <v>Employer's Name (59)</v>
      </c>
      <c r="F21" s="518"/>
      <c r="G21" s="87"/>
      <c r="H21" s="177"/>
      <c r="I21" s="288"/>
      <c r="J21" s="25"/>
      <c r="K21" s="25"/>
    </row>
    <row r="22" spans="1:11" s="104" customFormat="1" ht="30.6" outlineLevel="1" x14ac:dyDescent="0.25">
      <c r="A22" s="51" t="s">
        <v>2844</v>
      </c>
      <c r="B22" s="105" t="s">
        <v>2299</v>
      </c>
      <c r="C22" s="101" t="s">
        <v>398</v>
      </c>
      <c r="D22" s="95" t="s">
        <v>2521</v>
      </c>
      <c r="E22" s="161" t="str">
        <f>'Fields on Screen Rules'!AE$187</f>
        <v>How long
     Years
     Months (64)</v>
      </c>
      <c r="F22" s="518"/>
      <c r="G22" s="87"/>
      <c r="H22" s="177"/>
      <c r="I22" s="288"/>
      <c r="J22" s="25"/>
      <c r="K22" s="25"/>
    </row>
    <row r="23" spans="1:11" s="104" customFormat="1" ht="30.6" outlineLevel="1" x14ac:dyDescent="0.25">
      <c r="A23" s="51" t="s">
        <v>2845</v>
      </c>
      <c r="B23" s="105" t="s">
        <v>2299</v>
      </c>
      <c r="C23" s="101" t="s">
        <v>398</v>
      </c>
      <c r="D23" s="95" t="s">
        <v>2522</v>
      </c>
      <c r="E23" s="161" t="str">
        <f>'Fields on Screen Rules'!AE183&amp;" "&amp;'Fields on Screen Rules'!AE184&amp;" "&amp;'Fields on Screen Rules'!AE185&amp;" "&amp;'Fields on Screen Rules'!AE186</f>
        <v>Address (60) City (61) State (62) Zip Code (63)</v>
      </c>
      <c r="F23" s="518"/>
      <c r="G23" s="87"/>
      <c r="H23" s="177"/>
      <c r="I23" s="288"/>
      <c r="J23" s="25"/>
      <c r="K23" s="25"/>
    </row>
    <row r="24" spans="1:11" s="104" customFormat="1" ht="20.399999999999999" outlineLevel="1" x14ac:dyDescent="0.25">
      <c r="A24" s="51" t="s">
        <v>2846</v>
      </c>
      <c r="B24" s="105" t="s">
        <v>2299</v>
      </c>
      <c r="C24" s="101" t="s">
        <v>398</v>
      </c>
      <c r="D24" s="95" t="s">
        <v>2523</v>
      </c>
      <c r="E24" s="161" t="str">
        <f>'Fields on Screen Rules'!AE188</f>
        <v>Type of Business (65)</v>
      </c>
      <c r="F24" s="518"/>
      <c r="G24" s="87"/>
      <c r="H24" s="177"/>
      <c r="I24" s="288"/>
      <c r="J24" s="25"/>
      <c r="K24" s="25"/>
    </row>
    <row r="25" spans="1:11" s="104" customFormat="1" ht="30.6" outlineLevel="1" x14ac:dyDescent="0.25">
      <c r="A25" s="51" t="s">
        <v>2847</v>
      </c>
      <c r="B25" s="105" t="s">
        <v>2299</v>
      </c>
      <c r="C25" s="101" t="s">
        <v>398</v>
      </c>
      <c r="D25" s="262" t="s">
        <v>2524</v>
      </c>
      <c r="E25" s="161" t="str">
        <f>"Check if "&amp;'Fields on Screen Rules'!AE160&amp;" is Yes"</f>
        <v>Check if Married (or in a civil union or domestic partnership) (37) is Yes</v>
      </c>
      <c r="F25" s="518"/>
      <c r="G25" s="87"/>
      <c r="H25" s="177"/>
      <c r="I25" s="288"/>
      <c r="J25" s="25"/>
      <c r="K25" s="25"/>
    </row>
    <row r="26" spans="1:11" s="104" customFormat="1" ht="30.6" outlineLevel="1" x14ac:dyDescent="0.25">
      <c r="A26" s="51" t="s">
        <v>2848</v>
      </c>
      <c r="B26" s="105" t="s">
        <v>2299</v>
      </c>
      <c r="C26" s="101" t="s">
        <v>398</v>
      </c>
      <c r="D26" s="262" t="s">
        <v>2526</v>
      </c>
      <c r="E26" s="161" t="str">
        <f>"Check if "&amp;'Fields on Screen Rules'!AE161&amp;" is No"</f>
        <v>Check if Amount of life insurance in force on spouse/partner (38) is No</v>
      </c>
      <c r="F26" s="518"/>
      <c r="G26" s="87"/>
      <c r="H26" s="177"/>
      <c r="I26" s="288"/>
      <c r="J26" s="25"/>
      <c r="K26" s="25"/>
    </row>
    <row r="27" spans="1:11" s="104" customFormat="1" ht="20.399999999999999" outlineLevel="1" x14ac:dyDescent="0.25">
      <c r="A27" s="51" t="s">
        <v>2849</v>
      </c>
      <c r="B27" s="105" t="s">
        <v>2299</v>
      </c>
      <c r="C27" s="101" t="s">
        <v>398</v>
      </c>
      <c r="D27" s="262" t="s">
        <v>2527</v>
      </c>
      <c r="E27" s="161" t="str">
        <f>"Check if "&amp;'Fields on Screen Rules'!AE176&amp;" is U.S. Citizen"</f>
        <v>Check if Proposed Insured is a (54) is U.S. Citizen</v>
      </c>
      <c r="F27" s="518"/>
      <c r="G27" s="87"/>
      <c r="H27" s="177"/>
      <c r="I27" s="288"/>
      <c r="J27" s="25"/>
      <c r="K27" s="25"/>
    </row>
    <row r="28" spans="1:11" s="104" customFormat="1" ht="20.399999999999999" outlineLevel="1" x14ac:dyDescent="0.25">
      <c r="A28" s="51" t="s">
        <v>2850</v>
      </c>
      <c r="B28" s="105" t="s">
        <v>2299</v>
      </c>
      <c r="C28" s="101" t="s">
        <v>398</v>
      </c>
      <c r="D28" s="262" t="s">
        <v>2528</v>
      </c>
      <c r="E28" s="161" t="str">
        <f>"Check if "&amp;'Fields on Screen Rules'!AE176&amp;" is U.S. Permanent Resident"</f>
        <v>Check if Proposed Insured is a (54) is U.S. Permanent Resident</v>
      </c>
      <c r="F28" s="518"/>
      <c r="G28" s="87"/>
      <c r="H28" s="177"/>
      <c r="I28" s="288"/>
      <c r="J28" s="25"/>
      <c r="K28" s="25"/>
    </row>
    <row r="29" spans="1:11" s="104" customFormat="1" ht="20.399999999999999" outlineLevel="1" x14ac:dyDescent="0.25">
      <c r="A29" s="51" t="s">
        <v>2851</v>
      </c>
      <c r="B29" s="105" t="s">
        <v>2299</v>
      </c>
      <c r="C29" s="101" t="s">
        <v>398</v>
      </c>
      <c r="D29" s="262" t="s">
        <v>2529</v>
      </c>
      <c r="E29" s="161" t="str">
        <f>"Check if "&amp;'Fields on Screen Rules'!AE176&amp;" is Foreign National"</f>
        <v>Check if Proposed Insured is a (54) is Foreign National</v>
      </c>
      <c r="F29" s="518"/>
      <c r="G29" s="87"/>
      <c r="H29" s="177"/>
      <c r="I29" s="288"/>
      <c r="J29" s="25"/>
      <c r="K29" s="25"/>
    </row>
    <row r="30" spans="1:11" s="104" customFormat="1" ht="20.399999999999999" outlineLevel="1" x14ac:dyDescent="0.25">
      <c r="A30" s="51" t="s">
        <v>2852</v>
      </c>
      <c r="B30" s="105" t="s">
        <v>2299</v>
      </c>
      <c r="C30" s="101" t="s">
        <v>398</v>
      </c>
      <c r="D30" s="262" t="s">
        <v>2530</v>
      </c>
      <c r="E30" s="161" t="str">
        <f>'Fields on Screen Rules'!AE177</f>
        <v>Country (55)</v>
      </c>
      <c r="F30" s="518"/>
      <c r="G30" s="87"/>
      <c r="H30" s="177"/>
      <c r="I30" s="288"/>
      <c r="J30" s="25"/>
      <c r="K30" s="25"/>
    </row>
    <row r="31" spans="1:11" s="104" customFormat="1" ht="20.399999999999999" outlineLevel="1" x14ac:dyDescent="0.25">
      <c r="A31" s="51" t="s">
        <v>2853</v>
      </c>
      <c r="B31" s="105" t="s">
        <v>2299</v>
      </c>
      <c r="C31" s="101" t="s">
        <v>398</v>
      </c>
      <c r="D31" s="262" t="s">
        <v>2531</v>
      </c>
      <c r="E31" s="161" t="str">
        <f>'Fields on Screen Rules'!AE178</f>
        <v>Visa Type (56)</v>
      </c>
      <c r="F31" s="518"/>
      <c r="G31" s="87"/>
      <c r="H31" s="177"/>
      <c r="I31" s="288"/>
      <c r="J31" s="25"/>
      <c r="K31" s="25"/>
    </row>
    <row r="32" spans="1:11" s="104" customFormat="1" ht="20.399999999999999" outlineLevel="1" x14ac:dyDescent="0.25">
      <c r="A32" s="51" t="s">
        <v>2854</v>
      </c>
      <c r="B32" s="105" t="s">
        <v>2299</v>
      </c>
      <c r="C32" s="101" t="s">
        <v>398</v>
      </c>
      <c r="D32" s="262" t="s">
        <v>2532</v>
      </c>
      <c r="E32" s="161" t="str">
        <f>'Fields on Screen Rules'!AE179</f>
        <v>How long in this country (57)</v>
      </c>
      <c r="F32" s="518"/>
      <c r="G32" s="87"/>
      <c r="H32" s="177"/>
      <c r="I32" s="288"/>
      <c r="J32" s="25"/>
      <c r="K32" s="25"/>
    </row>
    <row r="33" spans="1:11" s="104" customFormat="1" ht="20.399999999999999" outlineLevel="1" x14ac:dyDescent="0.25">
      <c r="A33" s="51" t="s">
        <v>2855</v>
      </c>
      <c r="B33" s="105" t="s">
        <v>2299</v>
      </c>
      <c r="C33" s="101" t="s">
        <v>398</v>
      </c>
      <c r="D33" s="262" t="s">
        <v>2533</v>
      </c>
      <c r="E33" s="161" t="str">
        <f>'Fields on Screen Rules'!AE189</f>
        <v>Annual Earned Income (66)</v>
      </c>
      <c r="F33" s="518"/>
      <c r="G33" s="87"/>
      <c r="H33" s="177"/>
      <c r="I33" s="288"/>
      <c r="J33" s="25"/>
      <c r="K33" s="25"/>
    </row>
    <row r="34" spans="1:11" s="104" customFormat="1" ht="20.399999999999999" outlineLevel="1" x14ac:dyDescent="0.25">
      <c r="A34" s="51" t="s">
        <v>2856</v>
      </c>
      <c r="B34" s="105" t="s">
        <v>2299</v>
      </c>
      <c r="C34" s="101" t="s">
        <v>398</v>
      </c>
      <c r="D34" s="262" t="s">
        <v>2534</v>
      </c>
      <c r="E34" s="161" t="str">
        <f>'Fields on Screen Rules'!AE190</f>
        <v>Annual Unearned Income (67)</v>
      </c>
      <c r="F34" s="518"/>
      <c r="G34" s="87"/>
      <c r="H34" s="177"/>
      <c r="I34" s="288"/>
      <c r="J34" s="25"/>
      <c r="K34" s="25"/>
    </row>
    <row r="35" spans="1:11" s="104" customFormat="1" ht="20.399999999999999" outlineLevel="1" x14ac:dyDescent="0.25">
      <c r="A35" s="51" t="s">
        <v>2857</v>
      </c>
      <c r="B35" s="105" t="s">
        <v>2299</v>
      </c>
      <c r="C35" s="101" t="s">
        <v>398</v>
      </c>
      <c r="D35" s="262" t="s">
        <v>2535</v>
      </c>
      <c r="E35" s="161" t="str">
        <f>"Check if "&amp;'Fields on Screen Rules'!AE193&amp;" is Individual"</f>
        <v>Check if ('Individual' or 'Joint' Radio Buttons) (70) is Individual</v>
      </c>
      <c r="F35" s="518"/>
      <c r="G35" s="87"/>
      <c r="H35" s="177"/>
      <c r="I35" s="288"/>
      <c r="J35" s="25"/>
      <c r="K35" s="25"/>
    </row>
    <row r="36" spans="1:11" s="104" customFormat="1" ht="20.399999999999999" outlineLevel="1" x14ac:dyDescent="0.25">
      <c r="A36" s="51" t="s">
        <v>2858</v>
      </c>
      <c r="B36" s="105" t="s">
        <v>2299</v>
      </c>
      <c r="C36" s="101" t="s">
        <v>398</v>
      </c>
      <c r="D36" s="262" t="s">
        <v>2536</v>
      </c>
      <c r="E36" s="161" t="str">
        <f>"Check if "&amp;'Fields on Screen Rules'!AE193&amp;" is Joint"</f>
        <v>Check if ('Individual' or 'Joint' Radio Buttons) (70) is Joint</v>
      </c>
      <c r="F36" s="518"/>
      <c r="G36" s="87"/>
      <c r="H36" s="177"/>
      <c r="I36" s="288"/>
      <c r="J36" s="25"/>
      <c r="K36" s="25"/>
    </row>
    <row r="37" spans="1:11" s="104" customFormat="1" ht="20.399999999999999" outlineLevel="1" x14ac:dyDescent="0.25">
      <c r="A37" s="51" t="s">
        <v>2859</v>
      </c>
      <c r="B37" s="105" t="s">
        <v>2299</v>
      </c>
      <c r="C37" s="101" t="s">
        <v>398</v>
      </c>
      <c r="D37" s="262" t="s">
        <v>2537</v>
      </c>
      <c r="E37" s="161" t="str">
        <f>'Fields on Screen Rules'!AE192</f>
        <v>Net Worth (69)</v>
      </c>
      <c r="F37" s="518"/>
      <c r="G37" s="87"/>
      <c r="H37" s="177"/>
      <c r="I37" s="288"/>
      <c r="J37" s="25"/>
      <c r="K37" s="25"/>
    </row>
    <row r="38" spans="1:11" s="104" customFormat="1" ht="20.399999999999999" outlineLevel="1" x14ac:dyDescent="0.25">
      <c r="A38" s="51" t="s">
        <v>2860</v>
      </c>
      <c r="B38" s="105" t="s">
        <v>2299</v>
      </c>
      <c r="C38" s="161" t="s">
        <v>2538</v>
      </c>
      <c r="D38" s="262" t="s">
        <v>2539</v>
      </c>
      <c r="E38" s="161" t="str">
        <f>'Fields on Screen Rules'!AE78</f>
        <v>Product Name (704)</v>
      </c>
      <c r="F38" s="518"/>
      <c r="G38" s="87"/>
      <c r="H38" s="177"/>
      <c r="I38" s="288"/>
      <c r="J38" s="25"/>
      <c r="K38" s="25"/>
    </row>
    <row r="39" spans="1:11" s="104" customFormat="1" ht="20.399999999999999" outlineLevel="1" x14ac:dyDescent="0.25">
      <c r="A39" s="51" t="s">
        <v>2861</v>
      </c>
      <c r="B39" s="105" t="s">
        <v>2299</v>
      </c>
      <c r="C39" s="161" t="s">
        <v>2538</v>
      </c>
      <c r="D39" s="101" t="s">
        <v>2540</v>
      </c>
      <c r="E39" s="161" t="str">
        <f>'Fields on Screen Rules'!AE80</f>
        <v>Planned Annual Premium (705)</v>
      </c>
      <c r="F39" s="143"/>
      <c r="G39" s="164"/>
      <c r="H39" s="177"/>
      <c r="I39" s="287"/>
    </row>
    <row r="40" spans="1:11" s="104" customFormat="1" ht="20.399999999999999" outlineLevel="1" x14ac:dyDescent="0.25">
      <c r="A40" s="51" t="s">
        <v>2862</v>
      </c>
      <c r="B40" s="105" t="s">
        <v>2299</v>
      </c>
      <c r="C40" s="161" t="s">
        <v>2551</v>
      </c>
      <c r="D40" s="101" t="s">
        <v>2552</v>
      </c>
      <c r="E40" s="161" t="str">
        <f>'Fields on Screen Rules'!AE89</f>
        <v>Basic Coverage Amount (714)</v>
      </c>
      <c r="F40" s="143"/>
      <c r="G40" s="164"/>
      <c r="H40" s="177"/>
      <c r="I40" s="287"/>
    </row>
    <row r="41" spans="1:11" s="104" customFormat="1" ht="20.399999999999999" outlineLevel="1" x14ac:dyDescent="0.25">
      <c r="A41" s="51" t="s">
        <v>2863</v>
      </c>
      <c r="B41" s="105" t="s">
        <v>2299</v>
      </c>
      <c r="C41" s="161" t="s">
        <v>2551</v>
      </c>
      <c r="D41" s="101" t="s">
        <v>2553</v>
      </c>
      <c r="E41" s="161" t="str">
        <f>"Check box if "&amp;'Fields on Screen Rules'!AE90&amp;" is checked"</f>
        <v>Check box if Annual Renewable Term (715) is checked</v>
      </c>
      <c r="F41" s="143"/>
      <c r="G41" s="164"/>
      <c r="H41" s="177"/>
      <c r="I41" s="287"/>
    </row>
    <row r="42" spans="1:11" s="104" customFormat="1" ht="20.399999999999999" outlineLevel="1" x14ac:dyDescent="0.25">
      <c r="A42" s="51" t="s">
        <v>2864</v>
      </c>
      <c r="B42" s="105" t="s">
        <v>2299</v>
      </c>
      <c r="C42" s="161" t="s">
        <v>2551</v>
      </c>
      <c r="D42" s="101" t="s">
        <v>2628</v>
      </c>
      <c r="E42" s="161" t="str">
        <f>'Fields on Screen Rules'!AE91</f>
        <v>Annual Renewable Term Amount (716)</v>
      </c>
      <c r="F42" s="143"/>
      <c r="G42" s="164"/>
      <c r="H42" s="177"/>
      <c r="I42" s="287"/>
    </row>
    <row r="43" spans="1:11" s="104" customFormat="1" ht="20.399999999999999" outlineLevel="1" x14ac:dyDescent="0.25">
      <c r="A43" s="51" t="s">
        <v>2865</v>
      </c>
      <c r="B43" s="105" t="s">
        <v>2299</v>
      </c>
      <c r="C43" s="161" t="s">
        <v>2551</v>
      </c>
      <c r="D43" s="101" t="s">
        <v>2606</v>
      </c>
      <c r="E43" s="167" t="s">
        <v>792</v>
      </c>
      <c r="F43" s="143"/>
      <c r="G43" s="164"/>
      <c r="H43" s="177"/>
      <c r="I43" s="287"/>
    </row>
    <row r="44" spans="1:11" s="104" customFormat="1" ht="20.399999999999999" outlineLevel="1" x14ac:dyDescent="0.25">
      <c r="A44" s="51" t="s">
        <v>2866</v>
      </c>
      <c r="B44" s="105" t="s">
        <v>2299</v>
      </c>
      <c r="C44" s="161" t="s">
        <v>2551</v>
      </c>
      <c r="D44" s="101" t="s">
        <v>2555</v>
      </c>
      <c r="E44" s="161" t="str">
        <f>"Check box if "&amp;'Fields on Screen Rules'!AE92&amp;" is checked"</f>
        <v>Check box if Scheduled Annual Renewable Term (717) is checked</v>
      </c>
      <c r="F44" s="143"/>
      <c r="G44" s="164"/>
      <c r="H44" s="177"/>
      <c r="I44" s="287"/>
    </row>
    <row r="45" spans="1:11" s="104" customFormat="1" ht="20.399999999999999" outlineLevel="1" x14ac:dyDescent="0.25">
      <c r="A45" s="51" t="s">
        <v>2867</v>
      </c>
      <c r="B45" s="105" t="s">
        <v>2299</v>
      </c>
      <c r="C45" s="161" t="s">
        <v>2551</v>
      </c>
      <c r="D45" s="101" t="s">
        <v>2607</v>
      </c>
      <c r="E45" s="167" t="s">
        <v>792</v>
      </c>
      <c r="F45" s="143"/>
      <c r="G45" s="164"/>
      <c r="H45" s="177"/>
      <c r="I45" s="287"/>
    </row>
    <row r="46" spans="1:11" s="104" customFormat="1" ht="20.399999999999999" outlineLevel="1" x14ac:dyDescent="0.25">
      <c r="A46" s="51" t="s">
        <v>2868</v>
      </c>
      <c r="B46" s="105" t="s">
        <v>2299</v>
      </c>
      <c r="C46" s="161" t="s">
        <v>2551</v>
      </c>
      <c r="D46" s="101" t="s">
        <v>2606</v>
      </c>
      <c r="E46" s="167" t="s">
        <v>792</v>
      </c>
      <c r="F46" s="143"/>
      <c r="G46" s="164"/>
      <c r="H46" s="177"/>
      <c r="I46" s="287"/>
    </row>
    <row r="47" spans="1:11" s="104" customFormat="1" ht="20.399999999999999" outlineLevel="1" x14ac:dyDescent="0.25">
      <c r="A47" s="51" t="s">
        <v>2869</v>
      </c>
      <c r="B47" s="105" t="s">
        <v>2299</v>
      </c>
      <c r="C47" s="161" t="s">
        <v>2551</v>
      </c>
      <c r="D47" s="101" t="s">
        <v>2556</v>
      </c>
      <c r="E47" s="161" t="str">
        <f>"Check box if "&amp;'Fields on Screen Rules'!AE93&amp;" is checked"</f>
        <v>Check box if SVER Term Insurance Rider (718) is checked</v>
      </c>
      <c r="F47" s="143"/>
      <c r="G47" s="164"/>
      <c r="H47" s="177"/>
      <c r="I47" s="287"/>
    </row>
    <row r="48" spans="1:11" s="104" customFormat="1" ht="20.399999999999999" outlineLevel="1" x14ac:dyDescent="0.25">
      <c r="A48" s="51" t="s">
        <v>2870</v>
      </c>
      <c r="B48" s="105" t="s">
        <v>2299</v>
      </c>
      <c r="C48" s="161" t="s">
        <v>2551</v>
      </c>
      <c r="D48" s="101" t="s">
        <v>2629</v>
      </c>
      <c r="E48" s="161" t="str">
        <f>'Fields on Screen Rules'!AE94</f>
        <v>SVER Coverage Amount (719)</v>
      </c>
      <c r="F48" s="143"/>
      <c r="G48" s="164"/>
      <c r="H48" s="177"/>
      <c r="I48" s="287"/>
    </row>
    <row r="49" spans="1:9" s="104" customFormat="1" ht="20.399999999999999" outlineLevel="1" x14ac:dyDescent="0.25">
      <c r="A49" s="51" t="s">
        <v>2871</v>
      </c>
      <c r="B49" s="105" t="s">
        <v>2299</v>
      </c>
      <c r="C49" s="161" t="s">
        <v>2551</v>
      </c>
      <c r="D49" s="101" t="s">
        <v>378</v>
      </c>
      <c r="E49" s="161" t="str">
        <f>"Check box if "&amp;'Fields on Screen Rules'!AE95&amp;" is checked"</f>
        <v>Check box if Other Coverage? (720) is checked</v>
      </c>
      <c r="F49" s="143"/>
      <c r="G49" s="164"/>
      <c r="H49" s="177"/>
      <c r="I49" s="287"/>
    </row>
    <row r="50" spans="1:9" s="104" customFormat="1" ht="20.399999999999999" outlineLevel="1" x14ac:dyDescent="0.25">
      <c r="A50" s="51" t="s">
        <v>2872</v>
      </c>
      <c r="B50" s="105" t="s">
        <v>2299</v>
      </c>
      <c r="C50" s="161" t="s">
        <v>2551</v>
      </c>
      <c r="D50" s="101" t="s">
        <v>2630</v>
      </c>
      <c r="E50" s="282" t="str">
        <f>'Fields on Screen Rules'!AE96</f>
        <v>Other Coverage Name (721)</v>
      </c>
      <c r="F50" s="143"/>
      <c r="G50" s="164"/>
      <c r="H50" s="177"/>
      <c r="I50" s="287"/>
    </row>
    <row r="51" spans="1:9" s="104" customFormat="1" ht="20.399999999999999" outlineLevel="1" x14ac:dyDescent="0.25">
      <c r="A51" s="51" t="s">
        <v>2873</v>
      </c>
      <c r="B51" s="105" t="s">
        <v>2299</v>
      </c>
      <c r="C51" s="161" t="s">
        <v>2551</v>
      </c>
      <c r="D51" s="101" t="s">
        <v>2608</v>
      </c>
      <c r="E51" s="282" t="str">
        <f>'Fields on Screen Rules'!AE97</f>
        <v>Other Coverage Amount (722)</v>
      </c>
      <c r="F51" s="143"/>
      <c r="G51" s="164"/>
      <c r="H51" s="177"/>
      <c r="I51" s="287"/>
    </row>
    <row r="52" spans="1:9" s="104" customFormat="1" ht="20.399999999999999" outlineLevel="1" x14ac:dyDescent="0.25">
      <c r="A52" s="51" t="s">
        <v>2874</v>
      </c>
      <c r="B52" s="105" t="s">
        <v>2299</v>
      </c>
      <c r="C52" s="161" t="s">
        <v>2551</v>
      </c>
      <c r="D52" s="101" t="s">
        <v>2560</v>
      </c>
      <c r="E52" s="282" t="str">
        <f>'Fields on Screen Rules'!AE98</f>
        <v>Total Initial Coverage (723)</v>
      </c>
      <c r="F52" s="143"/>
      <c r="G52" s="164"/>
      <c r="H52" s="177"/>
      <c r="I52" s="287"/>
    </row>
    <row r="53" spans="1:9" s="104" customFormat="1" ht="20.399999999999999" outlineLevel="1" x14ac:dyDescent="0.25">
      <c r="A53" s="51" t="s">
        <v>2875</v>
      </c>
      <c r="B53" s="105" t="s">
        <v>2299</v>
      </c>
      <c r="C53" s="161" t="s">
        <v>2561</v>
      </c>
      <c r="D53" s="101" t="s">
        <v>2609</v>
      </c>
      <c r="E53" s="161" t="str">
        <f>"Check box if "&amp;'Fields on Screen Rules'!AE99&amp;" is Option A - Level"</f>
        <v>Check box if Death Benefit Option (724) is Option A - Level</v>
      </c>
      <c r="F53" s="143"/>
      <c r="G53" s="164"/>
      <c r="H53" s="177"/>
      <c r="I53" s="287"/>
    </row>
    <row r="54" spans="1:9" s="104" customFormat="1" ht="20.399999999999999" outlineLevel="1" x14ac:dyDescent="0.25">
      <c r="A54" s="51" t="s">
        <v>2876</v>
      </c>
      <c r="B54" s="105" t="s">
        <v>2299</v>
      </c>
      <c r="C54" s="161" t="s">
        <v>2561</v>
      </c>
      <c r="D54" s="101" t="s">
        <v>2610</v>
      </c>
      <c r="E54" s="161" t="str">
        <f>"Check box if "&amp;'Fields on Screen Rules'!AE99&amp;" is Option B - Increasing"</f>
        <v>Check box if Death Benefit Option (724) is Option B - Increasing</v>
      </c>
      <c r="F54" s="143"/>
      <c r="G54" s="164"/>
      <c r="H54" s="177"/>
      <c r="I54" s="287"/>
    </row>
    <row r="55" spans="1:9" s="104" customFormat="1" ht="30.6" outlineLevel="1" x14ac:dyDescent="0.25">
      <c r="A55" s="51" t="s">
        <v>2877</v>
      </c>
      <c r="B55" s="105" t="s">
        <v>2299</v>
      </c>
      <c r="C55" s="161" t="s">
        <v>2561</v>
      </c>
      <c r="D55" s="101" t="s">
        <v>2611</v>
      </c>
      <c r="E55" s="161" t="str">
        <f>"Check box if "&amp;'Fields on Screen Rules'!AE99&amp;" is Option C - PremPlus"</f>
        <v>Check box if Death Benefit Option (724) is Option C - PremPlus</v>
      </c>
      <c r="F55" s="143"/>
      <c r="G55" s="164"/>
      <c r="H55" s="177"/>
      <c r="I55" s="287"/>
    </row>
    <row r="56" spans="1:9" s="104" customFormat="1" ht="20.399999999999999" outlineLevel="1" x14ac:dyDescent="0.25">
      <c r="A56" s="51" t="s">
        <v>2878</v>
      </c>
      <c r="B56" s="105" t="s">
        <v>2299</v>
      </c>
      <c r="C56" s="161" t="s">
        <v>2562</v>
      </c>
      <c r="D56" s="101" t="s">
        <v>2612</v>
      </c>
      <c r="E56" s="161" t="str">
        <f>"Check box if "&amp;'Fields on Screen Rules'!AE100&amp;" is Guideline Premium Tem (GPT)"</f>
        <v>Check box if Life Insurance Qualification Test (725) is Guideline Premium Tem (GPT)</v>
      </c>
      <c r="F56" s="143"/>
      <c r="G56" s="164"/>
      <c r="H56" s="177"/>
      <c r="I56" s="287"/>
    </row>
    <row r="57" spans="1:9" s="104" customFormat="1" ht="20.399999999999999" outlineLevel="1" x14ac:dyDescent="0.25">
      <c r="A57" s="51" t="s">
        <v>2879</v>
      </c>
      <c r="B57" s="105" t="s">
        <v>2299</v>
      </c>
      <c r="C57" s="161" t="s">
        <v>2562</v>
      </c>
      <c r="D57" s="101" t="s">
        <v>2613</v>
      </c>
      <c r="E57" s="161" t="str">
        <f>"Check box if "&amp;'Fields on Screen Rules'!AE100&amp;" is Cash Value Accumulation Test (CVAT)"</f>
        <v>Check box if Life Insurance Qualification Test (725) is Cash Value Accumulation Test (CVAT)</v>
      </c>
      <c r="F57" s="143"/>
      <c r="G57" s="164"/>
      <c r="H57" s="177"/>
      <c r="I57" s="287"/>
    </row>
    <row r="58" spans="1:9" s="104" customFormat="1" ht="20.399999999999999" outlineLevel="1" x14ac:dyDescent="0.25">
      <c r="A58" s="51" t="s">
        <v>2880</v>
      </c>
      <c r="B58" s="105" t="s">
        <v>2299</v>
      </c>
      <c r="C58" s="161" t="s">
        <v>2563</v>
      </c>
      <c r="D58" s="101" t="s">
        <v>2614</v>
      </c>
      <c r="E58" s="161" t="str">
        <f>"Check box if "&amp;'Fields on Screen Rules'!AE102&amp;" is checked"</f>
        <v>Check box if Accelerated Death Benefit Rider for Long-Term Care (727) is checked</v>
      </c>
      <c r="F58" s="143"/>
      <c r="G58" s="164"/>
      <c r="H58" s="177"/>
      <c r="I58" s="287"/>
    </row>
    <row r="59" spans="1:9" s="104" customFormat="1" ht="20.399999999999999" outlineLevel="1" x14ac:dyDescent="0.25">
      <c r="A59" s="51" t="s">
        <v>2881</v>
      </c>
      <c r="B59" s="105" t="s">
        <v>2299</v>
      </c>
      <c r="C59" s="161" t="s">
        <v>2563</v>
      </c>
      <c r="D59" s="101" t="s">
        <v>2615</v>
      </c>
      <c r="E59" s="161" t="str">
        <f>"Check box if "&amp;'Fields on Screen Rules'!AE105&amp;" is checked"</f>
        <v>Check box if Benefit Distribution Rider (730) is checked</v>
      </c>
      <c r="F59" s="143"/>
      <c r="G59" s="164"/>
      <c r="H59" s="177"/>
      <c r="I59" s="287"/>
    </row>
    <row r="60" spans="1:9" s="104" customFormat="1" ht="20.399999999999999" outlineLevel="1" x14ac:dyDescent="0.25">
      <c r="A60" s="51" t="s">
        <v>2882</v>
      </c>
      <c r="B60" s="105" t="s">
        <v>2299</v>
      </c>
      <c r="C60" s="161" t="s">
        <v>2563</v>
      </c>
      <c r="D60" s="101" t="s">
        <v>2616</v>
      </c>
      <c r="E60" s="161" t="str">
        <f>"Check box if "&amp;'Fields on Screen Rules'!AE107&amp;" is Design A"</f>
        <v>Check box if Enhanced Performance Factor Rider Design Option (732) is Design A</v>
      </c>
      <c r="F60" s="143"/>
      <c r="G60" s="164"/>
      <c r="H60" s="177"/>
      <c r="I60" s="287"/>
    </row>
    <row r="61" spans="1:9" s="104" customFormat="1" ht="20.399999999999999" outlineLevel="1" x14ac:dyDescent="0.25">
      <c r="A61" s="51" t="s">
        <v>2883</v>
      </c>
      <c r="B61" s="105" t="s">
        <v>2299</v>
      </c>
      <c r="C61" s="161" t="s">
        <v>2563</v>
      </c>
      <c r="D61" s="101" t="s">
        <v>2617</v>
      </c>
      <c r="E61" s="161" t="str">
        <f>"Check box if "&amp;'Fields on Screen Rules'!AE107&amp;" is Design B"</f>
        <v>Check box if Enhanced Performance Factor Rider Design Option (732) is Design B</v>
      </c>
      <c r="F61" s="143"/>
      <c r="G61" s="164"/>
      <c r="H61" s="177"/>
      <c r="I61" s="287"/>
    </row>
    <row r="62" spans="1:9" s="104" customFormat="1" ht="20.399999999999999" outlineLevel="1" x14ac:dyDescent="0.25">
      <c r="A62" s="51" t="s">
        <v>2884</v>
      </c>
      <c r="B62" s="105" t="s">
        <v>2299</v>
      </c>
      <c r="C62" s="161" t="s">
        <v>2563</v>
      </c>
      <c r="D62" s="101" t="s">
        <v>2618</v>
      </c>
      <c r="E62" s="161" t="str">
        <f>"Check box if "&amp;'Fields on Screen Rules'!AE107&amp;" is Design C"</f>
        <v>Check box if Enhanced Performance Factor Rider Design Option (732) is Design C</v>
      </c>
      <c r="F62" s="143"/>
      <c r="G62" s="164"/>
      <c r="H62" s="177"/>
      <c r="I62" s="287"/>
    </row>
    <row r="63" spans="1:9" s="104" customFormat="1" ht="20.399999999999999" outlineLevel="1" x14ac:dyDescent="0.25">
      <c r="A63" s="51" t="s">
        <v>2885</v>
      </c>
      <c r="B63" s="105" t="s">
        <v>2299</v>
      </c>
      <c r="C63" s="161" t="s">
        <v>2563</v>
      </c>
      <c r="D63" s="101" t="s">
        <v>2619</v>
      </c>
      <c r="E63" s="161" t="str">
        <f>"Check box if "&amp;'Fields on Screen Rules'!AE108&amp;" is checked"</f>
        <v>Check box if Flexible No Lapse Guarantee Rider  (733) is checked</v>
      </c>
      <c r="F63" s="143"/>
      <c r="G63" s="164"/>
      <c r="H63" s="177"/>
      <c r="I63" s="287"/>
    </row>
    <row r="64" spans="1:9" s="104" customFormat="1" ht="20.399999999999999" outlineLevel="1" x14ac:dyDescent="0.25">
      <c r="A64" s="51" t="s">
        <v>2886</v>
      </c>
      <c r="B64" s="105" t="s">
        <v>2299</v>
      </c>
      <c r="C64" s="161" t="s">
        <v>2563</v>
      </c>
      <c r="D64" s="101" t="s">
        <v>2620</v>
      </c>
      <c r="E64" s="161" t="str">
        <f>"Check box if "&amp;'Fields on Screen Rules'!AE109&amp;" is checked"</f>
        <v>Check box if Surrender Enhancement Rider (734) is checked</v>
      </c>
      <c r="F64" s="143"/>
      <c r="G64" s="164"/>
      <c r="H64" s="177"/>
      <c r="I64" s="287"/>
    </row>
    <row r="65" spans="1:9" s="104" customFormat="1" ht="20.399999999999999" outlineLevel="1" x14ac:dyDescent="0.25">
      <c r="A65" s="51" t="s">
        <v>2887</v>
      </c>
      <c r="B65" s="105" t="s">
        <v>2299</v>
      </c>
      <c r="C65" s="161" t="s">
        <v>2563</v>
      </c>
      <c r="D65" s="498" t="s">
        <v>485</v>
      </c>
      <c r="E65" s="161" t="str">
        <f>"Check box if "&amp;'Fields on Screen Rules'!AE110&amp;" is checked"</f>
        <v>Check box if Other Optional Benefit? (735) is checked</v>
      </c>
      <c r="F65" s="143"/>
      <c r="G65" s="164"/>
      <c r="H65" s="177"/>
      <c r="I65" s="287"/>
    </row>
    <row r="66" spans="1:9" s="104" customFormat="1" ht="20.399999999999999" outlineLevel="1" x14ac:dyDescent="0.25">
      <c r="A66" s="51" t="s">
        <v>2888</v>
      </c>
      <c r="B66" s="105" t="s">
        <v>2299</v>
      </c>
      <c r="C66" s="161" t="s">
        <v>2563</v>
      </c>
      <c r="D66" s="498" t="s">
        <v>2632</v>
      </c>
      <c r="E66" s="161" t="str">
        <f>'Fields on Screen Rules'!AE111</f>
        <v>Other Optional Benefit Name (736)</v>
      </c>
      <c r="F66" s="143"/>
      <c r="G66" s="164"/>
      <c r="H66" s="177"/>
      <c r="I66" s="287"/>
    </row>
    <row r="67" spans="1:9" s="104" customFormat="1" ht="20.399999999999999" outlineLevel="1" x14ac:dyDescent="0.25">
      <c r="A67" s="51" t="s">
        <v>2889</v>
      </c>
      <c r="B67" s="105" t="s">
        <v>2299</v>
      </c>
      <c r="C67" s="161" t="s">
        <v>2563</v>
      </c>
      <c r="D67" s="498" t="s">
        <v>2627</v>
      </c>
      <c r="E67" s="161" t="str">
        <f>'Fields on Screen Rules'!AE112</f>
        <v>Other Optional Benefit Coverage (737)</v>
      </c>
      <c r="F67" s="143"/>
      <c r="G67" s="164"/>
      <c r="H67" s="177"/>
      <c r="I67" s="287"/>
    </row>
    <row r="68" spans="1:9" s="104" customFormat="1" ht="20.399999999999999" outlineLevel="1" x14ac:dyDescent="0.25">
      <c r="A68" s="51" t="s">
        <v>2890</v>
      </c>
      <c r="B68" s="105" t="s">
        <v>2299</v>
      </c>
      <c r="C68" s="161" t="s">
        <v>2563</v>
      </c>
      <c r="D68" s="498" t="s">
        <v>2621</v>
      </c>
      <c r="E68" s="161" t="str">
        <f>"Check box if "&amp;'Fields on Screen Rules'!AE113&amp;" is checked"</f>
        <v>Check box if Other Optional Benefit? (738) is checked</v>
      </c>
      <c r="F68" s="143"/>
      <c r="G68" s="164"/>
      <c r="H68" s="177"/>
      <c r="I68" s="287"/>
    </row>
    <row r="69" spans="1:9" s="104" customFormat="1" ht="20.399999999999999" outlineLevel="1" x14ac:dyDescent="0.25">
      <c r="A69" s="51" t="s">
        <v>2891</v>
      </c>
      <c r="B69" s="105" t="s">
        <v>2299</v>
      </c>
      <c r="C69" s="161" t="s">
        <v>2563</v>
      </c>
      <c r="D69" s="498" t="s">
        <v>2636</v>
      </c>
      <c r="E69" s="161" t="str">
        <f>'Fields on Screen Rules'!AE114</f>
        <v>Other Optional Benefit Name (739)</v>
      </c>
      <c r="F69" s="143"/>
      <c r="G69" s="164"/>
      <c r="H69" s="177"/>
      <c r="I69" s="287"/>
    </row>
    <row r="70" spans="1:9" s="104" customFormat="1" ht="20.399999999999999" outlineLevel="1" x14ac:dyDescent="0.25">
      <c r="A70" s="51" t="s">
        <v>2892</v>
      </c>
      <c r="B70" s="105" t="s">
        <v>2299</v>
      </c>
      <c r="C70" s="161" t="s">
        <v>2563</v>
      </c>
      <c r="D70" s="498" t="s">
        <v>2633</v>
      </c>
      <c r="E70" s="161" t="str">
        <f>'Fields on Screen Rules'!AE115</f>
        <v>Other Optional Benefit Coverage (740)</v>
      </c>
      <c r="F70" s="143"/>
      <c r="G70" s="164"/>
      <c r="H70" s="177"/>
      <c r="I70" s="287"/>
    </row>
    <row r="71" spans="1:9" s="104" customFormat="1" ht="20.399999999999999" outlineLevel="1" x14ac:dyDescent="0.25">
      <c r="A71" s="51" t="s">
        <v>2893</v>
      </c>
      <c r="B71" s="105" t="s">
        <v>2299</v>
      </c>
      <c r="C71" s="161" t="s">
        <v>2563</v>
      </c>
      <c r="D71" s="498" t="s">
        <v>486</v>
      </c>
      <c r="E71" s="167" t="s">
        <v>792</v>
      </c>
      <c r="F71" s="143"/>
      <c r="G71" s="164"/>
      <c r="H71" s="177"/>
      <c r="I71" s="287"/>
    </row>
    <row r="72" spans="1:9" s="104" customFormat="1" ht="20.399999999999999" outlineLevel="1" x14ac:dyDescent="0.25">
      <c r="A72" s="51" t="s">
        <v>2894</v>
      </c>
      <c r="B72" s="105" t="s">
        <v>2299</v>
      </c>
      <c r="C72" s="161" t="s">
        <v>2563</v>
      </c>
      <c r="D72" s="498" t="s">
        <v>2637</v>
      </c>
      <c r="E72" s="167" t="s">
        <v>792</v>
      </c>
      <c r="F72" s="143"/>
      <c r="G72" s="164"/>
      <c r="H72" s="177"/>
      <c r="I72" s="287"/>
    </row>
    <row r="73" spans="1:9" s="104" customFormat="1" ht="20.399999999999999" outlineLevel="1" x14ac:dyDescent="0.25">
      <c r="A73" s="51" t="s">
        <v>2895</v>
      </c>
      <c r="B73" s="105" t="s">
        <v>2299</v>
      </c>
      <c r="C73" s="161" t="s">
        <v>2563</v>
      </c>
      <c r="D73" s="498" t="s">
        <v>2634</v>
      </c>
      <c r="E73" s="167" t="s">
        <v>792</v>
      </c>
      <c r="F73" s="143"/>
      <c r="G73" s="164"/>
      <c r="H73" s="177"/>
      <c r="I73" s="287"/>
    </row>
    <row r="74" spans="1:9" s="104" customFormat="1" ht="20.399999999999999" outlineLevel="1" x14ac:dyDescent="0.25">
      <c r="A74" s="51" t="s">
        <v>2896</v>
      </c>
      <c r="B74" s="105" t="s">
        <v>2299</v>
      </c>
      <c r="C74" s="161" t="s">
        <v>2563</v>
      </c>
      <c r="D74" s="498" t="s">
        <v>2622</v>
      </c>
      <c r="E74" s="167" t="s">
        <v>792</v>
      </c>
      <c r="F74" s="143"/>
      <c r="G74" s="164"/>
      <c r="H74" s="177"/>
      <c r="I74" s="287"/>
    </row>
    <row r="75" spans="1:9" s="104" customFormat="1" ht="20.399999999999999" outlineLevel="1" x14ac:dyDescent="0.25">
      <c r="A75" s="51" t="s">
        <v>2897</v>
      </c>
      <c r="B75" s="105" t="s">
        <v>2299</v>
      </c>
      <c r="C75" s="161" t="s">
        <v>2563</v>
      </c>
      <c r="D75" s="498" t="s">
        <v>2638</v>
      </c>
      <c r="E75" s="167" t="s">
        <v>792</v>
      </c>
      <c r="F75" s="143"/>
      <c r="G75" s="164"/>
      <c r="H75" s="177"/>
      <c r="I75" s="287"/>
    </row>
    <row r="76" spans="1:9" s="104" customFormat="1" ht="20.399999999999999" outlineLevel="1" x14ac:dyDescent="0.25">
      <c r="A76" s="51" t="s">
        <v>2898</v>
      </c>
      <c r="B76" s="105" t="s">
        <v>2299</v>
      </c>
      <c r="C76" s="161" t="s">
        <v>2563</v>
      </c>
      <c r="D76" s="498" t="s">
        <v>2635</v>
      </c>
      <c r="E76" s="167" t="s">
        <v>792</v>
      </c>
      <c r="F76" s="143"/>
      <c r="G76" s="164"/>
      <c r="H76" s="177"/>
      <c r="I76" s="287"/>
    </row>
    <row r="77" spans="1:9" s="104" customFormat="1" ht="30.6" outlineLevel="1" x14ac:dyDescent="0.25">
      <c r="A77" s="51" t="s">
        <v>2899</v>
      </c>
      <c r="B77" s="105" t="s">
        <v>2299</v>
      </c>
      <c r="C77" s="161" t="s">
        <v>2563</v>
      </c>
      <c r="D77" s="101" t="s">
        <v>2623</v>
      </c>
      <c r="E77" s="161" t="str">
        <f>"Check box if "&amp;'Fields on Screen Rules'!AE117&amp;" is checked"</f>
        <v>Check box if Accelerated Death Benefit Rider for Chronic Illness (742) is checked</v>
      </c>
      <c r="F77" s="143"/>
      <c r="G77" s="164"/>
      <c r="H77" s="177"/>
      <c r="I77" s="287"/>
    </row>
    <row r="78" spans="1:9" s="104" customFormat="1" ht="20.399999999999999" outlineLevel="1" x14ac:dyDescent="0.25">
      <c r="A78" s="51" t="s">
        <v>2900</v>
      </c>
      <c r="B78" s="105" t="s">
        <v>2299</v>
      </c>
      <c r="C78" s="161" t="s">
        <v>2563</v>
      </c>
      <c r="D78" s="101" t="s">
        <v>2624</v>
      </c>
      <c r="E78" s="161" t="str">
        <f>"Check box if "&amp;'Fields on Screen Rules'!AE118&amp;" is checked"</f>
        <v>Check box if Accelerated Death Benefit Rider for Terminal Illness (743) is checked</v>
      </c>
      <c r="F78" s="143"/>
      <c r="G78" s="164"/>
      <c r="H78" s="177"/>
      <c r="I78" s="287"/>
    </row>
    <row r="79" spans="1:9" s="104" customFormat="1" ht="20.399999999999999" outlineLevel="1" x14ac:dyDescent="0.25">
      <c r="A79" s="51" t="s">
        <v>2901</v>
      </c>
      <c r="B79" s="105" t="s">
        <v>2299</v>
      </c>
      <c r="C79" s="161" t="s">
        <v>2563</v>
      </c>
      <c r="D79" s="101" t="s">
        <v>2625</v>
      </c>
      <c r="E79" s="161" t="str">
        <f>"Check box if "&amp;'Fields on Screen Rules'!AE119&amp;" is checked"</f>
        <v>Check box if Overloan Protection Rider (744) is checked</v>
      </c>
      <c r="F79" s="143"/>
      <c r="G79" s="164"/>
      <c r="H79" s="177"/>
      <c r="I79" s="287"/>
    </row>
    <row r="80" spans="1:9" s="104" customFormat="1" ht="20.399999999999999" outlineLevel="1" x14ac:dyDescent="0.25">
      <c r="A80" s="51" t="s">
        <v>2902</v>
      </c>
      <c r="B80" s="105" t="s">
        <v>2299</v>
      </c>
      <c r="C80" s="161" t="s">
        <v>2563</v>
      </c>
      <c r="D80" s="498" t="s">
        <v>2626</v>
      </c>
      <c r="E80" s="161" t="str">
        <f>"Check box if "&amp;'Fields on Screen Rules'!AE120&amp;" is checked"</f>
        <v>Check box if Other (745) is checked</v>
      </c>
      <c r="F80" s="143"/>
      <c r="G80" s="164"/>
      <c r="H80" s="177"/>
      <c r="I80" s="287"/>
    </row>
    <row r="81" spans="1:9" s="104" customFormat="1" ht="20.399999999999999" outlineLevel="1" x14ac:dyDescent="0.25">
      <c r="A81" s="51" t="s">
        <v>2903</v>
      </c>
      <c r="B81" s="105" t="s">
        <v>2299</v>
      </c>
      <c r="C81" s="161" t="s">
        <v>2563</v>
      </c>
      <c r="D81" s="498" t="s">
        <v>2639</v>
      </c>
      <c r="E81" s="161" t="str">
        <f>'Fields on Screen Rules'!AE121</f>
        <v>Other name (746)</v>
      </c>
      <c r="F81" s="143"/>
      <c r="G81" s="164"/>
      <c r="H81" s="177"/>
      <c r="I81" s="287"/>
    </row>
    <row r="82" spans="1:9" s="104" customFormat="1" ht="30.6" outlineLevel="1" x14ac:dyDescent="0.25">
      <c r="A82" s="51" t="s">
        <v>2904</v>
      </c>
      <c r="B82" s="49" t="s">
        <v>2299</v>
      </c>
      <c r="C82" s="14" t="s">
        <v>2669</v>
      </c>
      <c r="D82" s="33" t="s">
        <v>415</v>
      </c>
      <c r="E82" s="162"/>
      <c r="F82" s="39"/>
      <c r="G82" s="164"/>
      <c r="H82" s="177"/>
      <c r="I82" s="287"/>
    </row>
    <row r="83" spans="1:9" s="104" customFormat="1" ht="20.399999999999999" outlineLevel="1" x14ac:dyDescent="0.25">
      <c r="A83" s="51" t="s">
        <v>2905</v>
      </c>
      <c r="B83" s="105" t="s">
        <v>2299</v>
      </c>
      <c r="C83" s="161" t="s">
        <v>2640</v>
      </c>
      <c r="D83" s="101"/>
      <c r="E83" s="167" t="s">
        <v>2641</v>
      </c>
      <c r="F83" s="143"/>
      <c r="G83" s="164"/>
      <c r="H83" s="177"/>
      <c r="I83" s="287"/>
    </row>
    <row r="84" spans="1:9" s="104" customFormat="1" ht="20.399999999999999" outlineLevel="1" x14ac:dyDescent="0.25">
      <c r="A84" s="51" t="s">
        <v>2906</v>
      </c>
      <c r="B84" s="105" t="s">
        <v>2299</v>
      </c>
      <c r="C84" s="161" t="s">
        <v>2642</v>
      </c>
      <c r="D84" s="101" t="s">
        <v>2643</v>
      </c>
      <c r="E84" s="161" t="str">
        <f>"Check if "&amp;'Fields on Screen Rules'!AE769&amp;" is 0 or blank"</f>
        <v>Check if Indicate the amount of initial premium (490) is 0 or blank</v>
      </c>
      <c r="F84" s="143"/>
      <c r="G84" s="164"/>
      <c r="H84" s="177"/>
      <c r="I84" s="287"/>
    </row>
    <row r="85" spans="1:9" s="104" customFormat="1" ht="20.399999999999999" outlineLevel="1" x14ac:dyDescent="0.25">
      <c r="A85" s="51" t="s">
        <v>2907</v>
      </c>
      <c r="B85" s="105" t="s">
        <v>2299</v>
      </c>
      <c r="C85" s="161" t="s">
        <v>2642</v>
      </c>
      <c r="D85" s="101" t="s">
        <v>2644</v>
      </c>
      <c r="E85" s="161" t="str">
        <f>"Check if "&amp;'Fields on Screen Rules'!AE769&amp;" is &gt; 0"</f>
        <v>Check if Indicate the amount of initial premium (490) is &gt; 0</v>
      </c>
      <c r="F85" s="143"/>
      <c r="G85" s="164"/>
      <c r="H85" s="177"/>
      <c r="I85" s="287"/>
    </row>
    <row r="86" spans="1:9" s="104" customFormat="1" ht="20.399999999999999" outlineLevel="1" x14ac:dyDescent="0.25">
      <c r="A86" s="51" t="s">
        <v>2908</v>
      </c>
      <c r="B86" s="105" t="s">
        <v>2299</v>
      </c>
      <c r="C86" s="161" t="s">
        <v>2642</v>
      </c>
      <c r="D86" s="101" t="s">
        <v>2645</v>
      </c>
      <c r="E86" s="161" t="str">
        <f>'Fields on Screen Rules'!AE769&amp;"
OR if any medical questions on the TIA screen are Yes, type 'Not Qualified' to the right of this field"</f>
        <v>Indicate the amount of initial premium (490)
OR if any medical questions on the TIA screen are Yes, type 'Not Qualified' to the right of this field</v>
      </c>
      <c r="F86" s="143"/>
      <c r="G86" s="164"/>
      <c r="H86" s="177"/>
      <c r="I86" s="287"/>
    </row>
    <row r="87" spans="1:9" s="104" customFormat="1" ht="20.399999999999999" outlineLevel="1" x14ac:dyDescent="0.25">
      <c r="A87" s="51" t="s">
        <v>2909</v>
      </c>
      <c r="B87" s="105" t="s">
        <v>2299</v>
      </c>
      <c r="C87" s="161" t="s">
        <v>2646</v>
      </c>
      <c r="D87" s="101" t="s">
        <v>2647</v>
      </c>
      <c r="E87" s="161" t="str">
        <f>"Check if "&amp;'Fields on Screen Rules'!AE420&amp;" is Date to Save Age"</f>
        <v>Check if If policy date desired is same as issue date then leave blank to date current.  If a different policy date is desired choose from the following drop down. (270) is Date to Save Age</v>
      </c>
      <c r="F87" s="143"/>
      <c r="G87" s="164"/>
      <c r="H87" s="177"/>
      <c r="I87" s="287"/>
    </row>
    <row r="88" spans="1:9" s="104" customFormat="1" ht="20.399999999999999" outlineLevel="1" x14ac:dyDescent="0.25">
      <c r="A88" s="51" t="s">
        <v>2910</v>
      </c>
      <c r="B88" s="105" t="s">
        <v>2299</v>
      </c>
      <c r="C88" s="161" t="s">
        <v>2646</v>
      </c>
      <c r="D88" s="101" t="s">
        <v>2648</v>
      </c>
      <c r="E88" s="161" t="str">
        <f>"Check if "&amp;'Fields on Screen Rules'!AE420&amp;" is Specific Date"</f>
        <v>Check if If policy date desired is same as issue date then leave blank to date current.  If a different policy date is desired choose from the following drop down. (270) is Specific Date</v>
      </c>
      <c r="F88" s="143"/>
      <c r="G88" s="164"/>
      <c r="H88" s="177"/>
      <c r="I88" s="287"/>
    </row>
    <row r="89" spans="1:9" s="104" customFormat="1" ht="20.399999999999999" outlineLevel="1" x14ac:dyDescent="0.25">
      <c r="A89" s="51" t="s">
        <v>2911</v>
      </c>
      <c r="B89" s="105" t="s">
        <v>2299</v>
      </c>
      <c r="C89" s="161" t="s">
        <v>2646</v>
      </c>
      <c r="D89" s="101" t="s">
        <v>2649</v>
      </c>
      <c r="E89" s="161" t="str">
        <f>'Fields on Screen Rules'!AE421</f>
        <v>Specific Date  (271)</v>
      </c>
      <c r="F89" s="143"/>
      <c r="G89" s="164"/>
      <c r="H89" s="177"/>
      <c r="I89" s="287"/>
    </row>
    <row r="90" spans="1:9" s="104" customFormat="1" ht="20.399999999999999" outlineLevel="1" x14ac:dyDescent="0.25">
      <c r="A90" s="51" t="s">
        <v>2912</v>
      </c>
      <c r="B90" s="105" t="s">
        <v>2299</v>
      </c>
      <c r="C90" s="161" t="s">
        <v>2650</v>
      </c>
      <c r="D90" s="101"/>
      <c r="E90" s="167" t="s">
        <v>2641</v>
      </c>
      <c r="F90" s="143"/>
      <c r="G90" s="164"/>
      <c r="H90" s="177"/>
      <c r="I90" s="287"/>
    </row>
    <row r="91" spans="1:9" s="104" customFormat="1" ht="20.399999999999999" outlineLevel="1" x14ac:dyDescent="0.25">
      <c r="A91" s="51" t="s">
        <v>2913</v>
      </c>
      <c r="B91" s="105" t="s">
        <v>2299</v>
      </c>
      <c r="C91" s="161" t="s">
        <v>2651</v>
      </c>
      <c r="D91" s="101" t="s">
        <v>2652</v>
      </c>
      <c r="E91" s="519" t="str">
        <f>"Check if "&amp;'Fields on Screen Rules'!AE195&amp;" is Individual or Same as Proposed Insured"</f>
        <v>Check if Policyowner is  (72) is Individual or Same as Proposed Insured</v>
      </c>
      <c r="F91" s="143"/>
      <c r="G91" s="164"/>
      <c r="H91" s="177"/>
      <c r="I91" s="287"/>
    </row>
    <row r="92" spans="1:9" s="104" customFormat="1" ht="20.399999999999999" outlineLevel="1" x14ac:dyDescent="0.25">
      <c r="A92" s="51" t="s">
        <v>2914</v>
      </c>
      <c r="B92" s="105" t="s">
        <v>2299</v>
      </c>
      <c r="C92" s="161" t="s">
        <v>2651</v>
      </c>
      <c r="D92" s="101" t="s">
        <v>2653</v>
      </c>
      <c r="E92" s="161" t="str">
        <f>"Check if "&amp;'Fields on Screen Rules'!AE195&amp;" is Trust"</f>
        <v>Check if Policyowner is  (72) is Trust</v>
      </c>
      <c r="F92" s="143"/>
      <c r="G92" s="164"/>
      <c r="H92" s="177"/>
      <c r="I92" s="287"/>
    </row>
    <row r="93" spans="1:9" s="104" customFormat="1" ht="20.399999999999999" outlineLevel="1" x14ac:dyDescent="0.25">
      <c r="A93" s="51" t="s">
        <v>2915</v>
      </c>
      <c r="B93" s="105" t="s">
        <v>2299</v>
      </c>
      <c r="C93" s="161" t="s">
        <v>2651</v>
      </c>
      <c r="D93" s="101" t="s">
        <v>2654</v>
      </c>
      <c r="E93" s="161" t="str">
        <f>"Check if "&amp;'Fields on Screen Rules'!AE202&amp;" is Parent or Guardian"</f>
        <v>Check if Relationship to Insured (73) is Parent or Guardian</v>
      </c>
      <c r="F93" s="143"/>
      <c r="G93" s="164"/>
      <c r="H93" s="177"/>
      <c r="I93" s="287"/>
    </row>
    <row r="94" spans="1:9" s="104" customFormat="1" ht="20.399999999999999" outlineLevel="1" x14ac:dyDescent="0.25">
      <c r="A94" s="51" t="s">
        <v>2916</v>
      </c>
      <c r="B94" s="105" t="s">
        <v>2299</v>
      </c>
      <c r="C94" s="161" t="s">
        <v>2651</v>
      </c>
      <c r="D94" s="101" t="s">
        <v>2655</v>
      </c>
      <c r="E94" s="161" t="str">
        <f>"Check if "&amp;'Fields on Screen Rules'!AE196&amp;" is Business"</f>
        <v>Check if Company Name (74) is Business</v>
      </c>
      <c r="F94" s="143"/>
      <c r="G94" s="164"/>
      <c r="H94" s="177"/>
      <c r="I94" s="287"/>
    </row>
    <row r="95" spans="1:9" s="104" customFormat="1" ht="20.399999999999999" outlineLevel="1" x14ac:dyDescent="0.25">
      <c r="A95" s="51" t="s">
        <v>2917</v>
      </c>
      <c r="B95" s="105" t="s">
        <v>2299</v>
      </c>
      <c r="C95" s="161" t="s">
        <v>2651</v>
      </c>
      <c r="D95" s="101" t="s">
        <v>2656</v>
      </c>
      <c r="E95" s="167" t="s">
        <v>792</v>
      </c>
      <c r="F95" s="143"/>
      <c r="G95" s="164"/>
      <c r="H95" s="177"/>
      <c r="I95" s="287"/>
    </row>
    <row r="96" spans="1:9" s="104" customFormat="1" ht="20.399999999999999" outlineLevel="1" x14ac:dyDescent="0.25">
      <c r="A96" s="51" t="s">
        <v>2918</v>
      </c>
      <c r="B96" s="105" t="s">
        <v>2299</v>
      </c>
      <c r="C96" s="161" t="s">
        <v>2651</v>
      </c>
      <c r="D96" s="101" t="s">
        <v>2657</v>
      </c>
      <c r="E96" s="167" t="s">
        <v>792</v>
      </c>
      <c r="F96" s="143"/>
      <c r="G96" s="164"/>
      <c r="H96" s="177"/>
      <c r="I96" s="287"/>
    </row>
    <row r="97" spans="1:9" s="104" customFormat="1" ht="20.399999999999999" outlineLevel="1" x14ac:dyDescent="0.25">
      <c r="A97" s="51" t="s">
        <v>2919</v>
      </c>
      <c r="B97" s="105" t="s">
        <v>2299</v>
      </c>
      <c r="C97" s="161" t="s">
        <v>2651</v>
      </c>
      <c r="D97" s="101" t="s">
        <v>378</v>
      </c>
      <c r="E97" s="167" t="s">
        <v>792</v>
      </c>
      <c r="F97" s="143"/>
      <c r="G97" s="164"/>
      <c r="H97" s="177"/>
      <c r="I97" s="287"/>
    </row>
    <row r="98" spans="1:9" s="104" customFormat="1" ht="67.5" customHeight="1" outlineLevel="1" x14ac:dyDescent="0.25">
      <c r="A98" s="51" t="s">
        <v>2920</v>
      </c>
      <c r="B98" s="105" t="s">
        <v>2299</v>
      </c>
      <c r="C98" s="161" t="s">
        <v>2651</v>
      </c>
      <c r="D98" s="101" t="s">
        <v>2658</v>
      </c>
      <c r="E98" s="161" t="str">
        <f>"If Business, enter "&amp;'Fields on Screen Rules'!AE$196&amp;"
If Trust, enter "&amp;'Fields on Screen Rules'!AE$197&amp;"
If Individual, enter "&amp;'Fields on Screen Rules'!AE$144&amp;" "&amp;'Fields on Screen Rules'!AE$145&amp;" "&amp;'Fields on Screen Rules'!AE$146&amp;" "&amp;'Fields on Screen Rules'!AE$147&amp;"
If Same as Proposed Insured, enter "&amp;'Fields on Screen Rules'!AE$198&amp;" "&amp;'Fields on Screen Rules'!AE$199&amp;" "&amp;'Fields on Screen Rules'!AE$200&amp;" "&amp;'Fields on Screen Rules'!AE$201</f>
        <v>If Business, enter Company Name (74)
If Trust, enter Trust Name and Date (75)
If Individual, enter First (23) MI (24) Last (25) Suffix (26)
If Same as Proposed Insured, enter First (76) MI (77) Last (78) Suffix (79)</v>
      </c>
      <c r="F98" s="143"/>
      <c r="G98" s="164"/>
      <c r="H98" s="177"/>
      <c r="I98" s="287"/>
    </row>
    <row r="99" spans="1:9" s="104" customFormat="1" ht="20.399999999999999" outlineLevel="1" x14ac:dyDescent="0.25">
      <c r="A99" s="51" t="s">
        <v>2921</v>
      </c>
      <c r="B99" s="105" t="s">
        <v>2299</v>
      </c>
      <c r="C99" s="161" t="s">
        <v>2651</v>
      </c>
      <c r="D99" s="101" t="s">
        <v>2659</v>
      </c>
      <c r="E99" s="161" t="str">
        <f>"If Same as Proposed Insured, enter "&amp;'Fields on Screen Rules'!AE158&amp;"
Else enter "&amp;'Fields on Screen Rules'!AE208</f>
        <v>If Same as Proposed Insured, enter Date of Birth (36)
Else enter Date of Birth (85)</v>
      </c>
      <c r="F99" s="143"/>
      <c r="G99" s="164"/>
      <c r="H99" s="177"/>
      <c r="I99" s="287"/>
    </row>
    <row r="100" spans="1:9" s="104" customFormat="1" ht="20.399999999999999" outlineLevel="1" x14ac:dyDescent="0.25">
      <c r="A100" s="51" t="s">
        <v>2922</v>
      </c>
      <c r="B100" s="105" t="s">
        <v>2299</v>
      </c>
      <c r="C100" s="161" t="s">
        <v>2651</v>
      </c>
      <c r="D100" s="101" t="s">
        <v>2660</v>
      </c>
      <c r="E100" s="161" t="str">
        <f>'Fields on Screen Rules'!AE202&amp;"
(If Trust, enter 'Trust'; If Business, enter 'Business', Is Same as Proposed Insured, enter 'Same as Proposed Insured')"</f>
        <v>Relationship to Insured (73)
(If Trust, enter 'Trust'; If Business, enter 'Business', Is Same as Proposed Insured, enter 'Same as Proposed Insured')</v>
      </c>
      <c r="F100" s="143"/>
      <c r="G100" s="164"/>
      <c r="H100" s="177"/>
      <c r="I100" s="287"/>
    </row>
    <row r="101" spans="1:9" s="104" customFormat="1" ht="20.399999999999999" outlineLevel="1" x14ac:dyDescent="0.25">
      <c r="A101" s="51" t="s">
        <v>2923</v>
      </c>
      <c r="B101" s="105" t="s">
        <v>2299</v>
      </c>
      <c r="C101" s="161" t="s">
        <v>2651</v>
      </c>
      <c r="D101" s="101" t="s">
        <v>2661</v>
      </c>
      <c r="E101" s="161" t="str">
        <f>"If Same as Proposed Insured, enter "&amp;'Fields on Screen Rules'!AE169&amp;"
Else enter "&amp;'Fields on Screen Rules'!AE209</f>
        <v>If Same as Proposed Insured, enter Street Address (47)
Else enter Street Address (86)</v>
      </c>
      <c r="F101" s="143"/>
      <c r="G101" s="164"/>
      <c r="H101" s="177"/>
      <c r="I101" s="287"/>
    </row>
    <row r="102" spans="1:9" s="104" customFormat="1" ht="20.399999999999999" outlineLevel="1" x14ac:dyDescent="0.25">
      <c r="A102" s="51" t="s">
        <v>2924</v>
      </c>
      <c r="B102" s="105" t="s">
        <v>2299</v>
      </c>
      <c r="C102" s="161" t="s">
        <v>2651</v>
      </c>
      <c r="D102" s="101" t="s">
        <v>395</v>
      </c>
      <c r="E102" s="161" t="str">
        <f>"If Same as Proposed Insured, enter "&amp;'Fields on Screen Rules'!AE170&amp;"
Else enter "&amp;'Fields on Screen Rules'!AE210</f>
        <v>If Same as Proposed Insured, enter City (48)
Else enter City (87)</v>
      </c>
      <c r="F102" s="143"/>
      <c r="G102" s="164"/>
      <c r="H102" s="177"/>
      <c r="I102" s="287"/>
    </row>
    <row r="103" spans="1:9" s="104" customFormat="1" ht="20.399999999999999" outlineLevel="1" x14ac:dyDescent="0.25">
      <c r="A103" s="51" t="s">
        <v>2925</v>
      </c>
      <c r="B103" s="105" t="s">
        <v>2299</v>
      </c>
      <c r="C103" s="161" t="s">
        <v>2651</v>
      </c>
      <c r="D103" s="101" t="s">
        <v>284</v>
      </c>
      <c r="E103" s="161" t="str">
        <f>"If Same as Proposed Insured, enter "&amp;'Fields on Screen Rules'!AE171&amp;"
Else enter "&amp;'Fields on Screen Rules'!AE211</f>
        <v>If Same as Proposed Insured, enter State (49)
Else enter State (88)</v>
      </c>
      <c r="F103" s="143"/>
      <c r="G103" s="164"/>
      <c r="H103" s="177"/>
      <c r="I103" s="287"/>
    </row>
    <row r="104" spans="1:9" s="104" customFormat="1" ht="20.399999999999999" outlineLevel="1" x14ac:dyDescent="0.25">
      <c r="A104" s="51" t="s">
        <v>2926</v>
      </c>
      <c r="B104" s="105" t="s">
        <v>2299</v>
      </c>
      <c r="C104" s="161" t="s">
        <v>2651</v>
      </c>
      <c r="D104" s="101" t="s">
        <v>285</v>
      </c>
      <c r="E104" s="161" t="str">
        <f>"If Same as Proposed Insured, enter "&amp;'Fields on Screen Rules'!AE172&amp;"
Else enter "&amp;'Fields on Screen Rules'!AE212</f>
        <v>If Same as Proposed Insured, enter Zip Code (50)
Else enter Zip Code (89)</v>
      </c>
      <c r="F104" s="143"/>
      <c r="G104" s="164"/>
      <c r="H104" s="177"/>
      <c r="I104" s="287"/>
    </row>
    <row r="105" spans="1:9" s="104" customFormat="1" ht="30.6" outlineLevel="1" x14ac:dyDescent="0.25">
      <c r="A105" s="51" t="s">
        <v>2927</v>
      </c>
      <c r="B105" s="105" t="s">
        <v>2299</v>
      </c>
      <c r="C105" s="161" t="s">
        <v>2651</v>
      </c>
      <c r="D105" s="101" t="s">
        <v>2662</v>
      </c>
      <c r="E105" s="161" t="str">
        <f>"If Trust or Business, enter either "&amp;'Fields on Screen Rules'!AE204&amp;" or "&amp;'Fields on Screen Rules'!AE205&amp;"
If Same as Proposed Insured, enter "&amp;'Fields on Screen Rules'!AE157&amp;"
If Individual, enter "&amp;'Fields on Screen Rules'!AE206</f>
        <v>If Trust or Business, enter either [None-SSN Field only] (81) or [None-TIN Field only] (82)
If Same as Proposed Insured, enter Soc. Sec. # (35)
If Individual, enter Soc. Sec. # (83)</v>
      </c>
      <c r="F105" s="143"/>
      <c r="G105" s="164"/>
      <c r="H105" s="177"/>
      <c r="I105" s="287"/>
    </row>
    <row r="106" spans="1:9" s="104" customFormat="1" ht="20.399999999999999" outlineLevel="1" x14ac:dyDescent="0.25">
      <c r="A106" s="51" t="s">
        <v>2928</v>
      </c>
      <c r="B106" s="105" t="s">
        <v>2299</v>
      </c>
      <c r="C106" s="161" t="s">
        <v>2651</v>
      </c>
      <c r="D106" s="101" t="s">
        <v>2663</v>
      </c>
      <c r="E106" s="161" t="str">
        <f>"If Same as Proposed Insured, enter "&amp;'Fields on Screen Rules'!AE175&amp;"
Else enter "&amp;'Fields on Screen Rules'!AE214</f>
        <v>If Same as Proposed Insured, enter Mobile # (53)
Else enter Mobile # (91)</v>
      </c>
      <c r="F106" s="143"/>
      <c r="G106" s="164"/>
      <c r="H106" s="177"/>
      <c r="I106" s="287"/>
    </row>
    <row r="107" spans="1:9" s="104" customFormat="1" ht="20.399999999999999" outlineLevel="1" x14ac:dyDescent="0.25">
      <c r="A107" s="51" t="s">
        <v>2929</v>
      </c>
      <c r="B107" s="105" t="s">
        <v>2299</v>
      </c>
      <c r="C107" s="161" t="s">
        <v>2651</v>
      </c>
      <c r="D107" s="101" t="s">
        <v>2664</v>
      </c>
      <c r="E107" s="161" t="str">
        <f>"If Same as Proposed Insured, enter "&amp;'Fields on Screen Rules'!AE174&amp;"
Else enter "&amp;'Fields on Screen Rules'!AE213</f>
        <v>If Same as Proposed Insured, enter Telephone # (52)
Else enter Telephone # (90)</v>
      </c>
      <c r="F107" s="143"/>
      <c r="G107" s="164"/>
      <c r="H107" s="177"/>
      <c r="I107" s="287"/>
    </row>
    <row r="108" spans="1:9" s="104" customFormat="1" ht="20.399999999999999" outlineLevel="1" x14ac:dyDescent="0.25">
      <c r="A108" s="51" t="s">
        <v>2930</v>
      </c>
      <c r="B108" s="105" t="s">
        <v>2299</v>
      </c>
      <c r="C108" s="161" t="s">
        <v>2651</v>
      </c>
      <c r="D108" s="101" t="s">
        <v>2665</v>
      </c>
      <c r="E108" s="161" t="str">
        <f>"If Same as Proposed Insured, enter "&amp;'Fields on Screen Rules'!AE159&amp;"
Else enter "&amp;'Fields on Screen Rules'!AE207</f>
        <v>If Same as Proposed Insured, enter E-Mail (43)
Else enter E-Mail (84)</v>
      </c>
      <c r="F108" s="143"/>
      <c r="G108" s="164"/>
      <c r="H108" s="177"/>
      <c r="I108" s="287"/>
    </row>
    <row r="109" spans="1:9" s="104" customFormat="1" ht="20.399999999999999" outlineLevel="1" x14ac:dyDescent="0.25">
      <c r="A109" s="51" t="s">
        <v>2931</v>
      </c>
      <c r="B109" s="105" t="s">
        <v>2299</v>
      </c>
      <c r="C109" s="161" t="s">
        <v>2651</v>
      </c>
      <c r="D109" s="101" t="s">
        <v>2666</v>
      </c>
      <c r="E109" s="161" t="str">
        <f>'Fields on Screen Rules'!AE254&amp;" "&amp;'Fields on Screen Rules'!AE255&amp;" "&amp;'Fields on Screen Rules'!AE256</f>
        <v>First  (131) MI (132) Last (133)</v>
      </c>
      <c r="F109" s="143"/>
      <c r="G109" s="164"/>
      <c r="H109" s="177"/>
      <c r="I109" s="287"/>
    </row>
    <row r="110" spans="1:9" s="104" customFormat="1" ht="20.399999999999999" outlineLevel="1" x14ac:dyDescent="0.25">
      <c r="A110" s="51" t="s">
        <v>2932</v>
      </c>
      <c r="B110" s="105" t="s">
        <v>2299</v>
      </c>
      <c r="C110" s="161" t="s">
        <v>2651</v>
      </c>
      <c r="D110" s="101" t="s">
        <v>2667</v>
      </c>
      <c r="E110" s="161" t="str">
        <f>'Fields on Screen Rules'!AE257</f>
        <v>Title (134)</v>
      </c>
      <c r="F110" s="143"/>
      <c r="G110" s="164"/>
      <c r="H110" s="177"/>
      <c r="I110" s="287"/>
    </row>
    <row r="111" spans="1:9" s="104" customFormat="1" ht="20.399999999999999" outlineLevel="1" x14ac:dyDescent="0.25">
      <c r="A111" s="51" t="s">
        <v>2933</v>
      </c>
      <c r="B111" s="105" t="s">
        <v>2299</v>
      </c>
      <c r="C111" s="161" t="s">
        <v>685</v>
      </c>
      <c r="D111" s="101" t="s">
        <v>2652</v>
      </c>
      <c r="E111" s="161" t="str">
        <f>"Check if "&amp;'Fields on Screen Rules'!AE216&amp;" or "&amp;'Fields on Screen Rules'!AE218&amp;" is not blank"</f>
        <v>Check if First (93) or Last (95) is not blank</v>
      </c>
      <c r="F111" s="143"/>
      <c r="G111" s="164"/>
      <c r="H111" s="177"/>
      <c r="I111" s="287"/>
    </row>
    <row r="112" spans="1:9" s="104" customFormat="1" ht="20.399999999999999" outlineLevel="1" x14ac:dyDescent="0.25">
      <c r="A112" s="51" t="s">
        <v>2934</v>
      </c>
      <c r="B112" s="105" t="s">
        <v>2299</v>
      </c>
      <c r="C112" s="161" t="s">
        <v>685</v>
      </c>
      <c r="D112" s="101" t="s">
        <v>2653</v>
      </c>
      <c r="E112" s="167" t="s">
        <v>792</v>
      </c>
      <c r="F112" s="143"/>
      <c r="G112" s="164"/>
      <c r="H112" s="177"/>
      <c r="I112" s="287"/>
    </row>
    <row r="113" spans="1:9" s="104" customFormat="1" ht="20.399999999999999" outlineLevel="1" x14ac:dyDescent="0.25">
      <c r="A113" s="51" t="s">
        <v>2935</v>
      </c>
      <c r="B113" s="105" t="s">
        <v>2299</v>
      </c>
      <c r="C113" s="161" t="s">
        <v>685</v>
      </c>
      <c r="D113" s="101" t="s">
        <v>2654</v>
      </c>
      <c r="E113" s="161" t="str">
        <f>"Check if "&amp;'Fields on Screen Rules'!AE220&amp;" is Parent or Guardian"</f>
        <v>Check if Relationship to Insured (100) is Parent or Guardian</v>
      </c>
      <c r="F113" s="143"/>
      <c r="G113" s="164"/>
      <c r="H113" s="177"/>
      <c r="I113" s="287"/>
    </row>
    <row r="114" spans="1:9" s="104" customFormat="1" ht="20.399999999999999" outlineLevel="1" x14ac:dyDescent="0.25">
      <c r="A114" s="51" t="s">
        <v>2936</v>
      </c>
      <c r="B114" s="105" t="s">
        <v>2299</v>
      </c>
      <c r="C114" s="161" t="s">
        <v>685</v>
      </c>
      <c r="D114" s="101" t="s">
        <v>2655</v>
      </c>
      <c r="E114" s="167" t="s">
        <v>792</v>
      </c>
      <c r="F114" s="143"/>
      <c r="G114" s="164"/>
      <c r="H114" s="177"/>
      <c r="I114" s="287"/>
    </row>
    <row r="115" spans="1:9" s="104" customFormat="1" ht="20.399999999999999" outlineLevel="1" x14ac:dyDescent="0.25">
      <c r="A115" s="51" t="s">
        <v>2937</v>
      </c>
      <c r="B115" s="105" t="s">
        <v>2299</v>
      </c>
      <c r="C115" s="161" t="s">
        <v>685</v>
      </c>
      <c r="D115" s="101" t="s">
        <v>2656</v>
      </c>
      <c r="E115" s="167" t="s">
        <v>792</v>
      </c>
      <c r="F115" s="143"/>
      <c r="G115" s="164"/>
      <c r="H115" s="177"/>
      <c r="I115" s="287"/>
    </row>
    <row r="116" spans="1:9" s="104" customFormat="1" ht="20.399999999999999" outlineLevel="1" x14ac:dyDescent="0.25">
      <c r="A116" s="51" t="s">
        <v>2938</v>
      </c>
      <c r="B116" s="105" t="s">
        <v>2299</v>
      </c>
      <c r="C116" s="161" t="s">
        <v>685</v>
      </c>
      <c r="D116" s="101" t="s">
        <v>2657</v>
      </c>
      <c r="E116" s="167" t="s">
        <v>792</v>
      </c>
      <c r="F116" s="143"/>
      <c r="G116" s="164"/>
      <c r="H116" s="177"/>
      <c r="I116" s="287"/>
    </row>
    <row r="117" spans="1:9" s="104" customFormat="1" ht="20.399999999999999" outlineLevel="1" x14ac:dyDescent="0.25">
      <c r="A117" s="51" t="s">
        <v>2939</v>
      </c>
      <c r="B117" s="105" t="s">
        <v>2299</v>
      </c>
      <c r="C117" s="161" t="s">
        <v>685</v>
      </c>
      <c r="D117" s="101" t="s">
        <v>378</v>
      </c>
      <c r="E117" s="167" t="s">
        <v>792</v>
      </c>
      <c r="F117" s="143"/>
      <c r="G117" s="164"/>
      <c r="H117" s="177"/>
      <c r="I117" s="287"/>
    </row>
    <row r="118" spans="1:9" s="104" customFormat="1" ht="20.399999999999999" outlineLevel="1" x14ac:dyDescent="0.25">
      <c r="A118" s="51" t="s">
        <v>2940</v>
      </c>
      <c r="B118" s="105" t="s">
        <v>2299</v>
      </c>
      <c r="C118" s="161" t="s">
        <v>685</v>
      </c>
      <c r="D118" s="101" t="s">
        <v>2658</v>
      </c>
      <c r="E118" s="161" t="str">
        <f>'Fields on Screen Rules'!AE216&amp;" "&amp;'Fields on Screen Rules'!AE217&amp;" "&amp;'Fields on Screen Rules'!AE218&amp;" "&amp;'Fields on Screen Rules'!AE219</f>
        <v>First (93) MI (94) Last (95) Suffix (96)</v>
      </c>
      <c r="F118" s="143"/>
      <c r="G118" s="164"/>
      <c r="H118" s="177"/>
      <c r="I118" s="287"/>
    </row>
    <row r="119" spans="1:9" s="104" customFormat="1" ht="20.399999999999999" outlineLevel="1" x14ac:dyDescent="0.25">
      <c r="A119" s="51" t="s">
        <v>2941</v>
      </c>
      <c r="B119" s="105" t="s">
        <v>2299</v>
      </c>
      <c r="C119" s="161" t="s">
        <v>685</v>
      </c>
      <c r="D119" s="101" t="s">
        <v>2659</v>
      </c>
      <c r="E119" s="161" t="str">
        <f>'Fields on Screen Rules'!AE223</f>
        <v>Date of Birth (99)</v>
      </c>
      <c r="F119" s="143"/>
      <c r="G119" s="164"/>
      <c r="H119" s="177"/>
      <c r="I119" s="287"/>
    </row>
    <row r="120" spans="1:9" s="104" customFormat="1" ht="20.399999999999999" outlineLevel="1" x14ac:dyDescent="0.25">
      <c r="A120" s="51" t="s">
        <v>2942</v>
      </c>
      <c r="B120" s="105" t="s">
        <v>2299</v>
      </c>
      <c r="C120" s="161" t="s">
        <v>685</v>
      </c>
      <c r="D120" s="101" t="s">
        <v>2660</v>
      </c>
      <c r="E120" s="161" t="str">
        <f>'Fields on Screen Rules'!AE220</f>
        <v>Relationship to Insured (100)</v>
      </c>
      <c r="F120" s="143"/>
      <c r="G120" s="164"/>
      <c r="H120" s="177"/>
      <c r="I120" s="287"/>
    </row>
    <row r="121" spans="1:9" s="104" customFormat="1" ht="20.399999999999999" outlineLevel="1" x14ac:dyDescent="0.25">
      <c r="A121" s="51" t="s">
        <v>2943</v>
      </c>
      <c r="B121" s="105" t="s">
        <v>2299</v>
      </c>
      <c r="C121" s="161" t="s">
        <v>685</v>
      </c>
      <c r="D121" s="101" t="s">
        <v>2661</v>
      </c>
      <c r="E121" s="161" t="str">
        <f>'Fields on Screen Rules'!AE224</f>
        <v>Street Address (101)</v>
      </c>
      <c r="F121" s="143"/>
      <c r="G121" s="164"/>
      <c r="H121" s="177"/>
      <c r="I121" s="287"/>
    </row>
    <row r="122" spans="1:9" s="104" customFormat="1" ht="20.399999999999999" outlineLevel="1" x14ac:dyDescent="0.25">
      <c r="A122" s="51" t="s">
        <v>2944</v>
      </c>
      <c r="B122" s="105" t="s">
        <v>2299</v>
      </c>
      <c r="C122" s="161" t="s">
        <v>685</v>
      </c>
      <c r="D122" s="101" t="s">
        <v>395</v>
      </c>
      <c r="E122" s="161" t="str">
        <f>'Fields on Screen Rules'!AE225</f>
        <v>City (102)</v>
      </c>
      <c r="F122" s="143"/>
      <c r="G122" s="164"/>
      <c r="H122" s="177"/>
      <c r="I122" s="287"/>
    </row>
    <row r="123" spans="1:9" s="104" customFormat="1" ht="20.399999999999999" outlineLevel="1" x14ac:dyDescent="0.25">
      <c r="A123" s="51" t="s">
        <v>2945</v>
      </c>
      <c r="B123" s="105" t="s">
        <v>2299</v>
      </c>
      <c r="C123" s="161" t="s">
        <v>685</v>
      </c>
      <c r="D123" s="101" t="s">
        <v>284</v>
      </c>
      <c r="E123" s="161" t="str">
        <f>'Fields on Screen Rules'!AE226</f>
        <v>State (103)</v>
      </c>
      <c r="F123" s="143"/>
      <c r="G123" s="164"/>
      <c r="H123" s="177"/>
      <c r="I123" s="287"/>
    </row>
    <row r="124" spans="1:9" s="104" customFormat="1" ht="20.399999999999999" outlineLevel="1" x14ac:dyDescent="0.25">
      <c r="A124" s="51" t="s">
        <v>2946</v>
      </c>
      <c r="B124" s="105" t="s">
        <v>2299</v>
      </c>
      <c r="C124" s="161" t="s">
        <v>685</v>
      </c>
      <c r="D124" s="101" t="s">
        <v>285</v>
      </c>
      <c r="E124" s="161" t="str">
        <f>'Fields on Screen Rules'!AE227</f>
        <v>Zip Code (104)</v>
      </c>
      <c r="F124" s="143"/>
      <c r="G124" s="164"/>
      <c r="H124" s="177"/>
      <c r="I124" s="287"/>
    </row>
    <row r="125" spans="1:9" s="104" customFormat="1" ht="20.399999999999999" outlineLevel="1" x14ac:dyDescent="0.25">
      <c r="A125" s="51" t="s">
        <v>2947</v>
      </c>
      <c r="B125" s="105" t="s">
        <v>2299</v>
      </c>
      <c r="C125" s="161" t="s">
        <v>685</v>
      </c>
      <c r="D125" s="101" t="s">
        <v>2662</v>
      </c>
      <c r="E125" s="161" t="str">
        <f>'Fields on Screen Rules'!AE221</f>
        <v>Soc. Sec. # (97)</v>
      </c>
      <c r="F125" s="143"/>
      <c r="G125" s="164"/>
      <c r="H125" s="177"/>
      <c r="I125" s="287"/>
    </row>
    <row r="126" spans="1:9" s="104" customFormat="1" ht="20.399999999999999" outlineLevel="1" x14ac:dyDescent="0.25">
      <c r="A126" s="51" t="s">
        <v>2948</v>
      </c>
      <c r="B126" s="105" t="s">
        <v>2299</v>
      </c>
      <c r="C126" s="161" t="s">
        <v>685</v>
      </c>
      <c r="D126" s="101" t="s">
        <v>2663</v>
      </c>
      <c r="E126" s="161" t="str">
        <f>'Fields on Screen Rules'!AE229</f>
        <v>Mobile # (106)</v>
      </c>
      <c r="F126" s="143"/>
      <c r="G126" s="164"/>
      <c r="H126" s="177"/>
      <c r="I126" s="287"/>
    </row>
    <row r="127" spans="1:9" s="104" customFormat="1" ht="20.399999999999999" outlineLevel="1" x14ac:dyDescent="0.25">
      <c r="A127" s="51" t="s">
        <v>2949</v>
      </c>
      <c r="B127" s="105" t="s">
        <v>2299</v>
      </c>
      <c r="C127" s="161" t="s">
        <v>685</v>
      </c>
      <c r="D127" s="101" t="s">
        <v>2664</v>
      </c>
      <c r="E127" s="161" t="str">
        <f>'Fields on Screen Rules'!AE228</f>
        <v>Telephone # (105)</v>
      </c>
      <c r="F127" s="143"/>
      <c r="G127" s="164"/>
      <c r="H127" s="177"/>
      <c r="I127" s="287"/>
    </row>
    <row r="128" spans="1:9" s="104" customFormat="1" ht="20.399999999999999" outlineLevel="1" x14ac:dyDescent="0.25">
      <c r="A128" s="51" t="s">
        <v>2950</v>
      </c>
      <c r="B128" s="105" t="s">
        <v>2299</v>
      </c>
      <c r="C128" s="161" t="s">
        <v>685</v>
      </c>
      <c r="D128" s="101" t="s">
        <v>2665</v>
      </c>
      <c r="E128" s="161" t="str">
        <f>'Fields on Screen Rules'!AE222</f>
        <v>E-Mail (98)</v>
      </c>
      <c r="F128" s="143"/>
      <c r="G128" s="164"/>
      <c r="H128" s="177"/>
      <c r="I128" s="287"/>
    </row>
    <row r="129" spans="1:9" s="104" customFormat="1" ht="20.399999999999999" outlineLevel="1" x14ac:dyDescent="0.25">
      <c r="A129" s="51" t="s">
        <v>2951</v>
      </c>
      <c r="B129" s="105" t="s">
        <v>2299</v>
      </c>
      <c r="C129" s="161" t="s">
        <v>685</v>
      </c>
      <c r="D129" s="101" t="s">
        <v>2666</v>
      </c>
      <c r="E129" s="167" t="s">
        <v>792</v>
      </c>
      <c r="F129" s="143"/>
      <c r="G129" s="164"/>
      <c r="H129" s="177"/>
      <c r="I129" s="287"/>
    </row>
    <row r="130" spans="1:9" s="104" customFormat="1" ht="20.399999999999999" outlineLevel="1" x14ac:dyDescent="0.25">
      <c r="A130" s="51" t="s">
        <v>2952</v>
      </c>
      <c r="B130" s="105" t="s">
        <v>2299</v>
      </c>
      <c r="C130" s="161" t="s">
        <v>685</v>
      </c>
      <c r="D130" s="101" t="s">
        <v>2667</v>
      </c>
      <c r="E130" s="167" t="s">
        <v>792</v>
      </c>
      <c r="F130" s="143"/>
      <c r="G130" s="164"/>
      <c r="H130" s="177"/>
      <c r="I130" s="287"/>
    </row>
    <row r="131" spans="1:9" s="104" customFormat="1" ht="30.6" outlineLevel="1" x14ac:dyDescent="0.25">
      <c r="A131" s="51" t="s">
        <v>2953</v>
      </c>
      <c r="B131" s="49" t="s">
        <v>2299</v>
      </c>
      <c r="C131" s="14" t="s">
        <v>2670</v>
      </c>
      <c r="D131" s="33" t="s">
        <v>415</v>
      </c>
      <c r="E131" s="162"/>
      <c r="F131" s="39"/>
      <c r="G131" s="164"/>
      <c r="H131" s="177"/>
      <c r="I131" s="287"/>
    </row>
    <row r="132" spans="1:9" s="104" customFormat="1" ht="20.399999999999999" outlineLevel="1" x14ac:dyDescent="0.25">
      <c r="A132" s="51" t="s">
        <v>2954</v>
      </c>
      <c r="B132" s="105" t="s">
        <v>2299</v>
      </c>
      <c r="C132" s="161" t="s">
        <v>296</v>
      </c>
      <c r="D132" s="101" t="s">
        <v>2672</v>
      </c>
      <c r="E132" s="167" t="s">
        <v>792</v>
      </c>
      <c r="F132" s="143"/>
      <c r="G132" s="164"/>
      <c r="H132" s="177"/>
      <c r="I132" s="287"/>
    </row>
    <row r="133" spans="1:9" s="104" customFormat="1" ht="20.399999999999999" outlineLevel="1" x14ac:dyDescent="0.25">
      <c r="A133" s="51" t="s">
        <v>2955</v>
      </c>
      <c r="B133" s="105" t="s">
        <v>2299</v>
      </c>
      <c r="C133" s="161" t="s">
        <v>296</v>
      </c>
      <c r="D133" s="101" t="s">
        <v>563</v>
      </c>
      <c r="E133" s="161" t="s">
        <v>2676</v>
      </c>
      <c r="F133" s="143"/>
      <c r="G133" s="164"/>
      <c r="H133" s="177"/>
      <c r="I133" s="287"/>
    </row>
    <row r="134" spans="1:9" s="104" customFormat="1" ht="20.399999999999999" outlineLevel="1" x14ac:dyDescent="0.25">
      <c r="A134" s="51" t="s">
        <v>2956</v>
      </c>
      <c r="B134" s="105" t="s">
        <v>2299</v>
      </c>
      <c r="C134" s="161" t="s">
        <v>296</v>
      </c>
      <c r="D134" s="101" t="s">
        <v>2655</v>
      </c>
      <c r="E134" s="167" t="s">
        <v>792</v>
      </c>
      <c r="F134" s="143"/>
      <c r="G134" s="164"/>
      <c r="H134" s="177"/>
      <c r="I134" s="287"/>
    </row>
    <row r="135" spans="1:9" s="104" customFormat="1" ht="20.399999999999999" outlineLevel="1" x14ac:dyDescent="0.25">
      <c r="A135" s="51" t="s">
        <v>2957</v>
      </c>
      <c r="B135" s="105" t="s">
        <v>2299</v>
      </c>
      <c r="C135" s="161" t="s">
        <v>296</v>
      </c>
      <c r="D135" s="101" t="s">
        <v>378</v>
      </c>
      <c r="E135" s="167" t="s">
        <v>792</v>
      </c>
      <c r="F135" s="143"/>
      <c r="G135" s="164"/>
      <c r="H135" s="177"/>
      <c r="I135" s="287"/>
    </row>
    <row r="136" spans="1:9" s="104" customFormat="1" ht="20.399999999999999" outlineLevel="1" x14ac:dyDescent="0.25">
      <c r="A136" s="51" t="s">
        <v>2958</v>
      </c>
      <c r="B136" s="105" t="s">
        <v>2299</v>
      </c>
      <c r="C136" s="161" t="s">
        <v>296</v>
      </c>
      <c r="D136" s="101" t="s">
        <v>2671</v>
      </c>
      <c r="E136" s="167" t="s">
        <v>792</v>
      </c>
      <c r="F136" s="143"/>
      <c r="G136" s="164"/>
      <c r="H136" s="177"/>
      <c r="I136" s="287"/>
    </row>
    <row r="137" spans="1:9" s="104" customFormat="1" ht="20.399999999999999" outlineLevel="1" x14ac:dyDescent="0.25">
      <c r="A137" s="51" t="s">
        <v>2959</v>
      </c>
      <c r="B137" s="105" t="s">
        <v>2299</v>
      </c>
      <c r="C137" s="161" t="s">
        <v>296</v>
      </c>
      <c r="D137" s="101" t="s">
        <v>2673</v>
      </c>
      <c r="E137" s="167" t="s">
        <v>792</v>
      </c>
      <c r="F137" s="143"/>
      <c r="G137" s="164"/>
      <c r="H137" s="177"/>
      <c r="I137" s="287"/>
    </row>
    <row r="138" spans="1:9" s="104" customFormat="1" ht="20.399999999999999" outlineLevel="1" x14ac:dyDescent="0.25">
      <c r="A138" s="51" t="s">
        <v>2960</v>
      </c>
      <c r="B138" s="105" t="s">
        <v>2299</v>
      </c>
      <c r="C138" s="161" t="s">
        <v>296</v>
      </c>
      <c r="D138" s="101" t="s">
        <v>2674</v>
      </c>
      <c r="E138" s="167" t="s">
        <v>792</v>
      </c>
      <c r="F138" s="143"/>
      <c r="G138" s="164"/>
      <c r="H138" s="177"/>
      <c r="I138" s="287"/>
    </row>
    <row r="139" spans="1:9" s="104" customFormat="1" ht="20.399999999999999" outlineLevel="1" x14ac:dyDescent="0.25">
      <c r="A139" s="51" t="s">
        <v>2961</v>
      </c>
      <c r="B139" s="105" t="s">
        <v>2299</v>
      </c>
      <c r="C139" s="161" t="s">
        <v>296</v>
      </c>
      <c r="D139" s="101" t="s">
        <v>2675</v>
      </c>
      <c r="E139" s="167" t="s">
        <v>792</v>
      </c>
      <c r="F139" s="143"/>
      <c r="G139" s="164"/>
      <c r="H139" s="177"/>
      <c r="I139" s="287"/>
    </row>
    <row r="140" spans="1:9" s="104" customFormat="1" ht="61.2" outlineLevel="1" x14ac:dyDescent="0.25">
      <c r="A140" s="51" t="s">
        <v>2962</v>
      </c>
      <c r="B140" s="105" t="s">
        <v>2299</v>
      </c>
      <c r="C140" s="161" t="s">
        <v>664</v>
      </c>
      <c r="D140" s="101" t="s">
        <v>2507</v>
      </c>
      <c r="E140" s="161" t="str">
        <f>"If "&amp;'Fields on Screen Rules'!$AE$354&amp;" = Trust, enter "&amp;'Fields on Screen Rules'!$AE$356&amp;"
ELSE If "&amp;'Fields on Screen Rules'!$AE$354&amp;" = Corporation/Business, Partnership, Other or Group of Individuals, enter "&amp;'Fields on Screen Rules'!$AE$356&amp;" 
ELSE If "&amp;'Fields on Screen Rules'!$AE$354&amp;" = Primary Policyowner, enter Primary Policyowner name
ELSE If "&amp;'Fields on Screen Rules'!$AE$354&amp;" = Additional Policyowner, enter Additional Policyowner name
ELSE if "&amp;'Fields on Screen Rules'!$AE$354&amp;" = Individual, enter "&amp;'Fields on Screen Rules'!$AE$358&amp;" and "&amp;'Fields on Screen Rules'!$AE$359&amp;" and "&amp;'Fields on Screen Rules'!$AE$360</f>
        <v>If Beneficiary is (207) = Trust, enter (value chosen for 'Beneficiary is') Name (209)
ELSE If Beneficiary is (207) = Corporation/Business, Partnership, Other or Group of Individuals, enter (value chosen for 'Beneficiary is') Name (209) 
ELSE If Beneficiary is (207) = Primary Policyowner, enter Primary Policyowner name
ELSE If Beneficiary is (207) = Additional Policyowner, enter Additional Policyowner name
ELSE if Beneficiary is (207) = Individual, enter First (211) and MI (212) and Last (213)</v>
      </c>
      <c r="F140" s="143"/>
      <c r="G140" s="164"/>
      <c r="H140" s="177"/>
      <c r="I140" s="287"/>
    </row>
    <row r="141" spans="1:9" s="104" customFormat="1" ht="20.399999999999999" outlineLevel="1" x14ac:dyDescent="0.25">
      <c r="A141" s="51" t="s">
        <v>2963</v>
      </c>
      <c r="B141" s="105" t="s">
        <v>2299</v>
      </c>
      <c r="C141" s="161" t="s">
        <v>664</v>
      </c>
      <c r="D141" s="101" t="s">
        <v>2677</v>
      </c>
      <c r="E141" s="161" t="str">
        <f>"If "&amp;'Fields on Screen Rules'!$AE$361&amp;" = Other, enter "&amp;'Fields on Screen Rules'!$AE$362&amp;"
ELSE enter "&amp;'Fields on Screen Rules'!$AE$361</f>
        <v>If Relationship to Insured (214) = Other, enter Other Relationship (215)
ELSE enter Relationship to Insured (214)</v>
      </c>
      <c r="F141" s="143"/>
      <c r="G141" s="164"/>
      <c r="H141" s="177"/>
      <c r="I141" s="287"/>
    </row>
    <row r="142" spans="1:9" s="104" customFormat="1" ht="20.399999999999999" outlineLevel="1" x14ac:dyDescent="0.25">
      <c r="A142" s="51" t="s">
        <v>2964</v>
      </c>
      <c r="B142" s="105" t="s">
        <v>2299</v>
      </c>
      <c r="C142" s="161" t="s">
        <v>664</v>
      </c>
      <c r="D142" s="101" t="s">
        <v>2678</v>
      </c>
      <c r="E142" s="161" t="str">
        <f>'Fields on Screen Rules'!AE355</f>
        <v>Percentage Share (208)</v>
      </c>
      <c r="F142" s="143"/>
      <c r="G142" s="164"/>
      <c r="H142" s="177"/>
      <c r="I142" s="287"/>
    </row>
    <row r="143" spans="1:9" s="104" customFormat="1" ht="30.6" outlineLevel="1" x14ac:dyDescent="0.25">
      <c r="A143" s="51" t="s">
        <v>2965</v>
      </c>
      <c r="B143" s="105" t="s">
        <v>2299</v>
      </c>
      <c r="C143" s="161" t="s">
        <v>664</v>
      </c>
      <c r="D143" s="101" t="s">
        <v>2679</v>
      </c>
      <c r="E143" s="161" t="str">
        <f>"If "&amp;'Fields on Screen Rules'!$AE$354&amp;" = Primary Policyowner, enter "&amp;'Fields on Screen Rules'!$AE209&amp;"
ELSE If "&amp;'Fields on Screen Rules'!$AE$354&amp;" = Additional Policyowner, enter "&amp;'Fields on Screen Rules'!$AE224&amp;"
ELSE enter "&amp;'Fields on Screen Rules'!AE364</f>
        <v>If Beneficiary is (207) = Primary Policyowner, enter Street Address (86)
ELSE If Beneficiary is (207) = Additional Policyowner, enter Street Address (101)
ELSE enter Street Address (216)</v>
      </c>
      <c r="F143" s="143"/>
      <c r="G143" s="164"/>
      <c r="H143" s="177"/>
      <c r="I143" s="287"/>
    </row>
    <row r="144" spans="1:9" s="104" customFormat="1" ht="30.6" outlineLevel="1" x14ac:dyDescent="0.25">
      <c r="A144" s="51" t="s">
        <v>2966</v>
      </c>
      <c r="B144" s="105" t="s">
        <v>2299</v>
      </c>
      <c r="C144" s="161" t="s">
        <v>664</v>
      </c>
      <c r="D144" s="101" t="s">
        <v>395</v>
      </c>
      <c r="E144" s="161" t="str">
        <f>"If "&amp;'Fields on Screen Rules'!$AE$354&amp;" = Primary Policyowner, enter "&amp;'Fields on Screen Rules'!$AE210&amp;"
ELSE If "&amp;'Fields on Screen Rules'!$AE$354&amp;" = Additional Policyowner, enter "&amp;'Fields on Screen Rules'!$AE225&amp;"
ELSE enter "&amp;'Fields on Screen Rules'!AE365</f>
        <v>If Beneficiary is (207) = Primary Policyowner, enter City (87)
ELSE If Beneficiary is (207) = Additional Policyowner, enter City (102)
ELSE enter City (217)</v>
      </c>
      <c r="F144" s="143"/>
      <c r="G144" s="164"/>
      <c r="H144" s="177"/>
      <c r="I144" s="287"/>
    </row>
    <row r="145" spans="1:9" s="104" customFormat="1" ht="30.6" outlineLevel="1" x14ac:dyDescent="0.25">
      <c r="A145" s="51" t="s">
        <v>2967</v>
      </c>
      <c r="B145" s="105" t="s">
        <v>2299</v>
      </c>
      <c r="C145" s="161" t="s">
        <v>664</v>
      </c>
      <c r="D145" s="101" t="s">
        <v>284</v>
      </c>
      <c r="E145" s="161" t="str">
        <f>"If "&amp;'Fields on Screen Rules'!$AE$354&amp;" = Primary Policyowner, enter "&amp;'Fields on Screen Rules'!$AE211&amp;"
ELSE If "&amp;'Fields on Screen Rules'!$AE$354&amp;" = Additional Policyowner, enter "&amp;'Fields on Screen Rules'!$AE226&amp;"
ELSE enter "&amp;'Fields on Screen Rules'!AE366</f>
        <v>If Beneficiary is (207) = Primary Policyowner, enter State (88)
ELSE If Beneficiary is (207) = Additional Policyowner, enter State (103)
ELSE enter State (218)</v>
      </c>
      <c r="F145" s="143"/>
      <c r="G145" s="164"/>
      <c r="H145" s="177"/>
      <c r="I145" s="287"/>
    </row>
    <row r="146" spans="1:9" s="104" customFormat="1" ht="30.6" outlineLevel="1" x14ac:dyDescent="0.25">
      <c r="A146" s="51" t="s">
        <v>2968</v>
      </c>
      <c r="B146" s="105" t="s">
        <v>2299</v>
      </c>
      <c r="C146" s="161" t="s">
        <v>664</v>
      </c>
      <c r="D146" s="101" t="s">
        <v>285</v>
      </c>
      <c r="E146" s="161" t="str">
        <f>"If "&amp;'Fields on Screen Rules'!$AE$354&amp;" = Primary Policyowner, enter "&amp;'Fields on Screen Rules'!$AE212&amp;"
ELSE If "&amp;'Fields on Screen Rules'!$AE$354&amp;" = Additional Policyowner, enter "&amp;'Fields on Screen Rules'!$AE227&amp;"
ELSE enter "&amp;'Fields on Screen Rules'!AE367</f>
        <v>If Beneficiary is (207) = Primary Policyowner, enter Zip Code (89)
ELSE If Beneficiary is (207) = Additional Policyowner, enter Zip Code (104)
ELSE enter Zip Code (219)</v>
      </c>
      <c r="F146" s="143"/>
      <c r="G146" s="164"/>
      <c r="H146" s="177"/>
      <c r="I146" s="287"/>
    </row>
    <row r="147" spans="1:9" s="104" customFormat="1" ht="30.6" outlineLevel="1" x14ac:dyDescent="0.25">
      <c r="A147" s="51" t="s">
        <v>2969</v>
      </c>
      <c r="B147" s="105" t="s">
        <v>2299</v>
      </c>
      <c r="C147" s="161" t="s">
        <v>664</v>
      </c>
      <c r="D147" s="101" t="s">
        <v>2512</v>
      </c>
      <c r="E147" s="161" t="str">
        <f>"If "&amp;'Fields on Screen Rules'!$AE$354&amp;" = Primary Policyowner, enter "&amp;'Fields on Screen Rules'!$AE208&amp;"
ELSE If "&amp;'Fields on Screen Rules'!$AE$354&amp;" = Additional Policyowner, enter "&amp;'Fields on Screen Rules'!$AE223&amp;"
ELSE enter "&amp;'Fields on Screen Rules'!AE373</f>
        <v>If Beneficiary is (207) = Primary Policyowner, enter Date of Birth (85)
ELSE If Beneficiary is (207) = Additional Policyowner, enter Date of Birth (99)
ELSE enter Date of Birth (224)</v>
      </c>
      <c r="F147" s="143"/>
      <c r="G147" s="164"/>
      <c r="H147" s="177"/>
      <c r="I147" s="287"/>
    </row>
    <row r="148" spans="1:9" s="104" customFormat="1" ht="40.799999999999997" outlineLevel="1" x14ac:dyDescent="0.25">
      <c r="A148" s="51" t="s">
        <v>2970</v>
      </c>
      <c r="B148" s="105" t="s">
        <v>2299</v>
      </c>
      <c r="C148" s="161" t="s">
        <v>664</v>
      </c>
      <c r="D148" s="101" t="s">
        <v>2680</v>
      </c>
      <c r="E148" s="161" t="str">
        <f>"If "&amp;'Fields on Screen Rules'!$AE$354&amp;" = Policyowner, enter Policyowner SSN or TIN
ELSE 
If "&amp;'Fields on Screen Rules'!$AE$370&amp;" &lt;&gt; Blank, enter "&amp;'Fields on Screen Rules'!$AE$370&amp;"
ELSE If "&amp;'Fields on Screen Rules'!$AE$371&amp;" &lt;&gt; Blank, enter "&amp;'Fields on Screen Rules'!$AE$371</f>
        <v>If Beneficiary is (207) = Policyowner, enter Policyowner SSN or TIN
ELSE 
If [None-SSN Field only] (222) &lt;&gt; Blank, enter [None-SSN Field only] (222)
ELSE If [None-TIN Field only] (223) &lt;&gt; Blank, enter [None-TIN Field only] (223)</v>
      </c>
      <c r="F148" s="143"/>
      <c r="G148" s="164"/>
      <c r="H148" s="177"/>
      <c r="I148" s="287"/>
    </row>
    <row r="149" spans="1:9" s="104" customFormat="1" ht="30.6" outlineLevel="1" x14ac:dyDescent="0.25">
      <c r="A149" s="51" t="s">
        <v>2971</v>
      </c>
      <c r="B149" s="105" t="s">
        <v>2299</v>
      </c>
      <c r="C149" s="161" t="s">
        <v>664</v>
      </c>
      <c r="D149" s="101" t="s">
        <v>2664</v>
      </c>
      <c r="E149" s="161" t="str">
        <f>"If "&amp;'Fields on Screen Rules'!$AE$354&amp;" = Primary Policyowner, enter "&amp;'Fields on Screen Rules'!$AE213&amp;"
ELSE If "&amp;'Fields on Screen Rules'!$AE$354&amp;" = Additional Policyowner, enter "&amp;'Fields on Screen Rules'!$AE228&amp;"
ELSE enter "&amp;'Fields on Screen Rules'!AE368</f>
        <v>If Beneficiary is (207) = Primary Policyowner, enter Telephone # (90)
ELSE If Beneficiary is (207) = Additional Policyowner, enter Telephone # (105)
ELSE enter Telephone # (220)</v>
      </c>
      <c r="F149" s="143"/>
      <c r="G149" s="164"/>
      <c r="H149" s="177"/>
      <c r="I149" s="287"/>
    </row>
    <row r="150" spans="1:9" s="104" customFormat="1" ht="20.399999999999999" outlineLevel="1" x14ac:dyDescent="0.25">
      <c r="A150" s="51" t="s">
        <v>2972</v>
      </c>
      <c r="B150" s="105" t="s">
        <v>2299</v>
      </c>
      <c r="C150" s="161" t="s">
        <v>664</v>
      </c>
      <c r="D150" s="101" t="s">
        <v>2681</v>
      </c>
      <c r="E150" s="167" t="s">
        <v>1182</v>
      </c>
      <c r="F150" s="143"/>
      <c r="G150" s="164"/>
      <c r="H150" s="177"/>
      <c r="I150" s="287"/>
    </row>
    <row r="151" spans="1:9" s="104" customFormat="1" ht="20.399999999999999" outlineLevel="1" x14ac:dyDescent="0.25">
      <c r="A151" s="51" t="s">
        <v>2973</v>
      </c>
      <c r="B151" s="105" t="s">
        <v>2299</v>
      </c>
      <c r="C151" s="161" t="s">
        <v>2682</v>
      </c>
      <c r="D151" s="101" t="s">
        <v>2683</v>
      </c>
      <c r="E151" s="161"/>
      <c r="F151" s="143"/>
      <c r="G151" s="164"/>
      <c r="H151" s="177"/>
      <c r="I151" s="287"/>
    </row>
    <row r="152" spans="1:9" s="104" customFormat="1" ht="20.399999999999999" outlineLevel="1" x14ac:dyDescent="0.25">
      <c r="A152" s="51" t="s">
        <v>2974</v>
      </c>
      <c r="B152" s="105" t="s">
        <v>2299</v>
      </c>
      <c r="C152" s="161" t="s">
        <v>2682</v>
      </c>
      <c r="D152" s="101" t="s">
        <v>2684</v>
      </c>
      <c r="E152" s="161"/>
      <c r="F152" s="143"/>
      <c r="G152" s="164"/>
      <c r="H152" s="177"/>
      <c r="I152" s="287"/>
    </row>
    <row r="153" spans="1:9" s="104" customFormat="1" ht="20.399999999999999" outlineLevel="1" x14ac:dyDescent="0.25">
      <c r="A153" s="51" t="s">
        <v>2975</v>
      </c>
      <c r="B153" s="105" t="s">
        <v>2299</v>
      </c>
      <c r="C153" s="161" t="s">
        <v>2682</v>
      </c>
      <c r="D153" s="101" t="s">
        <v>2658</v>
      </c>
      <c r="E153" s="161"/>
      <c r="F153" s="143"/>
      <c r="G153" s="164"/>
      <c r="H153" s="177"/>
      <c r="I153" s="287"/>
    </row>
    <row r="154" spans="1:9" s="104" customFormat="1" ht="20.399999999999999" outlineLevel="1" x14ac:dyDescent="0.25">
      <c r="A154" s="51" t="s">
        <v>2976</v>
      </c>
      <c r="B154" s="105" t="s">
        <v>2299</v>
      </c>
      <c r="C154" s="161" t="s">
        <v>2682</v>
      </c>
      <c r="D154" s="101" t="s">
        <v>2677</v>
      </c>
      <c r="E154" s="161"/>
      <c r="F154" s="143"/>
      <c r="G154" s="164"/>
      <c r="H154" s="177"/>
      <c r="I154" s="287"/>
    </row>
    <row r="155" spans="1:9" s="104" customFormat="1" ht="20.399999999999999" outlineLevel="1" x14ac:dyDescent="0.25">
      <c r="A155" s="51" t="s">
        <v>2977</v>
      </c>
      <c r="B155" s="105" t="s">
        <v>2299</v>
      </c>
      <c r="C155" s="161" t="s">
        <v>2682</v>
      </c>
      <c r="D155" s="101" t="s">
        <v>2678</v>
      </c>
      <c r="E155" s="161"/>
      <c r="F155" s="143"/>
      <c r="G155" s="164"/>
      <c r="H155" s="177"/>
      <c r="I155" s="287"/>
    </row>
    <row r="156" spans="1:9" s="104" customFormat="1" ht="20.399999999999999" outlineLevel="1" x14ac:dyDescent="0.25">
      <c r="A156" s="51" t="s">
        <v>2978</v>
      </c>
      <c r="B156" s="105" t="s">
        <v>2299</v>
      </c>
      <c r="C156" s="161" t="s">
        <v>2682</v>
      </c>
      <c r="D156" s="101" t="s">
        <v>2679</v>
      </c>
      <c r="E156" s="161"/>
      <c r="F156" s="143"/>
      <c r="G156" s="164"/>
      <c r="H156" s="177"/>
      <c r="I156" s="287"/>
    </row>
    <row r="157" spans="1:9" s="104" customFormat="1" ht="20.399999999999999" outlineLevel="1" x14ac:dyDescent="0.25">
      <c r="A157" s="51" t="s">
        <v>2979</v>
      </c>
      <c r="B157" s="105" t="s">
        <v>2299</v>
      </c>
      <c r="C157" s="161" t="s">
        <v>2682</v>
      </c>
      <c r="D157" s="101" t="s">
        <v>395</v>
      </c>
      <c r="E157" s="161"/>
      <c r="F157" s="143"/>
      <c r="G157" s="164"/>
      <c r="H157" s="177"/>
      <c r="I157" s="287"/>
    </row>
    <row r="158" spans="1:9" s="104" customFormat="1" ht="20.399999999999999" outlineLevel="1" x14ac:dyDescent="0.25">
      <c r="A158" s="51" t="s">
        <v>2980</v>
      </c>
      <c r="B158" s="105" t="s">
        <v>2299</v>
      </c>
      <c r="C158" s="161" t="s">
        <v>2682</v>
      </c>
      <c r="D158" s="101" t="s">
        <v>284</v>
      </c>
      <c r="E158" s="161"/>
      <c r="F158" s="143"/>
      <c r="G158" s="164"/>
      <c r="H158" s="177"/>
      <c r="I158" s="287"/>
    </row>
    <row r="159" spans="1:9" s="104" customFormat="1" ht="20.399999999999999" outlineLevel="1" x14ac:dyDescent="0.25">
      <c r="A159" s="51" t="s">
        <v>2981</v>
      </c>
      <c r="B159" s="105" t="s">
        <v>2299</v>
      </c>
      <c r="C159" s="161" t="s">
        <v>2682</v>
      </c>
      <c r="D159" s="101" t="s">
        <v>285</v>
      </c>
      <c r="E159" s="161"/>
      <c r="F159" s="143"/>
      <c r="G159" s="164"/>
      <c r="H159" s="177"/>
      <c r="I159" s="287"/>
    </row>
    <row r="160" spans="1:9" s="104" customFormat="1" ht="20.399999999999999" outlineLevel="1" x14ac:dyDescent="0.25">
      <c r="A160" s="51" t="s">
        <v>2982</v>
      </c>
      <c r="B160" s="105" t="s">
        <v>2299</v>
      </c>
      <c r="C160" s="161" t="s">
        <v>2682</v>
      </c>
      <c r="D160" s="101" t="s">
        <v>2512</v>
      </c>
      <c r="E160" s="161"/>
      <c r="F160" s="143"/>
      <c r="G160" s="164"/>
      <c r="H160" s="177"/>
      <c r="I160" s="287"/>
    </row>
    <row r="161" spans="1:9" s="104" customFormat="1" ht="20.399999999999999" outlineLevel="1" x14ac:dyDescent="0.25">
      <c r="A161" s="51" t="s">
        <v>2983</v>
      </c>
      <c r="B161" s="105" t="s">
        <v>2299</v>
      </c>
      <c r="C161" s="161" t="s">
        <v>2682</v>
      </c>
      <c r="D161" s="101" t="s">
        <v>2680</v>
      </c>
      <c r="E161" s="161"/>
      <c r="F161" s="143"/>
      <c r="G161" s="164"/>
      <c r="H161" s="177"/>
      <c r="I161" s="287"/>
    </row>
    <row r="162" spans="1:9" s="104" customFormat="1" ht="20.399999999999999" outlineLevel="1" x14ac:dyDescent="0.25">
      <c r="A162" s="51" t="s">
        <v>2984</v>
      </c>
      <c r="B162" s="105" t="s">
        <v>2299</v>
      </c>
      <c r="C162" s="161" t="s">
        <v>2682</v>
      </c>
      <c r="D162" s="101" t="s">
        <v>2664</v>
      </c>
      <c r="E162" s="161"/>
      <c r="F162" s="143"/>
      <c r="G162" s="164"/>
      <c r="H162" s="177"/>
      <c r="I162" s="287"/>
    </row>
    <row r="163" spans="1:9" s="104" customFormat="1" ht="20.399999999999999" outlineLevel="1" x14ac:dyDescent="0.25">
      <c r="A163" s="51" t="s">
        <v>2985</v>
      </c>
      <c r="B163" s="105" t="s">
        <v>2299</v>
      </c>
      <c r="C163" s="161" t="s">
        <v>2682</v>
      </c>
      <c r="D163" s="101" t="s">
        <v>2681</v>
      </c>
      <c r="E163" s="161"/>
      <c r="F163" s="143"/>
      <c r="G163" s="164"/>
      <c r="H163" s="177"/>
      <c r="I163" s="287"/>
    </row>
    <row r="164" spans="1:9" s="104" customFormat="1" ht="20.399999999999999" outlineLevel="1" x14ac:dyDescent="0.25">
      <c r="A164" s="51" t="s">
        <v>2986</v>
      </c>
      <c r="B164" s="105" t="s">
        <v>2299</v>
      </c>
      <c r="C164" s="161" t="s">
        <v>2682</v>
      </c>
      <c r="D164" s="101" t="s">
        <v>2685</v>
      </c>
      <c r="E164" s="161"/>
      <c r="F164" s="143"/>
      <c r="G164" s="164"/>
      <c r="H164" s="177"/>
      <c r="I164" s="287"/>
    </row>
    <row r="165" spans="1:9" s="104" customFormat="1" ht="20.399999999999999" outlineLevel="1" x14ac:dyDescent="0.25">
      <c r="A165" s="51" t="s">
        <v>2987</v>
      </c>
      <c r="B165" s="105" t="s">
        <v>2299</v>
      </c>
      <c r="C165" s="161" t="s">
        <v>2682</v>
      </c>
      <c r="D165" s="101" t="s">
        <v>2686</v>
      </c>
      <c r="E165" s="161"/>
      <c r="F165" s="143"/>
      <c r="G165" s="164"/>
      <c r="H165" s="177"/>
      <c r="I165" s="287"/>
    </row>
    <row r="166" spans="1:9" s="104" customFormat="1" ht="20.399999999999999" outlineLevel="1" x14ac:dyDescent="0.25">
      <c r="A166" s="51" t="s">
        <v>2988</v>
      </c>
      <c r="B166" s="105" t="s">
        <v>2299</v>
      </c>
      <c r="C166" s="161" t="s">
        <v>2682</v>
      </c>
      <c r="D166" s="101" t="s">
        <v>2687</v>
      </c>
      <c r="E166" s="161"/>
      <c r="F166" s="143"/>
      <c r="G166" s="164"/>
      <c r="H166" s="177"/>
      <c r="I166" s="287"/>
    </row>
    <row r="167" spans="1:9" s="104" customFormat="1" ht="20.399999999999999" outlineLevel="1" x14ac:dyDescent="0.25">
      <c r="A167" s="51" t="s">
        <v>2989</v>
      </c>
      <c r="B167" s="105" t="s">
        <v>2299</v>
      </c>
      <c r="C167" s="161" t="s">
        <v>2682</v>
      </c>
      <c r="D167" s="101" t="s">
        <v>2677</v>
      </c>
      <c r="E167" s="161"/>
      <c r="F167" s="143"/>
      <c r="G167" s="164"/>
      <c r="H167" s="177"/>
      <c r="I167" s="287"/>
    </row>
    <row r="168" spans="1:9" s="104" customFormat="1" ht="20.399999999999999" outlineLevel="1" x14ac:dyDescent="0.25">
      <c r="A168" s="51" t="s">
        <v>2990</v>
      </c>
      <c r="B168" s="105" t="s">
        <v>2299</v>
      </c>
      <c r="C168" s="161" t="s">
        <v>2682</v>
      </c>
      <c r="D168" s="101" t="s">
        <v>2678</v>
      </c>
      <c r="E168" s="161"/>
      <c r="F168" s="143"/>
      <c r="G168" s="164"/>
      <c r="H168" s="177"/>
      <c r="I168" s="287"/>
    </row>
    <row r="169" spans="1:9" s="104" customFormat="1" ht="20.399999999999999" outlineLevel="1" x14ac:dyDescent="0.25">
      <c r="A169" s="51" t="s">
        <v>2991</v>
      </c>
      <c r="B169" s="105" t="s">
        <v>2299</v>
      </c>
      <c r="C169" s="161" t="s">
        <v>2682</v>
      </c>
      <c r="D169" s="101" t="s">
        <v>2679</v>
      </c>
      <c r="E169" s="161"/>
      <c r="F169" s="143"/>
      <c r="G169" s="164"/>
      <c r="H169" s="177"/>
      <c r="I169" s="287"/>
    </row>
    <row r="170" spans="1:9" s="104" customFormat="1" ht="20.399999999999999" outlineLevel="1" x14ac:dyDescent="0.25">
      <c r="A170" s="51" t="s">
        <v>2992</v>
      </c>
      <c r="B170" s="105" t="s">
        <v>2299</v>
      </c>
      <c r="C170" s="161" t="s">
        <v>2682</v>
      </c>
      <c r="D170" s="101" t="s">
        <v>395</v>
      </c>
      <c r="E170" s="161"/>
      <c r="F170" s="143"/>
      <c r="G170" s="164"/>
      <c r="H170" s="177"/>
      <c r="I170" s="287"/>
    </row>
    <row r="171" spans="1:9" s="104" customFormat="1" ht="20.399999999999999" outlineLevel="1" x14ac:dyDescent="0.25">
      <c r="A171" s="51" t="s">
        <v>2993</v>
      </c>
      <c r="B171" s="105" t="s">
        <v>2299</v>
      </c>
      <c r="C171" s="161" t="s">
        <v>2682</v>
      </c>
      <c r="D171" s="101" t="s">
        <v>284</v>
      </c>
      <c r="E171" s="161"/>
      <c r="F171" s="143"/>
      <c r="G171" s="164"/>
      <c r="H171" s="177"/>
      <c r="I171" s="287"/>
    </row>
    <row r="172" spans="1:9" s="104" customFormat="1" ht="20.399999999999999" outlineLevel="1" x14ac:dyDescent="0.25">
      <c r="A172" s="51" t="s">
        <v>2994</v>
      </c>
      <c r="B172" s="105" t="s">
        <v>2299</v>
      </c>
      <c r="C172" s="161" t="s">
        <v>2682</v>
      </c>
      <c r="D172" s="101" t="s">
        <v>285</v>
      </c>
      <c r="E172" s="161"/>
      <c r="F172" s="143"/>
      <c r="G172" s="164"/>
      <c r="H172" s="177"/>
      <c r="I172" s="287"/>
    </row>
    <row r="173" spans="1:9" s="104" customFormat="1" ht="20.399999999999999" outlineLevel="1" x14ac:dyDescent="0.25">
      <c r="A173" s="51" t="s">
        <v>2995</v>
      </c>
      <c r="B173" s="105" t="s">
        <v>2299</v>
      </c>
      <c r="C173" s="161" t="s">
        <v>2682</v>
      </c>
      <c r="D173" s="101" t="s">
        <v>2512</v>
      </c>
      <c r="E173" s="161"/>
      <c r="F173" s="143"/>
      <c r="G173" s="164"/>
      <c r="H173" s="177"/>
      <c r="I173" s="287"/>
    </row>
    <row r="174" spans="1:9" s="104" customFormat="1" ht="20.399999999999999" outlineLevel="1" x14ac:dyDescent="0.25">
      <c r="A174" s="51" t="s">
        <v>2996</v>
      </c>
      <c r="B174" s="105" t="s">
        <v>2299</v>
      </c>
      <c r="C174" s="161" t="s">
        <v>2682</v>
      </c>
      <c r="D174" s="101" t="s">
        <v>2680</v>
      </c>
      <c r="E174" s="161"/>
      <c r="F174" s="143"/>
      <c r="G174" s="164"/>
      <c r="H174" s="177"/>
      <c r="I174" s="287"/>
    </row>
    <row r="175" spans="1:9" s="104" customFormat="1" ht="20.399999999999999" outlineLevel="1" x14ac:dyDescent="0.25">
      <c r="A175" s="51" t="s">
        <v>2997</v>
      </c>
      <c r="B175" s="105" t="s">
        <v>2299</v>
      </c>
      <c r="C175" s="161" t="s">
        <v>2682</v>
      </c>
      <c r="D175" s="101" t="s">
        <v>2664</v>
      </c>
      <c r="E175" s="161"/>
      <c r="F175" s="143"/>
      <c r="G175" s="164"/>
      <c r="H175" s="177"/>
      <c r="I175" s="287"/>
    </row>
    <row r="176" spans="1:9" s="104" customFormat="1" ht="20.399999999999999" outlineLevel="1" x14ac:dyDescent="0.25">
      <c r="A176" s="51" t="s">
        <v>2998</v>
      </c>
      <c r="B176" s="105" t="s">
        <v>2299</v>
      </c>
      <c r="C176" s="161" t="s">
        <v>2682</v>
      </c>
      <c r="D176" s="101" t="s">
        <v>2681</v>
      </c>
      <c r="E176" s="161"/>
      <c r="F176" s="143"/>
      <c r="G176" s="164"/>
      <c r="H176" s="177"/>
      <c r="I176" s="287"/>
    </row>
    <row r="177" spans="1:9" s="104" customFormat="1" ht="40.799999999999997" outlineLevel="1" x14ac:dyDescent="0.25">
      <c r="A177" s="51" t="s">
        <v>2999</v>
      </c>
      <c r="B177" s="105" t="s">
        <v>2299</v>
      </c>
      <c r="C177" s="161" t="s">
        <v>2688</v>
      </c>
      <c r="D177" s="101" t="s">
        <v>2689</v>
      </c>
      <c r="E177" s="161" t="str">
        <f>"Check if "&amp;'Fields on Screen Rules'!AE230&amp;" is No"</f>
        <v>Check if Is the Policyowner(s) a U.S. Citizen or Other U.S. person as defined in item 3 of the Certification on the official IRS Form W-9? (107) is No</v>
      </c>
      <c r="F177" s="143"/>
      <c r="G177" s="164"/>
      <c r="H177" s="177"/>
      <c r="I177" s="287"/>
    </row>
    <row r="178" spans="1:9" s="104" customFormat="1" ht="51" outlineLevel="1" x14ac:dyDescent="0.25">
      <c r="A178" s="51" t="s">
        <v>3000</v>
      </c>
      <c r="B178" s="105" t="s">
        <v>2299</v>
      </c>
      <c r="C178" s="161" t="s">
        <v>2688</v>
      </c>
      <c r="D178" s="101" t="s">
        <v>2690</v>
      </c>
      <c r="E178" s="161" t="str">
        <f>"Check if "&amp;'Fields on Screen Rules'!AE231&amp;" is Yes"</f>
        <v>Check if Has the Policyowner(s) been notified by the IRS that they are currently subject to backup withholding because they have failed to report all interest and dividends on their tax return? (108) is Yes</v>
      </c>
      <c r="F178" s="143"/>
      <c r="G178" s="164"/>
      <c r="H178" s="177"/>
      <c r="I178" s="287"/>
    </row>
    <row r="179" spans="1:9" s="104" customFormat="1" ht="30.6" outlineLevel="1" x14ac:dyDescent="0.25">
      <c r="A179" s="51" t="s">
        <v>3001</v>
      </c>
      <c r="B179" s="49" t="s">
        <v>2299</v>
      </c>
      <c r="C179" s="14" t="s">
        <v>2691</v>
      </c>
      <c r="D179" s="33" t="s">
        <v>415</v>
      </c>
      <c r="E179" s="162"/>
      <c r="F179" s="39"/>
      <c r="G179" s="164"/>
      <c r="H179" s="177"/>
      <c r="I179" s="287"/>
    </row>
    <row r="180" spans="1:9" s="104" customFormat="1" ht="40.799999999999997" outlineLevel="1" x14ac:dyDescent="0.25">
      <c r="A180" s="51" t="s">
        <v>3002</v>
      </c>
      <c r="B180" s="105" t="s">
        <v>2299</v>
      </c>
      <c r="C180" s="161" t="s">
        <v>2692</v>
      </c>
      <c r="D180" s="101" t="s">
        <v>2693</v>
      </c>
      <c r="E180" s="161" t="str">
        <f>"Check the Yes box if "&amp;'Fields on Screen Rules'!AE264&amp;" is Yes
ELSE Check the No box if "&amp;'Fields on Screen Rules'!AE264&amp;" is No"</f>
        <v>Check the Yes box if 1. Within the next 2 years does the Proposed Insured plan to fly, or within the last 2 years have they flown, as a pilot, student pilot, or crewmember (141) is Yes
ELSE Check the No box if 1. Within the next 2 years does the Proposed Insured plan to fly, or within the last 2 years have they flown, as a pilot, student pilot, or crewmember (141) is No</v>
      </c>
      <c r="F180" s="143"/>
      <c r="G180" s="164"/>
      <c r="H180" s="177"/>
      <c r="I180" s="287"/>
    </row>
    <row r="181" spans="1:9" s="104" customFormat="1" ht="61.2" outlineLevel="1" x14ac:dyDescent="0.25">
      <c r="A181" s="51" t="s">
        <v>3003</v>
      </c>
      <c r="B181" s="105" t="s">
        <v>2299</v>
      </c>
      <c r="C181" s="161" t="s">
        <v>2692</v>
      </c>
      <c r="D181" s="101" t="s">
        <v>2694</v>
      </c>
      <c r="E181" s="161" t="str">
        <f>"Check the Yes box if "&amp;'Fields on Screen Rules'!AE265&amp;" is Yes
ELSE Check the No box if "&amp;'Fields on Screen Rules'!AE265&amp;" is No"</f>
        <v>Check the Yes box if 2. Within the next 2 years does the Proposed Insured plan to participate in, or within the last 2 years have they participated in parachute jumping, scuba diving, auto/motorboat/motorcycle racing, hang gliding, or mountain climbing (142) is Yes
ELSE Check the No box if 2. Within the next 2 years does the Proposed Insured plan to participate in, or within the last 2 years have they participated in parachute jumping, scuba diving, auto/motorboat/motorcycle racing, hang gliding, or mountain climbing (142) is No</v>
      </c>
      <c r="F181" s="143"/>
      <c r="G181" s="164"/>
      <c r="H181" s="177"/>
      <c r="I181" s="287"/>
    </row>
    <row r="182" spans="1:9" s="104" customFormat="1" ht="30.6" outlineLevel="1" x14ac:dyDescent="0.25">
      <c r="A182" s="51" t="s">
        <v>3004</v>
      </c>
      <c r="B182" s="105" t="s">
        <v>2299</v>
      </c>
      <c r="C182" s="161" t="s">
        <v>2692</v>
      </c>
      <c r="D182" s="101" t="s">
        <v>2695</v>
      </c>
      <c r="E182" s="161" t="str">
        <f>"Check the Yes box if "&amp;'Fields on Screen Rules'!AE266&amp;" is Yes
ELSE Check the No box if "&amp;'Fields on Screen Rules'!AE266&amp;" is No"</f>
        <v>Check the Yes box if 3. Within the next 2 years does the Proposed Insured plan or expect to travel or reside outside the USA (143) is Yes
ELSE Check the No box if 3. Within the next 2 years does the Proposed Insured plan or expect to travel or reside outside the USA (143) is No</v>
      </c>
      <c r="F182" s="143"/>
      <c r="G182" s="164"/>
      <c r="H182" s="177"/>
      <c r="I182" s="287"/>
    </row>
    <row r="183" spans="1:9" s="104" customFormat="1" ht="20.399999999999999" outlineLevel="1" x14ac:dyDescent="0.25">
      <c r="A183" s="51" t="s">
        <v>3005</v>
      </c>
      <c r="B183" s="105" t="s">
        <v>2299</v>
      </c>
      <c r="C183" s="161" t="s">
        <v>2692</v>
      </c>
      <c r="D183" s="101" t="s">
        <v>2696</v>
      </c>
      <c r="E183" s="161" t="str">
        <f>"Check the Yes box if "&amp;'Fields on Screen Rules'!AE267&amp;" is Yes
ELSE Check the No box if "&amp;'Fields on Screen Rules'!AE267&amp;" is No"</f>
        <v>Check the Yes box if 4. Has the Proposed Insured applied for any other life insurance within the last 3 months (144) is Yes
ELSE Check the No box if 4. Has the Proposed Insured applied for any other life insurance within the last 3 months (144) is No</v>
      </c>
      <c r="F183" s="143"/>
      <c r="G183" s="164"/>
      <c r="H183" s="177"/>
      <c r="I183" s="287"/>
    </row>
    <row r="184" spans="1:9" s="104" customFormat="1" ht="30.6" outlineLevel="1" x14ac:dyDescent="0.25">
      <c r="A184" s="51" t="s">
        <v>3006</v>
      </c>
      <c r="B184" s="105" t="s">
        <v>2299</v>
      </c>
      <c r="C184" s="161" t="s">
        <v>2692</v>
      </c>
      <c r="D184" s="101" t="s">
        <v>2697</v>
      </c>
      <c r="E184" s="161" t="str">
        <f>"Check the Yes box if "&amp;'Fields on Screen Rules'!AE268&amp;" is Yes
ELSE Check the No box if "&amp;'Fields on Screen Rules'!AE268&amp;" is No"</f>
        <v>Check the Yes box if 5. Has the Proposed Insured ever had life insurance declined, rated, modified, cancelled, or not renewed (145) is Yes
ELSE Check the No box if 5. Has the Proposed Insured ever had life insurance declined, rated, modified, cancelled, or not renewed (145) is No</v>
      </c>
      <c r="F184" s="143"/>
      <c r="G184" s="164"/>
      <c r="H184" s="177"/>
      <c r="I184" s="287"/>
    </row>
    <row r="185" spans="1:9" s="104" customFormat="1" ht="61.2" outlineLevel="1" x14ac:dyDescent="0.25">
      <c r="A185" s="51" t="s">
        <v>3007</v>
      </c>
      <c r="B185" s="105" t="s">
        <v>2299</v>
      </c>
      <c r="C185" s="161" t="s">
        <v>2692</v>
      </c>
      <c r="D185" s="101" t="s">
        <v>2698</v>
      </c>
      <c r="E185" s="161" t="str">
        <f>"Check the Yes box if "&amp;'Fields on Screen Rules'!AE269&amp;" is Yes
ELSE Check the No box if "&amp;'Fields on Screen Rules'!AE269&amp;" is No"</f>
        <v>Check the Yes box if 6. In the last five years, has the Proposed Insured ever plead guilty or been convicted of a felony or misdemeanor or have such charge currently pending  (If yes, provide specifics of the felony, dates of jail time, if any, and date probation ends or ended) (146) is Yes
ELSE Check the No box if 6. In the last five years, has the Proposed Insured ever plead guilty or been convicted of a felony or misdemeanor or have such charge currently pending  (If yes, provide specifics of the felony, dates of jail time, if any, and date probation ends or ended) (146) is No</v>
      </c>
      <c r="F185" s="143"/>
      <c r="G185" s="164"/>
      <c r="H185" s="177"/>
      <c r="I185" s="287"/>
    </row>
    <row r="186" spans="1:9" s="104" customFormat="1" ht="40.799999999999997" outlineLevel="1" x14ac:dyDescent="0.25">
      <c r="A186" s="51" t="s">
        <v>3008</v>
      </c>
      <c r="B186" s="105" t="s">
        <v>2299</v>
      </c>
      <c r="C186" s="161" t="s">
        <v>2692</v>
      </c>
      <c r="D186" s="101" t="s">
        <v>2699</v>
      </c>
      <c r="E186" s="161" t="str">
        <f>"Check the Yes box if "&amp;'Fields on Screen Rules'!AE270&amp;" is Yes
ELSE Check the No box if "&amp;'Fields on Screen Rules'!AE270&amp;" is No"</f>
        <v>Check the Yes box if 7. Within the past 5 years has the Proposed Insured had a driver's license restricted or revoked or been convicted of 3 or more moving violations? (147) is Yes
ELSE Check the No box if 7. Within the past 5 years has the Proposed Insured had a driver's license restricted or revoked or been convicted of 3 or more moving violations? (147) is No</v>
      </c>
      <c r="F186" s="143"/>
      <c r="G186" s="164"/>
      <c r="H186" s="177"/>
      <c r="I186" s="287"/>
    </row>
    <row r="187" spans="1:9" s="104" customFormat="1" ht="40.799999999999997" outlineLevel="1" x14ac:dyDescent="0.25">
      <c r="A187" s="51" t="s">
        <v>3009</v>
      </c>
      <c r="B187" s="105" t="s">
        <v>2299</v>
      </c>
      <c r="C187" s="161" t="s">
        <v>1818</v>
      </c>
      <c r="D187" s="101" t="s">
        <v>2701</v>
      </c>
      <c r="E187" s="161" t="str">
        <f>"Check the Yes Box if "&amp;'Fields on Screen Rules'!AE273&amp;" is Yes
ELSE Check the No Box if "&amp;'Fields on Screen Rules'!AE273&amp;" is No"</f>
        <v>Check the Yes Box if Within the last 5 years, has the Proposed Insured used or smoked tobacco and/or any other product containing nicotine in any quantity (150) is Yes
ELSE Check the No Box if Within the last 5 years, has the Proposed Insured used or smoked tobacco and/or any other product containing nicotine in any quantity (150) is No</v>
      </c>
      <c r="F187" s="143"/>
      <c r="G187" s="164"/>
      <c r="H187" s="177"/>
      <c r="I187" s="287"/>
    </row>
    <row r="188" spans="1:9" s="104" customFormat="1" ht="20.399999999999999" outlineLevel="1" x14ac:dyDescent="0.25">
      <c r="A188" s="51" t="s">
        <v>3010</v>
      </c>
      <c r="B188" s="105" t="s">
        <v>2299</v>
      </c>
      <c r="C188" s="161" t="s">
        <v>1818</v>
      </c>
      <c r="D188" s="101" t="s">
        <v>2702</v>
      </c>
      <c r="E188" s="161" t="str">
        <f>"Check Box if Cigarettes is selected for Type of Product and enter corresponding Date last used"</f>
        <v>Check Box if Cigarettes is selected for Type of Product and enter corresponding Date last used</v>
      </c>
      <c r="F188" s="143"/>
      <c r="G188" s="164"/>
      <c r="H188" s="177"/>
      <c r="I188" s="287"/>
    </row>
    <row r="189" spans="1:9" s="104" customFormat="1" ht="20.399999999999999" outlineLevel="1" x14ac:dyDescent="0.25">
      <c r="A189" s="51" t="s">
        <v>3011</v>
      </c>
      <c r="B189" s="105" t="s">
        <v>2299</v>
      </c>
      <c r="C189" s="161" t="s">
        <v>1818</v>
      </c>
      <c r="D189" s="101" t="s">
        <v>2703</v>
      </c>
      <c r="E189" s="161" t="str">
        <f>"Check Box if E-cigarettes is selected for Type of Product and enter corresponding Date last used"</f>
        <v>Check Box if E-cigarettes is selected for Type of Product and enter corresponding Date last used</v>
      </c>
      <c r="F189" s="143"/>
      <c r="G189" s="164"/>
      <c r="H189" s="177"/>
      <c r="I189" s="287"/>
    </row>
    <row r="190" spans="1:9" s="104" customFormat="1" ht="20.399999999999999" outlineLevel="1" x14ac:dyDescent="0.25">
      <c r="A190" s="51" t="s">
        <v>3012</v>
      </c>
      <c r="B190" s="105" t="s">
        <v>2299</v>
      </c>
      <c r="C190" s="161" t="s">
        <v>1818</v>
      </c>
      <c r="D190" s="101" t="s">
        <v>2704</v>
      </c>
      <c r="E190" s="161" t="str">
        <f>"Check Box if Cigars is selected for Type of Product and enter corresponding Date last used"</f>
        <v>Check Box if Cigars is selected for Type of Product and enter corresponding Date last used</v>
      </c>
      <c r="F190" s="143"/>
      <c r="G190" s="164"/>
      <c r="H190" s="177"/>
      <c r="I190" s="287"/>
    </row>
    <row r="191" spans="1:9" s="104" customFormat="1" ht="20.399999999999999" outlineLevel="1" x14ac:dyDescent="0.25">
      <c r="A191" s="51" t="s">
        <v>3013</v>
      </c>
      <c r="B191" s="105" t="s">
        <v>2299</v>
      </c>
      <c r="C191" s="161" t="s">
        <v>1818</v>
      </c>
      <c r="D191" s="101" t="s">
        <v>2705</v>
      </c>
      <c r="E191" s="161" t="str">
        <f>"Check Box if Pipe is selected for Type of Product and enter corresponding Date last used"</f>
        <v>Check Box if Pipe is selected for Type of Product and enter corresponding Date last used</v>
      </c>
      <c r="F191" s="143"/>
      <c r="G191" s="164"/>
      <c r="H191" s="177"/>
      <c r="I191" s="287"/>
    </row>
    <row r="192" spans="1:9" s="104" customFormat="1" ht="20.399999999999999" outlineLevel="1" x14ac:dyDescent="0.25">
      <c r="A192" s="51" t="s">
        <v>3014</v>
      </c>
      <c r="B192" s="105" t="s">
        <v>2299</v>
      </c>
      <c r="C192" s="161" t="s">
        <v>1818</v>
      </c>
      <c r="D192" s="101" t="s">
        <v>2706</v>
      </c>
      <c r="E192" s="161" t="str">
        <f>"Check Box if Chewing Tobacco is selected for Type of Product and enter corresponding Date last used"</f>
        <v>Check Box if Chewing Tobacco is selected for Type of Product and enter corresponding Date last used</v>
      </c>
      <c r="F192" s="143"/>
      <c r="G192" s="164"/>
      <c r="H192" s="177"/>
      <c r="I192" s="287"/>
    </row>
    <row r="193" spans="1:9" s="104" customFormat="1" ht="20.399999999999999" outlineLevel="1" x14ac:dyDescent="0.25">
      <c r="A193" s="51" t="s">
        <v>3015</v>
      </c>
      <c r="B193" s="105" t="s">
        <v>2299</v>
      </c>
      <c r="C193" s="161" t="s">
        <v>1818</v>
      </c>
      <c r="D193" s="101" t="s">
        <v>2707</v>
      </c>
      <c r="E193" s="161" t="str">
        <f>"Check Box if Nicotine Patch is selected for Type of Product and enter corresponding Date last used"</f>
        <v>Check Box if Nicotine Patch is selected for Type of Product and enter corresponding Date last used</v>
      </c>
      <c r="F193" s="143"/>
      <c r="G193" s="164"/>
      <c r="H193" s="177"/>
      <c r="I193" s="287"/>
    </row>
    <row r="194" spans="1:9" s="104" customFormat="1" ht="20.399999999999999" outlineLevel="1" x14ac:dyDescent="0.25">
      <c r="A194" s="51" t="s">
        <v>3016</v>
      </c>
      <c r="B194" s="105" t="s">
        <v>2299</v>
      </c>
      <c r="C194" s="161" t="s">
        <v>1818</v>
      </c>
      <c r="D194" s="101" t="s">
        <v>2708</v>
      </c>
      <c r="E194" s="161" t="str">
        <f>"Check Box if Nicotine Gum is selected for Type of Product and enter corresponding Date last used"</f>
        <v>Check Box if Nicotine Gum is selected for Type of Product and enter corresponding Date last used</v>
      </c>
      <c r="F194" s="143"/>
      <c r="G194" s="164"/>
      <c r="H194" s="177"/>
      <c r="I194" s="287"/>
    </row>
    <row r="195" spans="1:9" s="104" customFormat="1" ht="20.399999999999999" outlineLevel="1" x14ac:dyDescent="0.25">
      <c r="A195" s="51" t="s">
        <v>3017</v>
      </c>
      <c r="B195" s="105" t="s">
        <v>2299</v>
      </c>
      <c r="C195" s="161" t="s">
        <v>1818</v>
      </c>
      <c r="D195" s="101" t="s">
        <v>2709</v>
      </c>
      <c r="E195" s="161" t="str">
        <f>"Check Box if Other is selected for Type of Product and enter corresponding Date last used"</f>
        <v>Check Box if Other is selected for Type of Product and enter corresponding Date last used</v>
      </c>
      <c r="F195" s="143"/>
      <c r="G195" s="164"/>
      <c r="H195" s="177"/>
      <c r="I195" s="287"/>
    </row>
    <row r="196" spans="1:9" s="104" customFormat="1" ht="20.399999999999999" outlineLevel="1" x14ac:dyDescent="0.25">
      <c r="A196" s="51" t="s">
        <v>3018</v>
      </c>
      <c r="B196" s="105" t="s">
        <v>2299</v>
      </c>
      <c r="C196" s="161" t="s">
        <v>1818</v>
      </c>
      <c r="D196" s="101" t="s">
        <v>2630</v>
      </c>
      <c r="E196" s="161" t="s">
        <v>2710</v>
      </c>
      <c r="F196" s="143"/>
      <c r="G196" s="164"/>
      <c r="H196" s="177"/>
      <c r="I196" s="287"/>
    </row>
    <row r="197" spans="1:9" s="104" customFormat="1" ht="20.399999999999999" outlineLevel="1" x14ac:dyDescent="0.25">
      <c r="A197" s="51" t="s">
        <v>3019</v>
      </c>
      <c r="B197" s="105" t="s">
        <v>2299</v>
      </c>
      <c r="C197" s="161" t="s">
        <v>1817</v>
      </c>
      <c r="D197" s="101" t="s">
        <v>398</v>
      </c>
      <c r="E197" s="161" t="str">
        <f>"Check this Box if "&amp;'Fields on Screen Rules'!AE296&amp;" is Yes"</f>
        <v>Check this Box if Would you like to submit a medical examination from another life insurance company dated within the last 6 months? (156) is Yes</v>
      </c>
      <c r="F197" s="143"/>
      <c r="G197" s="164"/>
      <c r="H197" s="177"/>
      <c r="I197" s="287"/>
    </row>
    <row r="198" spans="1:9" s="104" customFormat="1" ht="20.399999999999999" outlineLevel="1" x14ac:dyDescent="0.25">
      <c r="A198" s="51" t="s">
        <v>3020</v>
      </c>
      <c r="B198" s="105" t="s">
        <v>2299</v>
      </c>
      <c r="C198" s="161" t="s">
        <v>1817</v>
      </c>
      <c r="D198" s="101" t="s">
        <v>1543</v>
      </c>
      <c r="E198" s="161" t="str">
        <f>'Fields on Screen Rules'!AE297</f>
        <v>Name of Insurance Company (157)</v>
      </c>
      <c r="F198" s="143"/>
      <c r="G198" s="164"/>
      <c r="H198" s="177"/>
      <c r="I198" s="287"/>
    </row>
    <row r="199" spans="1:9" s="104" customFormat="1" ht="20.399999999999999" outlineLevel="1" x14ac:dyDescent="0.25">
      <c r="A199" s="51" t="s">
        <v>3021</v>
      </c>
      <c r="B199" s="105" t="s">
        <v>2299</v>
      </c>
      <c r="C199" s="161" t="s">
        <v>1817</v>
      </c>
      <c r="D199" s="101" t="s">
        <v>1810</v>
      </c>
      <c r="E199" s="161" t="str">
        <f>'Fields on Screen Rules'!AE298</f>
        <v>Date of Exam (158)</v>
      </c>
      <c r="F199" s="143"/>
      <c r="G199" s="164"/>
      <c r="H199" s="177"/>
      <c r="I199" s="287"/>
    </row>
    <row r="200" spans="1:9" s="104" customFormat="1" ht="40.799999999999997" outlineLevel="1" x14ac:dyDescent="0.25">
      <c r="A200" s="51" t="s">
        <v>3022</v>
      </c>
      <c r="B200" s="105" t="s">
        <v>2299</v>
      </c>
      <c r="C200" s="161" t="s">
        <v>1817</v>
      </c>
      <c r="D200" s="101" t="s">
        <v>2812</v>
      </c>
      <c r="E200" s="161" t="str">
        <f>"Check the Yes Box if "&amp;'Fields on Screen Rules'!AE299&amp;" is Yes
ELSE Check the No Box if "&amp;'Fields on Screen Rules'!AE299&amp;" is No"</f>
        <v>Check the Yes Box if To the best of the Proposed Insured's knowledge and belief, the statements in the examination are true as of today (159) is Yes
ELSE Check the No Box if To the best of the Proposed Insured's knowledge and belief, the statements in the examination are true as of today (159) is No</v>
      </c>
      <c r="F200" s="143"/>
      <c r="G200" s="164"/>
      <c r="H200" s="177"/>
      <c r="I200" s="287"/>
    </row>
    <row r="201" spans="1:9" s="104" customFormat="1" ht="51" outlineLevel="1" x14ac:dyDescent="0.25">
      <c r="A201" s="51" t="s">
        <v>3023</v>
      </c>
      <c r="B201" s="105" t="s">
        <v>2299</v>
      </c>
      <c r="C201" s="161" t="s">
        <v>1817</v>
      </c>
      <c r="D201" s="101" t="s">
        <v>2711</v>
      </c>
      <c r="E201" s="161" t="str">
        <f>"Check the Yes Box if "&amp;'Fields on Screen Rules'!AE301&amp;" is Yes
ELSE Check the No Box if "&amp;'Fields on Screen Rules'!AE301&amp;" is No"</f>
        <v>Check the Yes Box if Has the person who was examined consulted a doctor or other medical practitioner, or received medical or surgical advice since the date of the examination? (161) is Yes
ELSE Check the No Box if Has the person who was examined consulted a doctor or other medical practitioner, or received medical or surgical advice since the date of the examination? (161) is No</v>
      </c>
      <c r="F201" s="143"/>
      <c r="G201" s="164"/>
      <c r="H201" s="177"/>
      <c r="I201" s="287"/>
    </row>
    <row r="202" spans="1:9" s="104" customFormat="1" ht="147.75" customHeight="1" outlineLevel="1" x14ac:dyDescent="0.25">
      <c r="A202" s="51" t="s">
        <v>3024</v>
      </c>
      <c r="B202" s="105" t="s">
        <v>2299</v>
      </c>
      <c r="C202" s="161" t="s">
        <v>260</v>
      </c>
      <c r="D202" s="101" t="s">
        <v>260</v>
      </c>
      <c r="E202" s="515" t="str">
        <f>"1st Line: If "&amp;'Fields on Screen Rules'!$AE$163&amp;" &lt;&gt; blank then type 'APPLC p. 1: Reason for no Driver's License: ' and "&amp;'Fields on Screen Rules'!$AE$163&amp;"
2nd line: If  "&amp;'Fields on Screen Rules'!$AE$191&amp;" &lt;&gt; blank then type 'APPLC p. 1: Source of Unearned Income: ' and "&amp;'Fields on Screen Rules'!$AE$191&amp;"
3rd line: If  "&amp;'Fields on Screen Rules'!$AE$271&amp;" &lt;&gt; blank then type 'APPLC p. 4: Personal Information details ' and "&amp;'Fields on Screen Rules'!$AE$271&amp;"
4th line: If  "&amp;'Fields on Screen Rules'!$AE$300&amp;" &lt;&gt; blank then type 'APPLC p. 4: Medical Certifcation Q2: ' and "&amp;'Fields on Screen Rules'!$AE$300&amp;"
5th line: If  "&amp;'Fields on Screen Rules'!$AE$302&amp;" &lt;&gt; blank then type 'APPLC p. 4: Medical Certification Q3: ' and "&amp;'Fields on Screen Rules'!$AE$302&amp;"
If space runs out, place overflow on the Additional Remarks form"</f>
        <v>1st Line: If Reason for No License (40) &lt;&gt; blank then type 'APPLC p. 1: Reason for no Driver's License: ' and Reason for No License (40)
2nd line: If  Source of Unearned Income (68) &lt;&gt; blank then type 'APPLC p. 1: Source of Unearned Income: ' and Source of Unearned Income (68)
3rd line: If  Details for any questions above answered Yes (Include question # above with details) (148) &lt;&gt; blank then type 'APPLC p. 4: Personal Information details ' and Details for any questions above answered Yes (Include question # above with details) (148)
4th line: If  Please Explain (160) &lt;&gt; blank then type 'APPLC p. 4: Medical Certifcation Q2: ' and Please Explain (160)
5th line: If  Please Explain (162) &lt;&gt; blank then type 'APPLC p. 4: Medical Certification Q3: ' and Please Explain (162)
If space runs out, place overflow on the Additional Remarks form</v>
      </c>
      <c r="F202" s="161"/>
      <c r="G202" s="164"/>
      <c r="H202" s="177"/>
      <c r="I202" s="287"/>
    </row>
    <row r="203" spans="1:9" s="104" customFormat="1" ht="30.6" outlineLevel="1" x14ac:dyDescent="0.25">
      <c r="A203" s="51" t="s">
        <v>3025</v>
      </c>
      <c r="B203" s="49" t="s">
        <v>2299</v>
      </c>
      <c r="C203" s="14" t="s">
        <v>2700</v>
      </c>
      <c r="D203" s="33" t="s">
        <v>415</v>
      </c>
      <c r="E203" s="162"/>
      <c r="F203" s="39"/>
      <c r="G203" s="164"/>
      <c r="H203" s="177"/>
      <c r="I203" s="287"/>
    </row>
    <row r="204" spans="1:9" s="104" customFormat="1" ht="30.6" outlineLevel="1" x14ac:dyDescent="0.25">
      <c r="A204" s="51" t="s">
        <v>3026</v>
      </c>
      <c r="B204" s="58" t="s">
        <v>2299</v>
      </c>
      <c r="C204" s="58" t="s">
        <v>2712</v>
      </c>
      <c r="D204" s="95" t="s">
        <v>2713</v>
      </c>
      <c r="E204" s="161" t="str">
        <f>"Check if ANY policy entered in the grid have "&amp;'Fields on Screen Rules'!AE659&amp;" = In Force"</f>
        <v>Check if ANY policy entered in the grid have Group together in box 2 with the label "Select one from each row" ('Pending/Planned'/ 'Inforce') (380) = In Force</v>
      </c>
      <c r="G204" s="90"/>
      <c r="H204" s="177"/>
      <c r="I204" s="287"/>
    </row>
    <row r="205" spans="1:9" s="104" customFormat="1" ht="20.399999999999999" outlineLevel="1" x14ac:dyDescent="0.25">
      <c r="A205" s="51" t="s">
        <v>3027</v>
      </c>
      <c r="B205" s="58" t="s">
        <v>2299</v>
      </c>
      <c r="C205" s="58" t="s">
        <v>2712</v>
      </c>
      <c r="D205" s="95" t="s">
        <v>2714</v>
      </c>
      <c r="E205" s="161" t="str">
        <f>"Check if ALL policies entered in the grid have "&amp;'Fields on Screen Rules'!AE659&amp;" &lt;&gt; In Force"</f>
        <v>Check if ALL policies entered in the grid have Group together in box 2 with the label "Select one from each row" ('Pending/Planned'/ 'Inforce') (380) &lt;&gt; In Force</v>
      </c>
      <c r="F205" s="95"/>
      <c r="G205" s="90"/>
      <c r="H205" s="177"/>
      <c r="I205" s="287"/>
    </row>
    <row r="206" spans="1:9" s="104" customFormat="1" ht="61.2" outlineLevel="1" x14ac:dyDescent="0.25">
      <c r="A206" s="51" t="s">
        <v>3028</v>
      </c>
      <c r="B206" s="58" t="s">
        <v>2299</v>
      </c>
      <c r="C206" s="58" t="s">
        <v>2712</v>
      </c>
      <c r="D206" s="95" t="s">
        <v>2715</v>
      </c>
      <c r="E206" s="161" t="str">
        <f>"Check if  "&amp;'Fields on Screen Rules'!AE648&amp;" = Yes
OR if "&amp;'Fields on Screen Rules'!AE649&amp;" = Yes
OR if "&amp;'Fields on Screen Rules'!AE650&amp;" = Yes"</f>
        <v>Check if  Policy applied for will replace, cause a change in, or involve a cash withdrawal or loan from or lapse of any life insurance policy or annuity contract on any Insured's life (additional info) (369) = Yes
OR if Existing policy(ies) will be terminated through discontinuing premium payments, surrender, forfeiture, or assignment to the insurer (370) = Yes
OR if Using existing policy(ies) funds to pay premiums on the applied for policy (371) = Yes</v>
      </c>
      <c r="F206" s="95"/>
      <c r="G206" s="90"/>
      <c r="H206" s="177"/>
      <c r="I206" s="287"/>
    </row>
    <row r="207" spans="1:9" s="104" customFormat="1" ht="51" outlineLevel="1" x14ac:dyDescent="0.25">
      <c r="A207" s="51" t="s">
        <v>3029</v>
      </c>
      <c r="B207" s="58" t="s">
        <v>2299</v>
      </c>
      <c r="C207" s="58" t="s">
        <v>2712</v>
      </c>
      <c r="D207" s="95" t="s">
        <v>2716</v>
      </c>
      <c r="E207" s="161" t="str">
        <f>"Check if  "&amp;'Fields on Screen Rules'!AE648&amp;" = No
ELSE if "&amp;'Fields on Screen Rules'!AE649&amp;" = No AND "&amp;'Fields on Screen Rules'!AE650&amp;" = No"</f>
        <v>Check if  Policy applied for will replace, cause a change in, or involve a cash withdrawal or loan from or lapse of any life insurance policy or annuity contract on any Insured's life (additional info) (369) = No
ELSE if Existing policy(ies) will be terminated through discontinuing premium payments, surrender, forfeiture, or assignment to the insurer (370) = No AND Using existing policy(ies) funds to pay premiums on the applied for policy (371) = No</v>
      </c>
      <c r="F207" s="95"/>
      <c r="G207" s="90"/>
      <c r="H207" s="177"/>
      <c r="I207" s="287"/>
    </row>
    <row r="208" spans="1:9" s="104" customFormat="1" ht="61.2" outlineLevel="1" x14ac:dyDescent="0.25">
      <c r="A208" s="51" t="s">
        <v>3030</v>
      </c>
      <c r="B208" s="58" t="s">
        <v>2299</v>
      </c>
      <c r="C208" s="58" t="s">
        <v>2712</v>
      </c>
      <c r="D208" s="95" t="s">
        <v>144</v>
      </c>
      <c r="E208" s="64" t="str">
        <f>"If "&amp;'Fields on Screen Rules'!AE659&amp;" = In Force, enter "&amp;'Fields on Screen Rules'!AE660</f>
        <v>If Group together in box 2 with the label "Select one from each row" ('Pending/Planned'/ 'Inforce') (380) = In Force, enter Policy/ Contract #
(Column label- Policy/Contract #) (381)</v>
      </c>
      <c r="F208" s="39" t="s">
        <v>2728</v>
      </c>
      <c r="G208" s="90"/>
      <c r="H208" s="177"/>
      <c r="I208" s="287"/>
    </row>
    <row r="209" spans="1:13" s="104" customFormat="1" ht="51" outlineLevel="1" x14ac:dyDescent="0.25">
      <c r="A209" s="51" t="s">
        <v>3031</v>
      </c>
      <c r="B209" s="58" t="s">
        <v>2299</v>
      </c>
      <c r="C209" s="58" t="s">
        <v>2712</v>
      </c>
      <c r="D209" s="95" t="s">
        <v>1170</v>
      </c>
      <c r="E209" s="64" t="str">
        <f>"If "&amp;'Fields on Screen Rules'!AE$659&amp;" = In Force, and "&amp;'Fields on Screen Rules'!AE$654&amp;" = Other, enter "&amp;'Fields on Screen Rules'!AE$655&amp;"
ELSE enter "&amp;'Fields on Screen Rules'!AE$654</f>
        <v>If Group together in box 2 with the label "Select one from each row" ('Pending/Planned'/ 'Inforce') (380) = In Force, and Company
(Column label- Company Name) (375) = Other, enter Name
(also under Column Label- Company Name) (376)
ELSE enter Company
(Column label- Company Name) (375)</v>
      </c>
      <c r="F209" s="95"/>
      <c r="G209" s="90"/>
      <c r="H209" s="177"/>
      <c r="I209" s="287"/>
    </row>
    <row r="210" spans="1:13" s="104" customFormat="1" ht="20.399999999999999" outlineLevel="1" x14ac:dyDescent="0.25">
      <c r="A210" s="51" t="s">
        <v>3032</v>
      </c>
      <c r="B210" s="58" t="s">
        <v>2299</v>
      </c>
      <c r="C210" s="58" t="s">
        <v>2712</v>
      </c>
      <c r="D210" s="95" t="s">
        <v>571</v>
      </c>
      <c r="E210" s="64" t="str">
        <f>"If "&amp;'Fields on Screen Rules'!AE$659&amp;" = In Force, enter "&amp;'Fields on Screen Rules'!AE$661</f>
        <v>If Group together in box 2 with the label "Select one from each row" ('Pending/Planned'/ 'Inforce') (380) = In Force, enter Face Amount
(Column Label- "Amount") (382)</v>
      </c>
      <c r="F210" s="95"/>
      <c r="G210" s="90"/>
      <c r="H210" s="177"/>
      <c r="I210" s="287"/>
    </row>
    <row r="211" spans="1:13" s="104" customFormat="1" ht="112.2" outlineLevel="1" x14ac:dyDescent="0.25">
      <c r="A211" s="51" t="s">
        <v>3033</v>
      </c>
      <c r="B211" s="58" t="s">
        <v>2299</v>
      </c>
      <c r="C211" s="58" t="s">
        <v>2712</v>
      </c>
      <c r="D211" s="95" t="s">
        <v>1171</v>
      </c>
      <c r="E211" s="64" t="str">
        <f>"If "&amp;'Fields on Screen Rules'!AE659&amp;" = In Force and Issue State is NOT IN and "&amp;'Fields on Screen Rules'!AE664&amp;" = checked, enter 'UNK'
ELSE
If "&amp;'Fields on Screen Rules'!AE659&amp;" = In Force and Issue State is NOT IN enter "&amp;'Fields on Screen Rules'!AE663&amp;"
ELSE
If "&amp;'Fields on Screen Rules'!AE659&amp;" = In Force and Issue State is IN and "&amp;'Fields on Screen Rules'!AE666&amp;" = checked, enter 'UNK'
ELSE
If "&amp;'Fields on Screen Rules'!AE659&amp;" = In Force and Issue State is IN enter "&amp;'Fields on Screen Rules'!AE665</f>
        <v>If Group together in box 2 with the label "Select one from each row" ('Pending/Planned'/ 'Inforce') (380) = In Force and Issue State is NOT IN and Year Issued Unknown (385) = checked, enter 'UNK'
ELSE
If Group together in box 2 with the label "Select one from each row" ('Pending/Planned'/ 'Inforce') (380) = In Force and Issue State is NOT IN enter Year Issued (384)
ELSE
If Group together in box 2 with the label "Select one from each row" ('Pending/Planned'/ 'Inforce') (380) = In Force and Issue State is IN and Date of Issue Unknown (387) = checked, enter 'UNK'
ELSE
If Group together in box 2 with the label "Select one from each row" ('Pending/Planned'/ 'Inforce') (380) = In Force and Issue State is IN enter Date of Issue (386)</v>
      </c>
      <c r="F211" s="39" t="s">
        <v>2718</v>
      </c>
      <c r="G211" s="90"/>
      <c r="H211" s="177"/>
      <c r="I211" s="287"/>
    </row>
    <row r="212" spans="1:13" s="104" customFormat="1" ht="20.399999999999999" outlineLevel="1" x14ac:dyDescent="0.25">
      <c r="A212" s="51" t="s">
        <v>3034</v>
      </c>
      <c r="B212" s="58" t="s">
        <v>2299</v>
      </c>
      <c r="C212" s="58" t="s">
        <v>2712</v>
      </c>
      <c r="D212" s="95" t="s">
        <v>1583</v>
      </c>
      <c r="E212" s="64" t="str">
        <f>"Check If "&amp;'Fields on Screen Rules'!AE$659&amp;" = In Force, and "&amp;'Fields on Screen Rules'!AE669&amp;" is Yes"</f>
        <v>Check If Group together in box 2 with the label "Select one from each row" ('Pending/Planned'/ 'Inforce') (380) = In Force, and Replacement (390) is Yes</v>
      </c>
      <c r="F212" s="95"/>
      <c r="G212" s="90"/>
      <c r="H212" s="177"/>
      <c r="I212" s="839"/>
      <c r="J212" s="839"/>
      <c r="K212" s="839"/>
      <c r="L212" s="103"/>
      <c r="M212" s="103"/>
    </row>
    <row r="213" spans="1:13" s="104" customFormat="1" ht="20.399999999999999" outlineLevel="1" x14ac:dyDescent="0.25">
      <c r="A213" s="51" t="s">
        <v>3035</v>
      </c>
      <c r="B213" s="58" t="s">
        <v>2299</v>
      </c>
      <c r="C213" s="58" t="s">
        <v>2712</v>
      </c>
      <c r="D213" s="95" t="s">
        <v>1584</v>
      </c>
      <c r="E213" s="64" t="str">
        <f>"Check If "&amp;'Fields on Screen Rules'!AE$659&amp;" = In Force, and "&amp;'Fields on Screen Rules'!AE670&amp;" is Yes"</f>
        <v>Check If Group together in box 2 with the label "Select one from each row" ('Pending/Planned'/ 'Inforce') (380) = In Force, and 1035 Exchange/Qualified Transfer (391) is Yes</v>
      </c>
      <c r="F213" s="95"/>
      <c r="G213" s="90"/>
      <c r="H213" s="177"/>
      <c r="I213" s="287"/>
    </row>
    <row r="214" spans="1:13" s="104" customFormat="1" ht="20.399999999999999" outlineLevel="1" x14ac:dyDescent="0.25">
      <c r="A214" s="51" t="s">
        <v>3036</v>
      </c>
      <c r="B214" s="58" t="s">
        <v>2299</v>
      </c>
      <c r="C214" s="58" t="s">
        <v>2712</v>
      </c>
      <c r="D214" s="95" t="s">
        <v>270</v>
      </c>
      <c r="E214" s="64" t="str">
        <f>"Check If "&amp;'Fields on Screen Rules'!AE$659&amp;" = In Force, and "&amp;'Fields on Screen Rules'!AE656&amp;" is Life"</f>
        <v>Check If Group together in box 2 with the label "Select one from each row" ('Pending/Planned'/ 'Inforce') (380) = In Force, and Group together in box 1 with the label "Select one from each row" (Life/Annuity) (377) is Life</v>
      </c>
      <c r="F214" s="95"/>
      <c r="G214" s="90"/>
      <c r="H214" s="177"/>
      <c r="I214" s="287"/>
    </row>
    <row r="215" spans="1:13" s="104" customFormat="1" ht="20.399999999999999" outlineLevel="1" x14ac:dyDescent="0.25">
      <c r="A215" s="51" t="s">
        <v>3037</v>
      </c>
      <c r="B215" s="58" t="s">
        <v>2299</v>
      </c>
      <c r="C215" s="58" t="s">
        <v>2712</v>
      </c>
      <c r="D215" s="95" t="s">
        <v>922</v>
      </c>
      <c r="E215" s="64" t="str">
        <f>"Check If "&amp;'Fields on Screen Rules'!AE$659&amp;" = In Force, and "&amp;'Fields on Screen Rules'!AE662&amp;" is Yes"</f>
        <v>Check If Group together in box 2 with the label "Select one from each row" ('Pending/Planned'/ 'Inforce') (380) = In Force, and Includes LTC Coverage (383) is Yes</v>
      </c>
      <c r="F215" s="95"/>
      <c r="G215" s="90"/>
      <c r="H215" s="177"/>
      <c r="I215" s="287"/>
    </row>
    <row r="216" spans="1:13" s="104" customFormat="1" ht="20.399999999999999" outlineLevel="1" x14ac:dyDescent="0.25">
      <c r="A216" s="51" t="s">
        <v>3038</v>
      </c>
      <c r="B216" s="58" t="s">
        <v>2299</v>
      </c>
      <c r="C216" s="58" t="s">
        <v>2712</v>
      </c>
      <c r="D216" s="95" t="s">
        <v>401</v>
      </c>
      <c r="E216" s="64" t="str">
        <f>"Check If "&amp;'Fields on Screen Rules'!AE$659&amp;" = In Force, and "&amp;'Fields on Screen Rules'!AE656&amp;" is Annuity"</f>
        <v>Check If Group together in box 2 with the label "Select one from each row" ('Pending/Planned'/ 'Inforce') (380) = In Force, and Group together in box 1 with the label "Select one from each row" (Life/Annuity) (377) is Annuity</v>
      </c>
      <c r="F216" s="95"/>
      <c r="G216" s="90"/>
      <c r="H216" s="177"/>
      <c r="I216" s="287"/>
    </row>
    <row r="217" spans="1:13" s="104" customFormat="1" ht="20.399999999999999" outlineLevel="1" x14ac:dyDescent="0.25">
      <c r="A217" s="51" t="s">
        <v>3039</v>
      </c>
      <c r="B217" s="58" t="s">
        <v>2299</v>
      </c>
      <c r="C217" s="58" t="s">
        <v>2712</v>
      </c>
      <c r="D217" s="95" t="s">
        <v>1585</v>
      </c>
      <c r="E217" s="64" t="str">
        <f>"Check If "&amp;'Fields on Screen Rules'!AE$659&amp;" = In Force, and "&amp;'Fields on Screen Rules'!AE657&amp;" is Individual"</f>
        <v>Check If Group together in box 2 with the label "Select one from each row" ('Pending/Planned'/ 'Inforce') (380) = In Force, and Group together in box 1 with the label "Select one from each row" (Ind/Grp) (378) is Individual</v>
      </c>
      <c r="F217" s="95"/>
      <c r="G217" s="90"/>
      <c r="H217" s="177"/>
      <c r="I217" s="287"/>
    </row>
    <row r="218" spans="1:13" s="104" customFormat="1" ht="20.399999999999999" outlineLevel="1" x14ac:dyDescent="0.25">
      <c r="A218" s="51" t="s">
        <v>3040</v>
      </c>
      <c r="B218" s="58" t="s">
        <v>2299</v>
      </c>
      <c r="C218" s="58" t="s">
        <v>2712</v>
      </c>
      <c r="D218" s="95" t="s">
        <v>1586</v>
      </c>
      <c r="E218" s="64" t="str">
        <f>"Check If "&amp;'Fields on Screen Rules'!AE$659&amp;" = In Force, and "&amp;'Fields on Screen Rules'!AE657&amp;" is Group"</f>
        <v>Check If Group together in box 2 with the label "Select one from each row" ('Pending/Planned'/ 'Inforce') (380) = In Force, and Group together in box 1 with the label "Select one from each row" (Ind/Grp) (378) is Group</v>
      </c>
      <c r="F218" s="95"/>
      <c r="G218" s="90"/>
      <c r="H218" s="177"/>
      <c r="I218" s="287"/>
    </row>
    <row r="219" spans="1:13" s="104" customFormat="1" ht="20.399999999999999" outlineLevel="1" x14ac:dyDescent="0.25">
      <c r="A219" s="51" t="s">
        <v>3041</v>
      </c>
      <c r="B219" s="58" t="s">
        <v>2299</v>
      </c>
      <c r="C219" s="58" t="s">
        <v>2712</v>
      </c>
      <c r="D219" s="95" t="s">
        <v>1587</v>
      </c>
      <c r="E219" s="64" t="str">
        <f>"Check If "&amp;'Fields on Screen Rules'!AE$659&amp;" = In Force, and "&amp;'Fields on Screen Rules'!AE658&amp;" is Business"</f>
        <v>Check If Group together in box 2 with the label "Select one from each row" ('Pending/Planned'/ 'Inforce') (380) = In Force, and Group together in box 2 with the label "Select one from each row"( Personal/Bus) (379) is Business</v>
      </c>
      <c r="F219" s="95"/>
      <c r="G219" s="90"/>
      <c r="H219" s="177"/>
      <c r="I219" s="287"/>
    </row>
    <row r="220" spans="1:13" s="104" customFormat="1" ht="20.399999999999999" outlineLevel="1" x14ac:dyDescent="0.25">
      <c r="A220" s="51" t="s">
        <v>3042</v>
      </c>
      <c r="B220" s="58" t="s">
        <v>2299</v>
      </c>
      <c r="C220" s="58" t="s">
        <v>2712</v>
      </c>
      <c r="D220" s="95" t="s">
        <v>1588</v>
      </c>
      <c r="E220" s="64" t="str">
        <f>"Check If "&amp;'Fields on Screen Rules'!AE$659&amp;" = In Force, and "&amp;'Fields on Screen Rules'!AE658&amp;" is Personal"</f>
        <v>Check If Group together in box 2 with the label "Select one from each row" ('Pending/Planned'/ 'Inforce') (380) = In Force, and Group together in box 2 with the label "Select one from each row"( Personal/Bus) (379) is Personal</v>
      </c>
      <c r="F220" s="95"/>
      <c r="G220" s="90"/>
      <c r="H220" s="177"/>
      <c r="I220" s="287"/>
    </row>
    <row r="221" spans="1:13" s="104" customFormat="1" ht="30.6" outlineLevel="1" x14ac:dyDescent="0.25">
      <c r="A221" s="51" t="s">
        <v>3043</v>
      </c>
      <c r="B221" s="58" t="s">
        <v>2299</v>
      </c>
      <c r="C221" s="58" t="s">
        <v>2712</v>
      </c>
      <c r="D221" s="95" t="s">
        <v>2719</v>
      </c>
      <c r="E221" s="64" t="str">
        <f>"Check If ANY policy entered in the grid has "&amp;'Fields on Screen Rules'!AE672&amp;" = Yes"</f>
        <v>Check If ANY policy entered in the grid has Modified Endowment Contract (MEC)  (393) = Yes</v>
      </c>
      <c r="F221" s="95"/>
      <c r="G221" s="90"/>
      <c r="H221" s="177"/>
      <c r="I221" s="287"/>
      <c r="M221" s="104">
        <v>35000</v>
      </c>
    </row>
    <row r="222" spans="1:13" s="104" customFormat="1" ht="40.799999999999997" outlineLevel="1" x14ac:dyDescent="0.25">
      <c r="A222" s="51" t="s">
        <v>3044</v>
      </c>
      <c r="B222" s="58" t="s">
        <v>2299</v>
      </c>
      <c r="C222" s="58" t="s">
        <v>2712</v>
      </c>
      <c r="D222" s="95" t="s">
        <v>2720</v>
      </c>
      <c r="E222" s="64" t="str">
        <f>"Check If All policies entered in the grid have "&amp;'Fields on Screen Rules'!AE672&amp;" = No
OR
If ALL policies entered in the grid have "&amp;'Fields on Screen Rules'!AE672&amp;" &lt;&gt; Yes AND ANY policy in the grid has "&amp;'Fields on Screen Rules'!AE672&amp;" = No"</f>
        <v>Check If All policies entered in the grid have Modified Endowment Contract (MEC)  (393) = No
OR
If ALL policies entered in the grid have Modified Endowment Contract (MEC)  (393) &lt;&gt; Yes AND ANY policy in the grid has Modified Endowment Contract (MEC)  (393) = No</v>
      </c>
      <c r="F222" s="95"/>
      <c r="G222" s="90"/>
      <c r="H222" s="177"/>
      <c r="I222" s="287"/>
      <c r="M222" s="104">
        <v>35000</v>
      </c>
    </row>
    <row r="223" spans="1:13" s="104" customFormat="1" ht="40.799999999999997" outlineLevel="1" x14ac:dyDescent="0.25">
      <c r="A223" s="51" t="s">
        <v>3045</v>
      </c>
      <c r="B223" s="58" t="s">
        <v>2299</v>
      </c>
      <c r="C223" s="58" t="s">
        <v>2712</v>
      </c>
      <c r="D223" s="95" t="s">
        <v>2721</v>
      </c>
      <c r="E223" s="64" t="str">
        <f>"Check If All policies entered in the grid have "&amp;'Fields on Screen Rules'!AE672&amp;" = No
OR
If ALL policies entered in the grid have "&amp;'Fields on Screen Rules'!AE672&amp;" &lt;&gt; Yes AND ANY policy in the grid has "&amp;'Fields on Screen Rules'!AE672&amp;" = Unknown"</f>
        <v>Check If All policies entered in the grid have Modified Endowment Contract (MEC)  (393) = No
OR
If ALL policies entered in the grid have Modified Endowment Contract (MEC)  (393) &lt;&gt; Yes AND ANY policy in the grid has Modified Endowment Contract (MEC)  (393) = Unknown</v>
      </c>
      <c r="F223" s="95"/>
      <c r="G223" s="90"/>
      <c r="H223" s="177"/>
      <c r="I223" s="287"/>
      <c r="M223" s="104">
        <v>35000</v>
      </c>
    </row>
    <row r="224" spans="1:13" s="20" customFormat="1" ht="30.6" outlineLevel="1" x14ac:dyDescent="0.25">
      <c r="A224" s="51" t="s">
        <v>3046</v>
      </c>
      <c r="B224" s="58" t="s">
        <v>2299</v>
      </c>
      <c r="C224" s="58" t="s">
        <v>2712</v>
      </c>
      <c r="D224" s="95" t="s">
        <v>2722</v>
      </c>
      <c r="E224" s="64" t="str">
        <f>"Check If ANY policy entered in the grid has "&amp;'Fields on Screen Rules'!AE673&amp;" = Yes"</f>
        <v>Check If ANY policy entered in the grid has Loan on existing policy? (394) = Yes</v>
      </c>
      <c r="F224" s="95"/>
      <c r="G224" s="90"/>
      <c r="H224" s="177"/>
      <c r="I224" s="287"/>
      <c r="J224" s="104"/>
      <c r="K224" s="104"/>
      <c r="L224" s="104"/>
      <c r="M224" s="104"/>
    </row>
    <row r="225" spans="1:13" s="20" customFormat="1" ht="30.6" outlineLevel="1" x14ac:dyDescent="0.25">
      <c r="A225" s="51" t="s">
        <v>3047</v>
      </c>
      <c r="B225" s="58" t="s">
        <v>2299</v>
      </c>
      <c r="C225" s="58" t="s">
        <v>2712</v>
      </c>
      <c r="D225" s="95" t="s">
        <v>2723</v>
      </c>
      <c r="E225" s="64" t="str">
        <f>"Check If ALL policies entered in the grid have "&amp;'Fields on Screen Rules'!AE673&amp;" = No"</f>
        <v>Check If ALL policies entered in the grid have Loan on existing policy? (394) = No</v>
      </c>
      <c r="F225" s="95"/>
      <c r="G225" s="90"/>
      <c r="H225" s="177"/>
      <c r="I225" s="287"/>
      <c r="J225" s="104"/>
      <c r="K225" s="104"/>
      <c r="L225" s="104"/>
      <c r="M225" s="104"/>
    </row>
    <row r="226" spans="1:13" s="104" customFormat="1" ht="30.6" outlineLevel="1" x14ac:dyDescent="0.25">
      <c r="A226" s="51" t="s">
        <v>3048</v>
      </c>
      <c r="B226" s="58" t="s">
        <v>2299</v>
      </c>
      <c r="C226" s="58" t="s">
        <v>2712</v>
      </c>
      <c r="D226" s="95" t="s">
        <v>2724</v>
      </c>
      <c r="E226" s="64" t="str">
        <f>"Check If ANY policy entered in the grid has "&amp;'Fields on Screen Rules'!AE674&amp;" = Yes"</f>
        <v>Check If ANY policy entered in the grid has New loan of equal value on applied for policy? (395) = Yes</v>
      </c>
      <c r="F226" s="95"/>
      <c r="G226" s="90"/>
      <c r="H226" s="177"/>
      <c r="I226" s="287"/>
    </row>
    <row r="227" spans="1:13" s="104" customFormat="1" ht="30.6" outlineLevel="1" x14ac:dyDescent="0.25">
      <c r="A227" s="51" t="s">
        <v>3049</v>
      </c>
      <c r="B227" s="58" t="s">
        <v>2299</v>
      </c>
      <c r="C227" s="58" t="s">
        <v>2712</v>
      </c>
      <c r="D227" s="95" t="s">
        <v>2725</v>
      </c>
      <c r="E227" s="64" t="str">
        <f>"Check If ALL policies entered in the grid have "&amp;'Fields on Screen Rules'!AE674&amp;" = No"</f>
        <v>Check If ALL policies entered in the grid have New loan of equal value on applied for policy? (395) = No</v>
      </c>
      <c r="F227" s="95"/>
      <c r="G227" s="90"/>
      <c r="H227" s="177"/>
      <c r="I227" s="287"/>
    </row>
    <row r="228" spans="1:13" s="104" customFormat="1" ht="40.799999999999997" x14ac:dyDescent="0.25">
      <c r="A228" s="51" t="s">
        <v>3050</v>
      </c>
      <c r="B228" s="58" t="s">
        <v>2299</v>
      </c>
      <c r="C228" s="58" t="s">
        <v>2712</v>
      </c>
      <c r="D228" s="95" t="s">
        <v>2726</v>
      </c>
      <c r="E228" s="64" t="str">
        <f>"Check If ANY policy entered in the grid has "&amp;'Fields on Screen Rules'!AE659&amp;" = Pending/Planned"</f>
        <v>Check If ANY policy entered in the grid has Group together in box 2 with the label "Select one from each row" ('Pending/Planned'/ 'Inforce') (380) = Pending/Planned</v>
      </c>
      <c r="F228" s="39" t="s">
        <v>2717</v>
      </c>
      <c r="G228" s="90"/>
      <c r="H228" s="177"/>
      <c r="I228" s="287"/>
    </row>
    <row r="229" spans="1:13" s="104" customFormat="1" ht="40.799999999999997" x14ac:dyDescent="0.25">
      <c r="A229" s="51" t="s">
        <v>3051</v>
      </c>
      <c r="B229" s="58" t="s">
        <v>2299</v>
      </c>
      <c r="C229" s="58" t="s">
        <v>2712</v>
      </c>
      <c r="D229" s="95" t="s">
        <v>2727</v>
      </c>
      <c r="E229" s="64" t="str">
        <f>"Check If ALL policies entered in the grid have "&amp;'Fields on Screen Rules'!AE659&amp;" &lt;&gt; Pending/Planned"</f>
        <v>Check If ALL policies entered in the grid have Group together in box 2 with the label "Select one from each row" ('Pending/Planned'/ 'Inforce') (380) &lt;&gt; Pending/Planned</v>
      </c>
      <c r="F229" s="95"/>
      <c r="G229" s="90"/>
      <c r="H229" s="177"/>
      <c r="I229" s="287"/>
    </row>
    <row r="230" spans="1:13" s="104" customFormat="1" ht="20.399999999999999" x14ac:dyDescent="0.25">
      <c r="A230" s="51" t="s">
        <v>3052</v>
      </c>
      <c r="B230" s="58" t="s">
        <v>2299</v>
      </c>
      <c r="C230" s="58" t="s">
        <v>2712</v>
      </c>
      <c r="D230" s="95" t="s">
        <v>398</v>
      </c>
      <c r="E230" s="64" t="s">
        <v>2729</v>
      </c>
      <c r="F230" s="95"/>
      <c r="G230" s="90"/>
      <c r="H230" s="177"/>
      <c r="I230" s="287"/>
    </row>
    <row r="231" spans="1:13" s="104" customFormat="1" ht="51" x14ac:dyDescent="0.25">
      <c r="A231" s="51" t="s">
        <v>3053</v>
      </c>
      <c r="B231" s="58" t="s">
        <v>2299</v>
      </c>
      <c r="C231" s="64" t="s">
        <v>2712</v>
      </c>
      <c r="D231" s="95" t="s">
        <v>944</v>
      </c>
      <c r="E231" s="64" t="str">
        <f>"If "&amp;'Fields on Screen Rules'!AE$659&amp;" = Pending/Planned, and "&amp;'Fields on Screen Rules'!AE$654&amp;" = Other, enter "&amp;'Fields on Screen Rules'!AE$655&amp;"
ELSE enter "&amp;'Fields on Screen Rules'!AE$654</f>
        <v>If Group together in box 2 with the label "Select one from each row" ('Pending/Planned'/ 'Inforce') (380) = Pending/Planned, and Company
(Column label- Company Name) (375) = Other, enter Name
(also under Column Label- Company Name) (376)
ELSE enter Company
(Column label- Company Name) (375)</v>
      </c>
      <c r="F231" s="95"/>
      <c r="G231" s="90"/>
      <c r="H231" s="177"/>
      <c r="I231" s="287"/>
    </row>
    <row r="232" spans="1:13" s="104" customFormat="1" ht="30.6" x14ac:dyDescent="0.25">
      <c r="A232" s="51" t="s">
        <v>3054</v>
      </c>
      <c r="B232" s="58" t="s">
        <v>2299</v>
      </c>
      <c r="C232" s="64" t="s">
        <v>2712</v>
      </c>
      <c r="D232" s="95" t="s">
        <v>571</v>
      </c>
      <c r="E232" s="64" t="str">
        <f>"If "&amp;'Fields on Screen Rules'!AE$659&amp;" = Pending/Planned, enter "&amp;'Fields on Screen Rules'!AE$661</f>
        <v>If Group together in box 2 with the label "Select one from each row" ('Pending/Planned'/ 'Inforce') (380) = Pending/Planned, enter Face Amount
(Column Label- "Amount") (382)</v>
      </c>
      <c r="F232" s="95"/>
      <c r="G232" s="90"/>
      <c r="H232" s="177"/>
      <c r="I232" s="287"/>
    </row>
    <row r="233" spans="1:13" s="104" customFormat="1" ht="40.799999999999997" x14ac:dyDescent="0.25">
      <c r="A233" s="51" t="s">
        <v>3055</v>
      </c>
      <c r="B233" s="58" t="s">
        <v>2299</v>
      </c>
      <c r="C233" s="64" t="s">
        <v>2712</v>
      </c>
      <c r="D233" s="95" t="s">
        <v>1173</v>
      </c>
      <c r="E233" s="64" t="str">
        <f>"If "&amp;'Fields on Screen Rules'!AE$659&amp;" = Pending/Planned and "&amp;'Fields on Screen Rules'!AE$658&amp;" = Personal, type 'Personal'
ELSE If "&amp;'Fields on Screen Rules'!AE$659&amp;" = Pending/Planned and "&amp;'Fields on Screen Rules'!AE$658&amp;" = Business, type 'Business'"</f>
        <v>If Group together in box 2 with the label "Select one from each row" ('Pending/Planned'/ 'Inforce') (380) = Pending/Planned and Group together in box 2 with the label "Select one from each row"( Personal/Bus) (379) = Personal, type 'Personal'
ELSE If Group together in box 2 with the label "Select one from each row" ('Pending/Planned'/ 'Inforce') (380) = Pending/Planned and Group together in box 2 with the label "Select one from each row"( Personal/Bus) (379) = Business, type 'Business'</v>
      </c>
      <c r="F233" s="95"/>
      <c r="G233" s="90"/>
      <c r="H233" s="177"/>
      <c r="I233" s="287"/>
    </row>
    <row r="234" spans="1:13" s="104" customFormat="1" ht="40.799999999999997" x14ac:dyDescent="0.25">
      <c r="A234" s="51" t="s">
        <v>3056</v>
      </c>
      <c r="B234" s="64" t="s">
        <v>2299</v>
      </c>
      <c r="C234" s="64" t="s">
        <v>2712</v>
      </c>
      <c r="D234" s="95" t="s">
        <v>2741</v>
      </c>
      <c r="E234" s="64" t="str">
        <f>"Check If ANY policy entered in the grid has "&amp;'Fields on Screen Rules'!AE667&amp;" = Yes"</f>
        <v>Check If ANY policy entered in the grid has Will this policy be accepted in addition to the Pacific Life Insurance Company policy? (388) = Yes</v>
      </c>
      <c r="F234" s="95"/>
      <c r="G234" s="99"/>
      <c r="H234" s="177"/>
      <c r="I234" s="288"/>
      <c r="J234" s="20"/>
      <c r="K234" s="20"/>
      <c r="L234" s="20"/>
      <c r="M234" s="20"/>
    </row>
    <row r="235" spans="1:13" s="104" customFormat="1" ht="40.799999999999997" x14ac:dyDescent="0.25">
      <c r="A235" s="51" t="s">
        <v>3057</v>
      </c>
      <c r="B235" s="64" t="s">
        <v>2299</v>
      </c>
      <c r="C235" s="64" t="s">
        <v>2712</v>
      </c>
      <c r="D235" s="95" t="s">
        <v>2742</v>
      </c>
      <c r="E235" s="64" t="str">
        <f>"Check If ALL policies entered in the grid have "&amp;'Fields on Screen Rules'!AE667&amp;" = No"</f>
        <v>Check If ALL policies entered in the grid have Will this policy be accepted in addition to the Pacific Life Insurance Company policy? (388) = No</v>
      </c>
      <c r="F235" s="95"/>
      <c r="G235" s="99"/>
      <c r="H235" s="177"/>
      <c r="I235" s="288"/>
      <c r="J235" s="20"/>
      <c r="K235" s="20"/>
      <c r="L235" s="20"/>
      <c r="M235" s="20"/>
    </row>
    <row r="236" spans="1:13" s="104" customFormat="1" ht="61.2" x14ac:dyDescent="0.25">
      <c r="A236" s="51" t="s">
        <v>3058</v>
      </c>
      <c r="B236" s="64" t="s">
        <v>2299</v>
      </c>
      <c r="C236" s="64" t="s">
        <v>2712</v>
      </c>
      <c r="D236" s="95" t="s">
        <v>2743</v>
      </c>
      <c r="E236" s="64" t="str">
        <f>"Check If ANY policy entered in the grid has "&amp;'Fields on Screen Rules'!AE668&amp;" = Yes"</f>
        <v>Check If ANY policy entered in the grid has If this policy is approved, will it replace, cause a change in, or involve a cash withdrawal or loan from or lapse of any life insurance policy or annuity on Proposed Insured's life (If Yes, explain in Remarks) (389) = Yes</v>
      </c>
      <c r="F236" s="95"/>
      <c r="G236" s="99"/>
      <c r="H236" s="177"/>
      <c r="I236" s="288"/>
      <c r="J236" s="20"/>
      <c r="K236" s="20"/>
      <c r="L236" s="20"/>
      <c r="M236" s="20"/>
    </row>
    <row r="237" spans="1:13" s="104" customFormat="1" ht="61.2" x14ac:dyDescent="0.25">
      <c r="A237" s="51" t="s">
        <v>3059</v>
      </c>
      <c r="B237" s="64" t="s">
        <v>2299</v>
      </c>
      <c r="C237" s="64" t="s">
        <v>2712</v>
      </c>
      <c r="D237" s="95" t="s">
        <v>2744</v>
      </c>
      <c r="E237" s="64" t="str">
        <f>"Check If ALL policies entered in the grid have "&amp;'Fields on Screen Rules'!AE668&amp;" = No"</f>
        <v>Check If ALL policies entered in the grid have If this policy is approved, will it replace, cause a change in, or involve a cash withdrawal or loan from or lapse of any life insurance policy or annuity on Proposed Insured's life (If Yes, explain in Remarks) (389) = No</v>
      </c>
      <c r="F237" s="95"/>
      <c r="G237" s="99"/>
      <c r="H237" s="177"/>
      <c r="I237" s="288"/>
      <c r="J237" s="20"/>
      <c r="K237" s="20"/>
      <c r="L237" s="20"/>
      <c r="M237" s="20"/>
    </row>
    <row r="238" spans="1:13" s="104" customFormat="1" ht="40.799999999999997" x14ac:dyDescent="0.25">
      <c r="A238" s="51" t="s">
        <v>3060</v>
      </c>
      <c r="B238" s="64" t="s">
        <v>2299</v>
      </c>
      <c r="C238" s="64" t="s">
        <v>2712</v>
      </c>
      <c r="D238" s="95" t="s">
        <v>2740</v>
      </c>
      <c r="E238" s="118" t="str">
        <f>'Fields on Screen Rules'!AE719</f>
        <v>Ultimate total line of coverage (440)</v>
      </c>
      <c r="F238" s="95"/>
      <c r="G238" s="99"/>
      <c r="H238" s="177"/>
      <c r="I238" s="288"/>
      <c r="J238" s="20"/>
      <c r="K238" s="20"/>
      <c r="L238" s="20"/>
      <c r="M238" s="20"/>
    </row>
    <row r="239" spans="1:13" s="104" customFormat="1" ht="216" customHeight="1" x14ac:dyDescent="0.25">
      <c r="A239" s="51" t="s">
        <v>3061</v>
      </c>
      <c r="B239" s="64" t="s">
        <v>2299</v>
      </c>
      <c r="C239" s="64" t="s">
        <v>2712</v>
      </c>
      <c r="D239" s="95" t="s">
        <v>260</v>
      </c>
      <c r="E239" s="107" t="str">
        <f>"1st Line: If ANY policy entered in the grid has "&amp;'Fields on Screen Rules'!AE672&amp;" = Yes, type '3B. MEC: ' followed by the policy number(s) separated by commas if necessary
2nd Line: If ANY policy entered in the grid has "&amp;'Fields on Screen Rules'!AE673&amp;" = Yes, type '3C. Loan: ' followed by the policy number(s) separated by commas if necessary
3rd Line: If ANY policy entered in the grid has "&amp;'Fields on Screen Rules'!AE667&amp;" = Yes, type '4B. Plan to accept: ' followed by Company name, separated by commas if necessary
4th Line: If ANY policy entered in the grid has "&amp;'Fields on Screen Rules'!AE668&amp;" = Yes, type '4C. Will Replace: ' followed by Company name, separated by commas if necessary
If space runs out, place overflow on Additional Information form"</f>
        <v>1st Line: If ANY policy entered in the grid has Modified Endowment Contract (MEC)  (393) = Yes, type '3B. MEC: ' followed by the policy number(s) separated by commas if necessary
2nd Line: If ANY policy entered in the grid has Loan on existing policy? (394) = Yes, type '3C. Loan: ' followed by the policy number(s) separated by commas if necessary
3rd Line: If ANY policy entered in the grid has Will this policy be accepted in addition to the Pacific Life Insurance Company policy? (388) = Yes, type '4B. Plan to accept: ' followed by Company name, separated by commas if necessary
4th Line: If ANY policy entered in the grid has If this policy is approved, will it replace, cause a change in, or involve a cash withdrawal or loan from or lapse of any life insurance policy or annuity on Proposed Insured's life (If Yes, explain in Remarks) (389) = Yes, type '4C. Will Replace: ' followed by Company name, separated by commas if necessary
If space runs out, place overflow on Additional Information form</v>
      </c>
      <c r="F239" s="95"/>
      <c r="G239" s="98"/>
      <c r="H239" s="177"/>
      <c r="I239" s="287"/>
    </row>
    <row r="240" spans="1:13" s="104" customFormat="1" ht="30.6" outlineLevel="1" x14ac:dyDescent="0.25">
      <c r="A240" s="51" t="s">
        <v>3062</v>
      </c>
      <c r="B240" s="49" t="s">
        <v>2299</v>
      </c>
      <c r="C240" s="14" t="s">
        <v>2730</v>
      </c>
      <c r="D240" s="33" t="s">
        <v>415</v>
      </c>
      <c r="E240" s="162"/>
      <c r="F240" s="39"/>
      <c r="G240" s="164"/>
      <c r="H240" s="177"/>
      <c r="I240" s="287"/>
    </row>
    <row r="241" spans="1:9" s="104" customFormat="1" ht="51" outlineLevel="1" x14ac:dyDescent="0.25">
      <c r="A241" s="51" t="s">
        <v>3063</v>
      </c>
      <c r="B241" s="105" t="s">
        <v>2299</v>
      </c>
      <c r="C241" s="262" t="s">
        <v>2731</v>
      </c>
      <c r="D241" s="262" t="s">
        <v>2745</v>
      </c>
      <c r="E241" s="64" t="str">
        <f>"Check if "&amp;'Fields on Screen Rules'!AE409&amp;" is Yes"</f>
        <v>Check if Has any life insurance on the Proposed Insured ever been sold, assigned or transferred to a life settlement or viatical company or any other person or entity (259) is Yes</v>
      </c>
      <c r="F241" s="247"/>
      <c r="G241" s="164"/>
      <c r="H241" s="177"/>
      <c r="I241" s="287"/>
    </row>
    <row r="242" spans="1:9" s="104" customFormat="1" ht="51" outlineLevel="1" x14ac:dyDescent="0.25">
      <c r="A242" s="51" t="s">
        <v>3064</v>
      </c>
      <c r="B242" s="105" t="s">
        <v>2299</v>
      </c>
      <c r="C242" s="262" t="s">
        <v>2731</v>
      </c>
      <c r="D242" s="262" t="s">
        <v>2746</v>
      </c>
      <c r="E242" s="64" t="str">
        <f>"Check if "&amp;'Fields on Screen Rules'!AE409&amp;" is No"</f>
        <v>Check if Has any life insurance on the Proposed Insured ever been sold, assigned or transferred to a life settlement or viatical company or any other person or entity (259) is No</v>
      </c>
      <c r="F242" s="247"/>
      <c r="G242" s="164"/>
      <c r="H242" s="177"/>
      <c r="I242" s="287"/>
    </row>
    <row r="243" spans="1:9" s="104" customFormat="1" ht="20.399999999999999" outlineLevel="1" x14ac:dyDescent="0.25">
      <c r="A243" s="51" t="s">
        <v>3065</v>
      </c>
      <c r="B243" s="105" t="s">
        <v>2299</v>
      </c>
      <c r="C243" s="262" t="s">
        <v>2731</v>
      </c>
      <c r="D243" s="262" t="s">
        <v>2747</v>
      </c>
      <c r="E243" s="118" t="str">
        <f>'Fields on Screen Rules'!AE410</f>
        <v>Name of Insurance Company (260)</v>
      </c>
      <c r="F243" s="247"/>
      <c r="G243" s="164"/>
      <c r="H243" s="177"/>
      <c r="I243" s="287"/>
    </row>
    <row r="244" spans="1:9" s="104" customFormat="1" ht="20.399999999999999" outlineLevel="1" x14ac:dyDescent="0.25">
      <c r="A244" s="51" t="s">
        <v>3066</v>
      </c>
      <c r="B244" s="105" t="s">
        <v>2299</v>
      </c>
      <c r="C244" s="262" t="s">
        <v>2731</v>
      </c>
      <c r="D244" s="262" t="s">
        <v>2748</v>
      </c>
      <c r="E244" s="118" t="str">
        <f>'Fields on Screen Rules'!AE411</f>
        <v>Face Amount (261)</v>
      </c>
      <c r="F244" s="247"/>
      <c r="G244" s="164"/>
      <c r="H244" s="177"/>
      <c r="I244" s="287"/>
    </row>
    <row r="245" spans="1:9" s="104" customFormat="1" ht="20.399999999999999" outlineLevel="1" x14ac:dyDescent="0.25">
      <c r="A245" s="51" t="s">
        <v>3067</v>
      </c>
      <c r="B245" s="105" t="s">
        <v>2299</v>
      </c>
      <c r="C245" s="262" t="s">
        <v>2731</v>
      </c>
      <c r="D245" s="262" t="s">
        <v>2749</v>
      </c>
      <c r="E245" s="118" t="str">
        <f>'Fields on Screen Rules'!AE412</f>
        <v>Date Policy Issued (262)</v>
      </c>
      <c r="F245" s="247"/>
      <c r="G245" s="164"/>
      <c r="H245" s="177"/>
      <c r="I245" s="287"/>
    </row>
    <row r="246" spans="1:9" s="104" customFormat="1" ht="20.399999999999999" outlineLevel="1" x14ac:dyDescent="0.25">
      <c r="A246" s="51" t="s">
        <v>3068</v>
      </c>
      <c r="B246" s="105" t="s">
        <v>2299</v>
      </c>
      <c r="C246" s="262" t="s">
        <v>2731</v>
      </c>
      <c r="D246" s="262" t="s">
        <v>2750</v>
      </c>
      <c r="E246" s="118" t="str">
        <f>'Fields on Screen Rules'!AE413</f>
        <v>Date Policy Sold, Assigned or Settled (263)</v>
      </c>
      <c r="F246" s="247"/>
      <c r="G246" s="164"/>
      <c r="H246" s="177"/>
      <c r="I246" s="287"/>
    </row>
    <row r="247" spans="1:9" s="104" customFormat="1" ht="20.399999999999999" outlineLevel="1" x14ac:dyDescent="0.25">
      <c r="A247" s="51" t="s">
        <v>3069</v>
      </c>
      <c r="B247" s="105" t="s">
        <v>2299</v>
      </c>
      <c r="C247" s="262" t="s">
        <v>2731</v>
      </c>
      <c r="D247" s="262" t="s">
        <v>2751</v>
      </c>
      <c r="E247" s="118" t="str">
        <f>'Fields on Screen Rules'!AE414</f>
        <v>Reason (264)</v>
      </c>
      <c r="F247" s="247"/>
      <c r="G247" s="164"/>
      <c r="H247" s="177"/>
      <c r="I247" s="287"/>
    </row>
    <row r="248" spans="1:9" s="104" customFormat="1" ht="40.799999999999997" outlineLevel="1" x14ac:dyDescent="0.25">
      <c r="A248" s="51" t="s">
        <v>3070</v>
      </c>
      <c r="B248" s="105" t="s">
        <v>2299</v>
      </c>
      <c r="C248" s="262" t="s">
        <v>2731</v>
      </c>
      <c r="D248" s="262" t="s">
        <v>2752</v>
      </c>
      <c r="E248" s="64" t="str">
        <f>"Check if "&amp;'Fields on Screen Rules'!AE415&amp;" is Yes"</f>
        <v>Check if Does the Proposed Insured plan to sell, assign or transfer this policy, if issued, to a life settlement or viatical company or any other person or entity (265) is Yes</v>
      </c>
      <c r="F248" s="247"/>
      <c r="G248" s="164"/>
      <c r="H248" s="177"/>
      <c r="I248" s="287"/>
    </row>
    <row r="249" spans="1:9" s="104" customFormat="1" ht="40.799999999999997" outlineLevel="1" x14ac:dyDescent="0.25">
      <c r="A249" s="51" t="s">
        <v>3071</v>
      </c>
      <c r="B249" s="105" t="s">
        <v>2299</v>
      </c>
      <c r="C249" s="262" t="s">
        <v>2731</v>
      </c>
      <c r="D249" s="262" t="s">
        <v>2753</v>
      </c>
      <c r="E249" s="64" t="str">
        <f>"Check if "&amp;'Fields on Screen Rules'!AE415&amp;" is No"</f>
        <v>Check if Does the Proposed Insured plan to sell, assign or transfer this policy, if issued, to a life settlement or viatical company or any other person or entity (265) is No</v>
      </c>
      <c r="F249" s="247"/>
      <c r="G249" s="164"/>
      <c r="H249" s="177"/>
      <c r="I249" s="287"/>
    </row>
    <row r="250" spans="1:9" s="104" customFormat="1" ht="51" outlineLevel="1" x14ac:dyDescent="0.25">
      <c r="A250" s="51" t="s">
        <v>3072</v>
      </c>
      <c r="B250" s="105" t="s">
        <v>2732</v>
      </c>
      <c r="C250" s="262" t="s">
        <v>2731</v>
      </c>
      <c r="D250" s="262" t="s">
        <v>2754</v>
      </c>
      <c r="E250" s="64" t="str">
        <f>"Check if "&amp;'Fields on Screen Rules'!AE416&amp;" is Yes"</f>
        <v>Check if Within the next three years, does the Proposed Insured plan to sell, assign or transfer this policy, if issued, to a life settlement or viatical company or any other person or entity (266) is Yes</v>
      </c>
      <c r="F250" s="247"/>
      <c r="G250" s="164"/>
      <c r="H250" s="177"/>
      <c r="I250" s="287"/>
    </row>
    <row r="251" spans="1:9" s="104" customFormat="1" ht="51" outlineLevel="1" x14ac:dyDescent="0.25">
      <c r="A251" s="51" t="s">
        <v>3073</v>
      </c>
      <c r="B251" s="105" t="s">
        <v>2732</v>
      </c>
      <c r="C251" s="262" t="s">
        <v>2731</v>
      </c>
      <c r="D251" s="262" t="s">
        <v>2755</v>
      </c>
      <c r="E251" s="64" t="str">
        <f>"Check if "&amp;'Fields on Screen Rules'!AE416&amp;" is No"</f>
        <v>Check if Within the next three years, does the Proposed Insured plan to sell, assign or transfer this policy, if issued, to a life settlement or viatical company or any other person or entity (266) is No</v>
      </c>
      <c r="F251" s="247"/>
      <c r="G251" s="164"/>
      <c r="H251" s="177"/>
      <c r="I251" s="287"/>
    </row>
    <row r="252" spans="1:9" s="104" customFormat="1" ht="61.2" outlineLevel="1" x14ac:dyDescent="0.25">
      <c r="A252" s="51" t="s">
        <v>3074</v>
      </c>
      <c r="B252" s="105" t="s">
        <v>2299</v>
      </c>
      <c r="C252" s="64" t="s">
        <v>2735</v>
      </c>
      <c r="D252" s="95" t="s">
        <v>2756</v>
      </c>
      <c r="E252" s="64" t="str">
        <f>"Check if "&amp;'Fields on Screen Rules'!AE401&amp;" is Yes"</f>
        <v>Check if Has Proposed Insured or Policyowner entered into, or made plans to enter into, an arrangement to borrow current or future premiums, or both, in connection with this Application for Life Insurance (251) is Yes</v>
      </c>
      <c r="F252" s="95"/>
      <c r="G252" s="164"/>
      <c r="H252" s="177"/>
      <c r="I252" s="287"/>
    </row>
    <row r="253" spans="1:9" s="104" customFormat="1" ht="61.2" outlineLevel="1" x14ac:dyDescent="0.25">
      <c r="A253" s="51" t="s">
        <v>3075</v>
      </c>
      <c r="B253" s="105" t="s">
        <v>2299</v>
      </c>
      <c r="C253" s="64" t="s">
        <v>2735</v>
      </c>
      <c r="D253" s="95" t="s">
        <v>2757</v>
      </c>
      <c r="E253" s="64" t="str">
        <f>"Check if "&amp;'Fields on Screen Rules'!AE401&amp;" is No"</f>
        <v>Check if Has Proposed Insured or Policyowner entered into, or made plans to enter into, an arrangement to borrow current or future premiums, or both, in connection with this Application for Life Insurance (251) is No</v>
      </c>
      <c r="F253" s="95"/>
      <c r="G253" s="164"/>
      <c r="H253" s="177"/>
      <c r="I253" s="287"/>
    </row>
    <row r="254" spans="1:9" s="104" customFormat="1" ht="20.399999999999999" outlineLevel="1" x14ac:dyDescent="0.25">
      <c r="A254" s="51" t="s">
        <v>3076</v>
      </c>
      <c r="B254" s="105" t="s">
        <v>2299</v>
      </c>
      <c r="C254" s="64" t="s">
        <v>2735</v>
      </c>
      <c r="D254" s="95" t="s">
        <v>2736</v>
      </c>
      <c r="E254" s="64" t="str">
        <f>'Fields on Screen Rules'!AE403</f>
        <v>Name of Lender (253)</v>
      </c>
      <c r="F254" s="95"/>
      <c r="G254" s="164"/>
      <c r="H254" s="177"/>
      <c r="I254" s="287"/>
    </row>
    <row r="255" spans="1:9" s="104" customFormat="1" ht="20.399999999999999" outlineLevel="1" x14ac:dyDescent="0.25">
      <c r="A255" s="51" t="s">
        <v>3077</v>
      </c>
      <c r="B255" s="105" t="s">
        <v>2299</v>
      </c>
      <c r="C255" s="64" t="s">
        <v>2735</v>
      </c>
      <c r="D255" s="95" t="s">
        <v>2737</v>
      </c>
      <c r="E255" s="64" t="str">
        <f>'Fields on Screen Rules'!AE404</f>
        <v>Name of Financing Arrangement (254)</v>
      </c>
      <c r="F255" s="95"/>
      <c r="G255" s="164"/>
      <c r="H255" s="177"/>
      <c r="I255" s="287"/>
    </row>
    <row r="256" spans="1:9" s="104" customFormat="1" ht="20.399999999999999" outlineLevel="1" x14ac:dyDescent="0.25">
      <c r="A256" s="51" t="s">
        <v>3078</v>
      </c>
      <c r="B256" s="105" t="s">
        <v>2299</v>
      </c>
      <c r="C256" s="64" t="s">
        <v>2735</v>
      </c>
      <c r="D256" s="95" t="s">
        <v>2738</v>
      </c>
      <c r="E256" s="64" t="str">
        <f>'Fields on Screen Rules'!AE405</f>
        <v>How will the loan interest be paid (255)</v>
      </c>
      <c r="F256" s="95"/>
      <c r="G256" s="164"/>
      <c r="H256" s="177"/>
      <c r="I256" s="287"/>
    </row>
    <row r="257" spans="1:9" s="104" customFormat="1" ht="20.399999999999999" outlineLevel="1" x14ac:dyDescent="0.25">
      <c r="A257" s="51" t="s">
        <v>3079</v>
      </c>
      <c r="B257" s="105" t="s">
        <v>2299</v>
      </c>
      <c r="C257" s="64" t="s">
        <v>2735</v>
      </c>
      <c r="D257" s="95" t="s">
        <v>2739</v>
      </c>
      <c r="E257" s="64" t="str">
        <f>'Fields on Screen Rules'!AE406</f>
        <v>What is the type and amount of the collateral for this loan (256)</v>
      </c>
      <c r="F257" s="95"/>
      <c r="G257" s="164"/>
      <c r="H257" s="177"/>
      <c r="I257" s="287"/>
    </row>
    <row r="258" spans="1:9" s="104" customFormat="1" ht="51" outlineLevel="1" x14ac:dyDescent="0.25">
      <c r="A258" s="51" t="s">
        <v>3080</v>
      </c>
      <c r="B258" s="105" t="s">
        <v>2299</v>
      </c>
      <c r="C258" s="64" t="s">
        <v>2735</v>
      </c>
      <c r="D258" s="95" t="s">
        <v>2765</v>
      </c>
      <c r="E258" s="64" t="str">
        <f>"Check if "&amp;'Fields on Screen Rules'!AE407&amp;" is Yes"</f>
        <v>Check if Has Proposed Insured or Policyowner made plans to transfer this policy to a third party as repayment of any premium financing debt (257) is Yes</v>
      </c>
      <c r="F258" s="95"/>
      <c r="G258" s="164"/>
      <c r="H258" s="177"/>
      <c r="I258" s="287"/>
    </row>
    <row r="259" spans="1:9" s="104" customFormat="1" ht="51" outlineLevel="1" x14ac:dyDescent="0.25">
      <c r="A259" s="51" t="s">
        <v>3081</v>
      </c>
      <c r="B259" s="105" t="s">
        <v>2299</v>
      </c>
      <c r="C259" s="64" t="s">
        <v>2735</v>
      </c>
      <c r="D259" s="95" t="s">
        <v>2766</v>
      </c>
      <c r="E259" s="64" t="str">
        <f>"Check if "&amp;'Fields on Screen Rules'!AE407&amp;" is No"</f>
        <v>Check if Has Proposed Insured or Policyowner made plans to transfer this policy to a third party as repayment of any premium financing debt (257) is No</v>
      </c>
      <c r="F259" s="95"/>
      <c r="G259" s="164"/>
      <c r="H259" s="177"/>
      <c r="I259" s="287"/>
    </row>
    <row r="260" spans="1:9" s="104" customFormat="1" ht="71.400000000000006" outlineLevel="1" x14ac:dyDescent="0.25">
      <c r="A260" s="51" t="s">
        <v>3082</v>
      </c>
      <c r="B260" s="105" t="s">
        <v>2732</v>
      </c>
      <c r="C260" s="64" t="s">
        <v>2735</v>
      </c>
      <c r="D260" s="95" t="s">
        <v>2761</v>
      </c>
      <c r="E260" s="64" t="str">
        <f>"Check if "&amp;'Fields on Screen Rules'!AE402&amp;" is Yes"</f>
        <v>Check if Has Proposed Insured or Policyowner entered into, or made plans to enter into within the next 2 years, an arrangement to borrow current or future premiums, or both, in connection with this Application for Life Insurance (252) is Yes</v>
      </c>
      <c r="F260" s="95"/>
      <c r="G260" s="164"/>
      <c r="H260" s="177"/>
      <c r="I260" s="287"/>
    </row>
    <row r="261" spans="1:9" s="104" customFormat="1" ht="71.400000000000006" outlineLevel="1" x14ac:dyDescent="0.25">
      <c r="A261" s="51" t="s">
        <v>3083</v>
      </c>
      <c r="B261" s="105" t="s">
        <v>2732</v>
      </c>
      <c r="C261" s="64" t="s">
        <v>2735</v>
      </c>
      <c r="D261" s="95" t="s">
        <v>2762</v>
      </c>
      <c r="E261" s="64" t="str">
        <f>"Check if "&amp;'Fields on Screen Rules'!AE402&amp;" is No"</f>
        <v>Check if Has Proposed Insured or Policyowner entered into, or made plans to enter into within the next 2 years, an arrangement to borrow current or future premiums, or both, in connection with this Application for Life Insurance (252) is No</v>
      </c>
      <c r="F261" s="95"/>
      <c r="G261" s="164"/>
      <c r="H261" s="177"/>
      <c r="I261" s="287"/>
    </row>
    <row r="262" spans="1:9" s="104" customFormat="1" ht="51" outlineLevel="1" x14ac:dyDescent="0.25">
      <c r="A262" s="51" t="s">
        <v>3084</v>
      </c>
      <c r="B262" s="105" t="s">
        <v>2732</v>
      </c>
      <c r="C262" s="64" t="s">
        <v>2735</v>
      </c>
      <c r="D262" s="95" t="s">
        <v>2763</v>
      </c>
      <c r="E262" s="64" t="str">
        <f>"Check if "&amp;'Fields on Screen Rules'!AE408&amp;" is Yes"</f>
        <v>Check if Has Proposed Insured or Policyowner made plans to transfer this policy to a third party as repayment of any premium financing debt within the next 5 years (258) is Yes</v>
      </c>
      <c r="F262" s="95"/>
      <c r="G262" s="164"/>
      <c r="H262" s="177"/>
      <c r="I262" s="287"/>
    </row>
    <row r="263" spans="1:9" s="104" customFormat="1" ht="51" outlineLevel="1" x14ac:dyDescent="0.25">
      <c r="A263" s="51" t="s">
        <v>3085</v>
      </c>
      <c r="B263" s="105" t="s">
        <v>2732</v>
      </c>
      <c r="C263" s="64" t="s">
        <v>2735</v>
      </c>
      <c r="D263" s="95" t="s">
        <v>2764</v>
      </c>
      <c r="E263" s="64" t="str">
        <f>"Check if "&amp;'Fields on Screen Rules'!AE408&amp;" is No"</f>
        <v>Check if Has Proposed Insured or Policyowner made plans to transfer this policy to a third party as repayment of any premium financing debt within the next 5 years (258) is No</v>
      </c>
      <c r="F263" s="95"/>
      <c r="G263" s="164"/>
      <c r="H263" s="177"/>
      <c r="I263" s="287"/>
    </row>
    <row r="264" spans="1:9" s="104" customFormat="1" ht="20.399999999999999" outlineLevel="1" x14ac:dyDescent="0.25">
      <c r="A264" s="51" t="s">
        <v>3086</v>
      </c>
      <c r="B264" s="105" t="s">
        <v>2299</v>
      </c>
      <c r="C264" s="262" t="s">
        <v>2767</v>
      </c>
      <c r="D264" s="262" t="s">
        <v>2768</v>
      </c>
      <c r="E264" s="64" t="str">
        <f>"Check if "&amp;'Fields on Screen Rules'!AE$82&amp;" is Direct"</f>
        <v>Check if Billing Method (707) is Direct</v>
      </c>
      <c r="F264" s="247"/>
      <c r="G264" s="164"/>
      <c r="H264" s="177"/>
      <c r="I264" s="287"/>
    </row>
    <row r="265" spans="1:9" s="104" customFormat="1" ht="20.399999999999999" outlineLevel="1" x14ac:dyDescent="0.25">
      <c r="A265" s="51" t="s">
        <v>3087</v>
      </c>
      <c r="B265" s="105" t="s">
        <v>2299</v>
      </c>
      <c r="C265" s="262" t="s">
        <v>2767</v>
      </c>
      <c r="D265" s="262" t="s">
        <v>2769</v>
      </c>
      <c r="E265" s="64" t="str">
        <f>"Check if "&amp;'Fields on Screen Rules'!AE$82&amp;" is Monthly Bank Draft"</f>
        <v>Check if Billing Method (707) is Monthly Bank Draft</v>
      </c>
      <c r="F265" s="247"/>
      <c r="G265" s="164"/>
      <c r="H265" s="177"/>
      <c r="I265" s="287"/>
    </row>
    <row r="266" spans="1:9" s="104" customFormat="1" ht="20.399999999999999" outlineLevel="1" x14ac:dyDescent="0.25">
      <c r="A266" s="51" t="s">
        <v>3088</v>
      </c>
      <c r="B266" s="105" t="s">
        <v>2299</v>
      </c>
      <c r="C266" s="262" t="s">
        <v>2767</v>
      </c>
      <c r="D266" s="262" t="s">
        <v>2770</v>
      </c>
      <c r="E266" s="64" t="str">
        <f>"Check if "&amp;'Fields on Screen Rules'!AE$82&amp;" is Single Premium"</f>
        <v>Check if Billing Method (707) is Single Premium</v>
      </c>
      <c r="F266" s="247"/>
      <c r="G266" s="164"/>
      <c r="H266" s="177"/>
      <c r="I266" s="287"/>
    </row>
    <row r="267" spans="1:9" s="104" customFormat="1" ht="20.399999999999999" outlineLevel="1" x14ac:dyDescent="0.25">
      <c r="A267" s="51" t="s">
        <v>3089</v>
      </c>
      <c r="B267" s="105" t="s">
        <v>2299</v>
      </c>
      <c r="C267" s="262" t="s">
        <v>2767</v>
      </c>
      <c r="D267" s="262" t="s">
        <v>2771</v>
      </c>
      <c r="E267" s="64" t="str">
        <f>"Check if "&amp;'Fields on Screen Rules'!AE$82&amp;" is List Bill"</f>
        <v>Check if Billing Method (707) is List Bill</v>
      </c>
      <c r="F267" s="247"/>
      <c r="G267" s="164"/>
      <c r="H267" s="177"/>
      <c r="I267" s="287"/>
    </row>
    <row r="268" spans="1:9" s="104" customFormat="1" ht="20.399999999999999" outlineLevel="1" x14ac:dyDescent="0.25">
      <c r="A268" s="51" t="s">
        <v>3090</v>
      </c>
      <c r="B268" s="105" t="s">
        <v>2299</v>
      </c>
      <c r="C268" s="262" t="s">
        <v>2767</v>
      </c>
      <c r="D268" s="262" t="s">
        <v>2772</v>
      </c>
      <c r="E268" s="64" t="str">
        <f>"Check if "&amp;'Fields on Screen Rules'!AE$84&amp;" is New List Bill"</f>
        <v>Check if New List Bill or Existing? (709) is New List Bill</v>
      </c>
      <c r="F268" s="247"/>
      <c r="G268" s="164"/>
      <c r="H268" s="177"/>
      <c r="I268" s="287"/>
    </row>
    <row r="269" spans="1:9" s="104" customFormat="1" ht="20.399999999999999" outlineLevel="1" x14ac:dyDescent="0.25">
      <c r="A269" s="51" t="s">
        <v>3091</v>
      </c>
      <c r="B269" s="105" t="s">
        <v>2299</v>
      </c>
      <c r="C269" s="262" t="s">
        <v>2767</v>
      </c>
      <c r="D269" s="262" t="s">
        <v>2773</v>
      </c>
      <c r="E269" s="64" t="str">
        <f>"Check if "&amp;'Fields on Screen Rules'!AE$84&amp;" is Add to Existing List Bill"</f>
        <v>Check if New List Bill or Existing? (709) is Add to Existing List Bill</v>
      </c>
      <c r="F269" s="247"/>
      <c r="G269" s="164"/>
      <c r="H269" s="177"/>
      <c r="I269" s="287"/>
    </row>
    <row r="270" spans="1:9" s="104" customFormat="1" ht="20.399999999999999" outlineLevel="1" x14ac:dyDescent="0.25">
      <c r="A270" s="51" t="s">
        <v>3092</v>
      </c>
      <c r="B270" s="105" t="s">
        <v>2299</v>
      </c>
      <c r="C270" s="262" t="s">
        <v>2767</v>
      </c>
      <c r="D270" s="262" t="s">
        <v>2798</v>
      </c>
      <c r="E270" s="64" t="str">
        <f>'Fields on Screen Rules'!AE$85</f>
        <v>Existing List Bill Number (710)</v>
      </c>
      <c r="F270" s="247"/>
      <c r="G270" s="164"/>
      <c r="H270" s="177"/>
      <c r="I270" s="287"/>
    </row>
    <row r="271" spans="1:9" s="104" customFormat="1" ht="20.399999999999999" outlineLevel="1" x14ac:dyDescent="0.25">
      <c r="A271" s="51" t="s">
        <v>3093</v>
      </c>
      <c r="B271" s="105" t="s">
        <v>2299</v>
      </c>
      <c r="C271" s="262" t="s">
        <v>2767</v>
      </c>
      <c r="D271" s="262" t="s">
        <v>2799</v>
      </c>
      <c r="E271" s="64" t="str">
        <f>"Check if "&amp;'Fields on Screen Rules'!AE$83&amp;" is Annually"</f>
        <v>Check if Frequency of Payment or Mode (708) is Annually</v>
      </c>
      <c r="F271" s="247"/>
      <c r="G271" s="164"/>
      <c r="H271" s="177"/>
      <c r="I271" s="287"/>
    </row>
    <row r="272" spans="1:9" s="104" customFormat="1" ht="20.399999999999999" outlineLevel="1" x14ac:dyDescent="0.25">
      <c r="A272" s="51" t="s">
        <v>3094</v>
      </c>
      <c r="B272" s="105" t="s">
        <v>2299</v>
      </c>
      <c r="C272" s="262" t="s">
        <v>2767</v>
      </c>
      <c r="D272" s="262" t="s">
        <v>2774</v>
      </c>
      <c r="E272" s="64" t="str">
        <f>"Check if "&amp;'Fields on Screen Rules'!AE$83&amp;" is Semi-Annually"</f>
        <v>Check if Frequency of Payment or Mode (708) is Semi-Annually</v>
      </c>
      <c r="F272" s="247"/>
      <c r="G272" s="164"/>
      <c r="H272" s="177"/>
      <c r="I272" s="287"/>
    </row>
    <row r="273" spans="1:9" s="104" customFormat="1" ht="20.399999999999999" outlineLevel="1" x14ac:dyDescent="0.25">
      <c r="A273" s="51" t="s">
        <v>3095</v>
      </c>
      <c r="B273" s="105" t="s">
        <v>2299</v>
      </c>
      <c r="C273" s="262" t="s">
        <v>2767</v>
      </c>
      <c r="D273" s="262" t="s">
        <v>2775</v>
      </c>
      <c r="E273" s="64" t="str">
        <f>"Check if "&amp;'Fields on Screen Rules'!AE$83&amp;" is Quarterly"</f>
        <v>Check if Frequency of Payment or Mode (708) is Quarterly</v>
      </c>
      <c r="F273" s="247"/>
      <c r="G273" s="164"/>
      <c r="H273" s="177"/>
      <c r="I273" s="287"/>
    </row>
    <row r="274" spans="1:9" s="104" customFormat="1" ht="20.399999999999999" outlineLevel="1" x14ac:dyDescent="0.25">
      <c r="A274" s="51" t="s">
        <v>3096</v>
      </c>
      <c r="B274" s="105" t="s">
        <v>2299</v>
      </c>
      <c r="C274" s="262" t="s">
        <v>2767</v>
      </c>
      <c r="D274" s="262" t="s">
        <v>2776</v>
      </c>
      <c r="E274" s="64" t="str">
        <f>"Check if "&amp;'Fields on Screen Rules'!AE$83&amp;" is Monthly"</f>
        <v>Check if Frequency of Payment or Mode (708) is Monthly</v>
      </c>
      <c r="F274" s="247"/>
      <c r="G274" s="164"/>
      <c r="H274" s="177"/>
      <c r="I274" s="287"/>
    </row>
    <row r="275" spans="1:9" s="104" customFormat="1" ht="20.399999999999999" outlineLevel="1" x14ac:dyDescent="0.25">
      <c r="A275" s="51" t="s">
        <v>3097</v>
      </c>
      <c r="B275" s="105" t="s">
        <v>2299</v>
      </c>
      <c r="C275" s="262" t="s">
        <v>2777</v>
      </c>
      <c r="D275" s="262" t="s">
        <v>2779</v>
      </c>
      <c r="E275" s="64" t="str">
        <f>"Check if "&amp;'Fields on Screen Rules'!AE$462&amp;" is Selected"</f>
        <v>Check if Proposed Insured (311) is Selected</v>
      </c>
      <c r="F275" s="518"/>
      <c r="G275" s="164"/>
      <c r="H275" s="177"/>
      <c r="I275" s="287"/>
    </row>
    <row r="276" spans="1:9" s="104" customFormat="1" ht="30.6" outlineLevel="1" x14ac:dyDescent="0.25">
      <c r="A276" s="51" t="s">
        <v>3098</v>
      </c>
      <c r="B276" s="105" t="s">
        <v>2299</v>
      </c>
      <c r="C276" s="262" t="s">
        <v>2777</v>
      </c>
      <c r="D276" s="262" t="s">
        <v>2780</v>
      </c>
      <c r="E276" s="167" t="s">
        <v>792</v>
      </c>
      <c r="F276" s="518"/>
      <c r="G276" s="164"/>
      <c r="H276" s="177"/>
      <c r="I276" s="287"/>
    </row>
    <row r="277" spans="1:9" s="104" customFormat="1" ht="20.399999999999999" outlineLevel="1" x14ac:dyDescent="0.25">
      <c r="A277" s="51" t="s">
        <v>3099</v>
      </c>
      <c r="B277" s="105" t="s">
        <v>2299</v>
      </c>
      <c r="C277" s="262" t="s">
        <v>2777</v>
      </c>
      <c r="D277" s="262" t="s">
        <v>2781</v>
      </c>
      <c r="E277" s="64" t="str">
        <f>"Check if "&amp;'Fields on Screen Rules'!AE$463&amp;" is Selected"</f>
        <v>Check if Payor (312) is Selected</v>
      </c>
      <c r="F277" s="518"/>
      <c r="G277" s="164"/>
      <c r="H277" s="177"/>
      <c r="I277" s="287"/>
    </row>
    <row r="278" spans="1:9" s="104" customFormat="1" ht="20.399999999999999" outlineLevel="1" x14ac:dyDescent="0.25">
      <c r="A278" s="51" t="s">
        <v>3100</v>
      </c>
      <c r="B278" s="105" t="s">
        <v>2299</v>
      </c>
      <c r="C278" s="262" t="s">
        <v>2777</v>
      </c>
      <c r="D278" s="262" t="s">
        <v>2782</v>
      </c>
      <c r="E278" s="64" t="str">
        <f>"Check if "&amp;'Fields on Screen Rules'!AE$464&amp;" is Selected"</f>
        <v>Check if Other (313) is Selected</v>
      </c>
      <c r="F278" s="518"/>
      <c r="G278" s="164"/>
      <c r="H278" s="177"/>
      <c r="I278" s="287"/>
    </row>
    <row r="279" spans="1:9" s="104" customFormat="1" ht="20.399999999999999" outlineLevel="1" x14ac:dyDescent="0.25">
      <c r="A279" s="51" t="s">
        <v>3101</v>
      </c>
      <c r="B279" s="105" t="s">
        <v>2299</v>
      </c>
      <c r="C279" s="262" t="s">
        <v>2777</v>
      </c>
      <c r="D279" s="262" t="s">
        <v>2658</v>
      </c>
      <c r="E279" s="64" t="str">
        <f>'Fields on Screen Rules'!AE$465</f>
        <v>Name (314)</v>
      </c>
      <c r="F279" s="518"/>
      <c r="G279" s="164"/>
      <c r="H279" s="177"/>
      <c r="I279" s="287"/>
    </row>
    <row r="280" spans="1:9" s="104" customFormat="1" ht="20.399999999999999" outlineLevel="1" x14ac:dyDescent="0.25">
      <c r="A280" s="51" t="s">
        <v>3102</v>
      </c>
      <c r="B280" s="105" t="s">
        <v>2299</v>
      </c>
      <c r="C280" s="262" t="s">
        <v>2777</v>
      </c>
      <c r="D280" s="262" t="s">
        <v>2677</v>
      </c>
      <c r="E280" s="64" t="str">
        <f>'Fields on Screen Rules'!AE$470</f>
        <v>Relationship to Insured (319)</v>
      </c>
      <c r="F280" s="518"/>
      <c r="G280" s="164"/>
      <c r="H280" s="177"/>
      <c r="I280" s="287"/>
    </row>
    <row r="281" spans="1:9" s="104" customFormat="1" ht="20.399999999999999" outlineLevel="1" x14ac:dyDescent="0.25">
      <c r="A281" s="51" t="s">
        <v>3103</v>
      </c>
      <c r="B281" s="105" t="s">
        <v>2299</v>
      </c>
      <c r="C281" s="262" t="s">
        <v>2777</v>
      </c>
      <c r="D281" s="262" t="s">
        <v>2783</v>
      </c>
      <c r="E281" s="167" t="s">
        <v>792</v>
      </c>
      <c r="F281" s="518"/>
      <c r="G281" s="164"/>
      <c r="H281" s="177"/>
      <c r="I281" s="287"/>
    </row>
    <row r="282" spans="1:9" s="104" customFormat="1" ht="20.399999999999999" outlineLevel="1" x14ac:dyDescent="0.25">
      <c r="A282" s="51" t="s">
        <v>3104</v>
      </c>
      <c r="B282" s="105" t="s">
        <v>2299</v>
      </c>
      <c r="C282" s="262" t="s">
        <v>2777</v>
      </c>
      <c r="D282" s="101" t="s">
        <v>2661</v>
      </c>
      <c r="E282" s="64" t="str">
        <f>'Fields on Screen Rules'!AE$466</f>
        <v>Street Address (315)</v>
      </c>
      <c r="F282" s="143"/>
      <c r="G282" s="164"/>
      <c r="H282" s="177"/>
      <c r="I282" s="287"/>
    </row>
    <row r="283" spans="1:9" s="104" customFormat="1" ht="20.399999999999999" outlineLevel="1" x14ac:dyDescent="0.25">
      <c r="A283" s="51" t="s">
        <v>3105</v>
      </c>
      <c r="B283" s="105" t="s">
        <v>2299</v>
      </c>
      <c r="C283" s="262" t="s">
        <v>2777</v>
      </c>
      <c r="D283" s="101" t="s">
        <v>395</v>
      </c>
      <c r="E283" s="64" t="str">
        <f>'Fields on Screen Rules'!AE$467</f>
        <v>City (316)</v>
      </c>
      <c r="F283" s="143"/>
      <c r="G283" s="164"/>
      <c r="H283" s="177"/>
      <c r="I283" s="287"/>
    </row>
    <row r="284" spans="1:9" s="104" customFormat="1" ht="20.399999999999999" outlineLevel="1" x14ac:dyDescent="0.25">
      <c r="A284" s="51" t="s">
        <v>3106</v>
      </c>
      <c r="B284" s="105" t="s">
        <v>2299</v>
      </c>
      <c r="C284" s="262" t="s">
        <v>2777</v>
      </c>
      <c r="D284" s="101" t="s">
        <v>284</v>
      </c>
      <c r="E284" s="64" t="str">
        <f>'Fields on Screen Rules'!AE$468</f>
        <v>State (317)</v>
      </c>
      <c r="F284" s="143"/>
      <c r="G284" s="164"/>
      <c r="H284" s="177"/>
      <c r="I284" s="287"/>
    </row>
    <row r="285" spans="1:9" s="104" customFormat="1" ht="20.399999999999999" outlineLevel="1" x14ac:dyDescent="0.25">
      <c r="A285" s="51" t="s">
        <v>3107</v>
      </c>
      <c r="B285" s="105" t="s">
        <v>2299</v>
      </c>
      <c r="C285" s="262" t="s">
        <v>2777</v>
      </c>
      <c r="D285" s="101" t="s">
        <v>285</v>
      </c>
      <c r="E285" s="64" t="str">
        <f>'Fields on Screen Rules'!AE$469</f>
        <v>Zip Code (318)</v>
      </c>
      <c r="F285" s="143"/>
      <c r="G285" s="164"/>
      <c r="H285" s="177"/>
      <c r="I285" s="287"/>
    </row>
    <row r="286" spans="1:9" s="104" customFormat="1" ht="20.399999999999999" outlineLevel="1" x14ac:dyDescent="0.25">
      <c r="A286" s="51" t="s">
        <v>3108</v>
      </c>
      <c r="B286" s="105" t="s">
        <v>2299</v>
      </c>
      <c r="C286" s="262" t="s">
        <v>2778</v>
      </c>
      <c r="D286" s="101" t="s">
        <v>2784</v>
      </c>
      <c r="E286" s="64" t="str">
        <f>"Check if "&amp;'Fields on Screen Rules'!AE$436&amp;" is Proposed Insured"</f>
        <v>Check if Payor of Premium (286) is Proposed Insured</v>
      </c>
      <c r="F286" s="143"/>
      <c r="G286" s="164"/>
      <c r="H286" s="177"/>
      <c r="I286" s="287"/>
    </row>
    <row r="287" spans="1:9" s="104" customFormat="1" ht="20.399999999999999" outlineLevel="1" x14ac:dyDescent="0.25">
      <c r="A287" s="51" t="s">
        <v>3109</v>
      </c>
      <c r="B287" s="105" t="s">
        <v>2299</v>
      </c>
      <c r="C287" s="262" t="s">
        <v>2778</v>
      </c>
      <c r="D287" s="101" t="s">
        <v>2785</v>
      </c>
      <c r="E287" s="167" t="s">
        <v>792</v>
      </c>
      <c r="F287" s="143"/>
      <c r="G287" s="164"/>
      <c r="H287" s="177"/>
      <c r="I287" s="287"/>
    </row>
    <row r="288" spans="1:9" s="104" customFormat="1" ht="20.399999999999999" outlineLevel="1" x14ac:dyDescent="0.25">
      <c r="A288" s="51" t="s">
        <v>3110</v>
      </c>
      <c r="B288" s="105" t="s">
        <v>2299</v>
      </c>
      <c r="C288" s="262" t="s">
        <v>2778</v>
      </c>
      <c r="D288" s="101" t="s">
        <v>2786</v>
      </c>
      <c r="E288" s="64" t="str">
        <f>"Check if "&amp;'Fields on Screen Rules'!AE$436&amp;" is Primary Policyowner"</f>
        <v>Check if Payor of Premium (286) is Primary Policyowner</v>
      </c>
      <c r="F288" s="143"/>
      <c r="G288" s="164"/>
      <c r="H288" s="177"/>
      <c r="I288" s="287"/>
    </row>
    <row r="289" spans="1:9" s="104" customFormat="1" ht="20.399999999999999" outlineLevel="1" x14ac:dyDescent="0.25">
      <c r="A289" s="51" t="s">
        <v>3111</v>
      </c>
      <c r="B289" s="105" t="s">
        <v>2299</v>
      </c>
      <c r="C289" s="262" t="s">
        <v>2778</v>
      </c>
      <c r="D289" s="101" t="s">
        <v>2787</v>
      </c>
      <c r="E289" s="64" t="str">
        <f>"Check if "&amp;'Fields on Screen Rules'!AE$436&amp;" is Employer"</f>
        <v>Check if Payor of Premium (286) is Employer</v>
      </c>
      <c r="F289" s="143"/>
      <c r="G289" s="164"/>
      <c r="H289" s="177"/>
      <c r="I289" s="287"/>
    </row>
    <row r="290" spans="1:9" s="104" customFormat="1" ht="20.399999999999999" outlineLevel="1" x14ac:dyDescent="0.25">
      <c r="A290" s="51" t="s">
        <v>3112</v>
      </c>
      <c r="B290" s="105" t="s">
        <v>2299</v>
      </c>
      <c r="C290" s="262" t="s">
        <v>2778</v>
      </c>
      <c r="D290" s="101" t="s">
        <v>2788</v>
      </c>
      <c r="E290" s="64" t="str">
        <f>"Check if "&amp;'Fields on Screen Rules'!AE$436&amp;" is Other"</f>
        <v>Check if Payor of Premium (286) is Other</v>
      </c>
      <c r="F290" s="143"/>
      <c r="G290" s="164"/>
      <c r="H290" s="177"/>
      <c r="I290" s="287"/>
    </row>
    <row r="291" spans="1:9" s="104" customFormat="1" ht="20.399999999999999" outlineLevel="1" x14ac:dyDescent="0.25">
      <c r="A291" s="51" t="s">
        <v>3113</v>
      </c>
      <c r="B291" s="105" t="s">
        <v>2299</v>
      </c>
      <c r="C291" s="262" t="s">
        <v>2778</v>
      </c>
      <c r="D291" s="262" t="s">
        <v>2658</v>
      </c>
      <c r="E291" s="64" t="str">
        <f>'Fields on Screen Rules'!AE$437</f>
        <v>Name (287)</v>
      </c>
      <c r="F291" s="518"/>
      <c r="G291" s="164"/>
      <c r="H291" s="177"/>
      <c r="I291" s="287"/>
    </row>
    <row r="292" spans="1:9" s="104" customFormat="1" ht="20.399999999999999" outlineLevel="1" x14ac:dyDescent="0.25">
      <c r="A292" s="51" t="s">
        <v>3114</v>
      </c>
      <c r="B292" s="105" t="s">
        <v>2299</v>
      </c>
      <c r="C292" s="262" t="s">
        <v>2778</v>
      </c>
      <c r="D292" s="262" t="s">
        <v>2677</v>
      </c>
      <c r="E292" s="64" t="str">
        <f>'Fields on Screen Rules'!AE$448</f>
        <v>Relationship to Insured (297)</v>
      </c>
      <c r="F292" s="518"/>
      <c r="G292" s="164"/>
      <c r="H292" s="177"/>
      <c r="I292" s="287"/>
    </row>
    <row r="293" spans="1:9" s="104" customFormat="1" ht="20.399999999999999" outlineLevel="1" x14ac:dyDescent="0.25">
      <c r="A293" s="51" t="s">
        <v>3115</v>
      </c>
      <c r="B293" s="105" t="s">
        <v>2299</v>
      </c>
      <c r="C293" s="262" t="s">
        <v>2778</v>
      </c>
      <c r="D293" s="262" t="s">
        <v>2783</v>
      </c>
      <c r="E293" s="64" t="str">
        <f>'Fields on Screen Rules'!AE$438</f>
        <v>Care of (if applicable) (288)</v>
      </c>
      <c r="F293" s="518"/>
      <c r="G293" s="164"/>
      <c r="H293" s="177"/>
      <c r="I293" s="287"/>
    </row>
    <row r="294" spans="1:9" s="104" customFormat="1" ht="20.399999999999999" outlineLevel="1" x14ac:dyDescent="0.25">
      <c r="A294" s="51" t="s">
        <v>3116</v>
      </c>
      <c r="B294" s="105" t="s">
        <v>2299</v>
      </c>
      <c r="C294" s="262" t="s">
        <v>2778</v>
      </c>
      <c r="D294" s="262" t="s">
        <v>2789</v>
      </c>
      <c r="E294" s="64" t="str">
        <f>'Fields on Screen Rules'!AE$447</f>
        <v>E-Mail (296)</v>
      </c>
      <c r="F294" s="518"/>
      <c r="G294" s="164"/>
      <c r="H294" s="177"/>
      <c r="I294" s="287"/>
    </row>
    <row r="295" spans="1:9" s="104" customFormat="1" ht="20.399999999999999" outlineLevel="1" x14ac:dyDescent="0.25">
      <c r="A295" s="51" t="s">
        <v>3117</v>
      </c>
      <c r="B295" s="105" t="s">
        <v>2299</v>
      </c>
      <c r="C295" s="262" t="s">
        <v>2778</v>
      </c>
      <c r="D295" s="101" t="s">
        <v>2790</v>
      </c>
      <c r="E295" s="64" t="str">
        <f>'Fields on Screen Rules'!AE$443</f>
        <v>Street Address (292)</v>
      </c>
      <c r="F295" s="143"/>
      <c r="G295" s="164"/>
      <c r="H295" s="177"/>
      <c r="I295" s="287"/>
    </row>
    <row r="296" spans="1:9" s="104" customFormat="1" ht="20.399999999999999" outlineLevel="1" x14ac:dyDescent="0.25">
      <c r="A296" s="51" t="s">
        <v>3118</v>
      </c>
      <c r="B296" s="105" t="s">
        <v>2299</v>
      </c>
      <c r="C296" s="262" t="s">
        <v>2778</v>
      </c>
      <c r="D296" s="101" t="s">
        <v>395</v>
      </c>
      <c r="E296" s="64" t="str">
        <f>'Fields on Screen Rules'!AE$444</f>
        <v>City (293)</v>
      </c>
      <c r="F296" s="143"/>
      <c r="G296" s="164"/>
      <c r="H296" s="177"/>
      <c r="I296" s="287"/>
    </row>
    <row r="297" spans="1:9" s="104" customFormat="1" ht="20.399999999999999" outlineLevel="1" x14ac:dyDescent="0.25">
      <c r="A297" s="51" t="s">
        <v>3119</v>
      </c>
      <c r="B297" s="105" t="s">
        <v>2299</v>
      </c>
      <c r="C297" s="262" t="s">
        <v>2778</v>
      </c>
      <c r="D297" s="101" t="s">
        <v>284</v>
      </c>
      <c r="E297" s="64" t="str">
        <f>'Fields on Screen Rules'!AE$445</f>
        <v>State (294)</v>
      </c>
      <c r="F297" s="143"/>
      <c r="G297" s="164"/>
      <c r="H297" s="177"/>
      <c r="I297" s="287"/>
    </row>
    <row r="298" spans="1:9" s="104" customFormat="1" ht="20.399999999999999" outlineLevel="1" x14ac:dyDescent="0.25">
      <c r="A298" s="51" t="s">
        <v>3120</v>
      </c>
      <c r="B298" s="105" t="s">
        <v>2299</v>
      </c>
      <c r="C298" s="262" t="s">
        <v>2778</v>
      </c>
      <c r="D298" s="101" t="s">
        <v>285</v>
      </c>
      <c r="E298" s="64" t="str">
        <f>'Fields on Screen Rules'!AE$446</f>
        <v>Zip Code (295)</v>
      </c>
      <c r="F298" s="143"/>
      <c r="G298" s="164"/>
      <c r="H298" s="177"/>
      <c r="I298" s="287"/>
    </row>
    <row r="299" spans="1:9" s="104" customFormat="1" ht="20.399999999999999" outlineLevel="1" x14ac:dyDescent="0.25">
      <c r="A299" s="51" t="s">
        <v>3121</v>
      </c>
      <c r="B299" s="105" t="s">
        <v>2299</v>
      </c>
      <c r="C299" s="262" t="s">
        <v>2778</v>
      </c>
      <c r="D299" s="101" t="s">
        <v>2791</v>
      </c>
      <c r="E299" s="64" t="str">
        <f>"Check if "&amp;'Fields on Screen Rules'!AE$418&amp;" is Earned Income"</f>
        <v>Check if Source of Premium Payments (268) is Earned Income</v>
      </c>
      <c r="F299" s="247"/>
      <c r="G299" s="164"/>
      <c r="H299" s="177"/>
      <c r="I299" s="287"/>
    </row>
    <row r="300" spans="1:9" s="104" customFormat="1" ht="20.399999999999999" outlineLevel="1" x14ac:dyDescent="0.25">
      <c r="A300" s="51" t="s">
        <v>3122</v>
      </c>
      <c r="B300" s="105" t="s">
        <v>2299</v>
      </c>
      <c r="C300" s="262" t="s">
        <v>2778</v>
      </c>
      <c r="D300" s="101" t="s">
        <v>2792</v>
      </c>
      <c r="E300" s="64" t="str">
        <f>"Check if "&amp;'Fields on Screen Rules'!AE$418&amp;" is Unearned Income"</f>
        <v>Check if Source of Premium Payments (268) is Unearned Income</v>
      </c>
      <c r="F300" s="247"/>
      <c r="G300" s="164"/>
      <c r="H300" s="177"/>
      <c r="I300" s="287"/>
    </row>
    <row r="301" spans="1:9" s="104" customFormat="1" ht="20.399999999999999" outlineLevel="1" x14ac:dyDescent="0.25">
      <c r="A301" s="51" t="s">
        <v>3123</v>
      </c>
      <c r="B301" s="105" t="s">
        <v>2299</v>
      </c>
      <c r="C301" s="262" t="s">
        <v>2778</v>
      </c>
      <c r="D301" s="101" t="s">
        <v>2793</v>
      </c>
      <c r="E301" s="64" t="str">
        <f>"Check if "&amp;'Fields on Screen Rules'!AE$418&amp;" is Savings"</f>
        <v>Check if Source of Premium Payments (268) is Savings</v>
      </c>
      <c r="F301" s="247"/>
      <c r="G301" s="164"/>
      <c r="H301" s="177"/>
      <c r="I301" s="287"/>
    </row>
    <row r="302" spans="1:9" s="104" customFormat="1" ht="20.399999999999999" outlineLevel="1" x14ac:dyDescent="0.25">
      <c r="A302" s="51" t="s">
        <v>3124</v>
      </c>
      <c r="B302" s="105" t="s">
        <v>2299</v>
      </c>
      <c r="C302" s="262" t="s">
        <v>2778</v>
      </c>
      <c r="D302" s="101" t="s">
        <v>2794</v>
      </c>
      <c r="E302" s="64" t="str">
        <f>"Check if "&amp;'Fields on Screen Rules'!AE$418&amp;" is Gift"</f>
        <v>Check if Source of Premium Payments (268) is Gift</v>
      </c>
      <c r="F302" s="247"/>
      <c r="G302" s="164"/>
      <c r="H302" s="177"/>
      <c r="I302" s="287"/>
    </row>
    <row r="303" spans="1:9" s="104" customFormat="1" ht="20.399999999999999" outlineLevel="1" x14ac:dyDescent="0.25">
      <c r="A303" s="51" t="s">
        <v>3125</v>
      </c>
      <c r="B303" s="105" t="s">
        <v>2299</v>
      </c>
      <c r="C303" s="262" t="s">
        <v>2778</v>
      </c>
      <c r="D303" s="101" t="s">
        <v>1538</v>
      </c>
      <c r="E303" s="64" t="str">
        <f>"Check if "&amp;'Fields on Screen Rules'!AE$418&amp;" is Inheritance"</f>
        <v>Check if Source of Premium Payments (268) is Inheritance</v>
      </c>
      <c r="F303" s="247"/>
      <c r="G303" s="164"/>
      <c r="H303" s="177"/>
      <c r="I303" s="287"/>
    </row>
    <row r="304" spans="1:9" s="104" customFormat="1" ht="20.399999999999999" outlineLevel="1" x14ac:dyDescent="0.25">
      <c r="A304" s="51" t="s">
        <v>3126</v>
      </c>
      <c r="B304" s="105" t="s">
        <v>2299</v>
      </c>
      <c r="C304" s="262" t="s">
        <v>2778</v>
      </c>
      <c r="D304" s="101" t="s">
        <v>1539</v>
      </c>
      <c r="E304" s="64" t="str">
        <f>"Check if "&amp;'Fields on Screen Rules'!AE$418&amp;" is Business Income"</f>
        <v>Check if Source of Premium Payments (268) is Business Income</v>
      </c>
      <c r="F304" s="247"/>
      <c r="G304" s="164"/>
      <c r="H304" s="177"/>
      <c r="I304" s="287"/>
    </row>
    <row r="305" spans="1:9" s="104" customFormat="1" ht="20.399999999999999" outlineLevel="1" x14ac:dyDescent="0.25">
      <c r="A305" s="51" t="s">
        <v>3127</v>
      </c>
      <c r="B305" s="105" t="s">
        <v>2299</v>
      </c>
      <c r="C305" s="262" t="s">
        <v>2778</v>
      </c>
      <c r="D305" s="101" t="s">
        <v>2795</v>
      </c>
      <c r="E305" s="64" t="str">
        <f>"Check if "&amp;'Fields on Screen Rules'!AE$418&amp;" is Trust"</f>
        <v>Check if Source of Premium Payments (268) is Trust</v>
      </c>
      <c r="F305" s="247"/>
      <c r="G305" s="164"/>
      <c r="H305" s="177"/>
      <c r="I305" s="287"/>
    </row>
    <row r="306" spans="1:9" s="104" customFormat="1" ht="20.399999999999999" outlineLevel="1" x14ac:dyDescent="0.25">
      <c r="A306" s="51" t="s">
        <v>3128</v>
      </c>
      <c r="B306" s="105" t="s">
        <v>2299</v>
      </c>
      <c r="C306" s="262" t="s">
        <v>2778</v>
      </c>
      <c r="D306" s="101" t="s">
        <v>1540</v>
      </c>
      <c r="E306" s="64" t="str">
        <f>"Check if "&amp;'Fields on Screen Rules'!AE$418&amp;" is Premium Financing"</f>
        <v>Check if Source of Premium Payments (268) is Premium Financing</v>
      </c>
      <c r="F306" s="247"/>
      <c r="G306" s="164"/>
      <c r="H306" s="177"/>
      <c r="I306" s="287"/>
    </row>
    <row r="307" spans="1:9" s="104" customFormat="1" ht="20.399999999999999" outlineLevel="1" x14ac:dyDescent="0.25">
      <c r="A307" s="51" t="s">
        <v>3129</v>
      </c>
      <c r="B307" s="105" t="s">
        <v>2299</v>
      </c>
      <c r="C307" s="262" t="s">
        <v>2778</v>
      </c>
      <c r="D307" s="101" t="s">
        <v>2796</v>
      </c>
      <c r="E307" s="64" t="str">
        <f>"Check if "&amp;'Fields on Screen Rules'!AE$418&amp;" is Other"</f>
        <v>Check if Source of Premium Payments (268) is Other</v>
      </c>
      <c r="F307" s="247"/>
      <c r="G307" s="164"/>
      <c r="H307" s="177"/>
      <c r="I307" s="287"/>
    </row>
    <row r="308" spans="1:9" s="104" customFormat="1" ht="20.399999999999999" outlineLevel="1" x14ac:dyDescent="0.25">
      <c r="A308" s="51" t="s">
        <v>3130</v>
      </c>
      <c r="B308" s="105" t="s">
        <v>2299</v>
      </c>
      <c r="C308" s="262" t="s">
        <v>2778</v>
      </c>
      <c r="D308" s="101" t="s">
        <v>2797</v>
      </c>
      <c r="E308" s="64" t="str">
        <f>'Fields on Screen Rules'!AE$419</f>
        <v>Other Source (269)</v>
      </c>
      <c r="F308" s="247"/>
      <c r="G308" s="164"/>
      <c r="H308" s="177"/>
      <c r="I308" s="287"/>
    </row>
    <row r="309" spans="1:9" s="104" customFormat="1" ht="30.6" outlineLevel="1" x14ac:dyDescent="0.25">
      <c r="A309" s="51" t="s">
        <v>3131</v>
      </c>
      <c r="B309" s="49" t="s">
        <v>2299</v>
      </c>
      <c r="C309" s="14" t="s">
        <v>2800</v>
      </c>
      <c r="D309" s="33" t="s">
        <v>415</v>
      </c>
      <c r="E309" s="162"/>
      <c r="F309" s="39"/>
      <c r="G309" s="164"/>
      <c r="H309" s="177"/>
      <c r="I309" s="287"/>
    </row>
    <row r="310" spans="1:9" s="104" customFormat="1" ht="30.6" outlineLevel="1" x14ac:dyDescent="0.25">
      <c r="A310" s="51" t="s">
        <v>3132</v>
      </c>
      <c r="B310" s="105" t="s">
        <v>2732</v>
      </c>
      <c r="C310" s="262" t="s">
        <v>1282</v>
      </c>
      <c r="D310" s="262" t="s">
        <v>2806</v>
      </c>
      <c r="E310" s="64" t="str">
        <f>"Check if "&amp;'Fields on Screen Rules'!AE$450&amp;" is Checked"</f>
        <v>Check if Check to designate another person to receive copies of any notice of lapse or termination (299) is Checked</v>
      </c>
      <c r="F310" s="247"/>
      <c r="G310" s="164"/>
      <c r="H310" s="177"/>
      <c r="I310" s="287"/>
    </row>
    <row r="311" spans="1:9" s="25" customFormat="1" ht="30.6" outlineLevel="1" x14ac:dyDescent="0.25">
      <c r="A311" s="51" t="s">
        <v>3133</v>
      </c>
      <c r="B311" s="105" t="s">
        <v>2732</v>
      </c>
      <c r="C311" s="262" t="s">
        <v>1282</v>
      </c>
      <c r="D311" s="262" t="s">
        <v>2658</v>
      </c>
      <c r="E311" s="64" t="str">
        <f>'Fields on Screen Rules'!AE$451&amp;" "&amp;'Fields on Screen Rules'!AE$452&amp;" "&amp;'Fields on Screen Rules'!AE$453&amp;" "&amp;'Fields on Screen Rules'!AE$454</f>
        <v>First (300) MI (301) Last (302) Suffix (303)</v>
      </c>
      <c r="F311" s="247"/>
      <c r="G311" s="164"/>
      <c r="H311" s="177"/>
      <c r="I311" s="288"/>
    </row>
    <row r="312" spans="1:9" s="104" customFormat="1" ht="30.6" outlineLevel="1" x14ac:dyDescent="0.25">
      <c r="A312" s="51" t="s">
        <v>3134</v>
      </c>
      <c r="B312" s="105" t="s">
        <v>2732</v>
      </c>
      <c r="C312" s="262" t="s">
        <v>1282</v>
      </c>
      <c r="D312" s="262" t="s">
        <v>2807</v>
      </c>
      <c r="E312" s="64" t="str">
        <f>'Fields on Screen Rules'!AE$459</f>
        <v>Telephone # (308)</v>
      </c>
      <c r="F312" s="247"/>
      <c r="G312" s="164"/>
      <c r="H312" s="177"/>
      <c r="I312" s="287"/>
    </row>
    <row r="313" spans="1:9" s="104" customFormat="1" ht="30.6" outlineLevel="1" x14ac:dyDescent="0.25">
      <c r="A313" s="51" t="s">
        <v>3135</v>
      </c>
      <c r="B313" s="105" t="s">
        <v>2732</v>
      </c>
      <c r="C313" s="262" t="s">
        <v>1282</v>
      </c>
      <c r="D313" s="262" t="s">
        <v>2808</v>
      </c>
      <c r="E313" s="64" t="str">
        <f>'Fields on Screen Rules'!AE$455</f>
        <v>Street Address (304)</v>
      </c>
      <c r="F313" s="247"/>
      <c r="G313" s="164"/>
      <c r="H313" s="177"/>
      <c r="I313" s="287"/>
    </row>
    <row r="314" spans="1:9" s="104" customFormat="1" ht="30.6" outlineLevel="1" x14ac:dyDescent="0.25">
      <c r="A314" s="51" t="s">
        <v>3136</v>
      </c>
      <c r="B314" s="105" t="s">
        <v>2732</v>
      </c>
      <c r="C314" s="262" t="s">
        <v>1282</v>
      </c>
      <c r="D314" s="262" t="s">
        <v>395</v>
      </c>
      <c r="E314" s="64" t="str">
        <f>'Fields on Screen Rules'!AE$456</f>
        <v>City (305)</v>
      </c>
      <c r="F314" s="247"/>
      <c r="G314" s="164"/>
      <c r="H314" s="177"/>
      <c r="I314" s="287"/>
    </row>
    <row r="315" spans="1:9" s="104" customFormat="1" ht="30.6" outlineLevel="1" x14ac:dyDescent="0.25">
      <c r="A315" s="51" t="s">
        <v>3137</v>
      </c>
      <c r="B315" s="105" t="s">
        <v>2732</v>
      </c>
      <c r="C315" s="262" t="s">
        <v>1282</v>
      </c>
      <c r="D315" s="262" t="s">
        <v>284</v>
      </c>
      <c r="E315" s="64" t="str">
        <f>'Fields on Screen Rules'!AE$457</f>
        <v>State (306)</v>
      </c>
      <c r="F315" s="247"/>
      <c r="G315" s="164"/>
      <c r="H315" s="177"/>
      <c r="I315" s="287"/>
    </row>
    <row r="316" spans="1:9" s="104" customFormat="1" ht="30.6" outlineLevel="1" x14ac:dyDescent="0.25">
      <c r="A316" s="51" t="s">
        <v>3138</v>
      </c>
      <c r="B316" s="105" t="s">
        <v>2732</v>
      </c>
      <c r="C316" s="262" t="s">
        <v>1282</v>
      </c>
      <c r="D316" s="262" t="s">
        <v>1262</v>
      </c>
      <c r="E316" s="64" t="str">
        <f>'Fields on Screen Rules'!AE$458</f>
        <v>Zip Code (307)</v>
      </c>
      <c r="F316" s="247"/>
      <c r="G316" s="164"/>
      <c r="H316" s="177"/>
      <c r="I316" s="287"/>
    </row>
    <row r="317" spans="1:9" s="104" customFormat="1" ht="30.6" outlineLevel="1" x14ac:dyDescent="0.25">
      <c r="A317" s="51" t="s">
        <v>3139</v>
      </c>
      <c r="B317" s="105" t="s">
        <v>2732</v>
      </c>
      <c r="C317" s="262" t="s">
        <v>1282</v>
      </c>
      <c r="D317" s="262" t="s">
        <v>1261</v>
      </c>
      <c r="E317" s="64" t="str">
        <f>"Check if "&amp;'Fields on Screen Rules'!AE$450&amp;" is Not Checked"</f>
        <v>Check if Check to designate another person to receive copies of any notice of lapse or termination (299) is Not Checked</v>
      </c>
      <c r="F317" s="247"/>
      <c r="G317" s="164"/>
      <c r="H317" s="177"/>
      <c r="I317" s="287"/>
    </row>
    <row r="318" spans="1:9" s="104" customFormat="1" ht="30.6" outlineLevel="1" x14ac:dyDescent="0.25">
      <c r="A318" s="738" t="s">
        <v>4383</v>
      </c>
      <c r="B318" s="520" t="s">
        <v>4401</v>
      </c>
      <c r="C318" s="517" t="s">
        <v>4384</v>
      </c>
      <c r="D318" s="517" t="s">
        <v>4385</v>
      </c>
      <c r="E318" s="519" t="s">
        <v>4388</v>
      </c>
      <c r="F318" s="746"/>
      <c r="G318" s="747"/>
      <c r="H318" s="311" t="s">
        <v>4372</v>
      </c>
      <c r="I318" s="287"/>
    </row>
    <row r="319" spans="1:9" s="104" customFormat="1" ht="30.6" outlineLevel="1" x14ac:dyDescent="0.25">
      <c r="A319" s="51" t="s">
        <v>3140</v>
      </c>
      <c r="B319" s="105" t="s">
        <v>2299</v>
      </c>
      <c r="C319" s="262" t="s">
        <v>1558</v>
      </c>
      <c r="D319" s="262" t="s">
        <v>2805</v>
      </c>
      <c r="E319" s="161" t="str">
        <f>"Check if "&amp;'Fields on Screen Rules'!AE$486&amp;" is checked"</f>
        <v>Check if Pacific Life Insurance Company (PLIC) will act upon the Policyowner's telephone and/or electronic instructions if consent is given. Check box to give authorization for such telephone and/or electronic requests. (335) is checked</v>
      </c>
      <c r="F319" s="518"/>
      <c r="G319" s="164"/>
      <c r="H319" s="177"/>
      <c r="I319" s="287"/>
    </row>
    <row r="320" spans="1:9" s="104" customFormat="1" ht="20.399999999999999" outlineLevel="1" x14ac:dyDescent="0.25">
      <c r="A320" s="51" t="s">
        <v>3141</v>
      </c>
      <c r="B320" s="105" t="s">
        <v>2299</v>
      </c>
      <c r="C320" s="262" t="s">
        <v>1559</v>
      </c>
      <c r="D320" s="95" t="s">
        <v>1560</v>
      </c>
      <c r="E320" s="64" t="str">
        <f>"If Producer's Name is selected for "&amp;'Fields on Screen Rules'!AE$488&amp;" type Producer's Name
ELSE "&amp;'Fields on Screen Rules'!AE$489&amp;" "&amp;'Fields on Screen Rules'!AE$490&amp;" "&amp;'Fields on Screen Rules'!AE$491</f>
        <v>If Producer's Name is selected for Appointee (337) type Producer's Name
ELSE First (338) MI (339) Last (340)</v>
      </c>
      <c r="F320" s="518"/>
      <c r="G320" s="164"/>
      <c r="H320" s="177"/>
      <c r="I320" s="287"/>
    </row>
    <row r="321" spans="1:9" s="104" customFormat="1" ht="20.399999999999999" outlineLevel="1" x14ac:dyDescent="0.25">
      <c r="A321" s="51" t="s">
        <v>3142</v>
      </c>
      <c r="B321" s="105" t="s">
        <v>2299</v>
      </c>
      <c r="C321" s="262" t="s">
        <v>1559</v>
      </c>
      <c r="D321" s="262" t="s">
        <v>1561</v>
      </c>
      <c r="E321" s="64" t="str">
        <f>"Check if Producer's Name is selected for "&amp;'Fields on Screen Rules'!AE$488&amp;" or if "&amp;'Fields on Screen Rules'!AE$492&amp;" = Producer"</f>
        <v>Check if Producer's Name is selected for Appointee (337) or if Relationship to Policyowner (341) = Producer</v>
      </c>
      <c r="F321" s="518"/>
      <c r="G321" s="164"/>
      <c r="H321" s="177"/>
      <c r="I321" s="287"/>
    </row>
    <row r="322" spans="1:9" s="104" customFormat="1" ht="20.399999999999999" outlineLevel="1" x14ac:dyDescent="0.25">
      <c r="A322" s="51" t="s">
        <v>3143</v>
      </c>
      <c r="B322" s="105" t="s">
        <v>2299</v>
      </c>
      <c r="C322" s="262" t="s">
        <v>1559</v>
      </c>
      <c r="D322" s="262" t="s">
        <v>1562</v>
      </c>
      <c r="E322" s="64" t="str">
        <f>"Check if  "&amp;'Fields on Screen Rules'!AE$492&amp;" = Other Party"</f>
        <v>Check if  Relationship to Policyowner (341) = Other Party</v>
      </c>
      <c r="F322" s="518"/>
      <c r="G322" s="164"/>
      <c r="H322" s="177"/>
      <c r="I322" s="287"/>
    </row>
    <row r="323" spans="1:9" s="104" customFormat="1" ht="20.399999999999999" outlineLevel="1" x14ac:dyDescent="0.25">
      <c r="A323" s="51" t="s">
        <v>3144</v>
      </c>
      <c r="B323" s="105" t="s">
        <v>2299</v>
      </c>
      <c r="C323" s="262" t="s">
        <v>1559</v>
      </c>
      <c r="D323" s="262" t="s">
        <v>2801</v>
      </c>
      <c r="E323" s="64" t="str">
        <f>"Check if  "&amp;'Fields on Screen Rules'!AE$493&amp;" is checked"</f>
        <v>Check if  All Requests (Payment and Scheduled Indexed Transfers, One-Time Transfers, Initiate Policy Loans, Segment Maturity) (342) is checked</v>
      </c>
      <c r="F323" s="518"/>
      <c r="G323" s="164"/>
      <c r="H323" s="177"/>
      <c r="I323" s="287"/>
    </row>
    <row r="324" spans="1:9" s="104" customFormat="1" ht="20.399999999999999" outlineLevel="1" x14ac:dyDescent="0.25">
      <c r="A324" s="59" t="s">
        <v>3145</v>
      </c>
      <c r="B324" s="105" t="s">
        <v>2299</v>
      </c>
      <c r="C324" s="262" t="s">
        <v>1559</v>
      </c>
      <c r="D324" s="262" t="s">
        <v>1523</v>
      </c>
      <c r="E324" s="64" t="str">
        <f>"Check if  "&amp;'Fields on Screen Rules'!AE$494&amp;" is checked"</f>
        <v>Check if  All Requests except initiating Policy Loans (343) is checked</v>
      </c>
      <c r="F324" s="518"/>
      <c r="G324" s="164"/>
      <c r="H324" s="177"/>
      <c r="I324" s="287"/>
    </row>
    <row r="325" spans="1:9" s="104" customFormat="1" ht="20.399999999999999" outlineLevel="1" x14ac:dyDescent="0.25">
      <c r="A325" s="59" t="s">
        <v>3146</v>
      </c>
      <c r="B325" s="105" t="s">
        <v>2299</v>
      </c>
      <c r="C325" s="262" t="s">
        <v>2802</v>
      </c>
      <c r="D325" s="262" t="s">
        <v>3909</v>
      </c>
      <c r="E325" s="64" t="s">
        <v>4400</v>
      </c>
      <c r="F325" s="247"/>
      <c r="G325" s="164"/>
      <c r="H325" s="177"/>
      <c r="I325" s="287"/>
    </row>
    <row r="326" spans="1:9" s="104" customFormat="1" ht="30.6" outlineLevel="1" x14ac:dyDescent="0.25">
      <c r="A326" s="59" t="s">
        <v>3908</v>
      </c>
      <c r="B326" s="105" t="s">
        <v>2299</v>
      </c>
      <c r="C326" s="262" t="s">
        <v>2802</v>
      </c>
      <c r="D326" s="262" t="s">
        <v>3910</v>
      </c>
      <c r="E326" s="161" t="s">
        <v>2641</v>
      </c>
      <c r="F326" s="247"/>
      <c r="G326" s="164"/>
      <c r="H326" s="177"/>
      <c r="I326" s="287"/>
    </row>
    <row r="327" spans="1:9" s="104" customFormat="1" ht="48.9" customHeight="1" outlineLevel="1" x14ac:dyDescent="0.25">
      <c r="A327" s="59" t="s">
        <v>3349</v>
      </c>
      <c r="B327" s="105" t="s">
        <v>2299</v>
      </c>
      <c r="C327" s="262" t="s">
        <v>260</v>
      </c>
      <c r="D327" s="262" t="s">
        <v>260</v>
      </c>
      <c r="E327" s="64"/>
      <c r="F327" s="247"/>
      <c r="G327" s="164"/>
      <c r="H327" s="177"/>
      <c r="I327" s="287"/>
    </row>
    <row r="328" spans="1:9" s="104" customFormat="1" ht="30.6" outlineLevel="1" x14ac:dyDescent="0.25">
      <c r="A328" s="51" t="s">
        <v>3147</v>
      </c>
      <c r="B328" s="49" t="s">
        <v>2299</v>
      </c>
      <c r="C328" s="14" t="s">
        <v>2803</v>
      </c>
      <c r="D328" s="33" t="s">
        <v>415</v>
      </c>
      <c r="E328" s="162"/>
      <c r="F328" s="39"/>
      <c r="G328" s="164"/>
      <c r="H328" s="177"/>
      <c r="I328" s="287"/>
    </row>
    <row r="329" spans="1:9" s="104" customFormat="1" ht="20.399999999999999" outlineLevel="1" x14ac:dyDescent="0.25">
      <c r="A329" s="51" t="s">
        <v>3148</v>
      </c>
      <c r="B329" s="105" t="s">
        <v>2299</v>
      </c>
      <c r="C329" s="262" t="s">
        <v>2804</v>
      </c>
      <c r="D329" s="95" t="s">
        <v>1746</v>
      </c>
      <c r="E329" s="64" t="str">
        <f>'Fields on Screen Rules'!AE$476</f>
        <v>Fixed Account (325)</v>
      </c>
      <c r="F329" s="518"/>
      <c r="G329" s="164"/>
      <c r="H329" s="177"/>
      <c r="I329" s="287"/>
    </row>
    <row r="330" spans="1:9" s="104" customFormat="1" ht="20.399999999999999" outlineLevel="1" x14ac:dyDescent="0.25">
      <c r="A330" s="51" t="s">
        <v>3149</v>
      </c>
      <c r="B330" s="105" t="s">
        <v>2299</v>
      </c>
      <c r="C330" s="262" t="s">
        <v>2804</v>
      </c>
      <c r="D330" s="95" t="s">
        <v>1747</v>
      </c>
      <c r="E330" s="64" t="str">
        <f>'Fields on Screen Rules'!AE$477</f>
        <v>1 Year Indexed Account (326)</v>
      </c>
      <c r="F330" s="518"/>
      <c r="G330" s="164"/>
      <c r="H330" s="177"/>
      <c r="I330" s="287"/>
    </row>
    <row r="331" spans="1:9" s="104" customFormat="1" ht="20.399999999999999" outlineLevel="1" x14ac:dyDescent="0.25">
      <c r="A331" s="51" t="s">
        <v>3150</v>
      </c>
      <c r="B331" s="105" t="s">
        <v>2299</v>
      </c>
      <c r="C331" s="262" t="s">
        <v>2804</v>
      </c>
      <c r="D331" s="262" t="s">
        <v>1748</v>
      </c>
      <c r="E331" s="64" t="str">
        <f>'Fields on Screen Rules'!AE$478</f>
        <v>1 Year Indexed Account 2 (327)</v>
      </c>
      <c r="F331" s="518"/>
      <c r="G331" s="164"/>
      <c r="H331" s="177"/>
      <c r="I331" s="287"/>
    </row>
    <row r="332" spans="1:9" s="104" customFormat="1" ht="20.399999999999999" outlineLevel="1" x14ac:dyDescent="0.25">
      <c r="A332" s="51" t="s">
        <v>3151</v>
      </c>
      <c r="B332" s="105" t="s">
        <v>2299</v>
      </c>
      <c r="C332" s="262" t="s">
        <v>2804</v>
      </c>
      <c r="D332" s="262" t="s">
        <v>1749</v>
      </c>
      <c r="E332" s="64" t="str">
        <f>'Fields on Screen Rules'!AE$479</f>
        <v>1 Year Indexed Account 3 (328)</v>
      </c>
      <c r="F332" s="518"/>
      <c r="G332" s="164"/>
      <c r="H332" s="177"/>
      <c r="I332" s="287"/>
    </row>
    <row r="333" spans="1:9" s="104" customFormat="1" ht="20.399999999999999" outlineLevel="1" x14ac:dyDescent="0.25">
      <c r="A333" s="51" t="s">
        <v>3152</v>
      </c>
      <c r="B333" s="105" t="s">
        <v>2299</v>
      </c>
      <c r="C333" s="262" t="s">
        <v>2804</v>
      </c>
      <c r="D333" s="262" t="s">
        <v>1750</v>
      </c>
      <c r="E333" s="64" t="str">
        <f>'Fields on Screen Rules'!AE$480</f>
        <v>1 Year Indexed Account 4 (329)</v>
      </c>
      <c r="F333" s="518"/>
      <c r="G333" s="164"/>
      <c r="H333" s="177"/>
      <c r="I333" s="287"/>
    </row>
    <row r="334" spans="1:9" s="104" customFormat="1" ht="20.399999999999999" outlineLevel="1" x14ac:dyDescent="0.25">
      <c r="A334" s="51" t="s">
        <v>3153</v>
      </c>
      <c r="B334" s="105" t="s">
        <v>2299</v>
      </c>
      <c r="C334" s="262" t="s">
        <v>2804</v>
      </c>
      <c r="D334" s="262" t="s">
        <v>1751</v>
      </c>
      <c r="E334" s="64" t="str">
        <f>'Fields on Screen Rules'!AE$481</f>
        <v>1 Year Indexed Account 5 (330)</v>
      </c>
      <c r="F334" s="518"/>
      <c r="G334" s="164"/>
      <c r="H334" s="177"/>
      <c r="I334" s="287"/>
    </row>
    <row r="335" spans="1:9" s="104" customFormat="1" ht="20.399999999999999" outlineLevel="1" x14ac:dyDescent="0.25">
      <c r="A335" s="51" t="s">
        <v>3154</v>
      </c>
      <c r="B335" s="105" t="s">
        <v>2299</v>
      </c>
      <c r="C335" s="262" t="s">
        <v>2804</v>
      </c>
      <c r="D335" s="262" t="s">
        <v>1752</v>
      </c>
      <c r="E335" s="64" t="str">
        <f>'Fields on Screen Rules'!AE$482</f>
        <v>2 Year Indexed Account (331)</v>
      </c>
      <c r="F335" s="518"/>
      <c r="G335" s="164"/>
      <c r="H335" s="177"/>
      <c r="I335" s="287"/>
    </row>
    <row r="336" spans="1:9" s="104" customFormat="1" ht="20.399999999999999" outlineLevel="1" x14ac:dyDescent="0.25">
      <c r="A336" s="51" t="s">
        <v>3155</v>
      </c>
      <c r="B336" s="105" t="s">
        <v>2299</v>
      </c>
      <c r="C336" s="262" t="s">
        <v>2804</v>
      </c>
      <c r="D336" s="262" t="s">
        <v>1753</v>
      </c>
      <c r="E336" s="64" t="str">
        <f>'Fields on Screen Rules'!AE$483</f>
        <v>5 Year Indexed Account 2 (332)</v>
      </c>
      <c r="F336" s="518"/>
      <c r="G336" s="164"/>
      <c r="H336" s="177"/>
      <c r="I336" s="287"/>
    </row>
    <row r="337" spans="1:9" s="104" customFormat="1" ht="30.6" outlineLevel="1" x14ac:dyDescent="0.25">
      <c r="A337" s="51" t="s">
        <v>3156</v>
      </c>
      <c r="B337" s="105" t="s">
        <v>2299</v>
      </c>
      <c r="C337" s="262" t="s">
        <v>2804</v>
      </c>
      <c r="D337" s="95" t="s">
        <v>1556</v>
      </c>
      <c r="E337" s="161" t="s">
        <v>2676</v>
      </c>
      <c r="F337" s="518"/>
      <c r="G337" s="164"/>
      <c r="H337" s="177"/>
      <c r="I337" s="287"/>
    </row>
    <row r="338" spans="1:9" s="104" customFormat="1" ht="30.6" outlineLevel="1" x14ac:dyDescent="0.25">
      <c r="A338" s="51" t="s">
        <v>3157</v>
      </c>
      <c r="B338" s="105" t="s">
        <v>2299</v>
      </c>
      <c r="C338" s="262" t="s">
        <v>2804</v>
      </c>
      <c r="D338" s="262" t="s">
        <v>1557</v>
      </c>
      <c r="E338" s="167" t="s">
        <v>792</v>
      </c>
      <c r="F338" s="518"/>
      <c r="G338" s="164"/>
      <c r="H338" s="177"/>
      <c r="I338" s="287"/>
    </row>
    <row r="339" spans="1:9" s="104" customFormat="1" ht="30.6" outlineLevel="1" x14ac:dyDescent="0.25">
      <c r="A339" s="51" t="s">
        <v>3158</v>
      </c>
      <c r="B339" s="49" t="s">
        <v>2299</v>
      </c>
      <c r="C339" s="14" t="s">
        <v>4406</v>
      </c>
      <c r="D339" s="814" t="s">
        <v>4427</v>
      </c>
      <c r="E339" s="162"/>
      <c r="F339" s="39"/>
      <c r="G339" s="164"/>
      <c r="H339" s="177" t="s">
        <v>4372</v>
      </c>
      <c r="I339" s="287"/>
    </row>
    <row r="340" spans="1:9" s="104" customFormat="1" ht="40.799999999999997" outlineLevel="1" x14ac:dyDescent="0.25">
      <c r="A340" s="679"/>
      <c r="B340" s="105" t="s">
        <v>2299</v>
      </c>
      <c r="C340" s="692" t="s">
        <v>4424</v>
      </c>
      <c r="D340" s="594" t="s">
        <v>4271</v>
      </c>
      <c r="E340" s="693" t="str">
        <f>'Fields on Screen Rules'!AE$499</f>
        <v>Amer Century VP Mid Cap Value (1004)</v>
      </c>
      <c r="F340" s="811"/>
      <c r="G340" s="612"/>
      <c r="H340" s="177" t="s">
        <v>4372</v>
      </c>
      <c r="I340" s="287"/>
    </row>
    <row r="341" spans="1:9" s="104" customFormat="1" ht="40.799999999999997" outlineLevel="1" x14ac:dyDescent="0.25">
      <c r="A341" s="679"/>
      <c r="B341" s="105" t="s">
        <v>2299</v>
      </c>
      <c r="C341" s="692" t="s">
        <v>4424</v>
      </c>
      <c r="D341" s="594" t="s">
        <v>4273</v>
      </c>
      <c r="E341" s="693" t="str">
        <f>'Fields on Screen Rules'!AE$500</f>
        <v>Amer Funds IS Growth (1005)</v>
      </c>
      <c r="F341" s="811"/>
      <c r="G341" s="612"/>
      <c r="H341" s="177" t="s">
        <v>4372</v>
      </c>
      <c r="I341" s="287"/>
    </row>
    <row r="342" spans="1:9" s="104" customFormat="1" ht="40.799999999999997" outlineLevel="1" x14ac:dyDescent="0.25">
      <c r="A342" s="679"/>
      <c r="B342" s="105" t="s">
        <v>2299</v>
      </c>
      <c r="C342" s="692" t="s">
        <v>4424</v>
      </c>
      <c r="D342" s="594" t="s">
        <v>4274</v>
      </c>
      <c r="E342" s="693" t="str">
        <f>'Fields on Screen Rules'!AE$501</f>
        <v>Amer Funds IS Growth-Income (1006)</v>
      </c>
      <c r="F342" s="811"/>
      <c r="G342" s="612"/>
      <c r="H342" s="177" t="s">
        <v>4372</v>
      </c>
      <c r="I342" s="287"/>
    </row>
    <row r="343" spans="1:9" s="104" customFormat="1" ht="40.799999999999997" outlineLevel="1" x14ac:dyDescent="0.25">
      <c r="A343" s="679"/>
      <c r="B343" s="105" t="s">
        <v>2299</v>
      </c>
      <c r="C343" s="692" t="s">
        <v>4424</v>
      </c>
      <c r="D343" s="594" t="s">
        <v>4275</v>
      </c>
      <c r="E343" s="693" t="str">
        <f>'Fields on Screen Rules'!AE$502</f>
        <v>ClearBridge Var Aggr Growth (1007)</v>
      </c>
      <c r="F343" s="811"/>
      <c r="G343" s="612"/>
      <c r="H343" s="177" t="s">
        <v>4372</v>
      </c>
      <c r="I343" s="287"/>
    </row>
    <row r="344" spans="1:9" s="104" customFormat="1" ht="40.799999999999997" outlineLevel="1" x14ac:dyDescent="0.25">
      <c r="A344" s="679"/>
      <c r="B344" s="105" t="s">
        <v>2299</v>
      </c>
      <c r="C344" s="692" t="s">
        <v>4424</v>
      </c>
      <c r="D344" s="594" t="s">
        <v>4276</v>
      </c>
      <c r="E344" s="693" t="str">
        <f>'Fields on Screen Rules'!AE$503</f>
        <v>ClearBridge Var Mid Cap (1008)</v>
      </c>
      <c r="F344" s="811"/>
      <c r="G344" s="612"/>
      <c r="H344" s="177" t="s">
        <v>4372</v>
      </c>
      <c r="I344" s="287"/>
    </row>
    <row r="345" spans="1:9" s="104" customFormat="1" ht="40.799999999999997" outlineLevel="1" x14ac:dyDescent="0.25">
      <c r="A345" s="679"/>
      <c r="B345" s="105" t="s">
        <v>2299</v>
      </c>
      <c r="C345" s="692" t="s">
        <v>4424</v>
      </c>
      <c r="D345" s="594" t="s">
        <v>4277</v>
      </c>
      <c r="E345" s="693" t="str">
        <f>'Fields on Screen Rules'!AE$504</f>
        <v>DFA VA US Large Value (1009)</v>
      </c>
      <c r="F345" s="811"/>
      <c r="G345" s="612"/>
      <c r="H345" s="177" t="s">
        <v>4372</v>
      </c>
      <c r="I345" s="287"/>
    </row>
    <row r="346" spans="1:9" s="104" customFormat="1" ht="40.799999999999997" outlineLevel="1" x14ac:dyDescent="0.25">
      <c r="A346" s="679"/>
      <c r="B346" s="105" t="s">
        <v>2299</v>
      </c>
      <c r="C346" s="692" t="s">
        <v>4424</v>
      </c>
      <c r="D346" s="594" t="s">
        <v>4278</v>
      </c>
      <c r="E346" s="693" t="str">
        <f>'Fields on Screen Rules'!AE$505</f>
        <v>DFA VA US Targeted Value (1010)</v>
      </c>
      <c r="F346" s="811"/>
      <c r="G346" s="612"/>
      <c r="H346" s="177" t="s">
        <v>4372</v>
      </c>
      <c r="I346" s="287"/>
    </row>
    <row r="347" spans="1:9" s="104" customFormat="1" ht="40.799999999999997" outlineLevel="1" x14ac:dyDescent="0.25">
      <c r="A347" s="679"/>
      <c r="B347" s="105" t="s">
        <v>2299</v>
      </c>
      <c r="C347" s="692" t="s">
        <v>4424</v>
      </c>
      <c r="D347" s="594" t="s">
        <v>4279</v>
      </c>
      <c r="E347" s="693" t="str">
        <f>'Fields on Screen Rules'!AE$506</f>
        <v>Fidelity VIP Contrafund (1011)</v>
      </c>
      <c r="F347" s="811"/>
      <c r="G347" s="612"/>
      <c r="H347" s="177" t="s">
        <v>4372</v>
      </c>
      <c r="I347" s="287"/>
    </row>
    <row r="348" spans="1:9" s="104" customFormat="1" ht="40.799999999999997" outlineLevel="1" x14ac:dyDescent="0.25">
      <c r="A348" s="679"/>
      <c r="B348" s="105" t="s">
        <v>2299</v>
      </c>
      <c r="C348" s="692" t="s">
        <v>4424</v>
      </c>
      <c r="D348" s="594" t="s">
        <v>4280</v>
      </c>
      <c r="E348" s="693" t="str">
        <f>'Fields on Screen Rules'!AE$507</f>
        <v>Fidelity VIP Mid Cap (1012)</v>
      </c>
      <c r="F348" s="811"/>
      <c r="G348" s="612"/>
      <c r="H348" s="177" t="s">
        <v>4372</v>
      </c>
      <c r="I348" s="287"/>
    </row>
    <row r="349" spans="1:9" s="104" customFormat="1" ht="40.799999999999997" outlineLevel="1" x14ac:dyDescent="0.25">
      <c r="A349" s="679"/>
      <c r="B349" s="105" t="s">
        <v>2299</v>
      </c>
      <c r="C349" s="692" t="s">
        <v>4424</v>
      </c>
      <c r="D349" s="594" t="s">
        <v>4281</v>
      </c>
      <c r="E349" s="693" t="str">
        <f>'Fields on Screen Rules'!AE$508</f>
        <v>Fidelity VIP Total Market Index (1013)</v>
      </c>
      <c r="F349" s="811"/>
      <c r="G349" s="612"/>
      <c r="H349" s="177" t="s">
        <v>4372</v>
      </c>
      <c r="I349" s="287"/>
    </row>
    <row r="350" spans="1:9" s="104" customFormat="1" ht="40.799999999999997" outlineLevel="1" x14ac:dyDescent="0.25">
      <c r="A350" s="679"/>
      <c r="B350" s="105" t="s">
        <v>2299</v>
      </c>
      <c r="C350" s="692" t="s">
        <v>4424</v>
      </c>
      <c r="D350" s="594" t="s">
        <v>4282</v>
      </c>
      <c r="E350" s="693" t="str">
        <f>'Fields on Screen Rules'!AE$509</f>
        <v>Invesco Oppenheimer V.I. Main Street Small Cap (1014)</v>
      </c>
      <c r="F350" s="811"/>
      <c r="G350" s="612"/>
      <c r="H350" s="177" t="s">
        <v>4372</v>
      </c>
      <c r="I350" s="287"/>
    </row>
    <row r="351" spans="1:9" s="104" customFormat="1" ht="40.799999999999997" outlineLevel="1" x14ac:dyDescent="0.25">
      <c r="A351" s="679"/>
      <c r="B351" s="105" t="s">
        <v>2299</v>
      </c>
      <c r="C351" s="692" t="s">
        <v>4424</v>
      </c>
      <c r="D351" s="594" t="s">
        <v>4283</v>
      </c>
      <c r="E351" s="693" t="str">
        <f>'Fields on Screen Rules'!AE$510</f>
        <v>Janus Henderson VIT Enterprise (1015)</v>
      </c>
      <c r="F351" s="811"/>
      <c r="G351" s="612"/>
      <c r="H351" s="177" t="s">
        <v>4372</v>
      </c>
      <c r="I351" s="287"/>
    </row>
    <row r="352" spans="1:9" s="104" customFormat="1" ht="40.799999999999997" outlineLevel="1" x14ac:dyDescent="0.25">
      <c r="A352" s="679"/>
      <c r="B352" s="105" t="s">
        <v>2299</v>
      </c>
      <c r="C352" s="692" t="s">
        <v>4424</v>
      </c>
      <c r="D352" s="594" t="s">
        <v>4284</v>
      </c>
      <c r="E352" s="693" t="str">
        <f>'Fields on Screen Rules'!AE$511</f>
        <v>Lord Abbett Ser Fund Developing Growth (1016)</v>
      </c>
      <c r="F352" s="811"/>
      <c r="G352" s="612"/>
      <c r="H352" s="177" t="s">
        <v>4372</v>
      </c>
      <c r="I352" s="287"/>
    </row>
    <row r="353" spans="1:9" s="104" customFormat="1" ht="40.799999999999997" outlineLevel="1" x14ac:dyDescent="0.25">
      <c r="A353" s="679"/>
      <c r="B353" s="105" t="s">
        <v>2299</v>
      </c>
      <c r="C353" s="692" t="s">
        <v>4424</v>
      </c>
      <c r="D353" s="594" t="s">
        <v>4285</v>
      </c>
      <c r="E353" s="693" t="str">
        <f>'Fields on Screen Rules'!AE$512</f>
        <v>M Capital Appreciation (Frontier) (1017)</v>
      </c>
      <c r="F353" s="811"/>
      <c r="G353" s="612"/>
      <c r="H353" s="177" t="s">
        <v>4372</v>
      </c>
      <c r="I353" s="287"/>
    </row>
    <row r="354" spans="1:9" s="104" customFormat="1" ht="40.799999999999997" outlineLevel="1" x14ac:dyDescent="0.25">
      <c r="A354" s="679"/>
      <c r="B354" s="105" t="s">
        <v>2299</v>
      </c>
      <c r="C354" s="692" t="s">
        <v>4424</v>
      </c>
      <c r="D354" s="594" t="s">
        <v>4286</v>
      </c>
      <c r="E354" s="693" t="str">
        <f>'Fields on Screen Rules'!AE$513</f>
        <v>M Large Cap Growth (DSM Capital) (1018)</v>
      </c>
      <c r="F354" s="811"/>
      <c r="G354" s="612"/>
      <c r="H354" s="177" t="s">
        <v>4372</v>
      </c>
      <c r="I354" s="287"/>
    </row>
    <row r="355" spans="1:9" s="104" customFormat="1" ht="40.799999999999997" outlineLevel="1" x14ac:dyDescent="0.25">
      <c r="A355" s="679"/>
      <c r="B355" s="105" t="s">
        <v>2299</v>
      </c>
      <c r="C355" s="692" t="s">
        <v>4424</v>
      </c>
      <c r="D355" s="594" t="s">
        <v>4287</v>
      </c>
      <c r="E355" s="693" t="str">
        <f>'Fields on Screen Rules'!AE$514</f>
        <v>M Large Cap Value (Brandywine) (1019)</v>
      </c>
      <c r="F355" s="811"/>
      <c r="G355" s="612"/>
      <c r="H355" s="177" t="s">
        <v>4372</v>
      </c>
      <c r="I355" s="287"/>
    </row>
    <row r="356" spans="1:9" s="104" customFormat="1" ht="40.799999999999997" outlineLevel="1" x14ac:dyDescent="0.25">
      <c r="A356" s="679"/>
      <c r="B356" s="105" t="s">
        <v>2299</v>
      </c>
      <c r="C356" s="692" t="s">
        <v>4424</v>
      </c>
      <c r="D356" s="594" t="s">
        <v>4288</v>
      </c>
      <c r="E356" s="693" t="str">
        <f>'Fields on Screen Rules'!AE$515</f>
        <v>MFS VIT New Discovery Ser (1020)</v>
      </c>
      <c r="F356" s="811"/>
      <c r="G356" s="612"/>
      <c r="H356" s="177" t="s">
        <v>4372</v>
      </c>
      <c r="I356" s="287"/>
    </row>
    <row r="357" spans="1:9" s="104" customFormat="1" ht="40.799999999999997" outlineLevel="1" x14ac:dyDescent="0.25">
      <c r="A357" s="679"/>
      <c r="B357" s="105" t="s">
        <v>2299</v>
      </c>
      <c r="C357" s="692" t="s">
        <v>4424</v>
      </c>
      <c r="D357" s="594" t="s">
        <v>4289</v>
      </c>
      <c r="E357" s="693" t="str">
        <f>'Fields on Screen Rules'!AE$516</f>
        <v>MFS VIT Value Ser (1021)</v>
      </c>
      <c r="F357" s="811"/>
      <c r="G357" s="612"/>
      <c r="H357" s="177" t="s">
        <v>4372</v>
      </c>
      <c r="I357" s="287"/>
    </row>
    <row r="358" spans="1:9" s="104" customFormat="1" ht="40.799999999999997" outlineLevel="1" x14ac:dyDescent="0.25">
      <c r="A358" s="679"/>
      <c r="B358" s="105" t="s">
        <v>2299</v>
      </c>
      <c r="C358" s="692" t="s">
        <v>4424</v>
      </c>
      <c r="D358" s="594" t="s">
        <v>4290</v>
      </c>
      <c r="E358" s="693" t="str">
        <f>'Fields on Screen Rules'!AE$517</f>
        <v>Neuberger Berman AMT Sustainable Equity (1022)</v>
      </c>
      <c r="F358" s="811"/>
      <c r="G358" s="612"/>
      <c r="H358" s="177" t="s">
        <v>4372</v>
      </c>
      <c r="I358" s="287"/>
    </row>
    <row r="359" spans="1:9" s="104" customFormat="1" ht="40.799999999999997" outlineLevel="1" x14ac:dyDescent="0.25">
      <c r="A359" s="679"/>
      <c r="B359" s="105" t="s">
        <v>2299</v>
      </c>
      <c r="C359" s="692" t="s">
        <v>4424</v>
      </c>
      <c r="D359" s="594" t="s">
        <v>4291</v>
      </c>
      <c r="E359" s="693" t="str">
        <f>'Fields on Screen Rules'!AE$518</f>
        <v>PSF Comstock (Invesco) (1023)</v>
      </c>
      <c r="F359" s="811"/>
      <c r="G359" s="612"/>
      <c r="H359" s="177" t="s">
        <v>4372</v>
      </c>
      <c r="I359" s="287"/>
    </row>
    <row r="360" spans="1:9" s="104" customFormat="1" ht="40.799999999999997" outlineLevel="1" x14ac:dyDescent="0.25">
      <c r="A360" s="679"/>
      <c r="B360" s="105" t="s">
        <v>2299</v>
      </c>
      <c r="C360" s="692" t="s">
        <v>4424</v>
      </c>
      <c r="D360" s="594" t="s">
        <v>4292</v>
      </c>
      <c r="E360" s="693" t="str">
        <f>'Fields on Screen Rules'!AE$519</f>
        <v>PSF Equity Index (BlackRock) (1024)</v>
      </c>
      <c r="F360" s="811"/>
      <c r="G360" s="612"/>
      <c r="H360" s="177" t="s">
        <v>4372</v>
      </c>
      <c r="I360" s="287"/>
    </row>
    <row r="361" spans="1:9" s="104" customFormat="1" ht="40.799999999999997" outlineLevel="1" x14ac:dyDescent="0.25">
      <c r="A361" s="679"/>
      <c r="B361" s="105" t="s">
        <v>2299</v>
      </c>
      <c r="C361" s="692" t="s">
        <v>4424</v>
      </c>
      <c r="D361" s="594" t="s">
        <v>4293</v>
      </c>
      <c r="E361" s="693" t="str">
        <f>'Fields on Screen Rules'!AE$520</f>
        <v>PSF Growth (MFS) (1025)</v>
      </c>
      <c r="F361" s="811"/>
      <c r="G361" s="612"/>
      <c r="H361" s="177" t="s">
        <v>4372</v>
      </c>
      <c r="I361" s="287"/>
    </row>
    <row r="362" spans="1:9" s="104" customFormat="1" ht="40.799999999999997" outlineLevel="1" x14ac:dyDescent="0.25">
      <c r="A362" s="679"/>
      <c r="B362" s="105" t="s">
        <v>2299</v>
      </c>
      <c r="C362" s="692" t="s">
        <v>4424</v>
      </c>
      <c r="D362" s="594" t="s">
        <v>4294</v>
      </c>
      <c r="E362" s="693" t="str">
        <f>'Fields on Screen Rules'!AE$521</f>
        <v>PSF Large-Cap Value (ClearBridge) (1026)</v>
      </c>
      <c r="F362" s="811"/>
      <c r="G362" s="612"/>
      <c r="H362" s="177" t="s">
        <v>4372</v>
      </c>
      <c r="I362" s="287"/>
    </row>
    <row r="363" spans="1:9" s="104" customFormat="1" ht="40.799999999999997" outlineLevel="1" x14ac:dyDescent="0.25">
      <c r="A363" s="679"/>
      <c r="B363" s="105" t="s">
        <v>2299</v>
      </c>
      <c r="C363" s="692" t="s">
        <v>4424</v>
      </c>
      <c r="D363" s="594" t="s">
        <v>4295</v>
      </c>
      <c r="E363" s="693" t="str">
        <f>'Fields on Screen Rules'!AE$522</f>
        <v>PSF Main Street Core (Invesco) (1027)</v>
      </c>
      <c r="F363" s="811"/>
      <c r="G363" s="612"/>
      <c r="H363" s="177" t="s">
        <v>4372</v>
      </c>
      <c r="I363" s="287"/>
    </row>
    <row r="364" spans="1:9" s="104" customFormat="1" ht="40.799999999999997" outlineLevel="1" x14ac:dyDescent="0.25">
      <c r="A364" s="679"/>
      <c r="B364" s="105" t="s">
        <v>2299</v>
      </c>
      <c r="C364" s="692" t="s">
        <v>4424</v>
      </c>
      <c r="D364" s="594" t="s">
        <v>4296</v>
      </c>
      <c r="E364" s="693" t="str">
        <f>'Fields on Screen Rules'!AE$523</f>
        <v>PSF Mid-Cap Growth (Ivy) (1028)</v>
      </c>
      <c r="F364" s="811"/>
      <c r="G364" s="612"/>
      <c r="H364" s="177" t="s">
        <v>4372</v>
      </c>
      <c r="I364" s="287"/>
    </row>
    <row r="365" spans="1:9" s="104" customFormat="1" ht="40.799999999999997" outlineLevel="1" x14ac:dyDescent="0.25">
      <c r="A365" s="679"/>
      <c r="B365" s="105" t="s">
        <v>2299</v>
      </c>
      <c r="C365" s="692" t="s">
        <v>4424</v>
      </c>
      <c r="D365" s="594" t="s">
        <v>4297</v>
      </c>
      <c r="E365" s="693" t="str">
        <f>'Fields on Screen Rules'!AE$524</f>
        <v>PSF Mid-Cap Value (Boston Partners) (1029)</v>
      </c>
      <c r="F365" s="811"/>
      <c r="G365" s="612"/>
      <c r="H365" s="177" t="s">
        <v>4372</v>
      </c>
      <c r="I365" s="287"/>
    </row>
    <row r="366" spans="1:9" s="104" customFormat="1" ht="40.799999999999997" outlineLevel="1" x14ac:dyDescent="0.25">
      <c r="A366" s="679"/>
      <c r="B366" s="105" t="s">
        <v>2299</v>
      </c>
      <c r="C366" s="692" t="s">
        <v>4424</v>
      </c>
      <c r="D366" s="594" t="s">
        <v>4298</v>
      </c>
      <c r="E366" s="693" t="str">
        <f>'Fields on Screen Rules'!AE$525</f>
        <v>PSF Small-Cap Index (BlackRock) (1030)</v>
      </c>
      <c r="F366" s="811"/>
      <c r="G366" s="612"/>
      <c r="H366" s="177" t="s">
        <v>4372</v>
      </c>
      <c r="I366" s="287"/>
    </row>
    <row r="367" spans="1:9" s="104" customFormat="1" ht="40.799999999999997" outlineLevel="1" x14ac:dyDescent="0.25">
      <c r="A367" s="679"/>
      <c r="B367" s="105" t="s">
        <v>2299</v>
      </c>
      <c r="C367" s="692" t="s">
        <v>4424</v>
      </c>
      <c r="D367" s="594" t="s">
        <v>4299</v>
      </c>
      <c r="E367" s="693" t="str">
        <f>'Fields on Screen Rules'!AE$526</f>
        <v>PSF Small-Cap Value (AllianceBernstein) (1031)</v>
      </c>
      <c r="F367" s="811"/>
      <c r="G367" s="612"/>
      <c r="H367" s="177" t="s">
        <v>4372</v>
      </c>
      <c r="I367" s="287"/>
    </row>
    <row r="368" spans="1:9" s="104" customFormat="1" ht="40.799999999999997" outlineLevel="1" x14ac:dyDescent="0.25">
      <c r="A368" s="679"/>
      <c r="B368" s="105" t="s">
        <v>2299</v>
      </c>
      <c r="C368" s="692" t="s">
        <v>4424</v>
      </c>
      <c r="D368" s="594" t="s">
        <v>4300</v>
      </c>
      <c r="E368" s="693" t="str">
        <f>'Fields on Screen Rules'!AE$527</f>
        <v>T. Rowe Price Blue Chip Growth (1032)</v>
      </c>
      <c r="F368" s="811"/>
      <c r="G368" s="612"/>
      <c r="H368" s="177" t="s">
        <v>4372</v>
      </c>
      <c r="I368" s="287"/>
    </row>
    <row r="369" spans="1:9" s="104" customFormat="1" ht="40.799999999999997" outlineLevel="1" x14ac:dyDescent="0.25">
      <c r="A369" s="679"/>
      <c r="B369" s="105" t="s">
        <v>2299</v>
      </c>
      <c r="C369" s="692" t="s">
        <v>4424</v>
      </c>
      <c r="D369" s="594" t="s">
        <v>4301</v>
      </c>
      <c r="E369" s="693" t="str">
        <f>'Fields on Screen Rules'!AE$528</f>
        <v>T. Rowe Price Equity Income (1033)</v>
      </c>
      <c r="F369" s="811"/>
      <c r="G369" s="612"/>
      <c r="H369" s="177" t="s">
        <v>4372</v>
      </c>
      <c r="I369" s="287"/>
    </row>
    <row r="370" spans="1:9" s="104" customFormat="1" ht="40.799999999999997" outlineLevel="1" x14ac:dyDescent="0.25">
      <c r="A370" s="679"/>
      <c r="B370" s="105" t="s">
        <v>2299</v>
      </c>
      <c r="C370" s="692" t="s">
        <v>4424</v>
      </c>
      <c r="D370" s="594" t="s">
        <v>4302</v>
      </c>
      <c r="E370" s="693" t="str">
        <f>'Fields on Screen Rules'!AE$529</f>
        <v>Vanguard VIF Mid Cap Index (1034)</v>
      </c>
      <c r="F370" s="811"/>
      <c r="G370" s="612"/>
      <c r="H370" s="177" t="s">
        <v>4372</v>
      </c>
      <c r="I370" s="287"/>
    </row>
    <row r="371" spans="1:9" s="104" customFormat="1" ht="40.799999999999997" outlineLevel="1" x14ac:dyDescent="0.25">
      <c r="A371" s="679"/>
      <c r="B371" s="105" t="s">
        <v>2299</v>
      </c>
      <c r="C371" s="692" t="s">
        <v>4424</v>
      </c>
      <c r="D371" s="594" t="s">
        <v>4304</v>
      </c>
      <c r="E371" s="693" t="str">
        <f>'Fields on Screen Rules'!AE$531</f>
        <v>Amer Funds IS Asset Alloc (1036)</v>
      </c>
      <c r="F371" s="811"/>
      <c r="G371" s="612"/>
      <c r="H371" s="177" t="s">
        <v>4372</v>
      </c>
      <c r="I371" s="287"/>
    </row>
    <row r="372" spans="1:9" s="104" customFormat="1" ht="40.799999999999997" outlineLevel="1" x14ac:dyDescent="0.25">
      <c r="A372" s="679"/>
      <c r="B372" s="105" t="s">
        <v>2299</v>
      </c>
      <c r="C372" s="692" t="s">
        <v>4424</v>
      </c>
      <c r="D372" s="594" t="s">
        <v>4305</v>
      </c>
      <c r="E372" s="693" t="str">
        <f>'Fields on Screen Rules'!AE$532</f>
        <v>BlackRock Glbl Alloc V.I. (1037)</v>
      </c>
      <c r="F372" s="811"/>
      <c r="G372" s="612"/>
      <c r="H372" s="177" t="s">
        <v>4372</v>
      </c>
      <c r="I372" s="287"/>
    </row>
    <row r="373" spans="1:9" s="104" customFormat="1" ht="40.799999999999997" outlineLevel="1" x14ac:dyDescent="0.25">
      <c r="A373" s="679"/>
      <c r="B373" s="105" t="s">
        <v>2299</v>
      </c>
      <c r="C373" s="692" t="s">
        <v>4424</v>
      </c>
      <c r="D373" s="594" t="s">
        <v>4306</v>
      </c>
      <c r="E373" s="693" t="str">
        <f>'Fields on Screen Rules'!AE$533</f>
        <v>Fidelity VIP Freedom 2035 (1038)</v>
      </c>
      <c r="F373" s="811"/>
      <c r="G373" s="612"/>
      <c r="H373" s="177" t="s">
        <v>4372</v>
      </c>
      <c r="I373" s="287"/>
    </row>
    <row r="374" spans="1:9" s="104" customFormat="1" ht="40.799999999999997" outlineLevel="1" x14ac:dyDescent="0.25">
      <c r="A374" s="679"/>
      <c r="B374" s="105" t="s">
        <v>2299</v>
      </c>
      <c r="C374" s="692" t="s">
        <v>4424</v>
      </c>
      <c r="D374" s="594" t="s">
        <v>4307</v>
      </c>
      <c r="E374" s="693" t="str">
        <f>'Fields on Screen Rules'!AE$534</f>
        <v>Fidelity VIP Freedom 2045 (1039)</v>
      </c>
      <c r="F374" s="811"/>
      <c r="G374" s="612"/>
      <c r="H374" s="177" t="s">
        <v>4372</v>
      </c>
      <c r="I374" s="287"/>
    </row>
    <row r="375" spans="1:9" s="104" customFormat="1" ht="40.799999999999997" outlineLevel="1" x14ac:dyDescent="0.25">
      <c r="A375" s="679"/>
      <c r="B375" s="105" t="s">
        <v>2299</v>
      </c>
      <c r="C375" s="692" t="s">
        <v>4424</v>
      </c>
      <c r="D375" s="594" t="s">
        <v>4308</v>
      </c>
      <c r="E375" s="693" t="str">
        <f>'Fields on Screen Rules'!AE$535</f>
        <v>Fidelity VIP Freedom Income (1040)</v>
      </c>
      <c r="F375" s="811"/>
      <c r="G375" s="612"/>
      <c r="H375" s="177" t="s">
        <v>4372</v>
      </c>
      <c r="I375" s="287"/>
    </row>
    <row r="376" spans="1:9" s="104" customFormat="1" ht="40.799999999999997" outlineLevel="1" x14ac:dyDescent="0.25">
      <c r="A376" s="679"/>
      <c r="B376" s="105" t="s">
        <v>2299</v>
      </c>
      <c r="C376" s="692" t="s">
        <v>4424</v>
      </c>
      <c r="D376" s="594" t="s">
        <v>4309</v>
      </c>
      <c r="E376" s="693" t="str">
        <f>'Fields on Screen Rules'!AE$536</f>
        <v>Lazard Retirement Glbl Dyn Multi-Asset (1041)</v>
      </c>
      <c r="F376" s="811"/>
      <c r="G376" s="612"/>
      <c r="H376" s="177" t="s">
        <v>4372</v>
      </c>
      <c r="I376" s="287"/>
    </row>
    <row r="377" spans="1:9" s="104" customFormat="1" ht="40.799999999999997" outlineLevel="1" x14ac:dyDescent="0.25">
      <c r="A377" s="679"/>
      <c r="B377" s="105" t="s">
        <v>2299</v>
      </c>
      <c r="C377" s="692" t="s">
        <v>4424</v>
      </c>
      <c r="D377" s="594" t="s">
        <v>4310</v>
      </c>
      <c r="E377" s="693" t="str">
        <f>'Fields on Screen Rules'!AE$537</f>
        <v>PIMCO VIT Glbl Managed Asset Alloc (1042)</v>
      </c>
      <c r="F377" s="811"/>
      <c r="G377" s="612"/>
      <c r="H377" s="177" t="s">
        <v>4372</v>
      </c>
      <c r="I377" s="287"/>
    </row>
    <row r="378" spans="1:9" s="104" customFormat="1" ht="40.799999999999997" outlineLevel="1" x14ac:dyDescent="0.25">
      <c r="A378" s="679"/>
      <c r="B378" s="105" t="s">
        <v>2299</v>
      </c>
      <c r="C378" s="692" t="s">
        <v>4424</v>
      </c>
      <c r="D378" s="594" t="s">
        <v>4311</v>
      </c>
      <c r="E378" s="693" t="str">
        <f>'Fields on Screen Rules'!AE$538</f>
        <v>PSF DFA Balanced Alloc (PLFA) (1043)</v>
      </c>
      <c r="F378" s="811"/>
      <c r="G378" s="612"/>
      <c r="H378" s="177" t="s">
        <v>4372</v>
      </c>
      <c r="I378" s="287"/>
    </row>
    <row r="379" spans="1:9" s="104" customFormat="1" ht="40.799999999999997" outlineLevel="1" x14ac:dyDescent="0.25">
      <c r="A379" s="679"/>
      <c r="B379" s="105" t="s">
        <v>2299</v>
      </c>
      <c r="C379" s="692" t="s">
        <v>4424</v>
      </c>
      <c r="D379" s="594" t="s">
        <v>4312</v>
      </c>
      <c r="E379" s="693" t="str">
        <f>'Fields on Screen Rules'!AE$539</f>
        <v>PSF Pac Dyn - Conserv Growth (PLFA) (1044)</v>
      </c>
      <c r="F379" s="811"/>
      <c r="G379" s="612"/>
      <c r="H379" s="177" t="s">
        <v>4372</v>
      </c>
      <c r="I379" s="287"/>
    </row>
    <row r="380" spans="1:9" s="104" customFormat="1" ht="40.799999999999997" outlineLevel="1" x14ac:dyDescent="0.25">
      <c r="A380" s="679"/>
      <c r="B380" s="105" t="s">
        <v>2299</v>
      </c>
      <c r="C380" s="692" t="s">
        <v>4424</v>
      </c>
      <c r="D380" s="594" t="s">
        <v>4313</v>
      </c>
      <c r="E380" s="693" t="str">
        <f>'Fields on Screen Rules'!AE$540</f>
        <v>PSF Pac Dyn - Growth (PLFA) (1045)</v>
      </c>
      <c r="F380" s="811"/>
      <c r="G380" s="612"/>
      <c r="H380" s="177" t="s">
        <v>4372</v>
      </c>
      <c r="I380" s="287"/>
    </row>
    <row r="381" spans="1:9" s="104" customFormat="1" ht="40.799999999999997" outlineLevel="1" x14ac:dyDescent="0.25">
      <c r="A381" s="679"/>
      <c r="B381" s="105" t="s">
        <v>2299</v>
      </c>
      <c r="C381" s="692" t="s">
        <v>4424</v>
      </c>
      <c r="D381" s="594" t="s">
        <v>4314</v>
      </c>
      <c r="E381" s="693" t="str">
        <f>'Fields on Screen Rules'!AE$541</f>
        <v>PSF Pac Dyn - Mod Growth (PLFA) (1046)</v>
      </c>
      <c r="F381" s="811"/>
      <c r="G381" s="612"/>
      <c r="H381" s="177" t="s">
        <v>4372</v>
      </c>
      <c r="I381" s="287"/>
    </row>
    <row r="382" spans="1:9" s="104" customFormat="1" ht="40.799999999999997" outlineLevel="1" x14ac:dyDescent="0.25">
      <c r="A382" s="679"/>
      <c r="B382" s="105" t="s">
        <v>2299</v>
      </c>
      <c r="C382" s="692" t="s">
        <v>4424</v>
      </c>
      <c r="D382" s="594" t="s">
        <v>4315</v>
      </c>
      <c r="E382" s="693" t="str">
        <f>'Fields on Screen Rules'!AE$542</f>
        <v>PSF Port Opt Aggr-Growth (PLFA) (1047)</v>
      </c>
      <c r="F382" s="811"/>
      <c r="G382" s="612"/>
      <c r="H382" s="177" t="s">
        <v>4372</v>
      </c>
      <c r="I382" s="287"/>
    </row>
    <row r="383" spans="1:9" s="104" customFormat="1" ht="40.799999999999997" outlineLevel="1" x14ac:dyDescent="0.25">
      <c r="A383" s="679"/>
      <c r="B383" s="105" t="s">
        <v>2299</v>
      </c>
      <c r="C383" s="692" t="s">
        <v>4424</v>
      </c>
      <c r="D383" s="594" t="s">
        <v>4316</v>
      </c>
      <c r="E383" s="693" t="str">
        <f>'Fields on Screen Rules'!AE$543</f>
        <v>PSF Port Opt Conserv (PLFA) (1048)</v>
      </c>
      <c r="F383" s="811"/>
      <c r="G383" s="612"/>
      <c r="H383" s="177" t="s">
        <v>4372</v>
      </c>
      <c r="I383" s="287"/>
    </row>
    <row r="384" spans="1:9" s="104" customFormat="1" ht="40.799999999999997" outlineLevel="1" x14ac:dyDescent="0.25">
      <c r="A384" s="679"/>
      <c r="B384" s="105" t="s">
        <v>2299</v>
      </c>
      <c r="C384" s="692" t="s">
        <v>4424</v>
      </c>
      <c r="D384" s="594" t="s">
        <v>4317</v>
      </c>
      <c r="E384" s="693" t="str">
        <f>'Fields on Screen Rules'!AE$544</f>
        <v>PSF Port Opt Growth (PLFA) (1049)</v>
      </c>
      <c r="F384" s="811"/>
      <c r="G384" s="612"/>
      <c r="H384" s="177" t="s">
        <v>4372</v>
      </c>
      <c r="I384" s="287"/>
    </row>
    <row r="385" spans="1:9" s="104" customFormat="1" ht="40.799999999999997" outlineLevel="1" x14ac:dyDescent="0.25">
      <c r="A385" s="679"/>
      <c r="B385" s="105" t="s">
        <v>2299</v>
      </c>
      <c r="C385" s="692" t="s">
        <v>4424</v>
      </c>
      <c r="D385" s="594" t="s">
        <v>4318</v>
      </c>
      <c r="E385" s="693" t="str">
        <f>'Fields on Screen Rules'!AE$545</f>
        <v>PSF Port Opt Mod (PLFA) (1050)</v>
      </c>
      <c r="F385" s="811"/>
      <c r="G385" s="612"/>
      <c r="H385" s="177" t="s">
        <v>4372</v>
      </c>
      <c r="I385" s="287"/>
    </row>
    <row r="386" spans="1:9" s="104" customFormat="1" ht="40.799999999999997" outlineLevel="1" x14ac:dyDescent="0.25">
      <c r="A386" s="679"/>
      <c r="B386" s="105" t="s">
        <v>2299</v>
      </c>
      <c r="C386" s="692" t="s">
        <v>4424</v>
      </c>
      <c r="D386" s="594" t="s">
        <v>4319</v>
      </c>
      <c r="E386" s="693" t="str">
        <f>'Fields on Screen Rules'!AE$546</f>
        <v>PSF Port Opt Mod-Conserv (PLFA) (1051)</v>
      </c>
      <c r="F386" s="811"/>
      <c r="G386" s="612"/>
      <c r="H386" s="177" t="s">
        <v>4372</v>
      </c>
      <c r="I386" s="287"/>
    </row>
    <row r="387" spans="1:9" s="104" customFormat="1" ht="40.799999999999997" outlineLevel="1" x14ac:dyDescent="0.25">
      <c r="A387" s="679"/>
      <c r="B387" s="105" t="s">
        <v>2299</v>
      </c>
      <c r="C387" s="692" t="s">
        <v>4424</v>
      </c>
      <c r="D387" s="594" t="s">
        <v>4321</v>
      </c>
      <c r="E387" s="693" t="str">
        <f>'Fields on Screen Rules'!AE$548</f>
        <v>DFA VA Intl Small (1053)</v>
      </c>
      <c r="F387" s="811"/>
      <c r="G387" s="612"/>
      <c r="H387" s="177" t="s">
        <v>4372</v>
      </c>
      <c r="I387" s="287"/>
    </row>
    <row r="388" spans="1:9" s="104" customFormat="1" ht="40.799999999999997" outlineLevel="1" x14ac:dyDescent="0.25">
      <c r="A388" s="679"/>
      <c r="B388" s="105" t="s">
        <v>2299</v>
      </c>
      <c r="C388" s="692" t="s">
        <v>4424</v>
      </c>
      <c r="D388" s="594" t="s">
        <v>4322</v>
      </c>
      <c r="E388" s="693" t="str">
        <f>'Fields on Screen Rules'!AE$549</f>
        <v>Fidelity VIP Intl Index (1054)</v>
      </c>
      <c r="F388" s="811"/>
      <c r="G388" s="612"/>
      <c r="H388" s="177" t="s">
        <v>4372</v>
      </c>
      <c r="I388" s="287"/>
    </row>
    <row r="389" spans="1:9" s="104" customFormat="1" ht="40.799999999999997" outlineLevel="1" x14ac:dyDescent="0.25">
      <c r="A389" s="679"/>
      <c r="B389" s="105" t="s">
        <v>2299</v>
      </c>
      <c r="C389" s="692" t="s">
        <v>4424</v>
      </c>
      <c r="D389" s="594" t="s">
        <v>4323</v>
      </c>
      <c r="E389" s="693" t="str">
        <f>'Fields on Screen Rules'!AE$550</f>
        <v>Invesco Oppenheimer V.I. Glbl  (1055)</v>
      </c>
      <c r="F389" s="811"/>
      <c r="G389" s="612"/>
      <c r="H389" s="177" t="s">
        <v>4372</v>
      </c>
      <c r="I389" s="287"/>
    </row>
    <row r="390" spans="1:9" s="104" customFormat="1" ht="40.799999999999997" outlineLevel="1" x14ac:dyDescent="0.25">
      <c r="A390" s="679"/>
      <c r="B390" s="105" t="s">
        <v>2299</v>
      </c>
      <c r="C390" s="692" t="s">
        <v>4424</v>
      </c>
      <c r="D390" s="594" t="s">
        <v>4324</v>
      </c>
      <c r="E390" s="693" t="str">
        <f>'Fields on Screen Rules'!AE$551</f>
        <v>Invesco V.I. Intl Growth (1056)</v>
      </c>
      <c r="F390" s="811"/>
      <c r="G390" s="612"/>
      <c r="H390" s="177" t="s">
        <v>4372</v>
      </c>
      <c r="I390" s="287"/>
    </row>
    <row r="391" spans="1:9" s="104" customFormat="1" ht="40.799999999999997" outlineLevel="1" x14ac:dyDescent="0.25">
      <c r="A391" s="679"/>
      <c r="B391" s="105" t="s">
        <v>2299</v>
      </c>
      <c r="C391" s="692" t="s">
        <v>4424</v>
      </c>
      <c r="D391" s="594" t="s">
        <v>4325</v>
      </c>
      <c r="E391" s="693" t="str">
        <f>'Fields on Screen Rules'!AE$552</f>
        <v>Janus Henderson VIT Overseas (1057)</v>
      </c>
      <c r="F391" s="811"/>
      <c r="G391" s="612"/>
      <c r="H391" s="177" t="s">
        <v>4372</v>
      </c>
      <c r="I391" s="287"/>
    </row>
    <row r="392" spans="1:9" s="104" customFormat="1" ht="40.799999999999997" outlineLevel="1" x14ac:dyDescent="0.25">
      <c r="A392" s="679"/>
      <c r="B392" s="105" t="s">
        <v>2299</v>
      </c>
      <c r="C392" s="692" t="s">
        <v>4424</v>
      </c>
      <c r="D392" s="594" t="s">
        <v>4326</v>
      </c>
      <c r="E392" s="693" t="str">
        <f>'Fields on Screen Rules'!AE$553</f>
        <v>Lazard Retirement Intl Equity (1058)</v>
      </c>
      <c r="F392" s="811"/>
      <c r="G392" s="612"/>
      <c r="H392" s="177" t="s">
        <v>4372</v>
      </c>
      <c r="I392" s="287"/>
    </row>
    <row r="393" spans="1:9" s="104" customFormat="1" ht="40.799999999999997" outlineLevel="1" x14ac:dyDescent="0.25">
      <c r="A393" s="679"/>
      <c r="B393" s="105" t="s">
        <v>2299</v>
      </c>
      <c r="C393" s="692" t="s">
        <v>4424</v>
      </c>
      <c r="D393" s="594" t="s">
        <v>4327</v>
      </c>
      <c r="E393" s="693" t="str">
        <f>'Fields on Screen Rules'!AE$554</f>
        <v>M Intl Equity (DFA) (1059)</v>
      </c>
      <c r="F393" s="811"/>
      <c r="G393" s="612"/>
      <c r="H393" s="177" t="s">
        <v>4372</v>
      </c>
      <c r="I393" s="287"/>
    </row>
    <row r="394" spans="1:9" s="104" customFormat="1" ht="40.799999999999997" outlineLevel="1" x14ac:dyDescent="0.25">
      <c r="A394" s="679"/>
      <c r="B394" s="105" t="s">
        <v>2299</v>
      </c>
      <c r="C394" s="692" t="s">
        <v>4424</v>
      </c>
      <c r="D394" s="594" t="s">
        <v>4328</v>
      </c>
      <c r="E394" s="693" t="str">
        <f>'Fields on Screen Rules'!AE$555</f>
        <v>PSF Emerging Markets (Invesco) (1060)</v>
      </c>
      <c r="F394" s="811"/>
      <c r="G394" s="612"/>
      <c r="H394" s="177" t="s">
        <v>4372</v>
      </c>
      <c r="I394" s="287"/>
    </row>
    <row r="395" spans="1:9" s="104" customFormat="1" ht="40.799999999999997" outlineLevel="1" x14ac:dyDescent="0.25">
      <c r="A395" s="679"/>
      <c r="B395" s="105" t="s">
        <v>2299</v>
      </c>
      <c r="C395" s="692" t="s">
        <v>4424</v>
      </c>
      <c r="D395" s="594" t="s">
        <v>4329</v>
      </c>
      <c r="E395" s="693" t="str">
        <f>'Fields on Screen Rules'!AE$556</f>
        <v>PSF Intl Large-Cap (MFS) (1061)</v>
      </c>
      <c r="F395" s="811"/>
      <c r="G395" s="612"/>
      <c r="H395" s="177" t="s">
        <v>4372</v>
      </c>
      <c r="I395" s="287"/>
    </row>
    <row r="396" spans="1:9" s="104" customFormat="1" ht="40.799999999999997" outlineLevel="1" x14ac:dyDescent="0.25">
      <c r="A396" s="679"/>
      <c r="B396" s="105" t="s">
        <v>2299</v>
      </c>
      <c r="C396" s="692" t="s">
        <v>4424</v>
      </c>
      <c r="D396" s="594" t="s">
        <v>4330</v>
      </c>
      <c r="E396" s="693" t="str">
        <f>'Fields on Screen Rules'!AE$557</f>
        <v>PSF Intl Small-Cap (QS Investors) (1062)</v>
      </c>
      <c r="F396" s="811"/>
      <c r="G396" s="612"/>
      <c r="H396" s="177" t="s">
        <v>4372</v>
      </c>
      <c r="I396" s="287"/>
    </row>
    <row r="397" spans="1:9" s="104" customFormat="1" ht="40.799999999999997" outlineLevel="1" x14ac:dyDescent="0.25">
      <c r="A397" s="679"/>
      <c r="B397" s="105" t="s">
        <v>2299</v>
      </c>
      <c r="C397" s="692" t="s">
        <v>4424</v>
      </c>
      <c r="D397" s="594" t="s">
        <v>4331</v>
      </c>
      <c r="E397" s="693" t="str">
        <f>'Fields on Screen Rules'!AE$558</f>
        <v>Templeton Foreign VIP (1063)</v>
      </c>
      <c r="F397" s="811"/>
      <c r="G397" s="612"/>
      <c r="H397" s="177" t="s">
        <v>4372</v>
      </c>
      <c r="I397" s="287"/>
    </row>
    <row r="398" spans="1:9" s="104" customFormat="1" ht="30.6" outlineLevel="1" x14ac:dyDescent="0.25">
      <c r="A398" s="679"/>
      <c r="B398" s="49" t="s">
        <v>2299</v>
      </c>
      <c r="C398" s="14" t="s">
        <v>4407</v>
      </c>
      <c r="D398" s="814" t="s">
        <v>4427</v>
      </c>
      <c r="E398" s="33" t="s">
        <v>415</v>
      </c>
      <c r="F398" s="33" t="s">
        <v>415</v>
      </c>
      <c r="G398" s="612"/>
      <c r="H398" s="177" t="s">
        <v>4372</v>
      </c>
      <c r="I398" s="287"/>
    </row>
    <row r="399" spans="1:9" s="104" customFormat="1" ht="40.799999999999997" outlineLevel="1" x14ac:dyDescent="0.25">
      <c r="A399" s="679"/>
      <c r="B399" s="105" t="s">
        <v>2299</v>
      </c>
      <c r="C399" s="692" t="s">
        <v>4425</v>
      </c>
      <c r="D399" s="594" t="s">
        <v>4335</v>
      </c>
      <c r="E399" s="693" t="str">
        <f>'Fields on Screen Rules'!AE$561</f>
        <v>Fidelity VIP Bond Index (1066)</v>
      </c>
      <c r="F399" s="811"/>
      <c r="G399" s="612"/>
      <c r="H399" s="177" t="s">
        <v>4372</v>
      </c>
      <c r="I399" s="287"/>
    </row>
    <row r="400" spans="1:9" s="104" customFormat="1" ht="40.799999999999997" outlineLevel="1" x14ac:dyDescent="0.25">
      <c r="A400" s="679"/>
      <c r="B400" s="105" t="s">
        <v>2299</v>
      </c>
      <c r="C400" s="692" t="s">
        <v>4425</v>
      </c>
      <c r="D400" s="594" t="s">
        <v>4336</v>
      </c>
      <c r="E400" s="693" t="str">
        <f>'Fields on Screen Rules'!AE$562</f>
        <v>Lord Abbett Ser Fund Bond Debenture  (1067)</v>
      </c>
      <c r="F400" s="811"/>
      <c r="G400" s="612"/>
      <c r="H400" s="177" t="s">
        <v>4372</v>
      </c>
      <c r="I400" s="287"/>
    </row>
    <row r="401" spans="1:9" s="104" customFormat="1" ht="40.799999999999997" outlineLevel="1" x14ac:dyDescent="0.25">
      <c r="A401" s="679"/>
      <c r="B401" s="105" t="s">
        <v>2299</v>
      </c>
      <c r="C401" s="692" t="s">
        <v>4425</v>
      </c>
      <c r="D401" s="594" t="s">
        <v>4337</v>
      </c>
      <c r="E401" s="693" t="str">
        <f>'Fields on Screen Rules'!AE$563</f>
        <v>Lord Abbett Ser Fund Total Return (1068)</v>
      </c>
      <c r="F401" s="811"/>
      <c r="G401" s="612"/>
      <c r="H401" s="177" t="s">
        <v>4372</v>
      </c>
      <c r="I401" s="287"/>
    </row>
    <row r="402" spans="1:9" s="104" customFormat="1" ht="40.799999999999997" outlineLevel="1" x14ac:dyDescent="0.25">
      <c r="A402" s="679"/>
      <c r="B402" s="105" t="s">
        <v>2299</v>
      </c>
      <c r="C402" s="692" t="s">
        <v>4425</v>
      </c>
      <c r="D402" s="594" t="s">
        <v>4338</v>
      </c>
      <c r="E402" s="693" t="str">
        <f>'Fields on Screen Rules'!AE$564</f>
        <v>PIMCO VIT Income  (1069)</v>
      </c>
      <c r="F402" s="811"/>
      <c r="G402" s="612"/>
      <c r="H402" s="177" t="s">
        <v>4372</v>
      </c>
      <c r="I402" s="287"/>
    </row>
    <row r="403" spans="1:9" s="104" customFormat="1" ht="40.799999999999997" outlineLevel="1" x14ac:dyDescent="0.25">
      <c r="A403" s="679"/>
      <c r="B403" s="105" t="s">
        <v>2299</v>
      </c>
      <c r="C403" s="692" t="s">
        <v>4425</v>
      </c>
      <c r="D403" s="594" t="s">
        <v>4339</v>
      </c>
      <c r="E403" s="693" t="str">
        <f>'Fields on Screen Rules'!AE$565</f>
        <v>PSF Diversified Bond (Western Asset) (1070)</v>
      </c>
      <c r="F403" s="811"/>
      <c r="G403" s="612"/>
      <c r="H403" s="177" t="s">
        <v>4372</v>
      </c>
      <c r="I403" s="287"/>
    </row>
    <row r="404" spans="1:9" s="104" customFormat="1" ht="40.799999999999997" outlineLevel="1" x14ac:dyDescent="0.25">
      <c r="A404" s="679"/>
      <c r="B404" s="105" t="s">
        <v>2299</v>
      </c>
      <c r="C404" s="692" t="s">
        <v>4425</v>
      </c>
      <c r="D404" s="594" t="s">
        <v>4340</v>
      </c>
      <c r="E404" s="693" t="str">
        <f>'Fields on Screen Rules'!AE$566</f>
        <v>PSF Emerging Markets Debt (Ashmore) (1071)</v>
      </c>
      <c r="F404" s="811"/>
      <c r="G404" s="612"/>
      <c r="H404" s="177" t="s">
        <v>4372</v>
      </c>
      <c r="I404" s="287"/>
    </row>
    <row r="405" spans="1:9" s="104" customFormat="1" ht="40.799999999999997" outlineLevel="1" x14ac:dyDescent="0.25">
      <c r="A405" s="679"/>
      <c r="B405" s="105" t="s">
        <v>2299</v>
      </c>
      <c r="C405" s="692" t="s">
        <v>4425</v>
      </c>
      <c r="D405" s="594" t="s">
        <v>4341</v>
      </c>
      <c r="E405" s="693" t="str">
        <f>'Fields on Screen Rules'!AE$567</f>
        <v>PSF Floating Rate Income (PAM) (1072)</v>
      </c>
      <c r="F405" s="811"/>
      <c r="G405" s="612"/>
      <c r="H405" s="177" t="s">
        <v>4372</v>
      </c>
      <c r="I405" s="287"/>
    </row>
    <row r="406" spans="1:9" s="104" customFormat="1" ht="40.799999999999997" outlineLevel="1" x14ac:dyDescent="0.25">
      <c r="A406" s="679"/>
      <c r="B406" s="105" t="s">
        <v>2299</v>
      </c>
      <c r="C406" s="692" t="s">
        <v>4425</v>
      </c>
      <c r="D406" s="594" t="s">
        <v>4342</v>
      </c>
      <c r="E406" s="693" t="str">
        <f>'Fields on Screen Rules'!AE$568</f>
        <v>PSF High Yield Bond (PAM) (1073)</v>
      </c>
      <c r="F406" s="811"/>
      <c r="G406" s="612"/>
      <c r="H406" s="177" t="s">
        <v>4372</v>
      </c>
      <c r="I406" s="287"/>
    </row>
    <row r="407" spans="1:9" s="104" customFormat="1" ht="40.799999999999997" outlineLevel="1" x14ac:dyDescent="0.25">
      <c r="A407" s="679"/>
      <c r="B407" s="105" t="s">
        <v>2299</v>
      </c>
      <c r="C407" s="692" t="s">
        <v>4425</v>
      </c>
      <c r="D407" s="594" t="s">
        <v>4343</v>
      </c>
      <c r="E407" s="693" t="str">
        <f>'Fields on Screen Rules'!AE$569</f>
        <v>PSF Inflation Managed (PIMCO) (1074)</v>
      </c>
      <c r="F407" s="811"/>
      <c r="G407" s="612"/>
      <c r="H407" s="177" t="s">
        <v>4372</v>
      </c>
      <c r="I407" s="287"/>
    </row>
    <row r="408" spans="1:9" s="104" customFormat="1" ht="40.799999999999997" outlineLevel="1" x14ac:dyDescent="0.25">
      <c r="A408" s="679"/>
      <c r="B408" s="105" t="s">
        <v>2299</v>
      </c>
      <c r="C408" s="692" t="s">
        <v>4425</v>
      </c>
      <c r="D408" s="594" t="s">
        <v>4344</v>
      </c>
      <c r="E408" s="693" t="str">
        <f>'Fields on Screen Rules'!AE$570</f>
        <v>PSF Managed Bond (PIMCO) (1075)</v>
      </c>
      <c r="F408" s="811"/>
      <c r="G408" s="612"/>
      <c r="H408" s="177" t="s">
        <v>4372</v>
      </c>
      <c r="I408" s="287"/>
    </row>
    <row r="409" spans="1:9" s="104" customFormat="1" ht="40.799999999999997" outlineLevel="1" x14ac:dyDescent="0.25">
      <c r="A409" s="679"/>
      <c r="B409" s="105" t="s">
        <v>2299</v>
      </c>
      <c r="C409" s="692" t="s">
        <v>4425</v>
      </c>
      <c r="D409" s="594" t="s">
        <v>4345</v>
      </c>
      <c r="E409" s="693" t="str">
        <f>'Fields on Screen Rules'!AE$571</f>
        <v>PSF Short Duration Bond (T. Rowe Price) (1076)</v>
      </c>
      <c r="F409" s="811"/>
      <c r="G409" s="612"/>
      <c r="H409" s="177" t="s">
        <v>4372</v>
      </c>
      <c r="I409" s="287"/>
    </row>
    <row r="410" spans="1:9" s="104" customFormat="1" ht="40.799999999999997" outlineLevel="1" x14ac:dyDescent="0.25">
      <c r="A410" s="679"/>
      <c r="B410" s="105" t="s">
        <v>2299</v>
      </c>
      <c r="C410" s="692" t="s">
        <v>4425</v>
      </c>
      <c r="D410" s="594" t="s">
        <v>4348</v>
      </c>
      <c r="E410" s="693" t="str">
        <f>'Fields on Screen Rules'!AE$574</f>
        <v>Fidelity VIP Govt Money Market (1079)</v>
      </c>
      <c r="F410" s="811"/>
      <c r="G410" s="612"/>
      <c r="H410" s="177" t="s">
        <v>4372</v>
      </c>
      <c r="I410" s="287"/>
    </row>
    <row r="411" spans="1:9" s="104" customFormat="1" ht="40.799999999999997" outlineLevel="1" x14ac:dyDescent="0.25">
      <c r="A411" s="679"/>
      <c r="B411" s="105" t="s">
        <v>2299</v>
      </c>
      <c r="C411" s="692" t="s">
        <v>4425</v>
      </c>
      <c r="D411" s="594" t="s">
        <v>4350</v>
      </c>
      <c r="E411" s="693" t="str">
        <f>'Fields on Screen Rules'!AE$576</f>
        <v>PSF Health Sciences (BlackRock) (1081)</v>
      </c>
      <c r="F411" s="811"/>
      <c r="G411" s="612"/>
      <c r="H411" s="177" t="s">
        <v>4372</v>
      </c>
      <c r="I411" s="287"/>
    </row>
    <row r="412" spans="1:9" s="104" customFormat="1" ht="40.799999999999997" outlineLevel="1" x14ac:dyDescent="0.25">
      <c r="A412" s="679"/>
      <c r="B412" s="105" t="s">
        <v>2299</v>
      </c>
      <c r="C412" s="692" t="s">
        <v>4425</v>
      </c>
      <c r="D412" s="594" t="s">
        <v>4351</v>
      </c>
      <c r="E412" s="693" t="str">
        <f>'Fields on Screen Rules'!AE$577</f>
        <v>PSF Technology (MFS) (1082)</v>
      </c>
      <c r="F412" s="811"/>
      <c r="G412" s="612"/>
      <c r="H412" s="177" t="s">
        <v>4372</v>
      </c>
      <c r="I412" s="287"/>
    </row>
    <row r="413" spans="1:9" s="104" customFormat="1" ht="40.799999999999997" outlineLevel="1" x14ac:dyDescent="0.25">
      <c r="A413" s="679"/>
      <c r="B413" s="105" t="s">
        <v>2299</v>
      </c>
      <c r="C413" s="692" t="s">
        <v>4425</v>
      </c>
      <c r="D413" s="594" t="s">
        <v>4352</v>
      </c>
      <c r="E413" s="693" t="str">
        <f>'Fields on Screen Rules'!AE$578</f>
        <v>VanEck VIP Glbl Hard Assets (1083)</v>
      </c>
      <c r="F413" s="811"/>
      <c r="G413" s="612"/>
      <c r="H413" s="177" t="s">
        <v>4372</v>
      </c>
      <c r="I413" s="287"/>
    </row>
    <row r="414" spans="1:9" s="104" customFormat="1" ht="40.799999999999997" outlineLevel="1" x14ac:dyDescent="0.25">
      <c r="A414" s="679"/>
      <c r="B414" s="105" t="s">
        <v>2299</v>
      </c>
      <c r="C414" s="692" t="s">
        <v>4425</v>
      </c>
      <c r="D414" s="594" t="s">
        <v>4355</v>
      </c>
      <c r="E414" s="693" t="str">
        <f>'Fields on Screen Rules'!AE$581</f>
        <v>Pacific Life-1 Year Indexed Account (1086)</v>
      </c>
      <c r="F414" s="811"/>
      <c r="G414" s="612"/>
      <c r="H414" s="177" t="s">
        <v>4372</v>
      </c>
      <c r="I414" s="287"/>
    </row>
    <row r="415" spans="1:9" s="104" customFormat="1" ht="40.799999999999997" outlineLevel="1" x14ac:dyDescent="0.25">
      <c r="A415" s="679"/>
      <c r="B415" s="105" t="s">
        <v>2299</v>
      </c>
      <c r="C415" s="692" t="s">
        <v>4425</v>
      </c>
      <c r="D415" s="594" t="s">
        <v>4356</v>
      </c>
      <c r="E415" s="693" t="str">
        <f>'Fields on Screen Rules'!AE$582</f>
        <v>Pacific Life-1 Year Indexed Account 3 (1-Year High Par) (1087)</v>
      </c>
      <c r="F415" s="811"/>
      <c r="G415" s="612"/>
      <c r="H415" s="177" t="s">
        <v>4372</v>
      </c>
      <c r="I415" s="287"/>
    </row>
    <row r="416" spans="1:9" s="104" customFormat="1" ht="40.799999999999997" outlineLevel="1" x14ac:dyDescent="0.25">
      <c r="A416" s="679"/>
      <c r="B416" s="105" t="s">
        <v>2299</v>
      </c>
      <c r="C416" s="692" t="s">
        <v>4425</v>
      </c>
      <c r="D416" s="594" t="s">
        <v>4357</v>
      </c>
      <c r="E416" s="693" t="str">
        <f>'Fields on Screen Rules'!AE$583</f>
        <v>Pacific Life-1 Year Indexed Account 4 (1-Year No Cap) (1088)</v>
      </c>
      <c r="F416" s="811"/>
      <c r="G416" s="612"/>
      <c r="H416" s="177" t="s">
        <v>4372</v>
      </c>
      <c r="I416" s="287"/>
    </row>
    <row r="417" spans="1:9" s="104" customFormat="1" ht="40.799999999999997" outlineLevel="1" x14ac:dyDescent="0.25">
      <c r="A417" s="679"/>
      <c r="B417" s="105" t="s">
        <v>2299</v>
      </c>
      <c r="C417" s="692" t="s">
        <v>4425</v>
      </c>
      <c r="D417" s="594" t="s">
        <v>4360</v>
      </c>
      <c r="E417" s="693" t="str">
        <f>'Fields on Screen Rules'!AE$586</f>
        <v>Pacific Life-Fixed Account (1091)</v>
      </c>
      <c r="F417" s="811"/>
      <c r="G417" s="612"/>
      <c r="H417" s="177" t="s">
        <v>4372</v>
      </c>
      <c r="I417" s="287"/>
    </row>
    <row r="418" spans="1:9" s="104" customFormat="1" ht="40.799999999999997" outlineLevel="1" x14ac:dyDescent="0.25">
      <c r="A418" s="679"/>
      <c r="B418" s="105" t="s">
        <v>2299</v>
      </c>
      <c r="C418" s="692" t="s">
        <v>4425</v>
      </c>
      <c r="D418" s="594" t="s">
        <v>4361</v>
      </c>
      <c r="E418" s="693" t="str">
        <f>'Fields on Screen Rules'!AE$587</f>
        <v>Pacific Life-Fixed LT Account (1092)</v>
      </c>
      <c r="F418" s="811"/>
      <c r="G418" s="612"/>
      <c r="H418" s="177" t="s">
        <v>4372</v>
      </c>
      <c r="I418" s="287"/>
    </row>
    <row r="419" spans="1:9" s="104" customFormat="1" ht="40.799999999999997" outlineLevel="1" x14ac:dyDescent="0.25">
      <c r="A419" s="679"/>
      <c r="B419" s="105" t="s">
        <v>2299</v>
      </c>
      <c r="C419" s="692" t="s">
        <v>4425</v>
      </c>
      <c r="D419" s="594" t="s">
        <v>4363</v>
      </c>
      <c r="E419" s="693" t="s">
        <v>4409</v>
      </c>
      <c r="F419" s="811"/>
      <c r="G419" s="612"/>
      <c r="H419" s="177" t="s">
        <v>4372</v>
      </c>
      <c r="I419" s="287"/>
    </row>
    <row r="420" spans="1:9" s="104" customFormat="1" ht="40.799999999999997" outlineLevel="1" x14ac:dyDescent="0.25">
      <c r="A420" s="679"/>
      <c r="B420" s="105" t="s">
        <v>2299</v>
      </c>
      <c r="C420" s="692" t="s">
        <v>4425</v>
      </c>
      <c r="D420" s="594" t="s">
        <v>4363</v>
      </c>
      <c r="E420" s="693" t="s">
        <v>4410</v>
      </c>
      <c r="F420" s="811"/>
      <c r="G420" s="612"/>
      <c r="H420" s="177" t="s">
        <v>4372</v>
      </c>
      <c r="I420" s="287"/>
    </row>
    <row r="421" spans="1:9" s="104" customFormat="1" ht="40.799999999999997" outlineLevel="1" x14ac:dyDescent="0.25">
      <c r="A421" s="679"/>
      <c r="B421" s="105" t="s">
        <v>2299</v>
      </c>
      <c r="C421" s="692" t="s">
        <v>4425</v>
      </c>
      <c r="D421" s="594" t="s">
        <v>4363</v>
      </c>
      <c r="E421" s="693" t="s">
        <v>4411</v>
      </c>
      <c r="F421" s="811"/>
      <c r="G421" s="612"/>
      <c r="H421" s="177" t="s">
        <v>4372</v>
      </c>
      <c r="I421" s="287"/>
    </row>
    <row r="422" spans="1:9" s="104" customFormat="1" ht="40.799999999999997" outlineLevel="1" x14ac:dyDescent="0.25">
      <c r="A422" s="679"/>
      <c r="B422" s="105" t="s">
        <v>2299</v>
      </c>
      <c r="C422" s="692" t="s">
        <v>4425</v>
      </c>
      <c r="D422" s="594" t="s">
        <v>4363</v>
      </c>
      <c r="E422" s="693" t="s">
        <v>4412</v>
      </c>
      <c r="F422" s="811"/>
      <c r="G422" s="612"/>
      <c r="H422" s="177" t="s">
        <v>4372</v>
      </c>
      <c r="I422" s="287"/>
    </row>
    <row r="423" spans="1:9" s="104" customFormat="1" ht="40.799999999999997" outlineLevel="1" x14ac:dyDescent="0.25">
      <c r="A423" s="679"/>
      <c r="B423" s="105" t="s">
        <v>2299</v>
      </c>
      <c r="C423" s="692" t="s">
        <v>4425</v>
      </c>
      <c r="D423" s="594" t="s">
        <v>4363</v>
      </c>
      <c r="E423" s="693" t="s">
        <v>4417</v>
      </c>
      <c r="F423" s="811"/>
      <c r="G423" s="612"/>
      <c r="H423" s="177" t="s">
        <v>4372</v>
      </c>
      <c r="I423" s="287"/>
    </row>
    <row r="424" spans="1:9" s="104" customFormat="1" ht="40.799999999999997" outlineLevel="1" x14ac:dyDescent="0.25">
      <c r="A424" s="679"/>
      <c r="B424" s="105" t="s">
        <v>2299</v>
      </c>
      <c r="C424" s="692" t="s">
        <v>4425</v>
      </c>
      <c r="D424" s="594" t="s">
        <v>4363</v>
      </c>
      <c r="E424" s="693" t="s">
        <v>4416</v>
      </c>
      <c r="F424" s="811"/>
      <c r="G424" s="612"/>
      <c r="H424" s="177" t="s">
        <v>4372</v>
      </c>
      <c r="I424" s="287"/>
    </row>
    <row r="425" spans="1:9" s="104" customFormat="1" ht="40.799999999999997" outlineLevel="1" x14ac:dyDescent="0.25">
      <c r="A425" s="679"/>
      <c r="B425" s="105" t="s">
        <v>2299</v>
      </c>
      <c r="C425" s="692" t="s">
        <v>4425</v>
      </c>
      <c r="D425" s="594" t="s">
        <v>4363</v>
      </c>
      <c r="E425" s="693" t="s">
        <v>4415</v>
      </c>
      <c r="F425" s="811"/>
      <c r="G425" s="612"/>
      <c r="H425" s="177" t="s">
        <v>4372</v>
      </c>
      <c r="I425" s="287"/>
    </row>
    <row r="426" spans="1:9" s="104" customFormat="1" ht="40.799999999999997" outlineLevel="1" x14ac:dyDescent="0.25">
      <c r="A426" s="679"/>
      <c r="B426" s="105" t="s">
        <v>2299</v>
      </c>
      <c r="C426" s="692" t="s">
        <v>4425</v>
      </c>
      <c r="D426" s="594" t="s">
        <v>4363</v>
      </c>
      <c r="E426" s="693" t="s">
        <v>4414</v>
      </c>
      <c r="F426" s="811"/>
      <c r="G426" s="612"/>
      <c r="H426" s="177" t="s">
        <v>4372</v>
      </c>
      <c r="I426" s="287"/>
    </row>
    <row r="427" spans="1:9" s="104" customFormat="1" ht="40.799999999999997" outlineLevel="1" x14ac:dyDescent="0.25">
      <c r="A427" s="679"/>
      <c r="B427" s="105" t="s">
        <v>2299</v>
      </c>
      <c r="C427" s="692" t="s">
        <v>4425</v>
      </c>
      <c r="D427" s="594" t="s">
        <v>4363</v>
      </c>
      <c r="E427" s="693" t="s">
        <v>4413</v>
      </c>
      <c r="F427" s="811"/>
      <c r="G427" s="612"/>
      <c r="H427" s="177" t="s">
        <v>4372</v>
      </c>
      <c r="I427" s="287"/>
    </row>
    <row r="428" spans="1:9" s="104" customFormat="1" ht="40.799999999999997" outlineLevel="1" x14ac:dyDescent="0.25">
      <c r="A428" s="679"/>
      <c r="B428" s="105" t="s">
        <v>2299</v>
      </c>
      <c r="C428" s="692" t="s">
        <v>4425</v>
      </c>
      <c r="D428" s="594" t="s">
        <v>4363</v>
      </c>
      <c r="E428" s="693" t="s">
        <v>4418</v>
      </c>
      <c r="F428" s="811"/>
      <c r="G428" s="612"/>
      <c r="H428" s="177" t="s">
        <v>4372</v>
      </c>
      <c r="I428" s="287"/>
    </row>
    <row r="429" spans="1:9" s="104" customFormat="1" ht="40.799999999999997" outlineLevel="1" x14ac:dyDescent="0.25">
      <c r="A429" s="679"/>
      <c r="B429" s="105" t="s">
        <v>2299</v>
      </c>
      <c r="C429" s="692" t="s">
        <v>4425</v>
      </c>
      <c r="D429" s="594" t="s">
        <v>4364</v>
      </c>
      <c r="E429" s="693" t="str">
        <f>'Fields on Screen Rules'!AE$609</f>
        <v>Must Total 100% (1114)</v>
      </c>
      <c r="F429" s="811"/>
      <c r="G429" s="612"/>
      <c r="H429" s="177" t="s">
        <v>4372</v>
      </c>
      <c r="I429" s="287"/>
    </row>
    <row r="430" spans="1:9" s="104" customFormat="1" ht="30.6" outlineLevel="1" x14ac:dyDescent="0.25">
      <c r="A430" s="679"/>
      <c r="B430" s="49" t="s">
        <v>2299</v>
      </c>
      <c r="C430" s="14" t="s">
        <v>4419</v>
      </c>
      <c r="D430" s="810" t="s">
        <v>4420</v>
      </c>
      <c r="E430" s="33" t="s">
        <v>415</v>
      </c>
      <c r="F430" s="33" t="s">
        <v>415</v>
      </c>
      <c r="G430" s="612"/>
      <c r="H430" s="177" t="s">
        <v>4372</v>
      </c>
      <c r="I430" s="287"/>
    </row>
    <row r="431" spans="1:9" s="104" customFormat="1" ht="39.6" outlineLevel="1" x14ac:dyDescent="0.25">
      <c r="A431" s="679"/>
      <c r="B431" s="49" t="s">
        <v>2299</v>
      </c>
      <c r="C431" s="14" t="s">
        <v>4421</v>
      </c>
      <c r="D431" s="814" t="s">
        <v>4428</v>
      </c>
      <c r="E431" s="33" t="s">
        <v>415</v>
      </c>
      <c r="F431" s="33" t="s">
        <v>415</v>
      </c>
      <c r="G431" s="612"/>
      <c r="H431" s="177" t="s">
        <v>4372</v>
      </c>
      <c r="I431" s="287"/>
    </row>
    <row r="432" spans="1:9" s="104" customFormat="1" ht="40.799999999999997" outlineLevel="1" x14ac:dyDescent="0.25">
      <c r="A432" s="679"/>
      <c r="B432" s="105" t="s">
        <v>2299</v>
      </c>
      <c r="C432" s="692" t="s">
        <v>4422</v>
      </c>
      <c r="D432" s="594" t="s">
        <v>4281</v>
      </c>
      <c r="E432" s="693" t="str">
        <f>'Fields on Screen Rules'!AE$508</f>
        <v>Fidelity VIP Total Market Index (1013)</v>
      </c>
      <c r="F432" s="811"/>
      <c r="G432" s="612"/>
      <c r="H432" s="177" t="s">
        <v>4372</v>
      </c>
      <c r="I432" s="287"/>
    </row>
    <row r="433" spans="1:9" s="104" customFormat="1" ht="40.799999999999997" outlineLevel="1" x14ac:dyDescent="0.25">
      <c r="A433" s="679"/>
      <c r="B433" s="105" t="s">
        <v>2299</v>
      </c>
      <c r="C433" s="692" t="s">
        <v>4422</v>
      </c>
      <c r="D433" s="594" t="s">
        <v>4285</v>
      </c>
      <c r="E433" s="812" t="s">
        <v>4423</v>
      </c>
      <c r="F433" s="811"/>
      <c r="G433" s="612"/>
      <c r="H433" s="177" t="s">
        <v>4372</v>
      </c>
      <c r="I433" s="287"/>
    </row>
    <row r="434" spans="1:9" s="104" customFormat="1" ht="40.799999999999997" outlineLevel="1" x14ac:dyDescent="0.25">
      <c r="A434" s="679"/>
      <c r="B434" s="105" t="s">
        <v>2299</v>
      </c>
      <c r="C434" s="692" t="s">
        <v>4422</v>
      </c>
      <c r="D434" s="594" t="s">
        <v>4286</v>
      </c>
      <c r="E434" s="812" t="s">
        <v>4423</v>
      </c>
      <c r="F434" s="811"/>
      <c r="G434" s="612"/>
      <c r="H434" s="177" t="s">
        <v>4372</v>
      </c>
      <c r="I434" s="287"/>
    </row>
    <row r="435" spans="1:9" s="104" customFormat="1" ht="40.799999999999997" outlineLevel="1" x14ac:dyDescent="0.25">
      <c r="A435" s="679"/>
      <c r="B435" s="105" t="s">
        <v>2299</v>
      </c>
      <c r="C435" s="692" t="s">
        <v>4422</v>
      </c>
      <c r="D435" s="594" t="s">
        <v>4287</v>
      </c>
      <c r="E435" s="812" t="s">
        <v>4423</v>
      </c>
      <c r="F435" s="811"/>
      <c r="G435" s="612"/>
      <c r="H435" s="177" t="s">
        <v>4372</v>
      </c>
      <c r="I435" s="287"/>
    </row>
    <row r="436" spans="1:9" s="104" customFormat="1" ht="40.799999999999997" outlineLevel="1" x14ac:dyDescent="0.25">
      <c r="A436" s="679"/>
      <c r="B436" s="105" t="s">
        <v>2299</v>
      </c>
      <c r="C436" s="692" t="s">
        <v>4422</v>
      </c>
      <c r="D436" s="594" t="s">
        <v>4292</v>
      </c>
      <c r="E436" s="693" t="str">
        <f>'Fields on Screen Rules'!AE$519</f>
        <v>PSF Equity Index (BlackRock) (1024)</v>
      </c>
      <c r="F436" s="811"/>
      <c r="G436" s="612"/>
      <c r="H436" s="177" t="s">
        <v>4372</v>
      </c>
      <c r="I436" s="287"/>
    </row>
    <row r="437" spans="1:9" s="104" customFormat="1" ht="40.799999999999997" outlineLevel="1" x14ac:dyDescent="0.25">
      <c r="A437" s="679"/>
      <c r="B437" s="105" t="s">
        <v>2299</v>
      </c>
      <c r="C437" s="692" t="s">
        <v>4422</v>
      </c>
      <c r="D437" s="594" t="s">
        <v>4298</v>
      </c>
      <c r="E437" s="693" t="str">
        <f>'Fields on Screen Rules'!AE$525</f>
        <v>PSF Small-Cap Index (BlackRock) (1030)</v>
      </c>
      <c r="F437" s="811"/>
      <c r="G437" s="612"/>
      <c r="H437" s="177" t="s">
        <v>4372</v>
      </c>
      <c r="I437" s="287"/>
    </row>
    <row r="438" spans="1:9" s="104" customFormat="1" ht="40.799999999999997" outlineLevel="1" x14ac:dyDescent="0.25">
      <c r="A438" s="679"/>
      <c r="B438" s="105" t="s">
        <v>2299</v>
      </c>
      <c r="C438" s="692" t="s">
        <v>4422</v>
      </c>
      <c r="D438" s="594" t="s">
        <v>4302</v>
      </c>
      <c r="E438" s="693" t="str">
        <f>'Fields on Screen Rules'!AE$529</f>
        <v>Vanguard VIF Mid Cap Index (1034)</v>
      </c>
      <c r="F438" s="811"/>
      <c r="G438" s="612"/>
      <c r="H438" s="177" t="s">
        <v>4372</v>
      </c>
      <c r="I438" s="287"/>
    </row>
    <row r="439" spans="1:9" s="104" customFormat="1" ht="40.799999999999997" outlineLevel="1" x14ac:dyDescent="0.25">
      <c r="A439" s="679"/>
      <c r="B439" s="105" t="s">
        <v>2299</v>
      </c>
      <c r="C439" s="692" t="s">
        <v>4422</v>
      </c>
      <c r="D439" s="594" t="s">
        <v>4312</v>
      </c>
      <c r="E439" s="693" t="str">
        <f>'Fields on Screen Rules'!AE$539</f>
        <v>PSF Pac Dyn - Conserv Growth (PLFA) (1044)</v>
      </c>
      <c r="F439" s="811"/>
      <c r="G439" s="612"/>
      <c r="H439" s="177" t="s">
        <v>4372</v>
      </c>
      <c r="I439" s="287"/>
    </row>
    <row r="440" spans="1:9" s="104" customFormat="1" ht="40.799999999999997" outlineLevel="1" x14ac:dyDescent="0.25">
      <c r="A440" s="679"/>
      <c r="B440" s="105" t="s">
        <v>2299</v>
      </c>
      <c r="C440" s="692" t="s">
        <v>4422</v>
      </c>
      <c r="D440" s="594" t="s">
        <v>4313</v>
      </c>
      <c r="E440" s="693" t="str">
        <f>'Fields on Screen Rules'!AE$540</f>
        <v>PSF Pac Dyn - Growth (PLFA) (1045)</v>
      </c>
      <c r="F440" s="811"/>
      <c r="G440" s="612"/>
      <c r="H440" s="177" t="s">
        <v>4372</v>
      </c>
      <c r="I440" s="287"/>
    </row>
    <row r="441" spans="1:9" s="104" customFormat="1" ht="40.799999999999997" outlineLevel="1" x14ac:dyDescent="0.25">
      <c r="A441" s="679"/>
      <c r="B441" s="105" t="s">
        <v>2299</v>
      </c>
      <c r="C441" s="692" t="s">
        <v>4422</v>
      </c>
      <c r="D441" s="594" t="s">
        <v>4314</v>
      </c>
      <c r="E441" s="693" t="str">
        <f>'Fields on Screen Rules'!AE$541</f>
        <v>PSF Pac Dyn - Mod Growth (PLFA) (1046)</v>
      </c>
      <c r="F441" s="811"/>
      <c r="G441" s="612"/>
      <c r="H441" s="177" t="s">
        <v>4372</v>
      </c>
      <c r="I441" s="287"/>
    </row>
    <row r="442" spans="1:9" s="104" customFormat="1" ht="40.799999999999997" outlineLevel="1" x14ac:dyDescent="0.25">
      <c r="A442" s="679"/>
      <c r="B442" s="105" t="s">
        <v>2299</v>
      </c>
      <c r="C442" s="692" t="s">
        <v>4422</v>
      </c>
      <c r="D442" s="594" t="s">
        <v>4426</v>
      </c>
      <c r="E442" s="693" t="str">
        <f>'Fields on Screen Rules'!AE$548</f>
        <v>DFA VA Intl Small (1053)</v>
      </c>
      <c r="F442" s="811"/>
      <c r="G442" s="612"/>
      <c r="H442" s="177" t="s">
        <v>4372</v>
      </c>
      <c r="I442" s="287"/>
    </row>
    <row r="443" spans="1:9" s="104" customFormat="1" ht="40.799999999999997" outlineLevel="1" x14ac:dyDescent="0.25">
      <c r="A443" s="679"/>
      <c r="B443" s="105" t="s">
        <v>2299</v>
      </c>
      <c r="C443" s="692" t="s">
        <v>4422</v>
      </c>
      <c r="D443" s="594" t="s">
        <v>4322</v>
      </c>
      <c r="E443" s="693" t="str">
        <f>'Fields on Screen Rules'!AE$549</f>
        <v>Fidelity VIP Intl Index (1054)</v>
      </c>
      <c r="F443" s="811"/>
      <c r="G443" s="612"/>
      <c r="H443" s="177" t="s">
        <v>4372</v>
      </c>
      <c r="I443" s="287"/>
    </row>
    <row r="444" spans="1:9" s="104" customFormat="1" ht="40.799999999999997" outlineLevel="1" x14ac:dyDescent="0.25">
      <c r="A444" s="679"/>
      <c r="B444" s="105" t="s">
        <v>2299</v>
      </c>
      <c r="C444" s="692" t="s">
        <v>4422</v>
      </c>
      <c r="D444" s="692" t="s">
        <v>4327</v>
      </c>
      <c r="E444" s="812" t="s">
        <v>4423</v>
      </c>
      <c r="F444" s="811"/>
      <c r="G444" s="612"/>
      <c r="H444" s="177" t="s">
        <v>4372</v>
      </c>
      <c r="I444" s="287"/>
    </row>
    <row r="445" spans="1:9" s="104" customFormat="1" ht="40.799999999999997" outlineLevel="1" x14ac:dyDescent="0.25">
      <c r="A445" s="679"/>
      <c r="B445" s="105" t="s">
        <v>2299</v>
      </c>
      <c r="C445" s="692" t="s">
        <v>4422</v>
      </c>
      <c r="D445" s="594" t="s">
        <v>4353</v>
      </c>
      <c r="E445" s="693" t="str">
        <f>'Fields on Screen Rules'!AE$579</f>
        <v>Vanguard VIF Real Estate Index (1084)</v>
      </c>
      <c r="F445" s="811"/>
      <c r="G445" s="612"/>
      <c r="H445" s="177" t="s">
        <v>4372</v>
      </c>
      <c r="I445" s="287"/>
    </row>
    <row r="446" spans="1:9" s="104" customFormat="1" ht="40.799999999999997" outlineLevel="1" x14ac:dyDescent="0.25">
      <c r="A446" s="679"/>
      <c r="B446" s="105" t="s">
        <v>2299</v>
      </c>
      <c r="C446" s="692" t="s">
        <v>4422</v>
      </c>
      <c r="D446" s="594" t="s">
        <v>4348</v>
      </c>
      <c r="E446" s="693" t="str">
        <f>'Fields on Screen Rules'!AE$574</f>
        <v>Fidelity VIP Govt Money Market (1079)</v>
      </c>
      <c r="F446" s="811"/>
      <c r="G446" s="612"/>
      <c r="H446" s="177" t="s">
        <v>4372</v>
      </c>
      <c r="I446" s="287"/>
    </row>
    <row r="447" spans="1:9" s="104" customFormat="1" ht="40.799999999999997" outlineLevel="1" x14ac:dyDescent="0.25">
      <c r="A447" s="679"/>
      <c r="B447" s="105" t="s">
        <v>2299</v>
      </c>
      <c r="C447" s="692" t="s">
        <v>4422</v>
      </c>
      <c r="D447" s="594" t="s">
        <v>4333</v>
      </c>
      <c r="E447" s="693" t="str">
        <f>'Fields on Screen Rules'!AE$560</f>
        <v>DFA VA Short-Term Fixed (1065)</v>
      </c>
      <c r="F447" s="811"/>
      <c r="G447" s="612"/>
      <c r="H447" s="177" t="s">
        <v>4372</v>
      </c>
      <c r="I447" s="287"/>
    </row>
    <row r="448" spans="1:9" s="104" customFormat="1" ht="40.799999999999997" outlineLevel="1" x14ac:dyDescent="0.25">
      <c r="A448" s="679"/>
      <c r="B448" s="105" t="s">
        <v>2299</v>
      </c>
      <c r="C448" s="692" t="s">
        <v>4422</v>
      </c>
      <c r="D448" s="594" t="s">
        <v>4335</v>
      </c>
      <c r="E448" s="693" t="str">
        <f>'Fields on Screen Rules'!AE$561</f>
        <v>Fidelity VIP Bond Index (1066)</v>
      </c>
      <c r="F448" s="811"/>
      <c r="G448" s="612"/>
      <c r="H448" s="177" t="s">
        <v>4372</v>
      </c>
      <c r="I448" s="287"/>
    </row>
    <row r="449" spans="1:9" s="104" customFormat="1" ht="40.799999999999997" outlineLevel="1" x14ac:dyDescent="0.25">
      <c r="A449" s="679"/>
      <c r="B449" s="105" t="s">
        <v>2299</v>
      </c>
      <c r="C449" s="692" t="s">
        <v>4422</v>
      </c>
      <c r="D449" s="594" t="s">
        <v>4346</v>
      </c>
      <c r="E449" s="693" t="str">
        <f>'Fields on Screen Rules'!AE$572</f>
        <v>Vanguard VIF High Yield Bond (1077)</v>
      </c>
      <c r="F449" s="811"/>
      <c r="G449" s="612"/>
      <c r="H449" s="177" t="s">
        <v>4372</v>
      </c>
      <c r="I449" s="287"/>
    </row>
    <row r="450" spans="1:9" s="104" customFormat="1" ht="40.799999999999997" outlineLevel="1" x14ac:dyDescent="0.25">
      <c r="A450" s="679"/>
      <c r="B450" s="105" t="s">
        <v>2299</v>
      </c>
      <c r="C450" s="692" t="s">
        <v>4422</v>
      </c>
      <c r="D450" s="594" t="s">
        <v>4355</v>
      </c>
      <c r="E450" s="693" t="str">
        <f>'Fields on Screen Rules'!AE$581</f>
        <v>Pacific Life-1 Year Indexed Account (1086)</v>
      </c>
      <c r="F450" s="811"/>
      <c r="G450" s="612"/>
      <c r="H450" s="177" t="s">
        <v>4372</v>
      </c>
      <c r="I450" s="287"/>
    </row>
    <row r="451" spans="1:9" s="104" customFormat="1" ht="40.799999999999997" outlineLevel="1" x14ac:dyDescent="0.25">
      <c r="A451" s="679"/>
      <c r="B451" s="105" t="s">
        <v>2299</v>
      </c>
      <c r="C451" s="692" t="s">
        <v>4422</v>
      </c>
      <c r="D451" s="594" t="s">
        <v>4357</v>
      </c>
      <c r="E451" s="693" t="str">
        <f>'Fields on Screen Rules'!AE$583</f>
        <v>Pacific Life-1 Year Indexed Account 4 (1-Year No Cap) (1088)</v>
      </c>
      <c r="F451" s="811"/>
      <c r="G451" s="612"/>
      <c r="H451" s="177" t="s">
        <v>4372</v>
      </c>
      <c r="I451" s="287"/>
    </row>
    <row r="452" spans="1:9" s="104" customFormat="1" ht="40.799999999999997" outlineLevel="1" x14ac:dyDescent="0.25">
      <c r="A452" s="679"/>
      <c r="B452" s="105" t="s">
        <v>2299</v>
      </c>
      <c r="C452" s="692" t="s">
        <v>4422</v>
      </c>
      <c r="D452" s="594" t="s">
        <v>4358</v>
      </c>
      <c r="E452" s="693" t="str">
        <f>'Fields on Screen Rules'!AE$584</f>
        <v>Pacific Life-1 Year Indexed Account 6 (1-Year High Cap Plus) (1089)</v>
      </c>
      <c r="F452" s="811"/>
      <c r="G452" s="612"/>
      <c r="H452" s="177" t="s">
        <v>4372</v>
      </c>
      <c r="I452" s="287"/>
    </row>
    <row r="453" spans="1:9" s="104" customFormat="1" ht="40.799999999999997" outlineLevel="1" x14ac:dyDescent="0.25">
      <c r="A453" s="679"/>
      <c r="B453" s="105" t="s">
        <v>2299</v>
      </c>
      <c r="C453" s="692" t="s">
        <v>4422</v>
      </c>
      <c r="D453" s="594" t="s">
        <v>4360</v>
      </c>
      <c r="E453" s="693" t="str">
        <f>'Fields on Screen Rules'!AE$586</f>
        <v>Pacific Life-Fixed Account (1091)</v>
      </c>
      <c r="F453" s="811"/>
      <c r="G453" s="612"/>
      <c r="H453" s="177" t="s">
        <v>4372</v>
      </c>
      <c r="I453" s="287"/>
    </row>
    <row r="454" spans="1:9" s="104" customFormat="1" ht="40.799999999999997" outlineLevel="1" x14ac:dyDescent="0.25">
      <c r="A454" s="679"/>
      <c r="B454" s="105" t="s">
        <v>2299</v>
      </c>
      <c r="C454" s="692" t="s">
        <v>4422</v>
      </c>
      <c r="D454" s="594" t="s">
        <v>4361</v>
      </c>
      <c r="E454" s="693" t="str">
        <f>'Fields on Screen Rules'!AE$587</f>
        <v>Pacific Life-Fixed LT Account (1092)</v>
      </c>
      <c r="F454" s="811"/>
      <c r="G454" s="612"/>
      <c r="H454" s="177" t="s">
        <v>4372</v>
      </c>
      <c r="I454" s="287"/>
    </row>
    <row r="455" spans="1:9" s="104" customFormat="1" ht="40.799999999999997" outlineLevel="1" x14ac:dyDescent="0.25">
      <c r="A455" s="679"/>
      <c r="B455" s="105" t="s">
        <v>2299</v>
      </c>
      <c r="C455" s="692" t="s">
        <v>4422</v>
      </c>
      <c r="D455" s="594" t="s">
        <v>4363</v>
      </c>
      <c r="E455" s="693" t="s">
        <v>4409</v>
      </c>
      <c r="F455" s="811"/>
      <c r="G455" s="612"/>
      <c r="H455" s="177" t="s">
        <v>4372</v>
      </c>
      <c r="I455" s="287"/>
    </row>
    <row r="456" spans="1:9" s="104" customFormat="1" ht="40.799999999999997" outlineLevel="1" x14ac:dyDescent="0.25">
      <c r="A456" s="679"/>
      <c r="B456" s="105" t="s">
        <v>2299</v>
      </c>
      <c r="C456" s="692" t="s">
        <v>4422</v>
      </c>
      <c r="D456" s="594" t="s">
        <v>4363</v>
      </c>
      <c r="E456" s="693" t="s">
        <v>4410</v>
      </c>
      <c r="F456" s="811"/>
      <c r="G456" s="612"/>
      <c r="H456" s="177" t="s">
        <v>4372</v>
      </c>
      <c r="I456" s="287"/>
    </row>
    <row r="457" spans="1:9" s="104" customFormat="1" ht="40.799999999999997" outlineLevel="1" x14ac:dyDescent="0.25">
      <c r="A457" s="679"/>
      <c r="B457" s="105" t="s">
        <v>2299</v>
      </c>
      <c r="C457" s="692" t="s">
        <v>4422</v>
      </c>
      <c r="D457" s="594" t="s">
        <v>4363</v>
      </c>
      <c r="E457" s="693" t="s">
        <v>4411</v>
      </c>
      <c r="F457" s="811"/>
      <c r="G457" s="612"/>
      <c r="H457" s="177" t="s">
        <v>4372</v>
      </c>
      <c r="I457" s="287"/>
    </row>
    <row r="458" spans="1:9" s="104" customFormat="1" ht="40.799999999999997" outlineLevel="1" x14ac:dyDescent="0.25">
      <c r="A458" s="679"/>
      <c r="B458" s="105" t="s">
        <v>2299</v>
      </c>
      <c r="C458" s="692" t="s">
        <v>4422</v>
      </c>
      <c r="D458" s="594" t="s">
        <v>4363</v>
      </c>
      <c r="E458" s="693" t="s">
        <v>4412</v>
      </c>
      <c r="F458" s="811"/>
      <c r="G458" s="612"/>
      <c r="H458" s="177" t="s">
        <v>4372</v>
      </c>
      <c r="I458" s="287"/>
    </row>
    <row r="459" spans="1:9" s="104" customFormat="1" ht="40.799999999999997" outlineLevel="1" x14ac:dyDescent="0.25">
      <c r="A459" s="679"/>
      <c r="B459" s="105" t="s">
        <v>2299</v>
      </c>
      <c r="C459" s="692" t="s">
        <v>4422</v>
      </c>
      <c r="D459" s="594" t="s">
        <v>4364</v>
      </c>
      <c r="E459" s="693" t="str">
        <f>'Fields on Screen Rules'!AE$609</f>
        <v>Must Total 100% (1114)</v>
      </c>
      <c r="F459" s="813"/>
      <c r="G459" s="612"/>
      <c r="H459" s="177" t="s">
        <v>4372</v>
      </c>
      <c r="I459" s="287"/>
    </row>
    <row r="460" spans="1:9" s="104" customFormat="1" ht="30.6" outlineLevel="1" x14ac:dyDescent="0.25">
      <c r="A460" s="51" t="s">
        <v>3158</v>
      </c>
      <c r="B460" s="49" t="s">
        <v>2299</v>
      </c>
      <c r="C460" s="14" t="s">
        <v>4404</v>
      </c>
      <c r="D460" s="14"/>
      <c r="E460" s="162"/>
      <c r="F460" s="39"/>
      <c r="G460" s="164"/>
      <c r="H460" s="177" t="s">
        <v>4372</v>
      </c>
      <c r="I460" s="287"/>
    </row>
    <row r="461" spans="1:9" s="104" customFormat="1" ht="51" outlineLevel="1" x14ac:dyDescent="0.25">
      <c r="A461" s="679"/>
      <c r="B461" s="105" t="s">
        <v>4429</v>
      </c>
      <c r="C461" s="262" t="s">
        <v>4430</v>
      </c>
      <c r="D461" s="262" t="s">
        <v>4403</v>
      </c>
      <c r="E461" s="161" t="s">
        <v>4402</v>
      </c>
      <c r="F461" s="518"/>
      <c r="G461" s="612"/>
      <c r="H461" s="177" t="s">
        <v>4372</v>
      </c>
      <c r="I461" s="287"/>
    </row>
    <row r="462" spans="1:9" s="104" customFormat="1" ht="30.6" outlineLevel="1" x14ac:dyDescent="0.25">
      <c r="A462" s="51" t="s">
        <v>3158</v>
      </c>
      <c r="B462" s="49" t="s">
        <v>2299</v>
      </c>
      <c r="C462" s="14" t="s">
        <v>4405</v>
      </c>
      <c r="D462" s="14"/>
      <c r="E462" s="162"/>
      <c r="F462" s="39"/>
      <c r="G462" s="164"/>
      <c r="H462" s="177"/>
      <c r="I462" s="287"/>
    </row>
    <row r="463" spans="1:9" s="104" customFormat="1" ht="20.399999999999999" outlineLevel="1" x14ac:dyDescent="0.25">
      <c r="A463" s="51" t="s">
        <v>3159</v>
      </c>
      <c r="B463" s="105" t="s">
        <v>2299</v>
      </c>
      <c r="C463" s="262" t="s">
        <v>353</v>
      </c>
      <c r="D463" s="262" t="s">
        <v>2815</v>
      </c>
      <c r="E463" s="132" t="s">
        <v>752</v>
      </c>
      <c r="F463" s="64" t="s">
        <v>725</v>
      </c>
      <c r="G463" s="164"/>
      <c r="H463" s="177"/>
      <c r="I463" s="287"/>
    </row>
    <row r="464" spans="1:9" s="104" customFormat="1" ht="20.399999999999999" outlineLevel="1" x14ac:dyDescent="0.25">
      <c r="A464" s="51" t="s">
        <v>3160</v>
      </c>
      <c r="B464" s="105" t="s">
        <v>2299</v>
      </c>
      <c r="C464" s="262" t="s">
        <v>353</v>
      </c>
      <c r="D464" s="262" t="s">
        <v>284</v>
      </c>
      <c r="E464" s="64" t="s">
        <v>2816</v>
      </c>
      <c r="F464" s="64"/>
      <c r="G464" s="164"/>
      <c r="H464" s="177"/>
      <c r="I464" s="287"/>
    </row>
    <row r="465" spans="1:9" s="104" customFormat="1" ht="20.399999999999999" outlineLevel="1" x14ac:dyDescent="0.25">
      <c r="A465" s="51" t="s">
        <v>3161</v>
      </c>
      <c r="B465" s="105" t="s">
        <v>2299</v>
      </c>
      <c r="C465" s="262" t="s">
        <v>353</v>
      </c>
      <c r="D465" s="262" t="s">
        <v>2817</v>
      </c>
      <c r="E465" s="132" t="s">
        <v>2818</v>
      </c>
      <c r="F465" s="64" t="s">
        <v>725</v>
      </c>
      <c r="G465" s="164"/>
      <c r="H465" s="177"/>
      <c r="I465" s="287"/>
    </row>
    <row r="466" spans="1:9" s="104" customFormat="1" ht="20.399999999999999" outlineLevel="1" x14ac:dyDescent="0.25">
      <c r="A466" s="51" t="s">
        <v>3162</v>
      </c>
      <c r="B466" s="105" t="s">
        <v>2299</v>
      </c>
      <c r="C466" s="262" t="s">
        <v>353</v>
      </c>
      <c r="D466" s="262" t="s">
        <v>2819</v>
      </c>
      <c r="E466" s="132" t="s">
        <v>398</v>
      </c>
      <c r="F466" s="64" t="s">
        <v>725</v>
      </c>
      <c r="G466" s="164"/>
      <c r="H466" s="177"/>
      <c r="I466" s="287"/>
    </row>
    <row r="467" spans="1:9" s="104" customFormat="1" ht="20.399999999999999" outlineLevel="1" x14ac:dyDescent="0.25">
      <c r="A467" s="51" t="s">
        <v>3163</v>
      </c>
      <c r="B467" s="105" t="s">
        <v>2299</v>
      </c>
      <c r="C467" s="262" t="s">
        <v>353</v>
      </c>
      <c r="D467" s="262" t="s">
        <v>2820</v>
      </c>
      <c r="E467" s="167" t="s">
        <v>792</v>
      </c>
      <c r="F467" s="247"/>
      <c r="G467" s="164"/>
      <c r="H467" s="177"/>
      <c r="I467" s="287"/>
    </row>
    <row r="468" spans="1:9" s="104" customFormat="1" ht="30.6" outlineLevel="1" x14ac:dyDescent="0.25">
      <c r="A468" s="51" t="s">
        <v>3164</v>
      </c>
      <c r="B468" s="105" t="s">
        <v>2299</v>
      </c>
      <c r="C468" s="262" t="s">
        <v>353</v>
      </c>
      <c r="D468" s="262" t="s">
        <v>2821</v>
      </c>
      <c r="E468" s="132" t="s">
        <v>2822</v>
      </c>
      <c r="F468" s="64" t="s">
        <v>725</v>
      </c>
      <c r="G468" s="164"/>
      <c r="H468" s="177"/>
      <c r="I468" s="287"/>
    </row>
    <row r="469" spans="1:9" s="104" customFormat="1" ht="20.399999999999999" outlineLevel="1" x14ac:dyDescent="0.25">
      <c r="A469" s="51" t="s">
        <v>3165</v>
      </c>
      <c r="B469" s="105" t="s">
        <v>2299</v>
      </c>
      <c r="C469" s="262" t="s">
        <v>353</v>
      </c>
      <c r="D469" s="262" t="s">
        <v>2823</v>
      </c>
      <c r="E469" s="132" t="s">
        <v>685</v>
      </c>
      <c r="F469" s="64" t="s">
        <v>725</v>
      </c>
      <c r="G469" s="164"/>
      <c r="H469" s="177"/>
      <c r="I469" s="287"/>
    </row>
    <row r="470" spans="1:9" s="104" customFormat="1" ht="20.399999999999999" outlineLevel="1" x14ac:dyDescent="0.25">
      <c r="A470" s="51" t="s">
        <v>3166</v>
      </c>
      <c r="B470" s="105" t="s">
        <v>2299</v>
      </c>
      <c r="C470" s="262" t="s">
        <v>353</v>
      </c>
      <c r="D470" s="262" t="s">
        <v>2824</v>
      </c>
      <c r="E470" s="167" t="s">
        <v>792</v>
      </c>
      <c r="F470" s="247"/>
      <c r="G470" s="164"/>
      <c r="H470" s="177"/>
      <c r="I470" s="287"/>
    </row>
    <row r="471" spans="1:9" s="104" customFormat="1" ht="20.399999999999999" outlineLevel="1" x14ac:dyDescent="0.25">
      <c r="A471" s="51" t="s">
        <v>3167</v>
      </c>
      <c r="B471" s="105" t="s">
        <v>2299</v>
      </c>
      <c r="C471" s="262" t="s">
        <v>1729</v>
      </c>
      <c r="D471" s="262" t="s">
        <v>3328</v>
      </c>
      <c r="E471" s="64" t="str">
        <f>"Check the Yes box if "&amp;'Fields on Screen Rules'!AE$794&amp;" is Yes
Check the No box if "&amp;'Fields on Screen Rules'!AE$794&amp;" is No"</f>
        <v>Check the Yes box if Does the Proposed Insured have any existing life insurance or annuities (514) is Yes
Check the No box if Does the Proposed Insured have any existing life insurance or annuities (514) is No</v>
      </c>
      <c r="F471" s="247"/>
      <c r="G471" s="164"/>
      <c r="H471" s="177"/>
      <c r="I471" s="287"/>
    </row>
    <row r="472" spans="1:9" s="104" customFormat="1" ht="30.6" outlineLevel="1" x14ac:dyDescent="0.25">
      <c r="A472" s="51" t="s">
        <v>3168</v>
      </c>
      <c r="B472" s="105" t="s">
        <v>2299</v>
      </c>
      <c r="C472" s="262" t="s">
        <v>1729</v>
      </c>
      <c r="D472" s="262" t="s">
        <v>3329</v>
      </c>
      <c r="E472" s="64" t="str">
        <f>"Check the Yes box if "&amp;'Fields on Screen Rules'!AE$795&amp;" is Yes
Check the No box if "&amp;'Fields on Screen Rules'!AE$795&amp;" is No"</f>
        <v>Check the Yes box if Do you know or have any reason to believe that a replacement of life insurance or annuity is involved (515) is Yes
Check the No box if Do you know or have any reason to believe that a replacement of life insurance or annuity is involved (515) is No</v>
      </c>
      <c r="F472" s="247"/>
      <c r="G472" s="164"/>
      <c r="H472" s="177"/>
      <c r="I472" s="287"/>
    </row>
    <row r="473" spans="1:9" s="104" customFormat="1" ht="20.399999999999999" outlineLevel="1" x14ac:dyDescent="0.25">
      <c r="A473" s="51" t="s">
        <v>3171</v>
      </c>
      <c r="B473" s="105" t="s">
        <v>2299</v>
      </c>
      <c r="C473" s="262" t="s">
        <v>1729</v>
      </c>
      <c r="D473" s="262" t="s">
        <v>3172</v>
      </c>
      <c r="E473" s="132" t="s">
        <v>281</v>
      </c>
      <c r="F473" s="64" t="s">
        <v>725</v>
      </c>
      <c r="G473" s="164"/>
      <c r="H473" s="177"/>
      <c r="I473" s="287"/>
    </row>
    <row r="474" spans="1:9" s="104" customFormat="1" ht="20.399999999999999" outlineLevel="1" x14ac:dyDescent="0.25">
      <c r="A474" s="51" t="s">
        <v>3169</v>
      </c>
      <c r="B474" s="105" t="s">
        <v>2299</v>
      </c>
      <c r="C474" s="262" t="s">
        <v>1729</v>
      </c>
      <c r="D474" s="262" t="s">
        <v>3170</v>
      </c>
      <c r="E474" s="64" t="str">
        <f>'Fields on Screen Rules'!AE$124&amp;" "&amp;'Fields on Screen Rules'!AE$125&amp;" "&amp;'Fields on Screen Rules'!AE$126</f>
        <v>First (3) MI (4) Last (5)</v>
      </c>
      <c r="F474" s="247"/>
      <c r="G474" s="164"/>
      <c r="H474" s="177"/>
      <c r="I474" s="287"/>
    </row>
    <row r="475" spans="1:9" s="104" customFormat="1" ht="40.799999999999997" x14ac:dyDescent="0.25">
      <c r="A475" s="51" t="s">
        <v>3181</v>
      </c>
      <c r="B475" s="19" t="s">
        <v>2301</v>
      </c>
      <c r="C475" s="65"/>
      <c r="D475" s="65"/>
      <c r="E475" s="93"/>
      <c r="F475" s="17"/>
      <c r="G475" s="164"/>
      <c r="H475" s="177"/>
      <c r="I475" s="287"/>
    </row>
    <row r="476" spans="1:9" s="104" customFormat="1" ht="30.6" outlineLevel="1" x14ac:dyDescent="0.25">
      <c r="A476" s="51" t="s">
        <v>3182</v>
      </c>
      <c r="B476" s="105" t="s">
        <v>2301</v>
      </c>
      <c r="C476" s="262" t="s">
        <v>369</v>
      </c>
      <c r="D476" s="262" t="s">
        <v>635</v>
      </c>
      <c r="E476" s="161" t="str">
        <f>'Fields on Screen Rules'!AE$144&amp;" "&amp;'Fields on Screen Rules'!AE$145&amp;" "&amp;'Fields on Screen Rules'!AE$146&amp;" "&amp;'Fields on Screen Rules'!AE$147</f>
        <v>First (23) MI (24) Last (25) Suffix (26)</v>
      </c>
      <c r="F476" s="247"/>
      <c r="G476" s="164"/>
      <c r="H476" s="177"/>
      <c r="I476" s="287"/>
    </row>
    <row r="477" spans="1:9" s="104" customFormat="1" ht="30.6" outlineLevel="1" x14ac:dyDescent="0.25">
      <c r="A477" s="51" t="s">
        <v>3183</v>
      </c>
      <c r="B477" s="105" t="s">
        <v>2301</v>
      </c>
      <c r="C477" s="262" t="s">
        <v>369</v>
      </c>
      <c r="D477" s="262" t="s">
        <v>150</v>
      </c>
      <c r="E477" s="161" t="str">
        <f>'Fields on Screen Rules'!$AE$158</f>
        <v>Date of Birth (36)</v>
      </c>
      <c r="F477" s="247"/>
      <c r="G477" s="164"/>
      <c r="H477" s="177"/>
      <c r="I477" s="287"/>
    </row>
    <row r="478" spans="1:9" s="104" customFormat="1" ht="30.6" outlineLevel="1" x14ac:dyDescent="0.25">
      <c r="A478" s="51" t="s">
        <v>3184</v>
      </c>
      <c r="B478" s="105" t="s">
        <v>2301</v>
      </c>
      <c r="C478" s="262" t="s">
        <v>369</v>
      </c>
      <c r="D478" s="262" t="s">
        <v>3180</v>
      </c>
      <c r="E478" s="161" t="str">
        <f>'Fields on Screen Rules'!AE$157</f>
        <v>Soc. Sec. # (35)</v>
      </c>
      <c r="F478" s="247"/>
      <c r="G478" s="164"/>
      <c r="H478" s="177"/>
      <c r="I478" s="287"/>
    </row>
    <row r="479" spans="1:9" s="104" customFormat="1" ht="30.6" outlineLevel="1" x14ac:dyDescent="0.25">
      <c r="A479" s="51" t="s">
        <v>3185</v>
      </c>
      <c r="B479" s="105" t="s">
        <v>2301</v>
      </c>
      <c r="C479" s="262" t="s">
        <v>369</v>
      </c>
      <c r="D479" s="262" t="s">
        <v>2299</v>
      </c>
      <c r="E479" s="161" t="s">
        <v>2676</v>
      </c>
      <c r="F479" s="247"/>
      <c r="G479" s="164"/>
      <c r="H479" s="177"/>
      <c r="I479" s="287"/>
    </row>
    <row r="480" spans="1:9" s="104" customFormat="1" ht="30.6" outlineLevel="1" x14ac:dyDescent="0.25">
      <c r="A480" s="312" t="s">
        <v>3427</v>
      </c>
      <c r="B480" s="520" t="s">
        <v>2301</v>
      </c>
      <c r="C480" s="517" t="s">
        <v>260</v>
      </c>
      <c r="D480" s="517" t="s">
        <v>2551</v>
      </c>
      <c r="E480" s="519" t="str">
        <f>"If  "&amp;'Fields on Screen Rules'!$AE$95&amp;" is checked and issue state=FL then type 'APPLC p. 1: Face Amount/Death Benefit ' and "&amp;'Fields on Screen Rules'!$AE$96&amp;" and "&amp;'Fields on Screen Rules'!$AE$97&amp;""</f>
        <v>If  Other Coverage? (720) is checked and issue state=FL then type 'APPLC p. 1: Face Amount/Death Benefit ' and Other Coverage Name (721) and Other Coverage Amount (722)</v>
      </c>
      <c r="F480" s="247" t="s">
        <v>3428</v>
      </c>
      <c r="G480" s="164"/>
      <c r="H480" s="177"/>
      <c r="I480" s="287"/>
    </row>
    <row r="481" spans="1:9" s="104" customFormat="1" ht="63.75" customHeight="1" outlineLevel="1" x14ac:dyDescent="0.25">
      <c r="A481" s="312" t="s">
        <v>3429</v>
      </c>
      <c r="B481" s="520" t="s">
        <v>2301</v>
      </c>
      <c r="C481" s="517" t="s">
        <v>260</v>
      </c>
      <c r="D481" s="517" t="s">
        <v>2563</v>
      </c>
      <c r="E481" s="519" t="str">
        <f>"If  "&amp;'Fields on Screen Rules'!$AE$110&amp;" is checked and issue state=FL then type 'APPLC p. 1: Optional Benefits ' and "&amp;'Fields on Screen Rules'!$AE$111&amp;" and "&amp;'Fields on Screen Rules'!$AE$112&amp;"
If  "&amp;'Fields on Screen Rules'!$AE$113&amp;" is checked and Issue State = FL then type 'APPLC p. 1: Optional Benefits: ' and "&amp;'Fields on Screen Rules'!$AE$114&amp;" "&amp;'Fields on Screen Rules'!$AE$115&amp;" "</f>
        <v xml:space="preserve">If  Other Optional Benefit? (735) is checked and issue state=FL then type 'APPLC p. 1: Optional Benefits ' and Other Optional Benefit Name (736) and Other Optional Benefit Coverage (737)
If  Other Optional Benefit? (738) is checked and Issue State = FL then type 'APPLC p. 1: Optional Benefits: ' and Other Optional Benefit Name (739) Other Optional Benefit Coverage (740) </v>
      </c>
      <c r="F481" s="247" t="s">
        <v>3428</v>
      </c>
      <c r="G481" s="164"/>
      <c r="H481" s="177"/>
      <c r="I481" s="287"/>
    </row>
    <row r="482" spans="1:9" s="104" customFormat="1" ht="63.75" customHeight="1" outlineLevel="1" x14ac:dyDescent="0.25">
      <c r="A482" s="312" t="s">
        <v>3430</v>
      </c>
      <c r="B482" s="520" t="s">
        <v>2301</v>
      </c>
      <c r="C482" s="517" t="s">
        <v>260</v>
      </c>
      <c r="D482" s="517" t="s">
        <v>3431</v>
      </c>
      <c r="E482" s="519" t="str">
        <f>"If  "&amp;'Fields on Screen Rules'!$AE$120&amp;" is checked and issue state=FL then type 'APPLC p. 1: Optional Benefits-Opt Out ' and "&amp;'Fields on Screen Rules'!$AE$121&amp;""</f>
        <v>If  Other (745) is checked and issue state=FL then type 'APPLC p. 1: Optional Benefits-Opt Out ' and Other name (746)</v>
      </c>
      <c r="F482" s="247" t="s">
        <v>3428</v>
      </c>
      <c r="G482" s="164"/>
      <c r="H482" s="177"/>
      <c r="I482" s="287"/>
    </row>
    <row r="483" spans="1:9" s="104" customFormat="1" ht="72" customHeight="1" outlineLevel="1" x14ac:dyDescent="0.25">
      <c r="A483" s="51" t="s">
        <v>3186</v>
      </c>
      <c r="B483" s="105" t="s">
        <v>2301</v>
      </c>
      <c r="C483" s="262" t="s">
        <v>260</v>
      </c>
      <c r="D483" s="262" t="s">
        <v>3342</v>
      </c>
      <c r="E483" s="64" t="str">
        <f>"If  "&amp;'Fields on Screen Rules'!$AE$243&amp;" or "&amp;'Fields on Screen Rules'!$AE$245&amp;"&lt;&gt; blank then type 'APPLC p. 2: Trustee Information: ' and "&amp;'Fields on Screen Rules'!$AE$243&amp;" "&amp;'Fields on Screen Rules'!$AE$244&amp;" "&amp;'Fields on Screen Rules'!$AE$245&amp;" 
If  "&amp;'Fields on Screen Rules'!$AE$247&amp;" or "&amp;'Fields on Screen Rules'!$AE$249&amp;"&lt;&gt; blank then type 'APPLC p. 2: Additional Trustee Information: ' and "&amp;'Fields on Screen Rules'!$AE$247&amp;" "&amp;'Fields on Screen Rules'!$AE$248&amp;" "&amp;'Fields on Screen Rules'!$AE$249&amp;" "</f>
        <v xml:space="preserve">If  First  (120) or Last (122)&lt;&gt; blank then type 'APPLC p. 2: Trustee Information: ' and First  (120) MI (121) Last (122) 
If  First (124) or Last (126)&lt;&gt; blank then type 'APPLC p. 2: Additional Trustee Information: ' and First (124) MI (125) Last (126) </v>
      </c>
      <c r="F483" s="247" t="s">
        <v>3336</v>
      </c>
      <c r="G483" s="164"/>
      <c r="H483" s="177"/>
      <c r="I483" s="287"/>
    </row>
    <row r="484" spans="1:9" s="104" customFormat="1" ht="60" customHeight="1" outlineLevel="1" x14ac:dyDescent="0.25">
      <c r="A484" s="51" t="s">
        <v>3187</v>
      </c>
      <c r="B484" s="105" t="s">
        <v>2301</v>
      </c>
      <c r="C484" s="262" t="s">
        <v>260</v>
      </c>
      <c r="D484" s="262" t="s">
        <v>1368</v>
      </c>
      <c r="E484" s="64" t="str">
        <f>"If  "&amp;'Fields on Screen Rules'!$AE$259&amp;" or "&amp;'Fields on Screen Rules'!$AE$261&amp;"&lt;&gt; blank then type 'APPLC p. 2: Additional Authorized Signer Information: ' and "&amp;'Fields on Screen Rules'!$AE$259&amp;" "&amp;'Fields on Screen Rules'!$AE$260&amp;" "&amp;'Fields on Screen Rules'!$AE$261&amp;" "</f>
        <v xml:space="preserve">If  First (136) or Last (138)&lt;&gt; blank then type 'APPLC p. 2: Additional Authorized Signer Information: ' and First (136) MI (137) Last (138) </v>
      </c>
      <c r="F484" s="247" t="s">
        <v>3337</v>
      </c>
      <c r="G484" s="164"/>
      <c r="H484" s="177"/>
      <c r="I484" s="287"/>
    </row>
    <row r="485" spans="1:9" s="104" customFormat="1" ht="60" customHeight="1" outlineLevel="1" x14ac:dyDescent="0.25">
      <c r="A485" s="51" t="s">
        <v>3226</v>
      </c>
      <c r="B485" s="105" t="s">
        <v>2301</v>
      </c>
      <c r="C485" s="262" t="s">
        <v>260</v>
      </c>
      <c r="D485" s="262" t="s">
        <v>341</v>
      </c>
      <c r="E485" s="64" t="s">
        <v>3423</v>
      </c>
      <c r="F485" s="247" t="s">
        <v>3424</v>
      </c>
      <c r="G485" s="164"/>
      <c r="H485" s="177"/>
      <c r="I485" s="287"/>
    </row>
    <row r="486" spans="1:9" s="104" customFormat="1" ht="34.5" customHeight="1" outlineLevel="1" x14ac:dyDescent="0.25">
      <c r="A486" s="51" t="s">
        <v>3227</v>
      </c>
      <c r="B486" s="105" t="s">
        <v>2301</v>
      </c>
      <c r="C486" s="262" t="s">
        <v>260</v>
      </c>
      <c r="D486" s="262" t="s">
        <v>3343</v>
      </c>
      <c r="E486" s="516" t="str">
        <f>"If  "&amp;'Fields on Screen Rules'!$AE$417&amp;" &lt;&gt; blank then type 'APPLC p. 6: Ownership Transfer Information: ' and "&amp;'Fields on Screen Rules'!$AE$417&amp;""</f>
        <v>If  Explanation (267) &lt;&gt; blank then type 'APPLC p. 6: Ownership Transfer Information: ' and Explanation (267)</v>
      </c>
      <c r="F486" s="247" t="s">
        <v>3338</v>
      </c>
      <c r="G486" s="164"/>
      <c r="H486" s="177"/>
      <c r="I486" s="287"/>
    </row>
    <row r="487" spans="1:9" s="104" customFormat="1" ht="34.5" customHeight="1" outlineLevel="1" x14ac:dyDescent="0.25">
      <c r="A487" s="51" t="s">
        <v>3228</v>
      </c>
      <c r="B487" s="105" t="s">
        <v>2301</v>
      </c>
      <c r="C487" s="262" t="s">
        <v>260</v>
      </c>
      <c r="D487" s="95" t="s">
        <v>3344</v>
      </c>
      <c r="E487" s="516" t="s">
        <v>4154</v>
      </c>
      <c r="F487" s="247" t="s">
        <v>3339</v>
      </c>
      <c r="G487" s="164"/>
      <c r="H487" s="177"/>
      <c r="I487" s="287"/>
    </row>
    <row r="488" spans="1:9" s="104" customFormat="1" ht="34.5" customHeight="1" outlineLevel="1" x14ac:dyDescent="0.25">
      <c r="A488" s="51" t="s">
        <v>3229</v>
      </c>
      <c r="B488" s="105" t="s">
        <v>2301</v>
      </c>
      <c r="C488" s="262" t="s">
        <v>260</v>
      </c>
      <c r="D488" s="95" t="s">
        <v>3345</v>
      </c>
      <c r="E488" s="64" t="str">
        <f>"If  "&amp;'Fields on Screen Rules'!$AE$720&amp;" &lt;&gt; blank then type 'APPLC p. 5: In Force, Pending, and Replacement Additional Remarks: ' and "&amp;'Fields on Screen Rules'!$AE$720</f>
        <v>If  Other Remarks (441) &lt;&gt; blank then type 'APPLC p. 5: In Force, Pending, and Replacement Additional Remarks: ' and Other Remarks (441)</v>
      </c>
      <c r="F488" s="247"/>
      <c r="G488" s="164"/>
      <c r="H488" s="177"/>
      <c r="I488" s="287"/>
    </row>
    <row r="489" spans="1:9" s="104" customFormat="1" ht="34.5" customHeight="1" outlineLevel="1" x14ac:dyDescent="0.25">
      <c r="A489" s="51" t="s">
        <v>4155</v>
      </c>
      <c r="B489" s="105" t="s">
        <v>2301</v>
      </c>
      <c r="C489" s="262" t="s">
        <v>260</v>
      </c>
      <c r="D489" s="692" t="s">
        <v>4156</v>
      </c>
      <c r="E489" s="693" t="s">
        <v>4157</v>
      </c>
      <c r="F489" s="247" t="s">
        <v>4158</v>
      </c>
      <c r="G489" s="612"/>
      <c r="H489" s="177"/>
      <c r="I489" s="287"/>
    </row>
    <row r="490" spans="1:9" s="104" customFormat="1" ht="100.5" customHeight="1" outlineLevel="1" x14ac:dyDescent="0.25">
      <c r="A490" s="51" t="s">
        <v>3230</v>
      </c>
      <c r="B490" s="105" t="s">
        <v>2301</v>
      </c>
      <c r="C490" s="95" t="s">
        <v>3335</v>
      </c>
      <c r="D490" s="95" t="s">
        <v>3340</v>
      </c>
      <c r="E490" s="64" t="s">
        <v>3425</v>
      </c>
      <c r="F490" s="247"/>
      <c r="G490" s="164"/>
      <c r="H490" s="177"/>
      <c r="I490" s="287"/>
    </row>
    <row r="491" spans="1:9" s="104" customFormat="1" ht="30.6" outlineLevel="1" x14ac:dyDescent="0.25">
      <c r="A491" s="51" t="s">
        <v>3231</v>
      </c>
      <c r="B491" s="105" t="s">
        <v>2301</v>
      </c>
      <c r="C491" s="262" t="s">
        <v>353</v>
      </c>
      <c r="D491" s="262" t="s">
        <v>2815</v>
      </c>
      <c r="E491" s="132" t="s">
        <v>752</v>
      </c>
      <c r="F491" s="64" t="s">
        <v>725</v>
      </c>
      <c r="G491" s="164"/>
      <c r="H491" s="177"/>
      <c r="I491" s="287"/>
    </row>
    <row r="492" spans="1:9" s="104" customFormat="1" ht="30.6" outlineLevel="1" x14ac:dyDescent="0.25">
      <c r="A492" s="51" t="s">
        <v>3232</v>
      </c>
      <c r="B492" s="105" t="s">
        <v>2301</v>
      </c>
      <c r="C492" s="262" t="s">
        <v>353</v>
      </c>
      <c r="D492" s="262" t="s">
        <v>284</v>
      </c>
      <c r="E492" s="64" t="s">
        <v>2816</v>
      </c>
      <c r="F492" s="64"/>
      <c r="G492" s="164"/>
      <c r="H492" s="177"/>
      <c r="I492" s="287"/>
    </row>
    <row r="493" spans="1:9" s="104" customFormat="1" ht="30.6" outlineLevel="1" x14ac:dyDescent="0.25">
      <c r="A493" s="51" t="s">
        <v>3233</v>
      </c>
      <c r="B493" s="105" t="s">
        <v>2301</v>
      </c>
      <c r="C493" s="262" t="s">
        <v>353</v>
      </c>
      <c r="D493" s="262" t="s">
        <v>2817</v>
      </c>
      <c r="E493" s="132" t="s">
        <v>2818</v>
      </c>
      <c r="F493" s="64" t="s">
        <v>725</v>
      </c>
      <c r="G493" s="164"/>
      <c r="H493" s="177"/>
      <c r="I493" s="287"/>
    </row>
    <row r="494" spans="1:9" s="104" customFormat="1" ht="30.6" outlineLevel="1" x14ac:dyDescent="0.25">
      <c r="A494" s="51" t="s">
        <v>3234</v>
      </c>
      <c r="B494" s="105" t="s">
        <v>2301</v>
      </c>
      <c r="C494" s="262" t="s">
        <v>353</v>
      </c>
      <c r="D494" s="262" t="s">
        <v>2819</v>
      </c>
      <c r="E494" s="132" t="s">
        <v>398</v>
      </c>
      <c r="F494" s="64" t="s">
        <v>725</v>
      </c>
      <c r="G494" s="164"/>
      <c r="H494" s="177"/>
      <c r="I494" s="287"/>
    </row>
    <row r="495" spans="1:9" s="104" customFormat="1" ht="30.6" outlineLevel="1" x14ac:dyDescent="0.25">
      <c r="A495" s="51" t="s">
        <v>3235</v>
      </c>
      <c r="B495" s="105" t="s">
        <v>2301</v>
      </c>
      <c r="C495" s="262" t="s">
        <v>353</v>
      </c>
      <c r="D495" s="262" t="s">
        <v>2820</v>
      </c>
      <c r="E495" s="167" t="s">
        <v>792</v>
      </c>
      <c r="F495" s="247"/>
      <c r="G495" s="164"/>
      <c r="H495" s="177"/>
      <c r="I495" s="287"/>
    </row>
    <row r="496" spans="1:9" s="104" customFormat="1" ht="30.6" outlineLevel="1" x14ac:dyDescent="0.25">
      <c r="A496" s="51" t="s">
        <v>3236</v>
      </c>
      <c r="B496" s="105" t="s">
        <v>2301</v>
      </c>
      <c r="C496" s="262" t="s">
        <v>353</v>
      </c>
      <c r="D496" s="262" t="s">
        <v>2821</v>
      </c>
      <c r="E496" s="132" t="s">
        <v>2822</v>
      </c>
      <c r="F496" s="64" t="s">
        <v>725</v>
      </c>
      <c r="G496" s="164"/>
      <c r="H496" s="177"/>
      <c r="I496" s="287"/>
    </row>
    <row r="497" spans="1:9" s="104" customFormat="1" ht="30.6" outlineLevel="1" x14ac:dyDescent="0.25">
      <c r="A497" s="51" t="s">
        <v>3237</v>
      </c>
      <c r="B497" s="105" t="s">
        <v>2301</v>
      </c>
      <c r="C497" s="262" t="s">
        <v>353</v>
      </c>
      <c r="D497" s="262" t="s">
        <v>2823</v>
      </c>
      <c r="E497" s="132" t="s">
        <v>685</v>
      </c>
      <c r="F497" s="64" t="s">
        <v>725</v>
      </c>
      <c r="G497" s="164"/>
      <c r="H497" s="177"/>
      <c r="I497" s="287"/>
    </row>
    <row r="498" spans="1:9" s="104" customFormat="1" ht="30.6" outlineLevel="1" x14ac:dyDescent="0.25">
      <c r="A498" s="51" t="s">
        <v>3238</v>
      </c>
      <c r="B498" s="105" t="s">
        <v>2301</v>
      </c>
      <c r="C498" s="262" t="s">
        <v>353</v>
      </c>
      <c r="D498" s="262" t="s">
        <v>2824</v>
      </c>
      <c r="E498" s="167" t="s">
        <v>792</v>
      </c>
      <c r="F498" s="247"/>
      <c r="G498" s="164"/>
      <c r="H498" s="177"/>
      <c r="I498" s="287"/>
    </row>
    <row r="499" spans="1:9" s="104" customFormat="1" ht="30.6" outlineLevel="1" x14ac:dyDescent="0.25">
      <c r="A499" s="51" t="s">
        <v>3239</v>
      </c>
      <c r="B499" s="105" t="s">
        <v>2301</v>
      </c>
      <c r="C499" s="262" t="s">
        <v>1729</v>
      </c>
      <c r="D499" s="262" t="s">
        <v>3172</v>
      </c>
      <c r="E499" s="132" t="s">
        <v>281</v>
      </c>
      <c r="F499" s="64" t="s">
        <v>725</v>
      </c>
      <c r="G499" s="164"/>
      <c r="H499" s="177"/>
      <c r="I499" s="287"/>
    </row>
    <row r="500" spans="1:9" s="104" customFormat="1" ht="30.6" outlineLevel="1" x14ac:dyDescent="0.25">
      <c r="A500" s="51" t="s">
        <v>3240</v>
      </c>
      <c r="B500" s="105" t="s">
        <v>2301</v>
      </c>
      <c r="C500" s="262" t="s">
        <v>1729</v>
      </c>
      <c r="D500" s="262" t="s">
        <v>3170</v>
      </c>
      <c r="E500" s="64" t="str">
        <f>'Fields on Screen Rules'!AE$124&amp;" "&amp;'Fields on Screen Rules'!AE$125&amp;" "&amp;'Fields on Screen Rules'!AE$126</f>
        <v>First (3) MI (4) Last (5)</v>
      </c>
      <c r="F500" s="247"/>
      <c r="G500" s="164"/>
      <c r="H500" s="177"/>
      <c r="I500" s="287"/>
    </row>
    <row r="501" spans="1:9" s="104" customFormat="1" ht="40.799999999999997" x14ac:dyDescent="0.25">
      <c r="A501" s="51" t="s">
        <v>3241</v>
      </c>
      <c r="B501" s="19" t="s">
        <v>2307</v>
      </c>
      <c r="C501" s="65"/>
      <c r="D501" s="65"/>
      <c r="E501" s="93"/>
      <c r="F501" s="17"/>
      <c r="G501" s="164"/>
      <c r="H501" s="177"/>
      <c r="I501" s="287"/>
    </row>
    <row r="502" spans="1:9" s="104" customFormat="1" ht="45" customHeight="1" outlineLevel="1" x14ac:dyDescent="0.25">
      <c r="A502" s="51" t="s">
        <v>3242</v>
      </c>
      <c r="B502" s="105" t="s">
        <v>2307</v>
      </c>
      <c r="C502" s="161" t="s">
        <v>369</v>
      </c>
      <c r="D502" s="262" t="s">
        <v>635</v>
      </c>
      <c r="E502" s="161" t="str">
        <f>'Fields on Screen Rules'!AE$144&amp;" "&amp;'Fields on Screen Rules'!AE$145&amp;" "&amp;'Fields on Screen Rules'!AE$146&amp;" "&amp;'Fields on Screen Rules'!AE$147</f>
        <v>First (23) MI (24) Last (25) Suffix (26)</v>
      </c>
      <c r="F502" s="143"/>
      <c r="G502" s="164" t="s">
        <v>3334</v>
      </c>
      <c r="H502" s="177"/>
      <c r="I502" s="287"/>
    </row>
    <row r="503" spans="1:9" s="104" customFormat="1" ht="30.6" outlineLevel="1" x14ac:dyDescent="0.25">
      <c r="A503" s="51" t="s">
        <v>3243</v>
      </c>
      <c r="B503" s="105" t="s">
        <v>2307</v>
      </c>
      <c r="C503" s="161" t="s">
        <v>369</v>
      </c>
      <c r="D503" s="262" t="s">
        <v>150</v>
      </c>
      <c r="E503" s="161" t="str">
        <f>'Fields on Screen Rules'!$AE$158</f>
        <v>Date of Birth (36)</v>
      </c>
      <c r="F503" s="143"/>
      <c r="G503" s="164"/>
      <c r="H503" s="177"/>
      <c r="I503" s="287"/>
    </row>
    <row r="504" spans="1:9" s="104" customFormat="1" ht="30.6" outlineLevel="1" x14ac:dyDescent="0.25">
      <c r="A504" s="51" t="s">
        <v>3244</v>
      </c>
      <c r="B504" s="105" t="s">
        <v>2307</v>
      </c>
      <c r="C504" s="161" t="s">
        <v>369</v>
      </c>
      <c r="D504" s="262" t="s">
        <v>3316</v>
      </c>
      <c r="E504" s="161" t="str">
        <f>"If PO is a Business, enter "&amp;'Fields on Screen Rules'!AE$196&amp;"
If PO is a Trust, enter "&amp;'Fields on Screen Rules'!AE$197&amp;"
If PO is an Individual, enter "&amp;'Fields on Screen Rules'!AE$198&amp;" "&amp;'Fields on Screen Rules'!AE$199&amp;" "&amp;'Fields on Screen Rules'!AE$200&amp;" "&amp;'Fields on Screen Rules'!AE$201</f>
        <v>If PO is a Business, enter Company Name (74)
If PO is a Trust, enter Trust Name and Date (75)
If PO is an Individual, enter First (76) MI (77) Last (78) Suffix (79)</v>
      </c>
      <c r="F504" s="143"/>
      <c r="G504" s="164"/>
      <c r="H504" s="177"/>
      <c r="I504" s="287"/>
    </row>
    <row r="505" spans="1:9" s="104" customFormat="1" ht="30.6" outlineLevel="1" x14ac:dyDescent="0.25">
      <c r="A505" s="51" t="s">
        <v>3245</v>
      </c>
      <c r="B505" s="105" t="s">
        <v>2307</v>
      </c>
      <c r="C505" s="161" t="s">
        <v>3317</v>
      </c>
      <c r="D505" s="262" t="s">
        <v>3318</v>
      </c>
      <c r="E505" s="161" t="str">
        <f>'Fields on Screen Rules'!$AE$103</f>
        <v>Initial LTC Coverage Amount (728)</v>
      </c>
      <c r="F505" s="143"/>
      <c r="G505" s="164"/>
      <c r="H505" s="177"/>
      <c r="I505" s="287"/>
    </row>
    <row r="506" spans="1:9" s="104" customFormat="1" ht="30.6" outlineLevel="1" x14ac:dyDescent="0.25">
      <c r="A506" s="51" t="s">
        <v>3246</v>
      </c>
      <c r="B506" s="105" t="s">
        <v>2307</v>
      </c>
      <c r="C506" s="161" t="s">
        <v>3317</v>
      </c>
      <c r="D506" s="262" t="s">
        <v>3319</v>
      </c>
      <c r="E506" s="161" t="str">
        <f>'Fields on Screen Rules'!$AE$104</f>
        <v>Maximum Monthly Benefit Percentage  (729)</v>
      </c>
      <c r="F506" s="143"/>
      <c r="G506" s="164"/>
      <c r="H506" s="177"/>
      <c r="I506" s="287"/>
    </row>
    <row r="507" spans="1:9" s="104" customFormat="1" ht="30.6" outlineLevel="1" x14ac:dyDescent="0.25">
      <c r="A507" s="51" t="s">
        <v>3247</v>
      </c>
      <c r="B507" s="105" t="s">
        <v>2307</v>
      </c>
      <c r="C507" s="262" t="s">
        <v>1282</v>
      </c>
      <c r="D507" s="262" t="s">
        <v>3320</v>
      </c>
      <c r="E507" s="161" t="str">
        <f>"Check if "&amp;'Fields on Screen Rules'!$AE$450&amp;" is NOT checked"</f>
        <v>Check if Check to designate another person to receive copies of any notice of lapse or termination (299) is NOT checked</v>
      </c>
      <c r="F507" s="247"/>
      <c r="G507" s="164"/>
      <c r="H507" s="177"/>
      <c r="I507" s="287"/>
    </row>
    <row r="508" spans="1:9" s="104" customFormat="1" ht="30.6" outlineLevel="1" x14ac:dyDescent="0.25">
      <c r="A508" s="51" t="s">
        <v>3248</v>
      </c>
      <c r="B508" s="105" t="s">
        <v>2307</v>
      </c>
      <c r="C508" s="262" t="s">
        <v>1282</v>
      </c>
      <c r="D508" s="262" t="s">
        <v>3321</v>
      </c>
      <c r="E508" s="161" t="str">
        <f>"Check if "&amp;'Fields on Screen Rules'!$AE$450&amp;" is checked"</f>
        <v>Check if Check to designate another person to receive copies of any notice of lapse or termination (299) is checked</v>
      </c>
      <c r="F508" s="247"/>
      <c r="G508" s="164"/>
      <c r="H508" s="177"/>
      <c r="I508" s="287"/>
    </row>
    <row r="509" spans="1:9" s="25" customFormat="1" ht="30.6" outlineLevel="1" x14ac:dyDescent="0.25">
      <c r="A509" s="51" t="s">
        <v>3249</v>
      </c>
      <c r="B509" s="105" t="s">
        <v>2307</v>
      </c>
      <c r="C509" s="262" t="s">
        <v>1282</v>
      </c>
      <c r="D509" s="262" t="s">
        <v>149</v>
      </c>
      <c r="E509" s="161" t="str">
        <f>'Fields on Screen Rules'!$AE$451&amp;" "&amp;'Fields on Screen Rules'!$AE$452&amp;" "&amp;'Fields on Screen Rules'!$AE$453&amp;" "&amp;'Fields on Screen Rules'!$AE$454</f>
        <v>First (300) MI (301) Last (302) Suffix (303)</v>
      </c>
      <c r="F509" s="247"/>
      <c r="G509" s="164"/>
      <c r="H509" s="177"/>
      <c r="I509" s="288"/>
    </row>
    <row r="510" spans="1:9" s="104" customFormat="1" ht="30.6" outlineLevel="1" x14ac:dyDescent="0.25">
      <c r="A510" s="51" t="s">
        <v>3250</v>
      </c>
      <c r="B510" s="105" t="s">
        <v>2307</v>
      </c>
      <c r="C510" s="262" t="s">
        <v>1282</v>
      </c>
      <c r="D510" s="262" t="s">
        <v>199</v>
      </c>
      <c r="E510" s="161" t="str">
        <f>'Fields on Screen Rules'!$AE$459</f>
        <v>Telephone # (308)</v>
      </c>
      <c r="F510" s="247"/>
      <c r="G510" s="164"/>
      <c r="H510" s="177"/>
      <c r="I510" s="287"/>
    </row>
    <row r="511" spans="1:9" s="104" customFormat="1" ht="30.6" outlineLevel="1" x14ac:dyDescent="0.25">
      <c r="A511" s="51" t="s">
        <v>3251</v>
      </c>
      <c r="B511" s="105" t="s">
        <v>2307</v>
      </c>
      <c r="C511" s="262" t="s">
        <v>1282</v>
      </c>
      <c r="D511" s="262" t="s">
        <v>435</v>
      </c>
      <c r="E511" s="161" t="str">
        <f>'Fields on Screen Rules'!$AE$455</f>
        <v>Street Address (304)</v>
      </c>
      <c r="F511" s="247"/>
      <c r="G511" s="164"/>
      <c r="H511" s="177"/>
      <c r="I511" s="287"/>
    </row>
    <row r="512" spans="1:9" s="104" customFormat="1" ht="30.6" outlineLevel="1" x14ac:dyDescent="0.25">
      <c r="A512" s="51" t="s">
        <v>3252</v>
      </c>
      <c r="B512" s="105" t="s">
        <v>2307</v>
      </c>
      <c r="C512" s="262" t="s">
        <v>1282</v>
      </c>
      <c r="D512" s="262" t="s">
        <v>395</v>
      </c>
      <c r="E512" s="161" t="str">
        <f>'Fields on Screen Rules'!$AE$456</f>
        <v>City (305)</v>
      </c>
      <c r="F512" s="247"/>
      <c r="G512" s="164"/>
      <c r="H512" s="177"/>
      <c r="I512" s="287"/>
    </row>
    <row r="513" spans="1:13" s="104" customFormat="1" ht="30.6" outlineLevel="1" x14ac:dyDescent="0.25">
      <c r="A513" s="51" t="s">
        <v>3253</v>
      </c>
      <c r="B513" s="105" t="s">
        <v>2307</v>
      </c>
      <c r="C513" s="262" t="s">
        <v>1282</v>
      </c>
      <c r="D513" s="262" t="s">
        <v>284</v>
      </c>
      <c r="E513" s="161" t="str">
        <f>'Fields on Screen Rules'!$AE$457</f>
        <v>State (306)</v>
      </c>
      <c r="F513" s="247"/>
      <c r="G513" s="164"/>
      <c r="H513" s="177"/>
      <c r="I513" s="287"/>
    </row>
    <row r="514" spans="1:13" s="104" customFormat="1" ht="30.6" outlineLevel="1" x14ac:dyDescent="0.25">
      <c r="A514" s="51" t="s">
        <v>3254</v>
      </c>
      <c r="B514" s="105" t="s">
        <v>2307</v>
      </c>
      <c r="C514" s="262" t="s">
        <v>1282</v>
      </c>
      <c r="D514" s="262" t="s">
        <v>1262</v>
      </c>
      <c r="E514" s="161" t="str">
        <f>'Fields on Screen Rules'!$AE$458</f>
        <v>Zip Code (307)</v>
      </c>
      <c r="F514" s="247"/>
      <c r="G514" s="164"/>
      <c r="H514" s="177"/>
      <c r="I514" s="287"/>
    </row>
    <row r="515" spans="1:13" s="104" customFormat="1" ht="112.2" outlineLevel="1" x14ac:dyDescent="0.25">
      <c r="A515" s="51" t="s">
        <v>3255</v>
      </c>
      <c r="B515" s="105" t="s">
        <v>1564</v>
      </c>
      <c r="C515" s="262" t="s">
        <v>1282</v>
      </c>
      <c r="D515" s="262" t="s">
        <v>3322</v>
      </c>
      <c r="E515" s="161" t="str">
        <f>"Check if "&amp;'Fields on Screen Rules'!$AE$450&amp;" is NOT checked"</f>
        <v>Check if Check to designate another person to receive copies of any notice of lapse or termination (299) is NOT checked</v>
      </c>
      <c r="F515" s="247"/>
      <c r="G515" s="164"/>
      <c r="H515" s="177"/>
      <c r="I515" s="287"/>
    </row>
    <row r="516" spans="1:13" s="104" customFormat="1" ht="30.6" x14ac:dyDescent="0.25">
      <c r="A516" s="51" t="s">
        <v>3256</v>
      </c>
      <c r="B516" s="105" t="s">
        <v>2307</v>
      </c>
      <c r="C516" s="64" t="s">
        <v>1570</v>
      </c>
      <c r="D516" s="95" t="s">
        <v>3323</v>
      </c>
      <c r="E516" s="161" t="str">
        <f>"Check the Yes box if "&amp;'Fields on Screen Rules'!$AE$723&amp;" is Yes
Check the No box if "&amp;'Fields on Screen Rules'!$AE$723&amp;" is No"</f>
        <v>Check the Yes box if Are you covered by Medicaid (444) is Yes
Check the No box if Are you covered by Medicaid (444) is No</v>
      </c>
      <c r="F516" s="95"/>
      <c r="G516" s="99"/>
      <c r="H516" s="177"/>
      <c r="I516" s="288"/>
      <c r="J516" s="20"/>
      <c r="K516" s="20"/>
      <c r="L516" s="20"/>
      <c r="M516" s="20"/>
    </row>
    <row r="517" spans="1:13" s="104" customFormat="1" ht="51" x14ac:dyDescent="0.25">
      <c r="A517" s="51" t="s">
        <v>3257</v>
      </c>
      <c r="B517" s="105" t="s">
        <v>2307</v>
      </c>
      <c r="C517" s="64" t="s">
        <v>1570</v>
      </c>
      <c r="D517" s="95" t="s">
        <v>3324</v>
      </c>
      <c r="E517" s="161" t="str">
        <f>"Check the Yes box if "&amp;'Fields on Screen Rules'!$AE$724&amp;" is Yes
Check the No box if "&amp;'Fields on Screen Rules'!$AE$724&amp;" is No"</f>
        <v>Check the Yes box if Do you have another long-term care insurance policy or certificate (including a health care service contract or health maintenance organization contract), whether existing or pending (445) is Yes
Check the No box if Do you have another long-term care insurance policy or certificate (including a health care service contract or health maintenance organization contract), whether existing or pending (445) is No</v>
      </c>
      <c r="F517" s="95"/>
      <c r="G517" s="99"/>
      <c r="H517" s="177"/>
      <c r="I517" s="288"/>
      <c r="J517" s="20"/>
      <c r="K517" s="20"/>
      <c r="L517" s="20"/>
      <c r="M517" s="20"/>
    </row>
    <row r="518" spans="1:13" s="104" customFormat="1" ht="40.799999999999997" x14ac:dyDescent="0.25">
      <c r="A518" s="51" t="s">
        <v>3258</v>
      </c>
      <c r="B518" s="105" t="s">
        <v>2307</v>
      </c>
      <c r="C518" s="64" t="s">
        <v>1570</v>
      </c>
      <c r="D518" s="95" t="s">
        <v>1603</v>
      </c>
      <c r="E518" s="161" t="str">
        <f>"Check the Yes box if "&amp;'Fields on Screen Rules'!$AE$725&amp;" is Yes
Check the No box if "&amp;'Fields on Screen Rules'!$AE$725&amp;" is No"</f>
        <v>Check the Yes box if Did you have another long-term care insurance policy or certificate in force during the last 12 months that has terminated (446) is Yes
Check the No box if Did you have another long-term care insurance policy or certificate in force during the last 12 months that has terminated (446) is No</v>
      </c>
      <c r="F518" s="95"/>
      <c r="G518" s="99"/>
      <c r="H518" s="177"/>
      <c r="I518" s="288"/>
      <c r="J518" s="20"/>
      <c r="K518" s="20"/>
      <c r="L518" s="20"/>
      <c r="M518" s="20"/>
    </row>
    <row r="519" spans="1:13" s="104" customFormat="1" ht="30.6" x14ac:dyDescent="0.25">
      <c r="A519" s="51" t="s">
        <v>3259</v>
      </c>
      <c r="B519" s="105" t="s">
        <v>2307</v>
      </c>
      <c r="C519" s="64" t="s">
        <v>1570</v>
      </c>
      <c r="D519" s="95" t="s">
        <v>944</v>
      </c>
      <c r="E519" s="161" t="str">
        <f>'Fields on Screen Rules'!$AE$728</f>
        <v>Company Name (449)</v>
      </c>
      <c r="F519" s="41" t="s">
        <v>1688</v>
      </c>
      <c r="G519" s="99"/>
      <c r="H519" s="177"/>
      <c r="I519" s="288"/>
      <c r="J519" s="20"/>
      <c r="K519" s="20"/>
      <c r="L519" s="20"/>
      <c r="M519" s="20"/>
    </row>
    <row r="520" spans="1:13" s="104" customFormat="1" ht="30.6" x14ac:dyDescent="0.25">
      <c r="A520" s="51" t="s">
        <v>3260</v>
      </c>
      <c r="B520" s="105" t="s">
        <v>2307</v>
      </c>
      <c r="C520" s="64" t="s">
        <v>1570</v>
      </c>
      <c r="D520" s="95" t="s">
        <v>942</v>
      </c>
      <c r="E520" s="161" t="str">
        <f>"Place an X in this box if "&amp;'Fields on Screen Rules'!$AE$729&amp;" is LTC"</f>
        <v>Place an X in this box if Coverage Type (450) is LTC</v>
      </c>
      <c r="F520" s="41" t="s">
        <v>1688</v>
      </c>
      <c r="G520" s="99"/>
      <c r="H520" s="177"/>
      <c r="I520" s="288"/>
      <c r="J520" s="20"/>
      <c r="K520" s="20"/>
      <c r="L520" s="20"/>
      <c r="M520" s="20"/>
    </row>
    <row r="521" spans="1:13" s="104" customFormat="1" ht="30.6" x14ac:dyDescent="0.25">
      <c r="A521" s="51" t="s">
        <v>3261</v>
      </c>
      <c r="B521" s="105" t="s">
        <v>2307</v>
      </c>
      <c r="C521" s="64" t="s">
        <v>1570</v>
      </c>
      <c r="D521" s="95" t="s">
        <v>943</v>
      </c>
      <c r="E521" s="161" t="str">
        <f>"Place an X in this box if "&amp;'Fields on Screen Rules'!$AE$729&amp;" is Health"</f>
        <v>Place an X in this box if Coverage Type (450) is Health</v>
      </c>
      <c r="F521" s="41" t="s">
        <v>1688</v>
      </c>
      <c r="G521" s="99"/>
      <c r="H521" s="177"/>
      <c r="I521" s="288"/>
      <c r="J521" s="20"/>
      <c r="K521" s="20"/>
      <c r="L521" s="20"/>
      <c r="M521" s="20"/>
    </row>
    <row r="522" spans="1:13" s="104" customFormat="1" ht="30.6" x14ac:dyDescent="0.25">
      <c r="A522" s="51" t="s">
        <v>3262</v>
      </c>
      <c r="B522" s="105" t="s">
        <v>2307</v>
      </c>
      <c r="C522" s="64" t="s">
        <v>1570</v>
      </c>
      <c r="D522" s="95" t="s">
        <v>1605</v>
      </c>
      <c r="E522" s="161" t="str">
        <f>"Place an X in this box if "&amp;'Fields on Screen Rules'!$AE$730&amp;" is Existing"</f>
        <v>Place an X in this box if Policy Status (451) is Existing</v>
      </c>
      <c r="F522" s="41" t="s">
        <v>1688</v>
      </c>
      <c r="G522" s="99"/>
      <c r="H522" s="177"/>
      <c r="I522" s="288"/>
      <c r="J522" s="20"/>
      <c r="K522" s="20"/>
      <c r="L522" s="20"/>
      <c r="M522" s="20"/>
    </row>
    <row r="523" spans="1:13" s="104" customFormat="1" ht="30.6" x14ac:dyDescent="0.25">
      <c r="A523" s="51" t="s">
        <v>3263</v>
      </c>
      <c r="B523" s="105" t="s">
        <v>2307</v>
      </c>
      <c r="C523" s="64" t="s">
        <v>1570</v>
      </c>
      <c r="D523" s="95" t="s">
        <v>1606</v>
      </c>
      <c r="E523" s="161" t="str">
        <f>"Place an X in this box if "&amp;'Fields on Screen Rules'!$AE$730&amp;" is Pending"</f>
        <v>Place an X in this box if Policy Status (451) is Pending</v>
      </c>
      <c r="F523" s="41" t="s">
        <v>1688</v>
      </c>
      <c r="G523" s="99"/>
      <c r="H523" s="177"/>
      <c r="I523" s="288"/>
      <c r="J523" s="20"/>
      <c r="K523" s="20"/>
      <c r="L523" s="20"/>
      <c r="M523" s="20"/>
    </row>
    <row r="524" spans="1:13" s="104" customFormat="1" ht="30.6" x14ac:dyDescent="0.25">
      <c r="A524" s="51" t="s">
        <v>3264</v>
      </c>
      <c r="B524" s="105" t="s">
        <v>2307</v>
      </c>
      <c r="C524" s="64" t="s">
        <v>1570</v>
      </c>
      <c r="D524" s="95" t="s">
        <v>1607</v>
      </c>
      <c r="E524" s="161" t="str">
        <f>"Place an X in this box if "&amp;'Fields on Screen Rules'!$AE$730&amp;" is Terminated"</f>
        <v>Place an X in this box if Policy Status (451) is Terminated</v>
      </c>
      <c r="F524" s="41" t="s">
        <v>1688</v>
      </c>
      <c r="G524" s="99"/>
      <c r="H524" s="177"/>
      <c r="I524" s="288"/>
      <c r="J524" s="20"/>
      <c r="K524" s="20"/>
      <c r="L524" s="20"/>
      <c r="M524" s="20"/>
    </row>
    <row r="525" spans="1:13" s="104" customFormat="1" ht="30.6" x14ac:dyDescent="0.25">
      <c r="A525" s="51" t="s">
        <v>3265</v>
      </c>
      <c r="B525" s="105" t="s">
        <v>2307</v>
      </c>
      <c r="C525" s="64" t="s">
        <v>1570</v>
      </c>
      <c r="D525" s="95" t="s">
        <v>1574</v>
      </c>
      <c r="E525" s="161" t="str">
        <f>'Fields on Screen Rules'!$AE$731</f>
        <v>Termination Date (452)</v>
      </c>
      <c r="F525" s="41" t="s">
        <v>1688</v>
      </c>
      <c r="G525" s="99"/>
      <c r="H525" s="177"/>
      <c r="I525" s="288"/>
      <c r="J525" s="20"/>
      <c r="K525" s="20"/>
      <c r="L525" s="20"/>
      <c r="M525" s="20"/>
    </row>
    <row r="526" spans="1:13" s="104" customFormat="1" ht="51" x14ac:dyDescent="0.25">
      <c r="A526" s="51" t="s">
        <v>3266</v>
      </c>
      <c r="B526" s="105" t="s">
        <v>2307</v>
      </c>
      <c r="C526" s="64" t="s">
        <v>1570</v>
      </c>
      <c r="D526" s="95" t="s">
        <v>1604</v>
      </c>
      <c r="E526" s="161" t="str">
        <f>"Check the Yes box if "&amp;'Fields on Screen Rules'!$AE$726&amp;" is Yes
Check the No box if "&amp;'Fields on Screen Rules'!$AE$726&amp;" is No"</f>
        <v>Check the Yes box if Do you intend to replace any of your medical or health coverage, including any long term care coverage, with this applied for policy (447) is Yes
Check the No box if Do you intend to replace any of your medical or health coverage, including any long term care coverage, with this applied for policy (447) is No</v>
      </c>
      <c r="F526" s="95"/>
      <c r="G526" s="99"/>
      <c r="H526" s="177"/>
      <c r="I526" s="287"/>
    </row>
    <row r="527" spans="1:13" s="104" customFormat="1" ht="30.6" x14ac:dyDescent="0.25">
      <c r="A527" s="51" t="s">
        <v>3267</v>
      </c>
      <c r="B527" s="105" t="s">
        <v>2307</v>
      </c>
      <c r="C527" s="64" t="s">
        <v>1570</v>
      </c>
      <c r="D527" s="95" t="s">
        <v>937</v>
      </c>
      <c r="E527" s="161" t="str">
        <f>'Fields on Screen Rules'!$AE$734</f>
        <v>Policy Number (455)</v>
      </c>
      <c r="F527" s="41" t="s">
        <v>1689</v>
      </c>
      <c r="G527" s="99"/>
      <c r="H527" s="177"/>
      <c r="I527" s="287"/>
    </row>
    <row r="528" spans="1:13" s="104" customFormat="1" ht="30.6" x14ac:dyDescent="0.25">
      <c r="A528" s="51" t="s">
        <v>3268</v>
      </c>
      <c r="B528" s="105" t="s">
        <v>2307</v>
      </c>
      <c r="C528" s="64" t="s">
        <v>1570</v>
      </c>
      <c r="D528" s="95" t="s">
        <v>938</v>
      </c>
      <c r="E528" s="167" t="s">
        <v>792</v>
      </c>
      <c r="F528" s="95"/>
      <c r="G528" s="99"/>
      <c r="H528" s="177"/>
      <c r="I528" s="287"/>
    </row>
    <row r="529" spans="1:9" s="104" customFormat="1" ht="30.6" x14ac:dyDescent="0.25">
      <c r="A529" s="51" t="s">
        <v>3269</v>
      </c>
      <c r="B529" s="105" t="s">
        <v>2307</v>
      </c>
      <c r="C529" s="64" t="s">
        <v>1570</v>
      </c>
      <c r="D529" s="95" t="s">
        <v>939</v>
      </c>
      <c r="E529" s="161" t="str">
        <f>"Place an X in this box if "&amp;'Fields on Screen Rules'!$AE$735&amp;" is Life+LTC"</f>
        <v>Place an X in this box if Coverage Type (456) is Life+LTC</v>
      </c>
      <c r="F529" s="41" t="s">
        <v>1689</v>
      </c>
      <c r="G529" s="99"/>
      <c r="H529" s="177"/>
      <c r="I529" s="287"/>
    </row>
    <row r="530" spans="1:9" s="104" customFormat="1" ht="30.6" x14ac:dyDescent="0.25">
      <c r="A530" s="51" t="s">
        <v>3270</v>
      </c>
      <c r="B530" s="105" t="s">
        <v>2307</v>
      </c>
      <c r="C530" s="64" t="s">
        <v>1570</v>
      </c>
      <c r="D530" s="95" t="s">
        <v>940</v>
      </c>
      <c r="E530" s="167" t="s">
        <v>792</v>
      </c>
      <c r="F530" s="95"/>
      <c r="G530" s="99"/>
      <c r="H530" s="177"/>
      <c r="I530" s="287"/>
    </row>
    <row r="531" spans="1:9" s="104" customFormat="1" ht="30.6" x14ac:dyDescent="0.25">
      <c r="A531" s="51" t="s">
        <v>3271</v>
      </c>
      <c r="B531" s="105" t="s">
        <v>2307</v>
      </c>
      <c r="C531" s="64" t="s">
        <v>1570</v>
      </c>
      <c r="D531" s="95" t="s">
        <v>941</v>
      </c>
      <c r="E531" s="161" t="str">
        <f>"Place an X in this box if "&amp;'Fields on Screen Rules'!$AE$735&amp;" is Annuity+LTC"</f>
        <v>Place an X in this box if Coverage Type (456) is Annuity+LTC</v>
      </c>
      <c r="F531" s="41" t="s">
        <v>1689</v>
      </c>
      <c r="G531" s="99"/>
      <c r="H531" s="177"/>
      <c r="I531" s="287"/>
    </row>
    <row r="532" spans="1:9" s="104" customFormat="1" ht="30.6" x14ac:dyDescent="0.25">
      <c r="A532" s="51" t="s">
        <v>3272</v>
      </c>
      <c r="B532" s="105" t="s">
        <v>2307</v>
      </c>
      <c r="C532" s="64" t="s">
        <v>1570</v>
      </c>
      <c r="D532" s="95" t="s">
        <v>942</v>
      </c>
      <c r="E532" s="161" t="str">
        <f>"Place an X in this box if "&amp;'Fields on Screen Rules'!$AE$735&amp;" is LTC"</f>
        <v>Place an X in this box if Coverage Type (456) is LTC</v>
      </c>
      <c r="F532" s="41" t="s">
        <v>1689</v>
      </c>
      <c r="G532" s="99"/>
      <c r="H532" s="177"/>
      <c r="I532" s="287"/>
    </row>
    <row r="533" spans="1:9" s="104" customFormat="1" ht="30.6" x14ac:dyDescent="0.25">
      <c r="A533" s="51" t="s">
        <v>3273</v>
      </c>
      <c r="B533" s="105" t="s">
        <v>2307</v>
      </c>
      <c r="C533" s="64" t="s">
        <v>1570</v>
      </c>
      <c r="D533" s="95" t="s">
        <v>943</v>
      </c>
      <c r="E533" s="161" t="str">
        <f>"Place an X in this box if "&amp;'Fields on Screen Rules'!$AE$735&amp;" is Health"</f>
        <v>Place an X in this box if Coverage Type (456) is Health</v>
      </c>
      <c r="F533" s="41" t="s">
        <v>1689</v>
      </c>
      <c r="G533" s="99"/>
      <c r="H533" s="177"/>
      <c r="I533" s="287"/>
    </row>
    <row r="534" spans="1:9" s="104" customFormat="1" ht="30.6" x14ac:dyDescent="0.25">
      <c r="A534" s="51" t="s">
        <v>3274</v>
      </c>
      <c r="B534" s="105" t="s">
        <v>2307</v>
      </c>
      <c r="C534" s="64" t="s">
        <v>1570</v>
      </c>
      <c r="D534" s="95" t="s">
        <v>944</v>
      </c>
      <c r="E534" s="161" t="str">
        <f>'Fields on Screen Rules'!$AE$733</f>
        <v>Company Name (454)</v>
      </c>
      <c r="F534" s="41" t="s">
        <v>1689</v>
      </c>
      <c r="G534" s="99"/>
      <c r="H534" s="177"/>
      <c r="I534" s="287"/>
    </row>
    <row r="535" spans="1:9" s="104" customFormat="1" ht="30.6" x14ac:dyDescent="0.25">
      <c r="A535" s="51" t="s">
        <v>3275</v>
      </c>
      <c r="B535" s="105" t="s">
        <v>2307</v>
      </c>
      <c r="C535" s="64" t="s">
        <v>1570</v>
      </c>
      <c r="D535" s="95" t="s">
        <v>6</v>
      </c>
      <c r="E535" s="161" t="str">
        <f>'Fields on Screen Rules'!$AE$736</f>
        <v>Amount (457)</v>
      </c>
      <c r="F535" s="41" t="s">
        <v>1689</v>
      </c>
      <c r="G535" s="99"/>
      <c r="H535" s="177"/>
      <c r="I535" s="287"/>
    </row>
    <row r="536" spans="1:9" s="104" customFormat="1" ht="30.6" x14ac:dyDescent="0.25">
      <c r="A536" s="51" t="s">
        <v>3276</v>
      </c>
      <c r="B536" s="105" t="s">
        <v>2307</v>
      </c>
      <c r="C536" s="64" t="s">
        <v>1570</v>
      </c>
      <c r="D536" s="95" t="s">
        <v>113</v>
      </c>
      <c r="E536" s="161" t="str">
        <f>"Place an X in this box if "&amp;'Fields on Screen Rules'!$AE$737&amp;" is Yes"</f>
        <v>Place an X in this box if 1035 Exchange (458) is Yes</v>
      </c>
      <c r="F536" s="41" t="s">
        <v>1689</v>
      </c>
      <c r="G536" s="99"/>
      <c r="H536" s="177"/>
      <c r="I536" s="287"/>
    </row>
    <row r="537" spans="1:9" s="104" customFormat="1" ht="30.6" x14ac:dyDescent="0.25">
      <c r="A537" s="51" t="s">
        <v>3277</v>
      </c>
      <c r="B537" s="105" t="s">
        <v>2307</v>
      </c>
      <c r="C537" s="64" t="s">
        <v>260</v>
      </c>
      <c r="D537" s="95" t="s">
        <v>260</v>
      </c>
      <c r="E537" s="161" t="str">
        <f>'Fields on Screen Rules'!$AE$738</f>
        <v>Remarks (459)</v>
      </c>
      <c r="F537" s="41"/>
      <c r="G537" s="99"/>
      <c r="H537" s="177"/>
      <c r="I537" s="287"/>
    </row>
    <row r="538" spans="1:9" s="104" customFormat="1" ht="30.6" outlineLevel="1" x14ac:dyDescent="0.25">
      <c r="A538" s="51" t="s">
        <v>3278</v>
      </c>
      <c r="B538" s="105" t="s">
        <v>2307</v>
      </c>
      <c r="C538" s="161" t="s">
        <v>3325</v>
      </c>
      <c r="D538" s="262" t="s">
        <v>3326</v>
      </c>
      <c r="E538" s="132" t="s">
        <v>3327</v>
      </c>
      <c r="F538" s="64" t="s">
        <v>725</v>
      </c>
      <c r="G538" s="164"/>
      <c r="H538" s="177"/>
      <c r="I538" s="287"/>
    </row>
    <row r="539" spans="1:9" s="104" customFormat="1" ht="30.6" outlineLevel="1" x14ac:dyDescent="0.25">
      <c r="A539" s="51" t="s">
        <v>3279</v>
      </c>
      <c r="B539" s="105" t="s">
        <v>2307</v>
      </c>
      <c r="C539" s="262" t="s">
        <v>353</v>
      </c>
      <c r="D539" s="262" t="s">
        <v>2815</v>
      </c>
      <c r="E539" s="132" t="s">
        <v>752</v>
      </c>
      <c r="F539" s="64" t="s">
        <v>725</v>
      </c>
      <c r="G539" s="164"/>
      <c r="H539" s="177"/>
      <c r="I539" s="287"/>
    </row>
    <row r="540" spans="1:9" s="104" customFormat="1" ht="30.6" outlineLevel="1" x14ac:dyDescent="0.25">
      <c r="A540" s="51" t="s">
        <v>3280</v>
      </c>
      <c r="B540" s="105" t="s">
        <v>2307</v>
      </c>
      <c r="C540" s="262" t="s">
        <v>353</v>
      </c>
      <c r="D540" s="262" t="s">
        <v>284</v>
      </c>
      <c r="E540" s="64" t="s">
        <v>2816</v>
      </c>
      <c r="F540" s="64"/>
      <c r="G540" s="164"/>
      <c r="H540" s="177"/>
      <c r="I540" s="287"/>
    </row>
    <row r="541" spans="1:9" s="104" customFormat="1" ht="30.6" outlineLevel="1" x14ac:dyDescent="0.25">
      <c r="A541" s="51" t="s">
        <v>3281</v>
      </c>
      <c r="B541" s="105" t="s">
        <v>2307</v>
      </c>
      <c r="C541" s="262" t="s">
        <v>353</v>
      </c>
      <c r="D541" s="262" t="s">
        <v>2817</v>
      </c>
      <c r="E541" s="132" t="s">
        <v>2818</v>
      </c>
      <c r="F541" s="64" t="s">
        <v>725</v>
      </c>
      <c r="G541" s="164"/>
      <c r="H541" s="177"/>
      <c r="I541" s="287"/>
    </row>
    <row r="542" spans="1:9" s="104" customFormat="1" ht="30.6" outlineLevel="1" x14ac:dyDescent="0.25">
      <c r="A542" s="51" t="s">
        <v>3282</v>
      </c>
      <c r="B542" s="105" t="s">
        <v>2307</v>
      </c>
      <c r="C542" s="262" t="s">
        <v>353</v>
      </c>
      <c r="D542" s="262" t="s">
        <v>2819</v>
      </c>
      <c r="E542" s="132" t="s">
        <v>398</v>
      </c>
      <c r="F542" s="64" t="s">
        <v>725</v>
      </c>
      <c r="G542" s="164"/>
      <c r="H542" s="177"/>
      <c r="I542" s="287"/>
    </row>
    <row r="543" spans="1:9" s="104" customFormat="1" ht="30.6" outlineLevel="1" x14ac:dyDescent="0.25">
      <c r="A543" s="51" t="s">
        <v>3283</v>
      </c>
      <c r="B543" s="105" t="s">
        <v>2307</v>
      </c>
      <c r="C543" s="262" t="s">
        <v>353</v>
      </c>
      <c r="D543" s="262" t="s">
        <v>2821</v>
      </c>
      <c r="E543" s="132" t="s">
        <v>3330</v>
      </c>
      <c r="F543" s="64" t="s">
        <v>725</v>
      </c>
      <c r="G543" s="164"/>
      <c r="H543" s="177"/>
      <c r="I543" s="287"/>
    </row>
    <row r="544" spans="1:9" s="104" customFormat="1" ht="30.6" outlineLevel="1" x14ac:dyDescent="0.25">
      <c r="A544" s="51" t="s">
        <v>3284</v>
      </c>
      <c r="B544" s="105" t="s">
        <v>2307</v>
      </c>
      <c r="C544" s="262" t="s">
        <v>353</v>
      </c>
      <c r="D544" s="262" t="s">
        <v>2823</v>
      </c>
      <c r="E544" s="132" t="s">
        <v>685</v>
      </c>
      <c r="F544" s="64" t="s">
        <v>725</v>
      </c>
      <c r="G544" s="164"/>
      <c r="H544" s="177"/>
      <c r="I544" s="287"/>
    </row>
    <row r="545" spans="1:9" s="104" customFormat="1" ht="30.6" outlineLevel="1" x14ac:dyDescent="0.25">
      <c r="A545" s="51" t="s">
        <v>3285</v>
      </c>
      <c r="B545" s="105" t="s">
        <v>2307</v>
      </c>
      <c r="C545" s="262" t="s">
        <v>353</v>
      </c>
      <c r="D545" s="262" t="s">
        <v>2824</v>
      </c>
      <c r="E545" s="167" t="s">
        <v>792</v>
      </c>
      <c r="F545" s="247"/>
      <c r="G545" s="164"/>
      <c r="H545" s="177"/>
      <c r="I545" s="287"/>
    </row>
    <row r="546" spans="1:9" s="104" customFormat="1" ht="61.2" outlineLevel="1" x14ac:dyDescent="0.25">
      <c r="A546" s="51" t="s">
        <v>3286</v>
      </c>
      <c r="B546" s="105" t="s">
        <v>2307</v>
      </c>
      <c r="C546" s="262" t="s">
        <v>1729</v>
      </c>
      <c r="D546" s="262" t="s">
        <v>3333</v>
      </c>
      <c r="E546" s="161" t="str">
        <f>'Fields on Screen Rules'!$AE$424</f>
        <v>Company Name (274)</v>
      </c>
      <c r="F546" s="247"/>
      <c r="G546" s="164"/>
      <c r="H546" s="177"/>
      <c r="I546" s="287"/>
    </row>
    <row r="547" spans="1:9" s="104" customFormat="1" ht="30.6" outlineLevel="1" x14ac:dyDescent="0.25">
      <c r="A547" s="51" t="s">
        <v>3287</v>
      </c>
      <c r="B547" s="105" t="s">
        <v>2307</v>
      </c>
      <c r="C547" s="262" t="s">
        <v>1729</v>
      </c>
      <c r="D547" s="262" t="s">
        <v>35</v>
      </c>
      <c r="E547" s="161" t="str">
        <f>'Fields on Screen Rules'!$AE$425</f>
        <v>Policy Number (275)</v>
      </c>
      <c r="F547" s="247"/>
      <c r="G547" s="164"/>
      <c r="H547" s="177"/>
      <c r="I547" s="287"/>
    </row>
    <row r="548" spans="1:9" s="104" customFormat="1" ht="30.6" outlineLevel="1" x14ac:dyDescent="0.25">
      <c r="A548" s="51" t="s">
        <v>3288</v>
      </c>
      <c r="B548" s="105" t="s">
        <v>2307</v>
      </c>
      <c r="C548" s="262" t="s">
        <v>1729</v>
      </c>
      <c r="D548" s="262" t="s">
        <v>1256</v>
      </c>
      <c r="E548" s="161" t="str">
        <f>'Fields on Screen Rules'!$AE$426</f>
        <v>Year of Issue (276)</v>
      </c>
      <c r="F548" s="247"/>
      <c r="G548" s="164"/>
      <c r="H548" s="177"/>
      <c r="I548" s="287"/>
    </row>
    <row r="549" spans="1:9" s="104" customFormat="1" ht="30.6" outlineLevel="1" x14ac:dyDescent="0.25">
      <c r="A549" s="51" t="s">
        <v>3289</v>
      </c>
      <c r="B549" s="105" t="s">
        <v>2307</v>
      </c>
      <c r="C549" s="262" t="s">
        <v>1729</v>
      </c>
      <c r="D549" s="262" t="s">
        <v>1259</v>
      </c>
      <c r="E549" s="161" t="str">
        <f>"Check if "&amp;'Fields on Screen Rules'!$AE$427&amp;" is Checked"</f>
        <v>Check if In Force (277) is Checked</v>
      </c>
      <c r="F549" s="247"/>
      <c r="G549" s="164"/>
      <c r="H549" s="177"/>
      <c r="I549" s="287"/>
    </row>
    <row r="550" spans="1:9" s="104" customFormat="1" ht="30.6" outlineLevel="1" x14ac:dyDescent="0.25">
      <c r="A550" s="51" t="s">
        <v>3290</v>
      </c>
      <c r="B550" s="105" t="s">
        <v>2307</v>
      </c>
      <c r="C550" s="262" t="s">
        <v>1729</v>
      </c>
      <c r="D550" s="262" t="s">
        <v>1260</v>
      </c>
      <c r="E550" s="161" t="str">
        <f>"Check if "&amp;'Fields on Screen Rules'!$AE$428&amp;" is Checked"</f>
        <v>Check if No longer in force (278) is Checked</v>
      </c>
      <c r="F550" s="247"/>
      <c r="G550" s="164"/>
      <c r="H550" s="177"/>
      <c r="I550" s="287"/>
    </row>
    <row r="551" spans="1:9" s="104" customFormat="1" ht="30.6" outlineLevel="1" x14ac:dyDescent="0.25">
      <c r="A551" s="51" t="s">
        <v>3291</v>
      </c>
      <c r="B551" s="105" t="s">
        <v>2307</v>
      </c>
      <c r="C551" s="262" t="s">
        <v>1729</v>
      </c>
      <c r="D551" s="262" t="s">
        <v>944</v>
      </c>
      <c r="E551" s="161" t="str">
        <f>'Fields on Screen Rules'!$AE$430</f>
        <v>Company Name (280)</v>
      </c>
      <c r="F551" s="247"/>
      <c r="G551" s="164"/>
      <c r="H551" s="177"/>
      <c r="I551" s="287"/>
    </row>
    <row r="552" spans="1:9" s="104" customFormat="1" ht="30.6" outlineLevel="1" x14ac:dyDescent="0.25">
      <c r="A552" s="51" t="s">
        <v>3292</v>
      </c>
      <c r="B552" s="105" t="s">
        <v>2307</v>
      </c>
      <c r="C552" s="262" t="s">
        <v>1729</v>
      </c>
      <c r="D552" s="262" t="s">
        <v>35</v>
      </c>
      <c r="E552" s="161" t="str">
        <f>'Fields on Screen Rules'!$AE$431</f>
        <v>Policy Number (281)</v>
      </c>
      <c r="F552" s="247"/>
      <c r="G552" s="164"/>
      <c r="H552" s="177"/>
      <c r="I552" s="287"/>
    </row>
    <row r="553" spans="1:9" s="104" customFormat="1" ht="30.6" outlineLevel="1" x14ac:dyDescent="0.25">
      <c r="A553" s="51" t="s">
        <v>3293</v>
      </c>
      <c r="B553" s="105" t="s">
        <v>2307</v>
      </c>
      <c r="C553" s="262" t="s">
        <v>1729</v>
      </c>
      <c r="D553" s="262" t="s">
        <v>1256</v>
      </c>
      <c r="E553" s="161" t="str">
        <f>'Fields on Screen Rules'!$AE$432</f>
        <v>Year of Issue (282)</v>
      </c>
      <c r="F553" s="247"/>
      <c r="G553" s="164"/>
      <c r="H553" s="177"/>
      <c r="I553" s="287"/>
    </row>
    <row r="554" spans="1:9" s="104" customFormat="1" ht="30.6" outlineLevel="1" x14ac:dyDescent="0.25">
      <c r="A554" s="51" t="s">
        <v>3294</v>
      </c>
      <c r="B554" s="105" t="s">
        <v>2307</v>
      </c>
      <c r="C554" s="262" t="s">
        <v>1729</v>
      </c>
      <c r="D554" s="262" t="s">
        <v>1259</v>
      </c>
      <c r="E554" s="161" t="str">
        <f>"Check if "&amp;'Fields on Screen Rules'!$AE$433&amp;" is Checked"</f>
        <v>Check if In Force (283) is Checked</v>
      </c>
      <c r="F554" s="247"/>
      <c r="G554" s="164"/>
      <c r="H554" s="177"/>
      <c r="I554" s="287"/>
    </row>
    <row r="555" spans="1:9" s="104" customFormat="1" ht="30.6" outlineLevel="1" x14ac:dyDescent="0.25">
      <c r="A555" s="51" t="s">
        <v>3295</v>
      </c>
      <c r="B555" s="105" t="s">
        <v>2307</v>
      </c>
      <c r="C555" s="262" t="s">
        <v>1729</v>
      </c>
      <c r="D555" s="262" t="s">
        <v>1260</v>
      </c>
      <c r="E555" s="161" t="str">
        <f>"Check if "&amp;'Fields on Screen Rules'!$AE$434&amp;" is Checked"</f>
        <v>Check if No longer in force (284) is Checked</v>
      </c>
      <c r="F555" s="247"/>
      <c r="G555" s="164"/>
      <c r="H555" s="177"/>
      <c r="I555" s="287"/>
    </row>
    <row r="556" spans="1:9" s="104" customFormat="1" ht="30.6" outlineLevel="1" x14ac:dyDescent="0.25">
      <c r="A556" s="51" t="s">
        <v>3296</v>
      </c>
      <c r="B556" s="105" t="s">
        <v>2307</v>
      </c>
      <c r="C556" s="262" t="s">
        <v>1729</v>
      </c>
      <c r="D556" s="262" t="s">
        <v>3331</v>
      </c>
      <c r="E556" s="132" t="s">
        <v>281</v>
      </c>
      <c r="F556" s="64" t="s">
        <v>725</v>
      </c>
      <c r="G556" s="164"/>
      <c r="H556" s="177"/>
      <c r="I556" s="287"/>
    </row>
    <row r="557" spans="1:9" s="104" customFormat="1" ht="30.6" outlineLevel="1" x14ac:dyDescent="0.25">
      <c r="A557" s="51" t="s">
        <v>3297</v>
      </c>
      <c r="B557" s="105" t="s">
        <v>2307</v>
      </c>
      <c r="C557" s="262" t="s">
        <v>1729</v>
      </c>
      <c r="D557" s="262" t="s">
        <v>3332</v>
      </c>
      <c r="E557" s="161" t="str">
        <f>'Fields on Screen Rules'!$AE$124&amp;" "&amp;'Fields on Screen Rules'!$AE$125&amp;" "&amp;'Fields on Screen Rules'!$AE$126</f>
        <v>First (3) MI (4) Last (5)</v>
      </c>
      <c r="F557" s="247"/>
      <c r="G557" s="164"/>
      <c r="H557" s="177"/>
      <c r="I557" s="287"/>
    </row>
    <row r="558" spans="1:9" s="104" customFormat="1" ht="30.6" outlineLevel="1" x14ac:dyDescent="0.25">
      <c r="A558" s="51" t="s">
        <v>3298</v>
      </c>
      <c r="B558" s="105" t="s">
        <v>2307</v>
      </c>
      <c r="C558" s="262" t="s">
        <v>1729</v>
      </c>
      <c r="D558" s="262" t="s">
        <v>1436</v>
      </c>
      <c r="E558" s="161" t="str">
        <f>'Fields on Screen Rules'!$AE$133</f>
        <v>State License # (12)</v>
      </c>
      <c r="F558" s="143"/>
      <c r="G558" s="164"/>
      <c r="H558" s="177"/>
      <c r="I558" s="287"/>
    </row>
    <row r="559" spans="1:9" s="104" customFormat="1" x14ac:dyDescent="0.25">
      <c r="A559" s="51" t="s">
        <v>3299</v>
      </c>
      <c r="B559" s="19" t="s">
        <v>374</v>
      </c>
      <c r="C559" s="65"/>
      <c r="D559" s="65"/>
      <c r="E559" s="93"/>
      <c r="F559" s="17"/>
      <c r="G559" s="164"/>
      <c r="H559" s="177"/>
      <c r="I559" s="287"/>
    </row>
    <row r="560" spans="1:9" s="104" customFormat="1" outlineLevel="1" x14ac:dyDescent="0.25">
      <c r="A560" s="51" t="s">
        <v>3300</v>
      </c>
      <c r="B560" s="105" t="s">
        <v>374</v>
      </c>
      <c r="C560" s="161" t="s">
        <v>369</v>
      </c>
      <c r="D560" s="262" t="s">
        <v>635</v>
      </c>
      <c r="E560" s="161" t="str">
        <f>'Fields on Screen Rules'!AE$144&amp;" "&amp;'Fields on Screen Rules'!AE$145&amp;" "&amp;'Fields on Screen Rules'!AE$146&amp;" "&amp;'Fields on Screen Rules'!AE$147</f>
        <v>First (23) MI (24) Last (25) Suffix (26)</v>
      </c>
      <c r="F560" s="143"/>
      <c r="G560" s="164"/>
      <c r="H560" s="177"/>
      <c r="I560" s="287"/>
    </row>
    <row r="561" spans="1:9" s="104" customFormat="1" outlineLevel="1" x14ac:dyDescent="0.25">
      <c r="A561" s="51" t="s">
        <v>3301</v>
      </c>
      <c r="B561" s="105" t="s">
        <v>374</v>
      </c>
      <c r="C561" s="161" t="s">
        <v>369</v>
      </c>
      <c r="D561" s="262" t="s">
        <v>150</v>
      </c>
      <c r="E561" s="161" t="str">
        <f>'Fields on Screen Rules'!$AE$158</f>
        <v>Date of Birth (36)</v>
      </c>
      <c r="F561" s="143"/>
      <c r="G561" s="164"/>
      <c r="H561" s="177"/>
      <c r="I561" s="287"/>
    </row>
    <row r="562" spans="1:9" s="104" customFormat="1" outlineLevel="1" x14ac:dyDescent="0.25">
      <c r="A562" s="51" t="s">
        <v>3302</v>
      </c>
      <c r="B562" s="105" t="s">
        <v>374</v>
      </c>
      <c r="C562" s="161" t="s">
        <v>369</v>
      </c>
      <c r="D562" s="101" t="s">
        <v>3188</v>
      </c>
      <c r="E562" s="167" t="s">
        <v>1182</v>
      </c>
      <c r="F562" s="143"/>
      <c r="G562" s="164"/>
      <c r="H562" s="177"/>
      <c r="I562" s="287"/>
    </row>
    <row r="563" spans="1:9" s="104" customFormat="1" outlineLevel="1" x14ac:dyDescent="0.25">
      <c r="A563" s="51" t="s">
        <v>3303</v>
      </c>
      <c r="B563" s="105" t="s">
        <v>374</v>
      </c>
      <c r="C563" s="161" t="s">
        <v>369</v>
      </c>
      <c r="D563" s="101" t="s">
        <v>150</v>
      </c>
      <c r="E563" s="167" t="s">
        <v>1182</v>
      </c>
      <c r="F563" s="143"/>
      <c r="G563" s="164"/>
      <c r="H563" s="177"/>
      <c r="I563" s="287"/>
    </row>
    <row r="564" spans="1:9" s="104" customFormat="1" ht="30.6" outlineLevel="1" x14ac:dyDescent="0.25">
      <c r="A564" s="51" t="s">
        <v>3304</v>
      </c>
      <c r="B564" s="105" t="s">
        <v>374</v>
      </c>
      <c r="C564" s="161" t="s">
        <v>3189</v>
      </c>
      <c r="D564" s="101" t="s">
        <v>3190</v>
      </c>
      <c r="E564" s="161" t="str">
        <f>"Check if "&amp;'Fields on Screen Rules'!$AE$149&amp;" is yes"</f>
        <v>Check if Proposed Insured(s) changed his/her name during the past 5 years (27) is yes</v>
      </c>
      <c r="F564" s="143"/>
      <c r="G564" s="164"/>
      <c r="H564" s="177"/>
      <c r="I564" s="287"/>
    </row>
    <row r="565" spans="1:9" s="104" customFormat="1" ht="30.6" outlineLevel="1" x14ac:dyDescent="0.25">
      <c r="A565" s="51" t="s">
        <v>3305</v>
      </c>
      <c r="B565" s="105" t="s">
        <v>374</v>
      </c>
      <c r="C565" s="161" t="s">
        <v>3189</v>
      </c>
      <c r="D565" s="101" t="s">
        <v>3191</v>
      </c>
      <c r="E565" s="161" t="str">
        <f>"Check if "&amp;'Fields on Screen Rules'!$AE$149&amp;" is no"</f>
        <v>Check if Proposed Insured(s) changed his/her name during the past 5 years (27) is no</v>
      </c>
      <c r="F565" s="143"/>
      <c r="G565" s="164"/>
      <c r="H565" s="177"/>
      <c r="I565" s="287"/>
    </row>
    <row r="566" spans="1:9" s="104" customFormat="1" outlineLevel="1" x14ac:dyDescent="0.25">
      <c r="A566" s="51" t="s">
        <v>3306</v>
      </c>
      <c r="B566" s="105" t="s">
        <v>374</v>
      </c>
      <c r="C566" s="161" t="s">
        <v>3189</v>
      </c>
      <c r="D566" s="101" t="s">
        <v>1168</v>
      </c>
      <c r="E566" s="161" t="str">
        <f>'Fields on Screen Rules'!$AE$151&amp;" "&amp;'Fields on Screen Rules'!$AE$152&amp;" "&amp;'Fields on Screen Rules'!$AE$153&amp;" "&amp;'Fields on Screen Rules'!$AE$154</f>
        <v>First (29) MI (30) Last (31) Suffix (32)</v>
      </c>
      <c r="F566" s="143"/>
      <c r="G566" s="164"/>
      <c r="H566" s="177"/>
      <c r="I566" s="287"/>
    </row>
    <row r="567" spans="1:9" s="104" customFormat="1" outlineLevel="1" x14ac:dyDescent="0.25">
      <c r="A567" s="51" t="s">
        <v>3307</v>
      </c>
      <c r="B567" s="105" t="s">
        <v>374</v>
      </c>
      <c r="C567" s="161" t="s">
        <v>3189</v>
      </c>
      <c r="D567" s="101" t="s">
        <v>1799</v>
      </c>
      <c r="E567" s="282" t="str">
        <f>'Fields on Screen Rules'!$AE$155</f>
        <v>Reason for Change (33)</v>
      </c>
      <c r="F567" s="143"/>
      <c r="G567" s="164"/>
      <c r="H567" s="177"/>
      <c r="I567" s="287"/>
    </row>
    <row r="568" spans="1:9" s="104" customFormat="1" outlineLevel="1" x14ac:dyDescent="0.25">
      <c r="A568" s="51" t="s">
        <v>3308</v>
      </c>
      <c r="B568" s="105" t="s">
        <v>374</v>
      </c>
      <c r="C568" s="161" t="s">
        <v>3189</v>
      </c>
      <c r="D568" s="101" t="s">
        <v>1168</v>
      </c>
      <c r="E568" s="161" t="s">
        <v>3214</v>
      </c>
      <c r="F568" s="143"/>
      <c r="G568" s="164"/>
      <c r="H568" s="177"/>
      <c r="I568" s="287"/>
    </row>
    <row r="569" spans="1:9" s="104" customFormat="1" outlineLevel="1" x14ac:dyDescent="0.25">
      <c r="A569" s="51" t="s">
        <v>3309</v>
      </c>
      <c r="B569" s="105" t="s">
        <v>374</v>
      </c>
      <c r="C569" s="161" t="s">
        <v>3189</v>
      </c>
      <c r="D569" s="101" t="s">
        <v>1799</v>
      </c>
      <c r="E569" s="161" t="s">
        <v>3215</v>
      </c>
      <c r="F569" s="143"/>
      <c r="G569" s="164"/>
      <c r="H569" s="177"/>
      <c r="I569" s="287"/>
    </row>
    <row r="570" spans="1:9" s="104" customFormat="1" outlineLevel="1" x14ac:dyDescent="0.25">
      <c r="A570" s="51" t="s">
        <v>3310</v>
      </c>
      <c r="B570" s="105" t="s">
        <v>374</v>
      </c>
      <c r="C570" s="161" t="s">
        <v>3189</v>
      </c>
      <c r="D570" s="101" t="s">
        <v>1168</v>
      </c>
      <c r="E570" s="161" t="s">
        <v>3216</v>
      </c>
      <c r="F570" s="143"/>
      <c r="G570" s="164"/>
      <c r="H570" s="177"/>
      <c r="I570" s="287"/>
    </row>
    <row r="571" spans="1:9" s="104" customFormat="1" outlineLevel="1" x14ac:dyDescent="0.25">
      <c r="A571" s="51" t="s">
        <v>3311</v>
      </c>
      <c r="B571" s="105" t="s">
        <v>374</v>
      </c>
      <c r="C571" s="161" t="s">
        <v>3189</v>
      </c>
      <c r="D571" s="101" t="s">
        <v>1799</v>
      </c>
      <c r="E571" s="161" t="s">
        <v>3217</v>
      </c>
      <c r="F571" s="143"/>
      <c r="G571" s="164"/>
      <c r="H571" s="177"/>
      <c r="I571" s="287"/>
    </row>
    <row r="572" spans="1:9" s="104" customFormat="1" ht="20.399999999999999" outlineLevel="1" x14ac:dyDescent="0.25">
      <c r="A572" s="51" t="s">
        <v>3312</v>
      </c>
      <c r="B572" s="105" t="s">
        <v>374</v>
      </c>
      <c r="C572" s="161" t="s">
        <v>3189</v>
      </c>
      <c r="D572" s="101" t="s">
        <v>3192</v>
      </c>
      <c r="E572" s="161" t="str">
        <f>"Check if "&amp;'Fields on Screen Rules'!$AE$801&amp;" is selected"</f>
        <v>Check if Charitable Planning (521) is selected</v>
      </c>
      <c r="F572" s="143"/>
      <c r="G572" s="164"/>
      <c r="H572" s="177"/>
      <c r="I572" s="287"/>
    </row>
    <row r="573" spans="1:9" s="104" customFormat="1" outlineLevel="1" x14ac:dyDescent="0.25">
      <c r="A573" s="51" t="s">
        <v>3313</v>
      </c>
      <c r="B573" s="105" t="s">
        <v>374</v>
      </c>
      <c r="C573" s="161" t="s">
        <v>3189</v>
      </c>
      <c r="D573" s="101" t="s">
        <v>1778</v>
      </c>
      <c r="E573" s="161" t="str">
        <f>"Check if "&amp;'Fields on Screen Rules'!$AE$802&amp;" is selected"</f>
        <v>Check if Education Funding (522) is selected</v>
      </c>
      <c r="F573" s="143"/>
      <c r="G573" s="164"/>
      <c r="H573" s="177"/>
      <c r="I573" s="287"/>
    </row>
    <row r="574" spans="1:9" s="104" customFormat="1" outlineLevel="1" x14ac:dyDescent="0.25">
      <c r="A574" s="51" t="s">
        <v>3314</v>
      </c>
      <c r="B574" s="105" t="s">
        <v>374</v>
      </c>
      <c r="C574" s="161" t="s">
        <v>3189</v>
      </c>
      <c r="D574" s="101" t="s">
        <v>3193</v>
      </c>
      <c r="E574" s="161" t="str">
        <f>"Check if "&amp;'Fields on Screen Rules'!$AE$797&amp;" is selected"</f>
        <v>Check if Estate Planning  (517) is selected</v>
      </c>
      <c r="F574" s="143"/>
      <c r="G574" s="164"/>
      <c r="H574" s="177"/>
      <c r="I574" s="287"/>
    </row>
    <row r="575" spans="1:9" s="104" customFormat="1" outlineLevel="1" x14ac:dyDescent="0.25">
      <c r="A575" s="51" t="s">
        <v>3350</v>
      </c>
      <c r="B575" s="105" t="s">
        <v>374</v>
      </c>
      <c r="C575" s="161" t="s">
        <v>3189</v>
      </c>
      <c r="D575" s="101" t="s">
        <v>676</v>
      </c>
      <c r="E575" s="161" t="str">
        <f>"Check if "&amp;'Fields on Screen Rules'!$AE$798&amp;" is selected"</f>
        <v>Check if Income Replacement (518) is selected</v>
      </c>
      <c r="F575" s="143"/>
      <c r="G575" s="164"/>
      <c r="H575" s="177"/>
      <c r="I575" s="287"/>
    </row>
    <row r="576" spans="1:9" s="104" customFormat="1" outlineLevel="1" x14ac:dyDescent="0.25">
      <c r="A576" s="51" t="s">
        <v>3351</v>
      </c>
      <c r="B576" s="105" t="s">
        <v>374</v>
      </c>
      <c r="C576" s="161" t="s">
        <v>3189</v>
      </c>
      <c r="D576" s="101" t="s">
        <v>378</v>
      </c>
      <c r="E576" s="161" t="str">
        <f>"Check if "&amp;'Fields on Screen Rules'!$AE$813&amp;" is selected"</f>
        <v>Check if Other - Personal (533) is selected</v>
      </c>
      <c r="F576" s="143"/>
      <c r="G576" s="164"/>
      <c r="H576" s="177"/>
      <c r="I576" s="287"/>
    </row>
    <row r="577" spans="1:9" s="104" customFormat="1" outlineLevel="1" x14ac:dyDescent="0.25">
      <c r="A577" s="51" t="s">
        <v>3352</v>
      </c>
      <c r="B577" s="105" t="s">
        <v>374</v>
      </c>
      <c r="C577" s="161" t="s">
        <v>3189</v>
      </c>
      <c r="D577" s="101" t="s">
        <v>3218</v>
      </c>
      <c r="E577" s="161" t="str">
        <f>'Fields on Screen Rules'!$AE$814</f>
        <v>Please explain (533.5)</v>
      </c>
      <c r="F577" s="143"/>
      <c r="G577" s="164"/>
      <c r="H577" s="177"/>
      <c r="I577" s="287"/>
    </row>
    <row r="578" spans="1:9" s="104" customFormat="1" outlineLevel="1" x14ac:dyDescent="0.25">
      <c r="A578" s="51" t="s">
        <v>3353</v>
      </c>
      <c r="B578" s="105" t="s">
        <v>374</v>
      </c>
      <c r="C578" s="161" t="s">
        <v>3189</v>
      </c>
      <c r="D578" s="101" t="s">
        <v>3194</v>
      </c>
      <c r="E578" s="161" t="str">
        <f>"Check if "&amp;'Fields on Screen Rules'!$AE$799&amp;" is selected"</f>
        <v>Check if Buy/Sell (519) is selected</v>
      </c>
      <c r="F578" s="143"/>
      <c r="G578" s="164"/>
      <c r="H578" s="177"/>
      <c r="I578" s="287"/>
    </row>
    <row r="579" spans="1:9" s="104" customFormat="1" outlineLevel="1" x14ac:dyDescent="0.25">
      <c r="A579" s="51" t="s">
        <v>3354</v>
      </c>
      <c r="B579" s="105" t="s">
        <v>374</v>
      </c>
      <c r="C579" s="161" t="s">
        <v>3189</v>
      </c>
      <c r="D579" s="101" t="s">
        <v>1779</v>
      </c>
      <c r="E579" s="161" t="str">
        <f>"Check if "&amp;'Fields on Screen Rules'!$AE$803&amp;" is selected"</f>
        <v>Check if Deferred Compensation (523) is selected</v>
      </c>
      <c r="F579" s="143"/>
      <c r="G579" s="164"/>
      <c r="H579" s="177"/>
      <c r="I579" s="287"/>
    </row>
    <row r="580" spans="1:9" s="104" customFormat="1" outlineLevel="1" x14ac:dyDescent="0.25">
      <c r="A580" s="51" t="s">
        <v>3355</v>
      </c>
      <c r="B580" s="105" t="s">
        <v>374</v>
      </c>
      <c r="C580" s="161" t="s">
        <v>3189</v>
      </c>
      <c r="D580" s="101" t="s">
        <v>1780</v>
      </c>
      <c r="E580" s="161" t="str">
        <f>"Check if "&amp;'Fields on Screen Rules'!$AE$804&amp;" is selected"</f>
        <v>Check if Executive Compensation (524) is selected</v>
      </c>
      <c r="F580" s="143"/>
      <c r="G580" s="164"/>
      <c r="H580" s="177"/>
      <c r="I580" s="287"/>
    </row>
    <row r="581" spans="1:9" s="104" customFormat="1" outlineLevel="1" x14ac:dyDescent="0.25">
      <c r="A581" s="51" t="s">
        <v>3356</v>
      </c>
      <c r="B581" s="105" t="s">
        <v>374</v>
      </c>
      <c r="C581" s="161" t="s">
        <v>3189</v>
      </c>
      <c r="D581" s="101" t="s">
        <v>3219</v>
      </c>
      <c r="E581" s="161" t="str">
        <f>'Fields on Screen Rules'!$AE$805</f>
        <v>Indicate Type (525)</v>
      </c>
      <c r="F581" s="143"/>
      <c r="G581" s="164"/>
      <c r="H581" s="177"/>
      <c r="I581" s="287"/>
    </row>
    <row r="582" spans="1:9" s="104" customFormat="1" outlineLevel="1" x14ac:dyDescent="0.25">
      <c r="A582" s="51" t="s">
        <v>3357</v>
      </c>
      <c r="B582" s="105" t="s">
        <v>374</v>
      </c>
      <c r="C582" s="161" t="s">
        <v>3189</v>
      </c>
      <c r="D582" s="101" t="s">
        <v>1161</v>
      </c>
      <c r="E582" s="161" t="str">
        <f>"Check if "&amp;'Fields on Screen Rules'!$AE$800&amp;" is selected"</f>
        <v>Check if Key Person (520) is selected</v>
      </c>
      <c r="F582" s="143"/>
      <c r="G582" s="164"/>
      <c r="H582" s="177"/>
      <c r="I582" s="287"/>
    </row>
    <row r="583" spans="1:9" s="104" customFormat="1" outlineLevel="1" x14ac:dyDescent="0.25">
      <c r="A583" s="51" t="s">
        <v>3358</v>
      </c>
      <c r="B583" s="105" t="s">
        <v>374</v>
      </c>
      <c r="C583" s="161" t="s">
        <v>3189</v>
      </c>
      <c r="D583" s="101" t="s">
        <v>1781</v>
      </c>
      <c r="E583" s="161" t="str">
        <f>"Check if "&amp;'Fields on Screen Rules'!$AE$806&amp;" is selected"</f>
        <v>Check if SERP (526) is selected</v>
      </c>
      <c r="F583" s="143"/>
      <c r="G583" s="164"/>
      <c r="H583" s="177"/>
      <c r="I583" s="287"/>
    </row>
    <row r="584" spans="1:9" s="104" customFormat="1" outlineLevel="1" x14ac:dyDescent="0.25">
      <c r="A584" s="51" t="s">
        <v>3359</v>
      </c>
      <c r="B584" s="105" t="s">
        <v>374</v>
      </c>
      <c r="C584" s="161" t="s">
        <v>3189</v>
      </c>
      <c r="D584" s="101" t="s">
        <v>1782</v>
      </c>
      <c r="E584" s="161" t="str">
        <f>"Check if "&amp;'Fields on Screen Rules'!$AE$807&amp;" is selected"</f>
        <v>Check if Stock Redemption (527) is selected</v>
      </c>
      <c r="F584" s="143"/>
      <c r="G584" s="164"/>
      <c r="H584" s="177"/>
      <c r="I584" s="287"/>
    </row>
    <row r="585" spans="1:9" s="104" customFormat="1" outlineLevel="1" x14ac:dyDescent="0.25">
      <c r="A585" s="51" t="s">
        <v>3360</v>
      </c>
      <c r="B585" s="105" t="s">
        <v>374</v>
      </c>
      <c r="C585" s="161" t="s">
        <v>3189</v>
      </c>
      <c r="D585" s="101" t="s">
        <v>1783</v>
      </c>
      <c r="E585" s="161" t="str">
        <f>"Check if "&amp;'Fields on Screen Rules'!$AE$808&amp;" is selected"</f>
        <v>Check if Section 79 (528) is selected</v>
      </c>
      <c r="F585" s="143"/>
      <c r="G585" s="164"/>
      <c r="H585" s="177"/>
      <c r="I585" s="287"/>
    </row>
    <row r="586" spans="1:9" s="104" customFormat="1" outlineLevel="1" x14ac:dyDescent="0.25">
      <c r="A586" s="51" t="s">
        <v>3361</v>
      </c>
      <c r="B586" s="105" t="s">
        <v>374</v>
      </c>
      <c r="C586" s="161" t="s">
        <v>3189</v>
      </c>
      <c r="D586" s="101" t="s">
        <v>1784</v>
      </c>
      <c r="E586" s="161" t="str">
        <f>'Fields on Screen Rules'!$AE$809</f>
        <v># of Participants (529)</v>
      </c>
      <c r="F586" s="143"/>
      <c r="G586" s="164"/>
      <c r="H586" s="177"/>
      <c r="I586" s="287"/>
    </row>
    <row r="587" spans="1:9" s="104" customFormat="1" outlineLevel="1" x14ac:dyDescent="0.25">
      <c r="A587" s="51" t="s">
        <v>3362</v>
      </c>
      <c r="B587" s="105" t="s">
        <v>374</v>
      </c>
      <c r="C587" s="161" t="s">
        <v>3189</v>
      </c>
      <c r="D587" s="101" t="s">
        <v>378</v>
      </c>
      <c r="E587" s="161" t="str">
        <f>"Check if "&amp;'Fields on Screen Rules'!$AE$817&amp;" is selected"</f>
        <v>Check if Other - Business Non-Qualified (534.4) is selected</v>
      </c>
      <c r="F587" s="143"/>
      <c r="G587" s="164"/>
      <c r="H587" s="177"/>
      <c r="I587" s="287"/>
    </row>
    <row r="588" spans="1:9" s="104" customFormat="1" outlineLevel="1" x14ac:dyDescent="0.25">
      <c r="A588" s="51" t="s">
        <v>3363</v>
      </c>
      <c r="B588" s="105" t="s">
        <v>374</v>
      </c>
      <c r="C588" s="161" t="s">
        <v>3189</v>
      </c>
      <c r="D588" s="101" t="s">
        <v>3218</v>
      </c>
      <c r="E588" s="161" t="str">
        <f>'Fields on Screen Rules'!$AE$816</f>
        <v>Please explain (534.2)</v>
      </c>
      <c r="F588" s="143"/>
      <c r="G588" s="164"/>
      <c r="H588" s="177"/>
      <c r="I588" s="287"/>
    </row>
    <row r="589" spans="1:9" s="104" customFormat="1" outlineLevel="1" x14ac:dyDescent="0.25">
      <c r="A589" s="51" t="s">
        <v>3364</v>
      </c>
      <c r="B589" s="105" t="s">
        <v>374</v>
      </c>
      <c r="C589" s="161" t="s">
        <v>3189</v>
      </c>
      <c r="D589" s="101" t="s">
        <v>3195</v>
      </c>
      <c r="E589" s="161" t="str">
        <f>"Check if "&amp;'Fields on Screen Rules'!$AE$810&amp;" is selected"</f>
        <v>Check if Defined Benefit Plan (530) is selected</v>
      </c>
      <c r="F589" s="143"/>
      <c r="G589" s="164"/>
      <c r="H589" s="177"/>
      <c r="I589" s="287"/>
    </row>
    <row r="590" spans="1:9" s="104" customFormat="1" outlineLevel="1" x14ac:dyDescent="0.25">
      <c r="A590" s="51" t="s">
        <v>3365</v>
      </c>
      <c r="B590" s="105" t="s">
        <v>374</v>
      </c>
      <c r="C590" s="161" t="s">
        <v>3189</v>
      </c>
      <c r="D590" s="101" t="s">
        <v>1786</v>
      </c>
      <c r="E590" s="161" t="str">
        <f>"Check if "&amp;'Fields on Screen Rules'!$AE$811&amp;" is selected"</f>
        <v>Check if Profit Sharing (531) is selected</v>
      </c>
      <c r="F590" s="143"/>
      <c r="G590" s="164"/>
      <c r="H590" s="177"/>
      <c r="I590" s="287"/>
    </row>
    <row r="591" spans="1:9" s="104" customFormat="1" outlineLevel="1" x14ac:dyDescent="0.25">
      <c r="A591" s="51" t="s">
        <v>3366</v>
      </c>
      <c r="B591" s="105" t="s">
        <v>374</v>
      </c>
      <c r="C591" s="161" t="s">
        <v>3189</v>
      </c>
      <c r="D591" s="101" t="s">
        <v>3196</v>
      </c>
      <c r="E591" s="161" t="str">
        <f>"Check if "&amp;'Fields on Screen Rules'!$AE$812&amp;" is selected"</f>
        <v>Check if 412(e)(3) (532) is selected</v>
      </c>
      <c r="F591" s="143"/>
      <c r="G591" s="164"/>
      <c r="H591" s="177"/>
      <c r="I591" s="287"/>
    </row>
    <row r="592" spans="1:9" s="104" customFormat="1" outlineLevel="1" x14ac:dyDescent="0.25">
      <c r="A592" s="51" t="s">
        <v>3367</v>
      </c>
      <c r="B592" s="105" t="s">
        <v>374</v>
      </c>
      <c r="C592" s="161" t="s">
        <v>3189</v>
      </c>
      <c r="D592" s="101" t="s">
        <v>378</v>
      </c>
      <c r="E592" s="161" t="str">
        <f>"Check if "&amp;'Fields on Screen Rules'!$AE$815&amp;" is selected"</f>
        <v>Check if Other - Business Qualified (534) is selected</v>
      </c>
      <c r="F592" s="143"/>
      <c r="G592" s="164"/>
      <c r="H592" s="177"/>
      <c r="I592" s="287"/>
    </row>
    <row r="593" spans="1:9" s="104" customFormat="1" outlineLevel="1" x14ac:dyDescent="0.25">
      <c r="A593" s="51" t="s">
        <v>3368</v>
      </c>
      <c r="B593" s="105" t="s">
        <v>374</v>
      </c>
      <c r="C593" s="161" t="s">
        <v>3189</v>
      </c>
      <c r="D593" s="101" t="s">
        <v>3218</v>
      </c>
      <c r="E593" s="161" t="str">
        <f>'Fields on Screen Rules'!$AE$818</f>
        <v>Please explain (534.6)</v>
      </c>
      <c r="F593" s="143"/>
      <c r="G593" s="164"/>
      <c r="H593" s="177"/>
      <c r="I593" s="287"/>
    </row>
    <row r="594" spans="1:9" s="104" customFormat="1" ht="30.6" outlineLevel="1" x14ac:dyDescent="0.25">
      <c r="A594" s="51" t="s">
        <v>3369</v>
      </c>
      <c r="B594" s="105" t="s">
        <v>374</v>
      </c>
      <c r="C594" s="161" t="s">
        <v>3189</v>
      </c>
      <c r="D594" s="101" t="s">
        <v>3197</v>
      </c>
      <c r="E594" s="161" t="str">
        <f>"Check the Yes Box if "&amp;'Fields on Screen Rules'!$AE$790&amp;" is yes
Check the No Box if "&amp;'Fields on Screen Rules'!$AE$790&amp;" is no"</f>
        <v>Check the Yes Box if Proposed Insured dependent on anyone (other than the spouse) for their source of support (511) is yes
Check the No Box if Proposed Insured dependent on anyone (other than the spouse) for their source of support (511) is no</v>
      </c>
      <c r="F594" s="143"/>
      <c r="G594" s="164"/>
      <c r="H594" s="177"/>
      <c r="I594" s="287"/>
    </row>
    <row r="595" spans="1:9" s="104" customFormat="1" ht="40.799999999999997" outlineLevel="1" x14ac:dyDescent="0.25">
      <c r="A595" s="51" t="s">
        <v>3370</v>
      </c>
      <c r="B595" s="105" t="s">
        <v>374</v>
      </c>
      <c r="C595" s="161" t="s">
        <v>3189</v>
      </c>
      <c r="D595" s="101" t="s">
        <v>3198</v>
      </c>
      <c r="E595" s="161" t="str">
        <f>"Check the Yes Box if "&amp;'Fields on Screen Rules'!$AE$791&amp;" is yes
Check the No Box if "&amp;'Fields on Screen Rules'!$AE$791&amp;" is no"</f>
        <v>Check the Yes Box if Aware of any information that affects the insurability of the Proposed Insured(s) (512) is yes
Check the No Box if Aware of any information that affects the insurability of the Proposed Insured(s) (512) is no</v>
      </c>
      <c r="F595" s="143"/>
      <c r="G595" s="164"/>
      <c r="H595" s="177"/>
      <c r="I595" s="287"/>
    </row>
    <row r="596" spans="1:9" s="104" customFormat="1" ht="71.400000000000006" outlineLevel="1" x14ac:dyDescent="0.25">
      <c r="A596" s="51" t="s">
        <v>3371</v>
      </c>
      <c r="B596" s="105" t="s">
        <v>374</v>
      </c>
      <c r="C596" s="161" t="s">
        <v>3189</v>
      </c>
      <c r="D596" s="101" t="s">
        <v>3199</v>
      </c>
      <c r="E596" s="161" t="str">
        <f>"Check the Yes Box if "&amp;'Fields on Screen Rules'!$AE$792&amp;" is yes
Check the No Box if "&amp;'Fields on Screen Rules'!$AE$792&amp;" is no"</f>
        <v>Check the Yes Box if Have plans been made that any party (including a Life Settlement and/or Viatical Company), other than the policyowner, will obtain any right, title or interest in any policy issued on the life of the Proposed Insured(s) as a result of this application? (513) is yes
Check the No Box if Have plans been made that any party (including a Life Settlement and/or Viatical Company), other than the policyowner, will obtain any right, title or interest in any policy issued on the life of the Proposed Insured(s) as a result of this application? (513) is no</v>
      </c>
      <c r="F596" s="143"/>
      <c r="G596" s="164"/>
      <c r="H596" s="177"/>
      <c r="I596" s="287"/>
    </row>
    <row r="597" spans="1:9" s="104" customFormat="1" ht="20.399999999999999" outlineLevel="1" x14ac:dyDescent="0.25">
      <c r="A597" s="51" t="s">
        <v>3372</v>
      </c>
      <c r="B597" s="105" t="s">
        <v>374</v>
      </c>
      <c r="C597" s="161" t="s">
        <v>3189</v>
      </c>
      <c r="D597" s="101" t="s">
        <v>3200</v>
      </c>
      <c r="E597" s="161" t="str">
        <f>"Check if "&amp;'Fields on Screen Rules'!$AE$820&amp;" is selected"</f>
        <v>Check if MCAS (536) is selected</v>
      </c>
      <c r="F597" s="143"/>
      <c r="G597" s="164"/>
      <c r="H597" s="177"/>
      <c r="I597" s="287"/>
    </row>
    <row r="598" spans="1:9" s="104" customFormat="1" outlineLevel="1" x14ac:dyDescent="0.25">
      <c r="A598" s="51" t="s">
        <v>3373</v>
      </c>
      <c r="B598" s="105" t="s">
        <v>374</v>
      </c>
      <c r="C598" s="161" t="s">
        <v>3189</v>
      </c>
      <c r="D598" s="101" t="s">
        <v>1791</v>
      </c>
      <c r="E598" s="161" t="str">
        <f>"Check if "&amp;'Fields on Screen Rules'!$AE$821&amp;" is selected"</f>
        <v>Check if Paramedical Exam (537) is selected</v>
      </c>
      <c r="F598" s="143"/>
      <c r="G598" s="164"/>
      <c r="H598" s="177"/>
      <c r="I598" s="287"/>
    </row>
    <row r="599" spans="1:9" s="104" customFormat="1" outlineLevel="1" x14ac:dyDescent="0.25">
      <c r="A599" s="51" t="s">
        <v>3374</v>
      </c>
      <c r="B599" s="105" t="s">
        <v>374</v>
      </c>
      <c r="C599" s="161" t="s">
        <v>3189</v>
      </c>
      <c r="D599" s="101" t="s">
        <v>1792</v>
      </c>
      <c r="E599" s="161" t="str">
        <f>"Check if "&amp;'Fields on Screen Rules'!$AE$822&amp;" is selected"</f>
        <v>Check if Blood Profile (538) is selected</v>
      </c>
      <c r="F599" s="143"/>
      <c r="G599" s="164"/>
      <c r="H599" s="177"/>
      <c r="I599" s="287"/>
    </row>
    <row r="600" spans="1:9" s="104" customFormat="1" outlineLevel="1" x14ac:dyDescent="0.25">
      <c r="A600" s="51" t="s">
        <v>3375</v>
      </c>
      <c r="B600" s="105" t="s">
        <v>374</v>
      </c>
      <c r="C600" s="161" t="s">
        <v>3189</v>
      </c>
      <c r="D600" s="101" t="s">
        <v>1793</v>
      </c>
      <c r="E600" s="161" t="str">
        <f>"Check if "&amp;'Fields on Screen Rules'!$AE$823&amp;" is selected"</f>
        <v>Check if H.O. Specimen (539) is selected</v>
      </c>
      <c r="F600" s="143"/>
      <c r="G600" s="164"/>
      <c r="H600" s="177"/>
      <c r="I600" s="287"/>
    </row>
    <row r="601" spans="1:9" s="104" customFormat="1" outlineLevel="1" x14ac:dyDescent="0.25">
      <c r="A601" s="51" t="s">
        <v>3376</v>
      </c>
      <c r="B601" s="105" t="s">
        <v>374</v>
      </c>
      <c r="C601" s="161" t="s">
        <v>3189</v>
      </c>
      <c r="D601" s="101" t="s">
        <v>1794</v>
      </c>
      <c r="E601" s="161" t="str">
        <f>"Check if "&amp;'Fields on Screen Rules'!$AE$824&amp;" is selected"</f>
        <v>Check if Medical Exam (540) is selected</v>
      </c>
      <c r="F601" s="143"/>
      <c r="G601" s="164"/>
      <c r="H601" s="177"/>
      <c r="I601" s="287"/>
    </row>
    <row r="602" spans="1:9" s="104" customFormat="1" outlineLevel="1" x14ac:dyDescent="0.25">
      <c r="A602" s="51" t="s">
        <v>3377</v>
      </c>
      <c r="B602" s="105" t="s">
        <v>374</v>
      </c>
      <c r="C602" s="161" t="s">
        <v>3189</v>
      </c>
      <c r="D602" s="101" t="s">
        <v>1795</v>
      </c>
      <c r="E602" s="161" t="str">
        <f>"Check if "&amp;'Fields on Screen Rules'!$AE$825&amp;" is selected"</f>
        <v>Check if EKG (541) is selected</v>
      </c>
      <c r="F602" s="143"/>
      <c r="G602" s="164"/>
      <c r="H602" s="177"/>
      <c r="I602" s="287"/>
    </row>
    <row r="603" spans="1:9" s="104" customFormat="1" outlineLevel="1" x14ac:dyDescent="0.25">
      <c r="A603" s="51" t="s">
        <v>3378</v>
      </c>
      <c r="B603" s="105" t="s">
        <v>374</v>
      </c>
      <c r="C603" s="161" t="s">
        <v>3189</v>
      </c>
      <c r="D603" s="101" t="s">
        <v>1796</v>
      </c>
      <c r="E603" s="161" t="str">
        <f>"Check if "&amp;'Fields on Screen Rules'!$AE$826&amp;" is selected"</f>
        <v>Check if Inspection Report (542) is selected</v>
      </c>
      <c r="F603" s="143"/>
      <c r="G603" s="164"/>
      <c r="H603" s="177"/>
      <c r="I603" s="287"/>
    </row>
    <row r="604" spans="1:9" s="104" customFormat="1" outlineLevel="1" x14ac:dyDescent="0.25">
      <c r="A604" s="51" t="s">
        <v>3379</v>
      </c>
      <c r="B604" s="105" t="s">
        <v>374</v>
      </c>
      <c r="C604" s="161" t="s">
        <v>3189</v>
      </c>
      <c r="D604" s="101" t="s">
        <v>1797</v>
      </c>
      <c r="E604" s="161" t="str">
        <f>"Check if "&amp;'Fields on Screen Rules'!$AE$827&amp;" is selected"</f>
        <v>Check if APS (543) is selected</v>
      </c>
      <c r="F604" s="143"/>
      <c r="G604" s="164"/>
      <c r="H604" s="177"/>
      <c r="I604" s="287"/>
    </row>
    <row r="605" spans="1:9" s="104" customFormat="1" outlineLevel="1" x14ac:dyDescent="0.25">
      <c r="A605" s="51" t="s">
        <v>3380</v>
      </c>
      <c r="B605" s="105" t="s">
        <v>374</v>
      </c>
      <c r="C605" s="161" t="s">
        <v>3189</v>
      </c>
      <c r="D605" s="101" t="s">
        <v>1798</v>
      </c>
      <c r="E605" s="161" t="str">
        <f>'Fields on Screen Rules'!$AE$828</f>
        <v>Facility/Physician Name (544)</v>
      </c>
      <c r="F605" s="143"/>
      <c r="G605" s="164"/>
      <c r="H605" s="177"/>
      <c r="I605" s="287"/>
    </row>
    <row r="606" spans="1:9" s="104" customFormat="1" outlineLevel="1" x14ac:dyDescent="0.25">
      <c r="A606" s="51" t="s">
        <v>3381</v>
      </c>
      <c r="B606" s="105" t="s">
        <v>374</v>
      </c>
      <c r="C606" s="161" t="s">
        <v>3189</v>
      </c>
      <c r="D606" s="101" t="s">
        <v>1797</v>
      </c>
      <c r="E606" s="161" t="str">
        <f>"Check if "&amp;'Fields on Screen Rules'!$AE$829&amp;" is not blank"</f>
        <v>Check if Facility/Physician Name (545) is not blank</v>
      </c>
      <c r="F606" s="143"/>
      <c r="G606" s="164"/>
      <c r="H606" s="177"/>
      <c r="I606" s="287"/>
    </row>
    <row r="607" spans="1:9" s="104" customFormat="1" outlineLevel="1" x14ac:dyDescent="0.25">
      <c r="A607" s="51" t="s">
        <v>3382</v>
      </c>
      <c r="B607" s="105" t="s">
        <v>374</v>
      </c>
      <c r="C607" s="161" t="s">
        <v>3189</v>
      </c>
      <c r="D607" s="101" t="s">
        <v>1798</v>
      </c>
      <c r="E607" s="161" t="str">
        <f>'Fields on Screen Rules'!$AE$829</f>
        <v>Facility/Physician Name (545)</v>
      </c>
      <c r="F607" s="143"/>
      <c r="G607" s="164"/>
      <c r="H607" s="177"/>
      <c r="I607" s="287"/>
    </row>
    <row r="608" spans="1:9" s="104" customFormat="1" ht="23.25" customHeight="1" outlineLevel="1" x14ac:dyDescent="0.25">
      <c r="A608" s="51" t="s">
        <v>3383</v>
      </c>
      <c r="B608" s="105" t="s">
        <v>374</v>
      </c>
      <c r="C608" s="161" t="s">
        <v>3189</v>
      </c>
      <c r="D608" s="101" t="s">
        <v>260</v>
      </c>
      <c r="E608" s="161" t="str">
        <f>"If "&amp;'Fields on Screen Rules'!$AE$793&amp;" is not blank then "&amp;'Fields on Screen Rules'!$AE$793&amp;"
AND "&amp;'Fields on Screen Rules'!$AE$894&amp;" if not blank"</f>
        <v>If Please explain (513.1) is not blank then Please explain (513.1)
AND Remarks (601) if not blank</v>
      </c>
      <c r="F608" s="143"/>
      <c r="G608" s="164"/>
      <c r="H608" s="177"/>
      <c r="I608" s="287"/>
    </row>
    <row r="609" spans="1:9" s="104" customFormat="1" ht="20.399999999999999" outlineLevel="1" x14ac:dyDescent="0.25">
      <c r="A609" s="51" t="s">
        <v>3384</v>
      </c>
      <c r="B609" s="105" t="s">
        <v>374</v>
      </c>
      <c r="C609" s="101" t="s">
        <v>3201</v>
      </c>
      <c r="D609" s="101" t="s">
        <v>3203</v>
      </c>
      <c r="E609" s="161" t="str">
        <f>'Fields on Screen Rules'!$AE$124&amp;" "&amp;'Fields on Screen Rules'!$AE$125&amp;" "&amp;'Fields on Screen Rules'!$AE$126</f>
        <v>First (3) MI (4) Last (5)</v>
      </c>
      <c r="F609" s="143"/>
      <c r="G609" s="164"/>
      <c r="H609" s="177"/>
      <c r="I609" s="287"/>
    </row>
    <row r="610" spans="1:9" s="104" customFormat="1" ht="20.399999999999999" outlineLevel="1" x14ac:dyDescent="0.25">
      <c r="A610" s="51" t="s">
        <v>3385</v>
      </c>
      <c r="B610" s="105" t="s">
        <v>374</v>
      </c>
      <c r="C610" s="101" t="s">
        <v>3201</v>
      </c>
      <c r="D610" s="101" t="s">
        <v>3204</v>
      </c>
      <c r="E610" s="161" t="str">
        <f>"Either "&amp;'Fields on Screen Rules'!$AE$873&amp;" or "&amp;'Fields on Screen Rules'!$AE$874</f>
        <v>Either [None-SSN Field only] (580) or [None-TIN Field only] (581)</v>
      </c>
      <c r="F610" s="143"/>
      <c r="G610" s="164"/>
      <c r="H610" s="177"/>
      <c r="I610" s="287"/>
    </row>
    <row r="611" spans="1:9" s="104" customFormat="1" ht="20.399999999999999" outlineLevel="1" x14ac:dyDescent="0.25">
      <c r="A611" s="51" t="s">
        <v>3386</v>
      </c>
      <c r="B611" s="105" t="s">
        <v>374</v>
      </c>
      <c r="C611" s="101" t="s">
        <v>3201</v>
      </c>
      <c r="D611" s="101" t="s">
        <v>3205</v>
      </c>
      <c r="E611" s="161" t="str">
        <f>'Fields on Screen Rules'!$AE$131</f>
        <v>E-Mail  (10)</v>
      </c>
      <c r="F611" s="143"/>
      <c r="G611" s="164"/>
      <c r="H611" s="177"/>
      <c r="I611" s="287"/>
    </row>
    <row r="612" spans="1:9" s="104" customFormat="1" ht="20.399999999999999" outlineLevel="1" x14ac:dyDescent="0.25">
      <c r="A612" s="51" t="s">
        <v>3387</v>
      </c>
      <c r="B612" s="105" t="s">
        <v>374</v>
      </c>
      <c r="C612" s="101" t="s">
        <v>3201</v>
      </c>
      <c r="D612" s="101" t="s">
        <v>190</v>
      </c>
      <c r="E612" s="161" t="str">
        <f>'Fields on Screen Rules'!$AE$132</f>
        <v>Telephone # (11)</v>
      </c>
      <c r="F612" s="143"/>
      <c r="G612" s="164"/>
      <c r="H612" s="177"/>
      <c r="I612" s="287"/>
    </row>
    <row r="613" spans="1:9" s="104" customFormat="1" ht="20.399999999999999" outlineLevel="1" x14ac:dyDescent="0.25">
      <c r="A613" s="51" t="s">
        <v>3388</v>
      </c>
      <c r="B613" s="105" t="s">
        <v>374</v>
      </c>
      <c r="C613" s="101" t="s">
        <v>3201</v>
      </c>
      <c r="D613" s="101" t="s">
        <v>181</v>
      </c>
      <c r="E613" s="167" t="s">
        <v>792</v>
      </c>
      <c r="F613" s="143"/>
      <c r="G613" s="164"/>
      <c r="H613" s="177"/>
      <c r="I613" s="287"/>
    </row>
    <row r="614" spans="1:9" s="104" customFormat="1" ht="20.399999999999999" outlineLevel="1" x14ac:dyDescent="0.25">
      <c r="A614" s="51" t="s">
        <v>3389</v>
      </c>
      <c r="B614" s="105" t="s">
        <v>374</v>
      </c>
      <c r="C614" s="101" t="s">
        <v>3201</v>
      </c>
      <c r="D614" s="101" t="s">
        <v>1548</v>
      </c>
      <c r="E614" s="167" t="s">
        <v>792</v>
      </c>
      <c r="F614" s="42"/>
      <c r="G614" s="164"/>
      <c r="H614" s="177"/>
      <c r="I614" s="287"/>
    </row>
    <row r="615" spans="1:9" s="104" customFormat="1" ht="20.399999999999999" outlineLevel="1" x14ac:dyDescent="0.25">
      <c r="A615" s="51" t="s">
        <v>3390</v>
      </c>
      <c r="B615" s="105" t="s">
        <v>374</v>
      </c>
      <c r="C615" s="101" t="s">
        <v>3201</v>
      </c>
      <c r="D615" s="101" t="s">
        <v>198</v>
      </c>
      <c r="E615" s="161" t="str">
        <f>'Fields on Screen Rules'!$AE$875</f>
        <v>Carrier Producer Code (SAID) (582)</v>
      </c>
      <c r="F615" s="42"/>
      <c r="G615" s="164"/>
      <c r="H615" s="177"/>
      <c r="I615" s="287"/>
    </row>
    <row r="616" spans="1:9" s="104" customFormat="1" ht="20.399999999999999" outlineLevel="1" x14ac:dyDescent="0.25">
      <c r="A616" s="51" t="s">
        <v>3391</v>
      </c>
      <c r="B616" s="105" t="s">
        <v>374</v>
      </c>
      <c r="C616" s="101" t="s">
        <v>3201</v>
      </c>
      <c r="D616" s="101" t="s">
        <v>182</v>
      </c>
      <c r="E616" s="161" t="str">
        <f>'Fields on Screen Rules'!$AE$876</f>
        <v>Commission % (583)</v>
      </c>
      <c r="F616" s="42"/>
      <c r="G616" s="164"/>
      <c r="H616" s="177"/>
      <c r="I616" s="287"/>
    </row>
    <row r="617" spans="1:9" s="104" customFormat="1" ht="20.399999999999999" outlineLevel="1" x14ac:dyDescent="0.25">
      <c r="A617" s="51" t="s">
        <v>3392</v>
      </c>
      <c r="B617" s="105" t="s">
        <v>374</v>
      </c>
      <c r="C617" s="101" t="s">
        <v>3201</v>
      </c>
      <c r="D617" s="101" t="s">
        <v>1549</v>
      </c>
      <c r="E617" s="161" t="str">
        <f>"Check if "&amp;'Fields on Screen Rules'!$AE$877&amp;" is A"</f>
        <v>Check if Commission Payout Choice (584) is A</v>
      </c>
      <c r="F617" s="42"/>
      <c r="G617" s="164"/>
      <c r="H617" s="177"/>
      <c r="I617" s="287"/>
    </row>
    <row r="618" spans="1:9" s="104" customFormat="1" ht="20.399999999999999" outlineLevel="1" x14ac:dyDescent="0.25">
      <c r="A618" s="51" t="s">
        <v>3393</v>
      </c>
      <c r="B618" s="105" t="s">
        <v>374</v>
      </c>
      <c r="C618" s="101" t="s">
        <v>3201</v>
      </c>
      <c r="D618" s="101" t="s">
        <v>1550</v>
      </c>
      <c r="E618" s="161" t="str">
        <f>"Check if "&amp;'Fields on Screen Rules'!$AE$877&amp;" is B"</f>
        <v>Check if Commission Payout Choice (584) is B</v>
      </c>
      <c r="F618" s="42"/>
      <c r="G618" s="164"/>
      <c r="H618" s="177"/>
      <c r="I618" s="287"/>
    </row>
    <row r="619" spans="1:9" s="104" customFormat="1" ht="20.399999999999999" outlineLevel="1" x14ac:dyDescent="0.25">
      <c r="A619" s="51" t="s">
        <v>3394</v>
      </c>
      <c r="B619" s="105" t="s">
        <v>374</v>
      </c>
      <c r="C619" s="101" t="s">
        <v>3201</v>
      </c>
      <c r="D619" s="101" t="s">
        <v>1551</v>
      </c>
      <c r="E619" s="161" t="str">
        <f>"Check if "&amp;'Fields on Screen Rules'!$AE$877&amp;" is C"</f>
        <v>Check if Commission Payout Choice (584) is C</v>
      </c>
      <c r="F619" s="42"/>
      <c r="G619" s="164"/>
      <c r="H619" s="177"/>
      <c r="I619" s="287"/>
    </row>
    <row r="620" spans="1:9" s="104" customFormat="1" ht="20.399999999999999" outlineLevel="1" x14ac:dyDescent="0.25">
      <c r="A620" s="51" t="s">
        <v>3395</v>
      </c>
      <c r="B620" s="105" t="s">
        <v>374</v>
      </c>
      <c r="C620" s="101" t="s">
        <v>3202</v>
      </c>
      <c r="D620" s="101" t="s">
        <v>3203</v>
      </c>
      <c r="E620" s="161" t="str">
        <f>'Fields on Screen Rules'!$AE$879&amp;" "&amp;'Fields on Screen Rules'!$AE$880&amp;" "&amp;'Fields on Screen Rules'!$AE$881</f>
        <v>First (586) MI (587) Last (588)</v>
      </c>
      <c r="F620" s="143"/>
      <c r="G620" s="164"/>
      <c r="H620" s="177"/>
      <c r="I620" s="287"/>
    </row>
    <row r="621" spans="1:9" s="104" customFormat="1" ht="20.399999999999999" outlineLevel="1" x14ac:dyDescent="0.25">
      <c r="A621" s="51" t="s">
        <v>3396</v>
      </c>
      <c r="B621" s="105" t="s">
        <v>374</v>
      </c>
      <c r="C621" s="101" t="s">
        <v>3202</v>
      </c>
      <c r="D621" s="101" t="s">
        <v>3204</v>
      </c>
      <c r="E621" s="161" t="str">
        <f>"Either "&amp;'Fields on Screen Rules'!$AE$883&amp;" or "&amp;'Fields on Screen Rules'!$AE$884</f>
        <v>Either [None-SSN Field only] (590) or [None-TIN Field only] (591)</v>
      </c>
      <c r="F621" s="143"/>
      <c r="G621" s="164"/>
      <c r="H621" s="177"/>
      <c r="I621" s="287"/>
    </row>
    <row r="622" spans="1:9" s="104" customFormat="1" ht="20.399999999999999" outlineLevel="1" x14ac:dyDescent="0.25">
      <c r="A622" s="51" t="s">
        <v>3397</v>
      </c>
      <c r="B622" s="105" t="s">
        <v>374</v>
      </c>
      <c r="C622" s="101" t="s">
        <v>3202</v>
      </c>
      <c r="D622" s="101" t="s">
        <v>3205</v>
      </c>
      <c r="E622" s="161" t="str">
        <f>'Fields on Screen Rules'!$AE$888</f>
        <v>E-Mail  (595)</v>
      </c>
      <c r="F622" s="143"/>
      <c r="G622" s="164"/>
      <c r="H622" s="177"/>
      <c r="I622" s="287"/>
    </row>
    <row r="623" spans="1:9" s="104" customFormat="1" ht="20.399999999999999" outlineLevel="1" x14ac:dyDescent="0.25">
      <c r="A623" s="51" t="s">
        <v>3398</v>
      </c>
      <c r="B623" s="105" t="s">
        <v>374</v>
      </c>
      <c r="C623" s="101" t="s">
        <v>3202</v>
      </c>
      <c r="D623" s="101" t="s">
        <v>190</v>
      </c>
      <c r="E623" s="161" t="str">
        <f>'Fields on Screen Rules'!$AE$889</f>
        <v>Telephone # (596)</v>
      </c>
      <c r="F623" s="42"/>
      <c r="G623" s="164"/>
      <c r="H623" s="177"/>
      <c r="I623" s="287"/>
    </row>
    <row r="624" spans="1:9" s="104" customFormat="1" ht="20.399999999999999" outlineLevel="1" x14ac:dyDescent="0.25">
      <c r="A624" s="51" t="s">
        <v>3399</v>
      </c>
      <c r="B624" s="105" t="s">
        <v>374</v>
      </c>
      <c r="C624" s="101" t="s">
        <v>3202</v>
      </c>
      <c r="D624" s="101" t="s">
        <v>181</v>
      </c>
      <c r="E624" s="167" t="s">
        <v>792</v>
      </c>
      <c r="F624" s="143"/>
      <c r="G624" s="164"/>
      <c r="H624" s="177"/>
      <c r="I624" s="287"/>
    </row>
    <row r="625" spans="1:9" s="104" customFormat="1" ht="20.399999999999999" outlineLevel="1" x14ac:dyDescent="0.25">
      <c r="A625" s="51" t="s">
        <v>3400</v>
      </c>
      <c r="B625" s="105" t="s">
        <v>374</v>
      </c>
      <c r="C625" s="101" t="s">
        <v>3202</v>
      </c>
      <c r="D625" s="101" t="s">
        <v>1548</v>
      </c>
      <c r="E625" s="167" t="s">
        <v>792</v>
      </c>
      <c r="F625" s="42"/>
      <c r="G625" s="164"/>
      <c r="H625" s="177"/>
      <c r="I625" s="287"/>
    </row>
    <row r="626" spans="1:9" s="104" customFormat="1" ht="20.399999999999999" outlineLevel="1" x14ac:dyDescent="0.25">
      <c r="A626" s="51" t="s">
        <v>3401</v>
      </c>
      <c r="B626" s="105" t="s">
        <v>374</v>
      </c>
      <c r="C626" s="101" t="s">
        <v>3202</v>
      </c>
      <c r="D626" s="101" t="s">
        <v>198</v>
      </c>
      <c r="E626" s="161" t="str">
        <f>'Fields on Screen Rules'!$AE$885</f>
        <v>Carrier Producer Code (SAID) (592)</v>
      </c>
      <c r="F626" s="42"/>
      <c r="G626" s="164"/>
      <c r="H626" s="177"/>
      <c r="I626" s="287"/>
    </row>
    <row r="627" spans="1:9" s="104" customFormat="1" ht="20.399999999999999" outlineLevel="1" x14ac:dyDescent="0.25">
      <c r="A627" s="51" t="s">
        <v>3402</v>
      </c>
      <c r="B627" s="105" t="s">
        <v>374</v>
      </c>
      <c r="C627" s="101" t="s">
        <v>3202</v>
      </c>
      <c r="D627" s="101" t="s">
        <v>182</v>
      </c>
      <c r="E627" s="161" t="str">
        <f>'Fields on Screen Rules'!$AE$886</f>
        <v>Commission % (593)</v>
      </c>
      <c r="F627" s="42"/>
      <c r="G627" s="164"/>
      <c r="H627" s="177"/>
      <c r="I627" s="287"/>
    </row>
    <row r="628" spans="1:9" s="104" customFormat="1" ht="20.399999999999999" outlineLevel="1" x14ac:dyDescent="0.25">
      <c r="A628" s="51" t="s">
        <v>3403</v>
      </c>
      <c r="B628" s="105" t="s">
        <v>374</v>
      </c>
      <c r="C628" s="101" t="s">
        <v>3202</v>
      </c>
      <c r="D628" s="101" t="s">
        <v>1549</v>
      </c>
      <c r="E628" s="161" t="str">
        <f>"Check if "&amp;'Fields on Screen Rules'!$AE$887&amp;" is A"</f>
        <v>Check if Commission Payout Choice (594) is A</v>
      </c>
      <c r="F628" s="143"/>
      <c r="G628" s="164"/>
      <c r="H628" s="177"/>
      <c r="I628" s="287"/>
    </row>
    <row r="629" spans="1:9" s="104" customFormat="1" ht="20.399999999999999" outlineLevel="1" x14ac:dyDescent="0.25">
      <c r="A629" s="51" t="s">
        <v>3404</v>
      </c>
      <c r="B629" s="105" t="s">
        <v>374</v>
      </c>
      <c r="C629" s="101" t="s">
        <v>3202</v>
      </c>
      <c r="D629" s="101" t="s">
        <v>1550</v>
      </c>
      <c r="E629" s="161" t="str">
        <f>"Check if "&amp;'Fields on Screen Rules'!$AE$887&amp;" is B"</f>
        <v>Check if Commission Payout Choice (594) is B</v>
      </c>
      <c r="F629" s="143"/>
      <c r="G629" s="164"/>
      <c r="H629" s="177"/>
      <c r="I629" s="287"/>
    </row>
    <row r="630" spans="1:9" s="104" customFormat="1" ht="20.399999999999999" outlineLevel="1" x14ac:dyDescent="0.25">
      <c r="A630" s="51" t="s">
        <v>3405</v>
      </c>
      <c r="B630" s="105" t="s">
        <v>374</v>
      </c>
      <c r="C630" s="101" t="s">
        <v>3202</v>
      </c>
      <c r="D630" s="101" t="s">
        <v>1551</v>
      </c>
      <c r="E630" s="161" t="str">
        <f>"Check if "&amp;'Fields on Screen Rules'!$AE$887&amp;" is C"</f>
        <v>Check if Commission Payout Choice (594) is C</v>
      </c>
      <c r="F630" s="143"/>
      <c r="G630" s="164"/>
      <c r="H630" s="177"/>
      <c r="I630" s="287"/>
    </row>
    <row r="631" spans="1:9" s="104" customFormat="1" ht="20.399999999999999" outlineLevel="1" x14ac:dyDescent="0.25">
      <c r="A631" s="51" t="s">
        <v>3406</v>
      </c>
      <c r="B631" s="105" t="s">
        <v>374</v>
      </c>
      <c r="C631" s="101" t="s">
        <v>3202</v>
      </c>
      <c r="D631" s="101" t="s">
        <v>3203</v>
      </c>
      <c r="E631" s="167" t="s">
        <v>792</v>
      </c>
      <c r="F631" s="143"/>
      <c r="G631" s="164"/>
      <c r="H631" s="177"/>
      <c r="I631" s="287"/>
    </row>
    <row r="632" spans="1:9" s="104" customFormat="1" ht="20.399999999999999" outlineLevel="1" x14ac:dyDescent="0.25">
      <c r="A632" s="51" t="s">
        <v>3407</v>
      </c>
      <c r="B632" s="105" t="s">
        <v>374</v>
      </c>
      <c r="C632" s="101" t="s">
        <v>3202</v>
      </c>
      <c r="D632" s="101" t="s">
        <v>3204</v>
      </c>
      <c r="E632" s="167" t="s">
        <v>792</v>
      </c>
      <c r="F632" s="143"/>
      <c r="G632" s="164"/>
      <c r="H632" s="177"/>
      <c r="I632" s="287"/>
    </row>
    <row r="633" spans="1:9" s="104" customFormat="1" ht="20.399999999999999" outlineLevel="1" x14ac:dyDescent="0.25">
      <c r="A633" s="51" t="s">
        <v>3408</v>
      </c>
      <c r="B633" s="105" t="s">
        <v>374</v>
      </c>
      <c r="C633" s="101" t="s">
        <v>3202</v>
      </c>
      <c r="D633" s="101" t="s">
        <v>3205</v>
      </c>
      <c r="E633" s="167" t="s">
        <v>792</v>
      </c>
      <c r="F633" s="143"/>
      <c r="G633" s="164"/>
      <c r="H633" s="177"/>
      <c r="I633" s="287"/>
    </row>
    <row r="634" spans="1:9" s="104" customFormat="1" ht="20.399999999999999" outlineLevel="1" x14ac:dyDescent="0.25">
      <c r="A634" s="51" t="s">
        <v>3409</v>
      </c>
      <c r="B634" s="105" t="s">
        <v>374</v>
      </c>
      <c r="C634" s="101" t="s">
        <v>3202</v>
      </c>
      <c r="D634" s="101" t="s">
        <v>190</v>
      </c>
      <c r="E634" s="167" t="s">
        <v>792</v>
      </c>
      <c r="F634" s="42"/>
      <c r="G634" s="164"/>
      <c r="H634" s="177"/>
      <c r="I634" s="287"/>
    </row>
    <row r="635" spans="1:9" s="104" customFormat="1" ht="20.399999999999999" outlineLevel="1" x14ac:dyDescent="0.25">
      <c r="A635" s="51" t="s">
        <v>3410</v>
      </c>
      <c r="B635" s="105" t="s">
        <v>374</v>
      </c>
      <c r="C635" s="101" t="s">
        <v>3202</v>
      </c>
      <c r="D635" s="101" t="s">
        <v>181</v>
      </c>
      <c r="E635" s="167" t="s">
        <v>792</v>
      </c>
      <c r="F635" s="143"/>
      <c r="G635" s="164"/>
      <c r="H635" s="177"/>
      <c r="I635" s="287"/>
    </row>
    <row r="636" spans="1:9" s="104" customFormat="1" ht="20.399999999999999" outlineLevel="1" x14ac:dyDescent="0.25">
      <c r="A636" s="51" t="s">
        <v>3411</v>
      </c>
      <c r="B636" s="105" t="s">
        <v>374</v>
      </c>
      <c r="C636" s="101" t="s">
        <v>3202</v>
      </c>
      <c r="D636" s="101" t="s">
        <v>1548</v>
      </c>
      <c r="E636" s="167" t="s">
        <v>792</v>
      </c>
      <c r="F636" s="42"/>
      <c r="G636" s="164"/>
      <c r="H636" s="177"/>
      <c r="I636" s="287"/>
    </row>
    <row r="637" spans="1:9" s="104" customFormat="1" ht="20.399999999999999" outlineLevel="1" x14ac:dyDescent="0.25">
      <c r="A637" s="51" t="s">
        <v>3412</v>
      </c>
      <c r="B637" s="105" t="s">
        <v>374</v>
      </c>
      <c r="C637" s="101" t="s">
        <v>3202</v>
      </c>
      <c r="D637" s="101" t="s">
        <v>198</v>
      </c>
      <c r="E637" s="167" t="s">
        <v>792</v>
      </c>
      <c r="F637" s="42"/>
      <c r="G637" s="164"/>
      <c r="H637" s="177"/>
      <c r="I637" s="287"/>
    </row>
    <row r="638" spans="1:9" s="104" customFormat="1" ht="20.399999999999999" outlineLevel="1" x14ac:dyDescent="0.25">
      <c r="A638" s="51" t="s">
        <v>3413</v>
      </c>
      <c r="B638" s="105" t="s">
        <v>374</v>
      </c>
      <c r="C638" s="101" t="s">
        <v>3202</v>
      </c>
      <c r="D638" s="101" t="s">
        <v>182</v>
      </c>
      <c r="E638" s="167" t="s">
        <v>792</v>
      </c>
      <c r="F638" s="42"/>
      <c r="G638" s="164"/>
      <c r="H638" s="177"/>
      <c r="I638" s="287"/>
    </row>
    <row r="639" spans="1:9" s="104" customFormat="1" ht="20.399999999999999" outlineLevel="1" x14ac:dyDescent="0.25">
      <c r="A639" s="51" t="s">
        <v>3414</v>
      </c>
      <c r="B639" s="105" t="s">
        <v>374</v>
      </c>
      <c r="C639" s="101" t="s">
        <v>3202</v>
      </c>
      <c r="D639" s="101" t="s">
        <v>1549</v>
      </c>
      <c r="E639" s="167" t="s">
        <v>792</v>
      </c>
      <c r="F639" s="143"/>
      <c r="G639" s="164"/>
      <c r="H639" s="177"/>
      <c r="I639" s="287"/>
    </row>
    <row r="640" spans="1:9" s="104" customFormat="1" ht="20.399999999999999" outlineLevel="1" x14ac:dyDescent="0.25">
      <c r="A640" s="51" t="s">
        <v>3415</v>
      </c>
      <c r="B640" s="105" t="s">
        <v>374</v>
      </c>
      <c r="C640" s="101" t="s">
        <v>3202</v>
      </c>
      <c r="D640" s="101" t="s">
        <v>1550</v>
      </c>
      <c r="E640" s="167" t="s">
        <v>792</v>
      </c>
      <c r="F640" s="143"/>
      <c r="G640" s="164"/>
      <c r="H640" s="177"/>
      <c r="I640" s="287"/>
    </row>
    <row r="641" spans="1:9" s="104" customFormat="1" ht="20.399999999999999" outlineLevel="1" x14ac:dyDescent="0.25">
      <c r="A641" s="51" t="s">
        <v>3416</v>
      </c>
      <c r="B641" s="105" t="s">
        <v>374</v>
      </c>
      <c r="C641" s="101" t="s">
        <v>3202</v>
      </c>
      <c r="D641" s="101" t="s">
        <v>1551</v>
      </c>
      <c r="E641" s="167" t="s">
        <v>792</v>
      </c>
      <c r="F641" s="143"/>
      <c r="G641" s="164"/>
      <c r="H641" s="177"/>
      <c r="I641" s="287"/>
    </row>
    <row r="642" spans="1:9" s="104" customFormat="1" outlineLevel="1" x14ac:dyDescent="0.25">
      <c r="A642" s="51" t="s">
        <v>3417</v>
      </c>
      <c r="B642" s="105" t="s">
        <v>374</v>
      </c>
      <c r="C642" s="101" t="s">
        <v>3207</v>
      </c>
      <c r="D642" s="101" t="s">
        <v>1492</v>
      </c>
      <c r="E642" s="161" t="str">
        <f>'Fields on Screen Rules'!$AE$893</f>
        <v>Broker-Dealer Name (600)</v>
      </c>
      <c r="F642" s="143"/>
      <c r="G642" s="164"/>
      <c r="H642" s="177"/>
      <c r="I642" s="287"/>
    </row>
    <row r="643" spans="1:9" s="104" customFormat="1" outlineLevel="1" x14ac:dyDescent="0.25">
      <c r="A643" s="51" t="s">
        <v>3418</v>
      </c>
      <c r="B643" s="105" t="s">
        <v>374</v>
      </c>
      <c r="C643" s="101" t="s">
        <v>3207</v>
      </c>
      <c r="D643" s="101" t="s">
        <v>3206</v>
      </c>
      <c r="E643" s="161" t="str">
        <f>'Fields on Screen Rules'!$AE$136&amp;" "&amp;'Fields on Screen Rules'!$AE$137&amp;" "&amp;'Fields on Screen Rules'!$AE$138&amp;" "&amp;'Fields on Screen Rules'!$AE$139&amp;" "&amp;'Fields on Screen Rules'!$AE$140</f>
        <v>First (15) MI (16) Last (17) E-Mail (18) Telephone # (19)</v>
      </c>
      <c r="F643" s="143"/>
      <c r="G643" s="164"/>
      <c r="H643" s="177"/>
      <c r="I643" s="287"/>
    </row>
    <row r="644" spans="1:9" s="104" customFormat="1" outlineLevel="1" x14ac:dyDescent="0.25">
      <c r="A644" s="51" t="s">
        <v>3419</v>
      </c>
      <c r="B644" s="105" t="s">
        <v>374</v>
      </c>
      <c r="C644" s="101" t="s">
        <v>3207</v>
      </c>
      <c r="D644" s="101" t="s">
        <v>1552</v>
      </c>
      <c r="E644" s="167" t="s">
        <v>792</v>
      </c>
      <c r="F644" s="143"/>
      <c r="G644" s="164"/>
      <c r="H644" s="177"/>
      <c r="I644" s="287"/>
    </row>
    <row r="645" spans="1:9" s="104" customFormat="1" ht="24.9" customHeight="1" outlineLevel="1" x14ac:dyDescent="0.25">
      <c r="A645" s="51" t="s">
        <v>3420</v>
      </c>
      <c r="B645" s="105" t="s">
        <v>374</v>
      </c>
      <c r="C645" s="101" t="s">
        <v>3208</v>
      </c>
      <c r="D645" s="101" t="s">
        <v>3210</v>
      </c>
      <c r="E645" s="132"/>
      <c r="F645" s="163" t="s">
        <v>725</v>
      </c>
      <c r="G645" s="164"/>
      <c r="H645" s="177"/>
      <c r="I645" s="287"/>
    </row>
    <row r="646" spans="1:9" s="104" customFormat="1" outlineLevel="1" x14ac:dyDescent="0.25">
      <c r="A646" s="51" t="s">
        <v>3421</v>
      </c>
      <c r="B646" s="105" t="s">
        <v>374</v>
      </c>
      <c r="C646" s="101" t="s">
        <v>3208</v>
      </c>
      <c r="D646" s="101" t="s">
        <v>3209</v>
      </c>
      <c r="E646" s="132"/>
      <c r="F646" s="163" t="s">
        <v>725</v>
      </c>
      <c r="G646" s="164"/>
      <c r="H646" s="177"/>
      <c r="I646" s="287"/>
    </row>
    <row r="647" spans="1:9" s="104" customFormat="1" ht="20.399999999999999" outlineLevel="1" x14ac:dyDescent="0.25">
      <c r="A647" s="51" t="s">
        <v>3422</v>
      </c>
      <c r="B647" s="105" t="s">
        <v>374</v>
      </c>
      <c r="C647" s="101" t="s">
        <v>3211</v>
      </c>
      <c r="D647" s="101" t="s">
        <v>3212</v>
      </c>
      <c r="E647" s="167" t="s">
        <v>792</v>
      </c>
      <c r="F647" s="143"/>
      <c r="G647" s="164"/>
      <c r="H647" s="177"/>
      <c r="I647" s="287"/>
    </row>
    <row r="648" spans="1:9" s="104" customFormat="1" outlineLevel="1" x14ac:dyDescent="0.25">
      <c r="A648" s="51" t="s">
        <v>3426</v>
      </c>
      <c r="B648" s="105" t="s">
        <v>374</v>
      </c>
      <c r="C648" s="101" t="s">
        <v>3208</v>
      </c>
      <c r="D648" s="101" t="s">
        <v>3213</v>
      </c>
      <c r="E648" s="167" t="s">
        <v>792</v>
      </c>
      <c r="F648" s="143"/>
      <c r="G648" s="164"/>
      <c r="H648" s="177"/>
      <c r="I648" s="287"/>
    </row>
    <row r="649" spans="1:9" s="104" customFormat="1" x14ac:dyDescent="0.25">
      <c r="A649" s="51" t="s">
        <v>3509</v>
      </c>
      <c r="B649" s="19" t="s">
        <v>2323</v>
      </c>
      <c r="C649" s="65"/>
      <c r="D649" s="65"/>
      <c r="E649" s="93"/>
      <c r="F649" s="17"/>
      <c r="G649" s="164"/>
      <c r="H649" s="177"/>
      <c r="I649" s="287"/>
    </row>
    <row r="650" spans="1:9" s="104" customFormat="1" outlineLevel="1" x14ac:dyDescent="0.25">
      <c r="A650" s="51" t="s">
        <v>3510</v>
      </c>
      <c r="B650" s="49" t="s">
        <v>2323</v>
      </c>
      <c r="C650" s="14" t="s">
        <v>3438</v>
      </c>
      <c r="D650" s="33" t="s">
        <v>415</v>
      </c>
      <c r="E650" s="162"/>
      <c r="F650" s="39"/>
      <c r="G650" s="164"/>
      <c r="H650" s="177"/>
      <c r="I650" s="287"/>
    </row>
    <row r="651" spans="1:9" s="104" customFormat="1" ht="20.399999999999999" outlineLevel="1" x14ac:dyDescent="0.25">
      <c r="A651" s="51" t="s">
        <v>3511</v>
      </c>
      <c r="B651" s="105" t="s">
        <v>2323</v>
      </c>
      <c r="C651" s="161" t="s">
        <v>3432</v>
      </c>
      <c r="D651" s="101" t="s">
        <v>3433</v>
      </c>
      <c r="E651" s="161" t="str">
        <f>'Fields on Screen Rules'!$AE$321</f>
        <v>Physician Name (180)</v>
      </c>
      <c r="F651" s="258"/>
      <c r="G651" s="164"/>
      <c r="H651" s="177"/>
      <c r="I651" s="287"/>
    </row>
    <row r="652" spans="1:9" s="104" customFormat="1" ht="20.399999999999999" outlineLevel="1" x14ac:dyDescent="0.25">
      <c r="A652" s="51" t="s">
        <v>3512</v>
      </c>
      <c r="B652" s="105" t="s">
        <v>2323</v>
      </c>
      <c r="C652" s="161" t="s">
        <v>3432</v>
      </c>
      <c r="D652" s="101" t="s">
        <v>3434</v>
      </c>
      <c r="E652" s="161" t="str">
        <f>'Fields on Screen Rules'!$AE$319</f>
        <v>Provider (178)</v>
      </c>
      <c r="F652" s="258"/>
      <c r="G652" s="164"/>
      <c r="H652" s="177"/>
      <c r="I652" s="287"/>
    </row>
    <row r="653" spans="1:9" s="104" customFormat="1" ht="20.399999999999999" outlineLevel="1" x14ac:dyDescent="0.25">
      <c r="A653" s="51" t="s">
        <v>3513</v>
      </c>
      <c r="B653" s="105" t="s">
        <v>2323</v>
      </c>
      <c r="C653" s="161" t="s">
        <v>3432</v>
      </c>
      <c r="D653" s="101" t="s">
        <v>435</v>
      </c>
      <c r="E653" s="161" t="str">
        <f>'Fields on Screen Rules'!$AE$322</f>
        <v>Address (181)</v>
      </c>
      <c r="F653" s="258"/>
      <c r="G653" s="164"/>
      <c r="H653" s="177"/>
      <c r="I653" s="287"/>
    </row>
    <row r="654" spans="1:9" s="104" customFormat="1" ht="20.399999999999999" outlineLevel="1" x14ac:dyDescent="0.25">
      <c r="A654" s="51" t="s">
        <v>3514</v>
      </c>
      <c r="B654" s="105" t="s">
        <v>2323</v>
      </c>
      <c r="C654" s="161" t="s">
        <v>3432</v>
      </c>
      <c r="D654" s="101" t="s">
        <v>395</v>
      </c>
      <c r="E654" s="161" t="str">
        <f>'Fields on Screen Rules'!$AE$323</f>
        <v>City (182)</v>
      </c>
      <c r="F654" s="258"/>
      <c r="G654" s="164"/>
      <c r="H654" s="177"/>
      <c r="I654" s="287"/>
    </row>
    <row r="655" spans="1:9" s="104" customFormat="1" ht="20.399999999999999" outlineLevel="1" x14ac:dyDescent="0.25">
      <c r="A655" s="51" t="s">
        <v>3515</v>
      </c>
      <c r="B655" s="105" t="s">
        <v>2323</v>
      </c>
      <c r="C655" s="161" t="s">
        <v>3432</v>
      </c>
      <c r="D655" s="101" t="s">
        <v>284</v>
      </c>
      <c r="E655" s="161" t="str">
        <f>'Fields on Screen Rules'!$AE$324</f>
        <v>State (183)</v>
      </c>
      <c r="F655" s="258"/>
      <c r="G655" s="164"/>
      <c r="H655" s="177"/>
      <c r="I655" s="287"/>
    </row>
    <row r="656" spans="1:9" s="104" customFormat="1" ht="20.399999999999999" outlineLevel="1" x14ac:dyDescent="0.25">
      <c r="A656" s="51" t="s">
        <v>3516</v>
      </c>
      <c r="B656" s="105" t="s">
        <v>2323</v>
      </c>
      <c r="C656" s="161" t="s">
        <v>3432</v>
      </c>
      <c r="D656" s="101" t="s">
        <v>285</v>
      </c>
      <c r="E656" s="161" t="str">
        <f>'Fields on Screen Rules'!$AE$325</f>
        <v>Zip Code (184)</v>
      </c>
      <c r="F656" s="258"/>
      <c r="G656" s="164"/>
      <c r="H656" s="177"/>
      <c r="I656" s="287"/>
    </row>
    <row r="657" spans="1:9" s="104" customFormat="1" outlineLevel="1" x14ac:dyDescent="0.25">
      <c r="A657" s="51" t="s">
        <v>3517</v>
      </c>
      <c r="B657" s="105" t="s">
        <v>2323</v>
      </c>
      <c r="C657" s="161" t="s">
        <v>3435</v>
      </c>
      <c r="D657" s="101" t="s">
        <v>635</v>
      </c>
      <c r="E657" s="161" t="str">
        <f>'Fields on Screen Rules'!AE$144&amp;" "&amp;'Fields on Screen Rules'!AE$145&amp;" "&amp;'Fields on Screen Rules'!AE$146&amp;" "&amp;'Fields on Screen Rules'!AE$147</f>
        <v>First (23) MI (24) Last (25) Suffix (26)</v>
      </c>
      <c r="F657" s="258"/>
      <c r="G657" s="164"/>
      <c r="H657" s="177"/>
      <c r="I657" s="287"/>
    </row>
    <row r="658" spans="1:9" s="104" customFormat="1" outlineLevel="1" x14ac:dyDescent="0.25">
      <c r="A658" s="51" t="s">
        <v>3518</v>
      </c>
      <c r="B658" s="105" t="s">
        <v>2323</v>
      </c>
      <c r="C658" s="161" t="s">
        <v>3435</v>
      </c>
      <c r="D658" s="101" t="s">
        <v>150</v>
      </c>
      <c r="E658" s="161" t="str">
        <f>'Fields on Screen Rules'!$AE$158</f>
        <v>Date of Birth (36)</v>
      </c>
      <c r="F658" s="258"/>
      <c r="G658" s="164"/>
      <c r="H658" s="177"/>
      <c r="I658" s="287"/>
    </row>
    <row r="659" spans="1:9" s="104" customFormat="1" outlineLevel="1" x14ac:dyDescent="0.25">
      <c r="A659" s="51" t="s">
        <v>3519</v>
      </c>
      <c r="B659" s="105" t="s">
        <v>2323</v>
      </c>
      <c r="C659" s="161" t="s">
        <v>3435</v>
      </c>
      <c r="D659" s="101" t="s">
        <v>3436</v>
      </c>
      <c r="E659" s="161" t="str">
        <f>'Fields on Screen Rules'!AE$171</f>
        <v>State (49)</v>
      </c>
      <c r="F659" s="258"/>
      <c r="G659" s="164"/>
      <c r="H659" s="177"/>
      <c r="I659" s="287"/>
    </row>
    <row r="660" spans="1:9" s="104" customFormat="1" ht="20.399999999999999" outlineLevel="1" x14ac:dyDescent="0.25">
      <c r="A660" s="51" t="s">
        <v>3520</v>
      </c>
      <c r="B660" s="105" t="s">
        <v>2323</v>
      </c>
      <c r="C660" s="161" t="s">
        <v>3435</v>
      </c>
      <c r="D660" s="101" t="s">
        <v>3437</v>
      </c>
      <c r="E660" s="132"/>
      <c r="F660" s="163" t="s">
        <v>725</v>
      </c>
      <c r="G660" s="164"/>
      <c r="H660" s="177"/>
      <c r="I660" s="287"/>
    </row>
    <row r="661" spans="1:9" s="104" customFormat="1" outlineLevel="1" x14ac:dyDescent="0.25">
      <c r="A661" s="51" t="s">
        <v>3521</v>
      </c>
      <c r="B661" s="105" t="s">
        <v>2323</v>
      </c>
      <c r="C661" s="161" t="s">
        <v>3435</v>
      </c>
      <c r="D661" s="101" t="s">
        <v>95</v>
      </c>
      <c r="E661" s="132"/>
      <c r="F661" s="163" t="s">
        <v>725</v>
      </c>
      <c r="G661" s="164"/>
      <c r="H661" s="177"/>
      <c r="I661" s="287"/>
    </row>
    <row r="662" spans="1:9" s="104" customFormat="1" outlineLevel="1" x14ac:dyDescent="0.25">
      <c r="A662" s="51" t="s">
        <v>3522</v>
      </c>
      <c r="B662" s="49" t="s">
        <v>2323</v>
      </c>
      <c r="C662" s="14" t="s">
        <v>510</v>
      </c>
      <c r="D662" s="33" t="s">
        <v>415</v>
      </c>
      <c r="E662" s="162"/>
      <c r="F662" s="39"/>
      <c r="G662" s="164"/>
      <c r="H662" s="177"/>
      <c r="I662" s="287"/>
    </row>
    <row r="663" spans="1:9" s="104" customFormat="1" outlineLevel="1" x14ac:dyDescent="0.25">
      <c r="A663" s="51" t="s">
        <v>3523</v>
      </c>
      <c r="B663" s="105" t="s">
        <v>2323</v>
      </c>
      <c r="C663" s="161" t="s">
        <v>3435</v>
      </c>
      <c r="D663" s="101" t="s">
        <v>635</v>
      </c>
      <c r="E663" s="161" t="str">
        <f>'Fields on Screen Rules'!AE$144&amp;" "&amp;'Fields on Screen Rules'!AE$145&amp;" "&amp;'Fields on Screen Rules'!AE$146&amp;" "&amp;'Fields on Screen Rules'!AE$147</f>
        <v>First (23) MI (24) Last (25) Suffix (26)</v>
      </c>
      <c r="F663" s="258"/>
      <c r="G663" s="164"/>
      <c r="H663" s="177"/>
      <c r="I663" s="287"/>
    </row>
    <row r="664" spans="1:9" s="104" customFormat="1" ht="20.399999999999999" outlineLevel="1" x14ac:dyDescent="0.25">
      <c r="A664" s="51" t="s">
        <v>3524</v>
      </c>
      <c r="B664" s="105" t="s">
        <v>2323</v>
      </c>
      <c r="C664" s="161" t="s">
        <v>3435</v>
      </c>
      <c r="D664" s="101" t="s">
        <v>3437</v>
      </c>
      <c r="E664" s="132"/>
      <c r="F664" s="163" t="s">
        <v>725</v>
      </c>
      <c r="G664" s="164"/>
      <c r="H664" s="177"/>
      <c r="I664" s="287"/>
    </row>
    <row r="665" spans="1:9" s="104" customFormat="1" outlineLevel="1" x14ac:dyDescent="0.25">
      <c r="A665" s="51" t="s">
        <v>3525</v>
      </c>
      <c r="B665" s="105" t="s">
        <v>2323</v>
      </c>
      <c r="C665" s="161" t="s">
        <v>3435</v>
      </c>
      <c r="D665" s="101" t="s">
        <v>95</v>
      </c>
      <c r="E665" s="132"/>
      <c r="F665" s="163" t="s">
        <v>725</v>
      </c>
      <c r="G665" s="164"/>
      <c r="H665" s="177"/>
      <c r="I665" s="287"/>
    </row>
    <row r="666" spans="1:9" s="104" customFormat="1" outlineLevel="1" x14ac:dyDescent="0.25">
      <c r="A666" s="51" t="s">
        <v>3526</v>
      </c>
      <c r="B666" s="49" t="s">
        <v>2323</v>
      </c>
      <c r="C666" s="14" t="s">
        <v>512</v>
      </c>
      <c r="D666" s="33" t="s">
        <v>415</v>
      </c>
      <c r="E666" s="162"/>
      <c r="F666" s="39"/>
      <c r="G666" s="164"/>
      <c r="H666" s="177"/>
      <c r="I666" s="287"/>
    </row>
    <row r="667" spans="1:9" s="104" customFormat="1" ht="20.399999999999999" outlineLevel="1" x14ac:dyDescent="0.25">
      <c r="A667" s="51" t="s">
        <v>3527</v>
      </c>
      <c r="B667" s="105" t="s">
        <v>2323</v>
      </c>
      <c r="C667" s="161" t="s">
        <v>3435</v>
      </c>
      <c r="D667" s="101" t="s">
        <v>3439</v>
      </c>
      <c r="E667" s="161" t="str">
        <f>'Fields on Screen Rules'!AE$144&amp;" "&amp;'Fields on Screen Rules'!AE$145&amp;" "&amp;'Fields on Screen Rules'!AE$146&amp;" "&amp;'Fields on Screen Rules'!AE$147</f>
        <v>First (23) MI (24) Last (25) Suffix (26)</v>
      </c>
      <c r="F667" s="258"/>
      <c r="G667" s="164"/>
      <c r="H667" s="177"/>
      <c r="I667" s="287"/>
    </row>
    <row r="668" spans="1:9" s="104" customFormat="1" ht="20.399999999999999" outlineLevel="1" x14ac:dyDescent="0.25">
      <c r="A668" s="51" t="s">
        <v>3528</v>
      </c>
      <c r="B668" s="105" t="s">
        <v>2323</v>
      </c>
      <c r="C668" s="161" t="s">
        <v>3435</v>
      </c>
      <c r="D668" s="101" t="s">
        <v>3437</v>
      </c>
      <c r="E668" s="132"/>
      <c r="F668" s="163" t="s">
        <v>725</v>
      </c>
      <c r="G668" s="164"/>
      <c r="H668" s="177"/>
      <c r="I668" s="287"/>
    </row>
    <row r="669" spans="1:9" s="104" customFormat="1" outlineLevel="1" x14ac:dyDescent="0.25">
      <c r="A669" s="51" t="s">
        <v>3529</v>
      </c>
      <c r="B669" s="105" t="s">
        <v>2323</v>
      </c>
      <c r="C669" s="161" t="s">
        <v>3435</v>
      </c>
      <c r="D669" s="101" t="s">
        <v>95</v>
      </c>
      <c r="E669" s="132"/>
      <c r="F669" s="163" t="s">
        <v>725</v>
      </c>
      <c r="G669" s="164"/>
      <c r="H669" s="177"/>
      <c r="I669" s="287"/>
    </row>
    <row r="670" spans="1:9" s="104" customFormat="1" ht="20.399999999999999" outlineLevel="1" x14ac:dyDescent="0.25">
      <c r="A670" s="51" t="s">
        <v>3530</v>
      </c>
      <c r="B670" s="105" t="s">
        <v>2323</v>
      </c>
      <c r="C670" s="161" t="s">
        <v>3440</v>
      </c>
      <c r="D670" s="101" t="s">
        <v>3441</v>
      </c>
      <c r="E670" s="161" t="str">
        <f>'Fields on Screen Rules'!$AE$321</f>
        <v>Physician Name (180)</v>
      </c>
      <c r="F670" s="258"/>
      <c r="G670" s="164"/>
      <c r="H670" s="177"/>
      <c r="I670" s="287"/>
    </row>
    <row r="671" spans="1:9" s="104" customFormat="1" ht="20.399999999999999" outlineLevel="1" x14ac:dyDescent="0.25">
      <c r="A671" s="51" t="s">
        <v>3531</v>
      </c>
      <c r="B671" s="105" t="s">
        <v>2323</v>
      </c>
      <c r="C671" s="161" t="s">
        <v>3440</v>
      </c>
      <c r="D671" s="101" t="s">
        <v>283</v>
      </c>
      <c r="E671" s="161" t="str">
        <f>'Fields on Screen Rules'!$AE$322</f>
        <v>Address (181)</v>
      </c>
      <c r="F671" s="258"/>
      <c r="G671" s="164"/>
      <c r="H671" s="177"/>
      <c r="I671" s="287"/>
    </row>
    <row r="672" spans="1:9" s="104" customFormat="1" ht="20.399999999999999" outlineLevel="1" x14ac:dyDescent="0.25">
      <c r="A672" s="51" t="s">
        <v>3532</v>
      </c>
      <c r="B672" s="105" t="s">
        <v>2323</v>
      </c>
      <c r="C672" s="161" t="s">
        <v>3440</v>
      </c>
      <c r="D672" s="101" t="s">
        <v>395</v>
      </c>
      <c r="E672" s="161" t="str">
        <f>'Fields on Screen Rules'!$AE$323</f>
        <v>City (182)</v>
      </c>
      <c r="F672" s="258"/>
      <c r="G672" s="164"/>
      <c r="H672" s="177"/>
      <c r="I672" s="287"/>
    </row>
    <row r="673" spans="1:9" s="104" customFormat="1" ht="20.399999999999999" outlineLevel="1" x14ac:dyDescent="0.25">
      <c r="A673" s="51" t="s">
        <v>3533</v>
      </c>
      <c r="B673" s="105" t="s">
        <v>2323</v>
      </c>
      <c r="C673" s="161" t="s">
        <v>3440</v>
      </c>
      <c r="D673" s="101" t="s">
        <v>284</v>
      </c>
      <c r="E673" s="161" t="str">
        <f>'Fields on Screen Rules'!$AE$324</f>
        <v>State (183)</v>
      </c>
      <c r="F673" s="258"/>
      <c r="G673" s="164"/>
      <c r="H673" s="177"/>
      <c r="I673" s="287"/>
    </row>
    <row r="674" spans="1:9" s="104" customFormat="1" ht="20.399999999999999" outlineLevel="1" x14ac:dyDescent="0.25">
      <c r="A674" s="51" t="s">
        <v>3534</v>
      </c>
      <c r="B674" s="105" t="s">
        <v>2323</v>
      </c>
      <c r="C674" s="161" t="s">
        <v>3440</v>
      </c>
      <c r="D674" s="101" t="s">
        <v>285</v>
      </c>
      <c r="E674" s="161" t="str">
        <f>'Fields on Screen Rules'!$AE$325</f>
        <v>Zip Code (184)</v>
      </c>
      <c r="F674" s="258"/>
      <c r="G674" s="164"/>
      <c r="H674" s="177"/>
      <c r="I674" s="287"/>
    </row>
    <row r="675" spans="1:9" s="104" customFormat="1" ht="20.399999999999999" outlineLevel="1" x14ac:dyDescent="0.25">
      <c r="A675" s="51" t="s">
        <v>3535</v>
      </c>
      <c r="B675" s="105" t="s">
        <v>2323</v>
      </c>
      <c r="C675" s="161" t="s">
        <v>3440</v>
      </c>
      <c r="D675" s="101" t="s">
        <v>3437</v>
      </c>
      <c r="E675" s="132"/>
      <c r="F675" s="163" t="s">
        <v>725</v>
      </c>
      <c r="G675" s="164"/>
      <c r="H675" s="177"/>
      <c r="I675" s="287"/>
    </row>
    <row r="676" spans="1:9" s="104" customFormat="1" ht="20.399999999999999" outlineLevel="1" x14ac:dyDescent="0.25">
      <c r="A676" s="51" t="s">
        <v>3536</v>
      </c>
      <c r="B676" s="105" t="s">
        <v>2323</v>
      </c>
      <c r="C676" s="161" t="s">
        <v>3440</v>
      </c>
      <c r="D676" s="101" t="s">
        <v>95</v>
      </c>
      <c r="E676" s="132"/>
      <c r="F676" s="163" t="s">
        <v>725</v>
      </c>
      <c r="G676" s="164"/>
      <c r="H676" s="177"/>
      <c r="I676" s="287"/>
    </row>
    <row r="677" spans="1:9" s="104" customFormat="1" outlineLevel="1" x14ac:dyDescent="0.25">
      <c r="A677" s="51" t="s">
        <v>3537</v>
      </c>
      <c r="B677" s="49" t="s">
        <v>2323</v>
      </c>
      <c r="C677" s="14" t="s">
        <v>514</v>
      </c>
      <c r="D677" s="33" t="s">
        <v>415</v>
      </c>
      <c r="E677" s="162"/>
      <c r="F677" s="39"/>
      <c r="G677" s="164"/>
      <c r="H677" s="177"/>
      <c r="I677" s="287"/>
    </row>
    <row r="678" spans="1:9" s="104" customFormat="1" outlineLevel="1" x14ac:dyDescent="0.25">
      <c r="A678" s="51" t="s">
        <v>3538</v>
      </c>
      <c r="B678" s="105" t="s">
        <v>2323</v>
      </c>
      <c r="C678" s="161" t="s">
        <v>3442</v>
      </c>
      <c r="D678" s="101" t="s">
        <v>1216</v>
      </c>
      <c r="E678" s="161" t="str">
        <f>'Fields on Screen Rules'!$AE$321</f>
        <v>Physician Name (180)</v>
      </c>
      <c r="F678" s="258"/>
      <c r="G678" s="164"/>
      <c r="H678" s="177"/>
      <c r="I678" s="287"/>
    </row>
    <row r="679" spans="1:9" s="104" customFormat="1" outlineLevel="1" x14ac:dyDescent="0.25">
      <c r="A679" s="51" t="s">
        <v>3539</v>
      </c>
      <c r="B679" s="105" t="s">
        <v>2323</v>
      </c>
      <c r="C679" s="161" t="s">
        <v>3442</v>
      </c>
      <c r="D679" s="101" t="s">
        <v>283</v>
      </c>
      <c r="E679" s="161" t="str">
        <f>'Fields on Screen Rules'!$AE$322</f>
        <v>Address (181)</v>
      </c>
      <c r="F679" s="258"/>
      <c r="G679" s="164"/>
      <c r="H679" s="177"/>
      <c r="I679" s="287"/>
    </row>
    <row r="680" spans="1:9" s="104" customFormat="1" outlineLevel="1" x14ac:dyDescent="0.25">
      <c r="A680" s="51" t="s">
        <v>3540</v>
      </c>
      <c r="B680" s="105" t="s">
        <v>2323</v>
      </c>
      <c r="C680" s="161" t="s">
        <v>3442</v>
      </c>
      <c r="D680" s="101" t="s">
        <v>395</v>
      </c>
      <c r="E680" s="161" t="str">
        <f>'Fields on Screen Rules'!$AE$323</f>
        <v>City (182)</v>
      </c>
      <c r="F680" s="258"/>
      <c r="G680" s="164"/>
      <c r="H680" s="177"/>
      <c r="I680" s="287"/>
    </row>
    <row r="681" spans="1:9" s="104" customFormat="1" outlineLevel="1" x14ac:dyDescent="0.25">
      <c r="A681" s="51" t="s">
        <v>3541</v>
      </c>
      <c r="B681" s="105" t="s">
        <v>2323</v>
      </c>
      <c r="C681" s="161" t="s">
        <v>3442</v>
      </c>
      <c r="D681" s="101" t="s">
        <v>284</v>
      </c>
      <c r="E681" s="161" t="str">
        <f>'Fields on Screen Rules'!$AE$324</f>
        <v>State (183)</v>
      </c>
      <c r="F681" s="258"/>
      <c r="G681" s="164"/>
      <c r="H681" s="177"/>
      <c r="I681" s="287"/>
    </row>
    <row r="682" spans="1:9" s="104" customFormat="1" outlineLevel="1" x14ac:dyDescent="0.25">
      <c r="A682" s="51" t="s">
        <v>3542</v>
      </c>
      <c r="B682" s="105" t="s">
        <v>2323</v>
      </c>
      <c r="C682" s="161" t="s">
        <v>3442</v>
      </c>
      <c r="D682" s="101" t="s">
        <v>285</v>
      </c>
      <c r="E682" s="161" t="str">
        <f>'Fields on Screen Rules'!$AE$325</f>
        <v>Zip Code (184)</v>
      </c>
      <c r="F682" s="258"/>
      <c r="G682" s="164"/>
      <c r="H682" s="177"/>
      <c r="I682" s="287"/>
    </row>
    <row r="683" spans="1:9" s="104" customFormat="1" ht="20.399999999999999" outlineLevel="1" x14ac:dyDescent="0.25">
      <c r="A683" s="51" t="s">
        <v>3543</v>
      </c>
      <c r="B683" s="105" t="s">
        <v>2323</v>
      </c>
      <c r="C683" s="161" t="s">
        <v>3443</v>
      </c>
      <c r="D683" s="101" t="s">
        <v>3439</v>
      </c>
      <c r="E683" s="161" t="str">
        <f>'Fields on Screen Rules'!AE$144&amp;" "&amp;'Fields on Screen Rules'!AE$145&amp;" "&amp;'Fields on Screen Rules'!AE$146&amp;" "&amp;'Fields on Screen Rules'!AE$147</f>
        <v>First (23) MI (24) Last (25) Suffix (26)</v>
      </c>
      <c r="F683" s="258"/>
      <c r="G683" s="164"/>
      <c r="H683" s="177"/>
      <c r="I683" s="287"/>
    </row>
    <row r="684" spans="1:9" s="104" customFormat="1" ht="20.399999999999999" outlineLevel="1" x14ac:dyDescent="0.25">
      <c r="A684" s="51" t="s">
        <v>3544</v>
      </c>
      <c r="B684" s="105" t="s">
        <v>2323</v>
      </c>
      <c r="C684" s="161" t="s">
        <v>3443</v>
      </c>
      <c r="D684" s="101" t="s">
        <v>3437</v>
      </c>
      <c r="E684" s="132"/>
      <c r="F684" s="163" t="s">
        <v>725</v>
      </c>
      <c r="G684" s="164"/>
      <c r="H684" s="177"/>
      <c r="I684" s="287"/>
    </row>
    <row r="685" spans="1:9" s="104" customFormat="1" outlineLevel="1" x14ac:dyDescent="0.25">
      <c r="A685" s="51" t="s">
        <v>3545</v>
      </c>
      <c r="B685" s="105" t="s">
        <v>2323</v>
      </c>
      <c r="C685" s="161" t="s">
        <v>3443</v>
      </c>
      <c r="D685" s="101" t="s">
        <v>95</v>
      </c>
      <c r="E685" s="132"/>
      <c r="F685" s="163" t="s">
        <v>725</v>
      </c>
      <c r="G685" s="164"/>
      <c r="H685" s="177"/>
      <c r="I685" s="287"/>
    </row>
    <row r="686" spans="1:9" s="104" customFormat="1" outlineLevel="1" x14ac:dyDescent="0.25">
      <c r="A686" s="51" t="s">
        <v>3546</v>
      </c>
      <c r="B686" s="49" t="s">
        <v>2323</v>
      </c>
      <c r="C686" s="14" t="s">
        <v>516</v>
      </c>
      <c r="D686" s="33" t="s">
        <v>415</v>
      </c>
      <c r="E686" s="162"/>
      <c r="F686" s="39"/>
      <c r="G686" s="164"/>
      <c r="H686" s="177"/>
      <c r="I686" s="287"/>
    </row>
    <row r="687" spans="1:9" s="104" customFormat="1" outlineLevel="1" x14ac:dyDescent="0.25">
      <c r="A687" s="51" t="s">
        <v>3547</v>
      </c>
      <c r="B687" s="105" t="s">
        <v>2323</v>
      </c>
      <c r="C687" s="161" t="s">
        <v>3442</v>
      </c>
      <c r="D687" s="101" t="s">
        <v>1216</v>
      </c>
      <c r="E687" s="161" t="str">
        <f>'Fields on Screen Rules'!$AE$321</f>
        <v>Physician Name (180)</v>
      </c>
      <c r="F687" s="258"/>
      <c r="G687" s="164"/>
      <c r="H687" s="177"/>
      <c r="I687" s="287"/>
    </row>
    <row r="688" spans="1:9" s="104" customFormat="1" ht="20.399999999999999" outlineLevel="1" x14ac:dyDescent="0.25">
      <c r="A688" s="51" t="s">
        <v>3548</v>
      </c>
      <c r="B688" s="105" t="s">
        <v>2323</v>
      </c>
      <c r="C688" s="161" t="s">
        <v>3432</v>
      </c>
      <c r="D688" s="101" t="s">
        <v>283</v>
      </c>
      <c r="E688" s="161" t="str">
        <f>'Fields on Screen Rules'!$AE$322</f>
        <v>Address (181)</v>
      </c>
      <c r="F688" s="258"/>
      <c r="G688" s="164"/>
      <c r="H688" s="177"/>
      <c r="I688" s="287"/>
    </row>
    <row r="689" spans="1:9" s="104" customFormat="1" ht="20.399999999999999" outlineLevel="1" x14ac:dyDescent="0.25">
      <c r="A689" s="51" t="s">
        <v>3549</v>
      </c>
      <c r="B689" s="105" t="s">
        <v>2323</v>
      </c>
      <c r="C689" s="161" t="s">
        <v>3432</v>
      </c>
      <c r="D689" s="101" t="s">
        <v>395</v>
      </c>
      <c r="E689" s="161" t="str">
        <f>'Fields on Screen Rules'!$AE$323</f>
        <v>City (182)</v>
      </c>
      <c r="F689" s="258"/>
      <c r="G689" s="164"/>
      <c r="H689" s="177"/>
      <c r="I689" s="287"/>
    </row>
    <row r="690" spans="1:9" s="104" customFormat="1" ht="20.399999999999999" outlineLevel="1" x14ac:dyDescent="0.25">
      <c r="A690" s="51" t="s">
        <v>3550</v>
      </c>
      <c r="B690" s="105" t="s">
        <v>2323</v>
      </c>
      <c r="C690" s="161" t="s">
        <v>3432</v>
      </c>
      <c r="D690" s="101" t="s">
        <v>284</v>
      </c>
      <c r="E690" s="161" t="str">
        <f>'Fields on Screen Rules'!$AE$324</f>
        <v>State (183)</v>
      </c>
      <c r="F690" s="258"/>
      <c r="G690" s="164"/>
      <c r="H690" s="177"/>
      <c r="I690" s="287"/>
    </row>
    <row r="691" spans="1:9" s="104" customFormat="1" ht="20.399999999999999" outlineLevel="1" x14ac:dyDescent="0.25">
      <c r="A691" s="51" t="s">
        <v>3551</v>
      </c>
      <c r="B691" s="105" t="s">
        <v>2323</v>
      </c>
      <c r="C691" s="161" t="s">
        <v>3432</v>
      </c>
      <c r="D691" s="101" t="s">
        <v>285</v>
      </c>
      <c r="E691" s="161" t="str">
        <f>'Fields on Screen Rules'!$AE$325</f>
        <v>Zip Code (184)</v>
      </c>
      <c r="F691" s="258"/>
      <c r="G691" s="164"/>
      <c r="H691" s="177"/>
      <c r="I691" s="287"/>
    </row>
    <row r="692" spans="1:9" s="104" customFormat="1" ht="20.399999999999999" outlineLevel="1" x14ac:dyDescent="0.25">
      <c r="A692" s="51" t="s">
        <v>3552</v>
      </c>
      <c r="B692" s="105" t="s">
        <v>2323</v>
      </c>
      <c r="C692" s="161" t="s">
        <v>3435</v>
      </c>
      <c r="D692" s="101" t="s">
        <v>3439</v>
      </c>
      <c r="E692" s="161" t="str">
        <f>'Fields on Screen Rules'!AE$144&amp;" "&amp;'Fields on Screen Rules'!AE$145&amp;" "&amp;'Fields on Screen Rules'!AE$146&amp;" "&amp;'Fields on Screen Rules'!AE$147</f>
        <v>First (23) MI (24) Last (25) Suffix (26)</v>
      </c>
      <c r="F692" s="258"/>
      <c r="G692" s="164"/>
      <c r="H692" s="177"/>
      <c r="I692" s="287"/>
    </row>
    <row r="693" spans="1:9" s="104" customFormat="1" outlineLevel="1" x14ac:dyDescent="0.25">
      <c r="A693" s="51" t="s">
        <v>3553</v>
      </c>
      <c r="B693" s="105" t="s">
        <v>2323</v>
      </c>
      <c r="C693" s="161" t="s">
        <v>3435</v>
      </c>
      <c r="D693" s="101" t="s">
        <v>150</v>
      </c>
      <c r="E693" s="161" t="str">
        <f>'Fields on Screen Rules'!$AE$158</f>
        <v>Date of Birth (36)</v>
      </c>
      <c r="F693" s="258"/>
      <c r="G693" s="164"/>
      <c r="H693" s="177"/>
      <c r="I693" s="287"/>
    </row>
    <row r="694" spans="1:9" s="104" customFormat="1" outlineLevel="1" x14ac:dyDescent="0.25">
      <c r="A694" s="51" t="s">
        <v>3554</v>
      </c>
      <c r="B694" s="105" t="s">
        <v>2323</v>
      </c>
      <c r="C694" s="161" t="s">
        <v>3435</v>
      </c>
      <c r="D694" s="101" t="s">
        <v>3436</v>
      </c>
      <c r="E694" s="161" t="str">
        <f>'Fields on Screen Rules'!AE$171</f>
        <v>State (49)</v>
      </c>
      <c r="F694" s="258"/>
      <c r="G694" s="164"/>
      <c r="H694" s="177"/>
      <c r="I694" s="287"/>
    </row>
    <row r="695" spans="1:9" s="104" customFormat="1" ht="20.399999999999999" outlineLevel="1" x14ac:dyDescent="0.25">
      <c r="A695" s="51" t="s">
        <v>3555</v>
      </c>
      <c r="B695" s="105" t="s">
        <v>2323</v>
      </c>
      <c r="C695" s="161" t="s">
        <v>3435</v>
      </c>
      <c r="D695" s="101" t="s">
        <v>3437</v>
      </c>
      <c r="E695" s="132"/>
      <c r="F695" s="163" t="s">
        <v>725</v>
      </c>
      <c r="G695" s="164"/>
      <c r="H695" s="177"/>
      <c r="I695" s="287"/>
    </row>
    <row r="696" spans="1:9" s="104" customFormat="1" outlineLevel="1" x14ac:dyDescent="0.25">
      <c r="A696" s="51" t="s">
        <v>3556</v>
      </c>
      <c r="B696" s="105" t="s">
        <v>2323</v>
      </c>
      <c r="C696" s="161" t="s">
        <v>3435</v>
      </c>
      <c r="D696" s="101" t="s">
        <v>95</v>
      </c>
      <c r="E696" s="132"/>
      <c r="F696" s="163" t="s">
        <v>725</v>
      </c>
      <c r="G696" s="164"/>
      <c r="H696" s="177"/>
      <c r="I696" s="287"/>
    </row>
    <row r="697" spans="1:9" s="104" customFormat="1" outlineLevel="1" x14ac:dyDescent="0.25">
      <c r="A697" s="51" t="s">
        <v>3557</v>
      </c>
      <c r="B697" s="49" t="s">
        <v>2323</v>
      </c>
      <c r="C697" s="14" t="s">
        <v>518</v>
      </c>
      <c r="D697" s="33" t="s">
        <v>415</v>
      </c>
      <c r="E697" s="162"/>
      <c r="F697" s="39"/>
      <c r="G697" s="164"/>
      <c r="H697" s="177"/>
      <c r="I697" s="287"/>
    </row>
    <row r="698" spans="1:9" s="104" customFormat="1" ht="20.399999999999999" outlineLevel="1" x14ac:dyDescent="0.25">
      <c r="A698" s="51" t="s">
        <v>3558</v>
      </c>
      <c r="B698" s="105" t="s">
        <v>2323</v>
      </c>
      <c r="C698" s="161" t="s">
        <v>3432</v>
      </c>
      <c r="D698" s="101" t="s">
        <v>3433</v>
      </c>
      <c r="E698" s="161" t="str">
        <f>'Fields on Screen Rules'!$AE$321</f>
        <v>Physician Name (180)</v>
      </c>
      <c r="F698" s="258"/>
      <c r="G698" s="164"/>
      <c r="H698" s="177"/>
      <c r="I698" s="287"/>
    </row>
    <row r="699" spans="1:9" s="104" customFormat="1" ht="20.399999999999999" outlineLevel="1" x14ac:dyDescent="0.25">
      <c r="A699" s="51" t="s">
        <v>3559</v>
      </c>
      <c r="B699" s="105" t="s">
        <v>2323</v>
      </c>
      <c r="C699" s="161" t="s">
        <v>3432</v>
      </c>
      <c r="D699" s="101" t="s">
        <v>3434</v>
      </c>
      <c r="E699" s="161" t="str">
        <f>'Fields on Screen Rules'!$AE$319</f>
        <v>Provider (178)</v>
      </c>
      <c r="F699" s="258"/>
      <c r="G699" s="164"/>
      <c r="H699" s="177"/>
      <c r="I699" s="287"/>
    </row>
    <row r="700" spans="1:9" s="104" customFormat="1" ht="20.399999999999999" outlineLevel="1" x14ac:dyDescent="0.25">
      <c r="A700" s="51" t="s">
        <v>3560</v>
      </c>
      <c r="B700" s="105" t="s">
        <v>2323</v>
      </c>
      <c r="C700" s="161" t="s">
        <v>3432</v>
      </c>
      <c r="D700" s="101" t="s">
        <v>283</v>
      </c>
      <c r="E700" s="161" t="str">
        <f>'Fields on Screen Rules'!$AE$322</f>
        <v>Address (181)</v>
      </c>
      <c r="F700" s="258"/>
      <c r="G700" s="164"/>
      <c r="H700" s="177"/>
      <c r="I700" s="287"/>
    </row>
    <row r="701" spans="1:9" s="104" customFormat="1" ht="20.399999999999999" outlineLevel="1" x14ac:dyDescent="0.25">
      <c r="A701" s="51" t="s">
        <v>3561</v>
      </c>
      <c r="B701" s="105" t="s">
        <v>2323</v>
      </c>
      <c r="C701" s="161" t="s">
        <v>3432</v>
      </c>
      <c r="D701" s="101" t="s">
        <v>395</v>
      </c>
      <c r="E701" s="161" t="str">
        <f>'Fields on Screen Rules'!$AE$323</f>
        <v>City (182)</v>
      </c>
      <c r="F701" s="258"/>
      <c r="G701" s="164"/>
      <c r="H701" s="177"/>
      <c r="I701" s="287"/>
    </row>
    <row r="702" spans="1:9" s="104" customFormat="1" ht="20.399999999999999" outlineLevel="1" x14ac:dyDescent="0.25">
      <c r="A702" s="51" t="s">
        <v>3562</v>
      </c>
      <c r="B702" s="105" t="s">
        <v>2323</v>
      </c>
      <c r="C702" s="161" t="s">
        <v>3432</v>
      </c>
      <c r="D702" s="101" t="s">
        <v>284</v>
      </c>
      <c r="E702" s="161" t="str">
        <f>'Fields on Screen Rules'!$AE$324</f>
        <v>State (183)</v>
      </c>
      <c r="F702" s="258"/>
      <c r="G702" s="164"/>
      <c r="H702" s="177"/>
      <c r="I702" s="287"/>
    </row>
    <row r="703" spans="1:9" s="104" customFormat="1" ht="20.399999999999999" outlineLevel="1" x14ac:dyDescent="0.25">
      <c r="A703" s="51" t="s">
        <v>3563</v>
      </c>
      <c r="B703" s="105" t="s">
        <v>2323</v>
      </c>
      <c r="C703" s="161" t="s">
        <v>3432</v>
      </c>
      <c r="D703" s="101" t="s">
        <v>285</v>
      </c>
      <c r="E703" s="161" t="str">
        <f>'Fields on Screen Rules'!$AE$325</f>
        <v>Zip Code (184)</v>
      </c>
      <c r="F703" s="258"/>
      <c r="G703" s="164"/>
      <c r="H703" s="177"/>
      <c r="I703" s="287"/>
    </row>
    <row r="704" spans="1:9" s="104" customFormat="1" ht="20.399999999999999" outlineLevel="1" x14ac:dyDescent="0.25">
      <c r="A704" s="51" t="s">
        <v>3564</v>
      </c>
      <c r="B704" s="105" t="s">
        <v>2323</v>
      </c>
      <c r="C704" s="161" t="s">
        <v>3435</v>
      </c>
      <c r="D704" s="101" t="s">
        <v>3439</v>
      </c>
      <c r="E704" s="161" t="str">
        <f>'Fields on Screen Rules'!AE$144&amp;" "&amp;'Fields on Screen Rules'!AE$145&amp;" "&amp;'Fields on Screen Rules'!AE$146&amp;" "&amp;'Fields on Screen Rules'!AE$147</f>
        <v>First (23) MI (24) Last (25) Suffix (26)</v>
      </c>
      <c r="F704" s="258"/>
      <c r="G704" s="164"/>
      <c r="H704" s="177"/>
      <c r="I704" s="287"/>
    </row>
    <row r="705" spans="1:9" s="104" customFormat="1" outlineLevel="1" x14ac:dyDescent="0.25">
      <c r="A705" s="51" t="s">
        <v>3565</v>
      </c>
      <c r="B705" s="105" t="s">
        <v>2323</v>
      </c>
      <c r="C705" s="161" t="s">
        <v>3435</v>
      </c>
      <c r="D705" s="101" t="s">
        <v>150</v>
      </c>
      <c r="E705" s="161" t="str">
        <f>'Fields on Screen Rules'!$AE$158</f>
        <v>Date of Birth (36)</v>
      </c>
      <c r="F705" s="258"/>
      <c r="G705" s="164"/>
      <c r="H705" s="177"/>
      <c r="I705" s="287"/>
    </row>
    <row r="706" spans="1:9" s="104" customFormat="1" outlineLevel="1" x14ac:dyDescent="0.25">
      <c r="A706" s="51" t="s">
        <v>3566</v>
      </c>
      <c r="B706" s="105" t="s">
        <v>2323</v>
      </c>
      <c r="C706" s="161" t="s">
        <v>3435</v>
      </c>
      <c r="D706" s="101" t="s">
        <v>3436</v>
      </c>
      <c r="E706" s="161" t="str">
        <f>'Fields on Screen Rules'!AE$171</f>
        <v>State (49)</v>
      </c>
      <c r="F706" s="258"/>
      <c r="G706" s="164"/>
      <c r="H706" s="177"/>
      <c r="I706" s="287"/>
    </row>
    <row r="707" spans="1:9" s="104" customFormat="1" ht="20.399999999999999" outlineLevel="1" x14ac:dyDescent="0.25">
      <c r="A707" s="51" t="s">
        <v>3567</v>
      </c>
      <c r="B707" s="105" t="s">
        <v>2323</v>
      </c>
      <c r="C707" s="161" t="s">
        <v>3435</v>
      </c>
      <c r="D707" s="101" t="s">
        <v>3437</v>
      </c>
      <c r="E707" s="132"/>
      <c r="F707" s="163" t="s">
        <v>725</v>
      </c>
      <c r="G707" s="164"/>
      <c r="H707" s="177"/>
      <c r="I707" s="287"/>
    </row>
    <row r="708" spans="1:9" s="104" customFormat="1" outlineLevel="1" x14ac:dyDescent="0.25">
      <c r="A708" s="51" t="s">
        <v>3568</v>
      </c>
      <c r="B708" s="105" t="s">
        <v>2323</v>
      </c>
      <c r="C708" s="161" t="s">
        <v>3435</v>
      </c>
      <c r="D708" s="101" t="s">
        <v>95</v>
      </c>
      <c r="E708" s="132"/>
      <c r="F708" s="163" t="s">
        <v>725</v>
      </c>
      <c r="G708" s="164"/>
      <c r="H708" s="177"/>
      <c r="I708" s="287"/>
    </row>
    <row r="709" spans="1:9" s="104" customFormat="1" outlineLevel="1" x14ac:dyDescent="0.25">
      <c r="A709" s="51" t="s">
        <v>3569</v>
      </c>
      <c r="B709" s="49" t="s">
        <v>2323</v>
      </c>
      <c r="C709" s="14" t="s">
        <v>520</v>
      </c>
      <c r="D709" s="33" t="s">
        <v>415</v>
      </c>
      <c r="E709" s="162"/>
      <c r="F709" s="39"/>
      <c r="G709" s="164"/>
      <c r="H709" s="177"/>
      <c r="I709" s="287"/>
    </row>
    <row r="710" spans="1:9" s="104" customFormat="1" outlineLevel="1" x14ac:dyDescent="0.25">
      <c r="A710" s="51" t="s">
        <v>3570</v>
      </c>
      <c r="B710" s="105" t="s">
        <v>2323</v>
      </c>
      <c r="C710" s="161" t="s">
        <v>3444</v>
      </c>
      <c r="D710" s="101" t="s">
        <v>3433</v>
      </c>
      <c r="E710" s="161" t="str">
        <f>'Fields on Screen Rules'!$AE$321</f>
        <v>Physician Name (180)</v>
      </c>
      <c r="F710" s="258"/>
      <c r="G710" s="164"/>
      <c r="H710" s="177"/>
      <c r="I710" s="287"/>
    </row>
    <row r="711" spans="1:9" s="104" customFormat="1" ht="20.399999999999999" outlineLevel="1" x14ac:dyDescent="0.25">
      <c r="A711" s="51" t="s">
        <v>3571</v>
      </c>
      <c r="B711" s="105" t="s">
        <v>2323</v>
      </c>
      <c r="C711" s="161" t="s">
        <v>3432</v>
      </c>
      <c r="D711" s="101" t="s">
        <v>283</v>
      </c>
      <c r="E711" s="161" t="str">
        <f>"If "&amp;'Fields on Screen Rules'!$AE$321&amp;" is entered, enter "&amp;'Fields on Screen Rules'!$AE$322</f>
        <v>If Physician Name (180) is entered, enter Address (181)</v>
      </c>
      <c r="F711" s="258"/>
      <c r="G711" s="164"/>
      <c r="H711" s="177"/>
      <c r="I711" s="287"/>
    </row>
    <row r="712" spans="1:9" s="104" customFormat="1" ht="20.399999999999999" outlineLevel="1" x14ac:dyDescent="0.25">
      <c r="A712" s="51" t="s">
        <v>3572</v>
      </c>
      <c r="B712" s="105" t="s">
        <v>2323</v>
      </c>
      <c r="C712" s="161" t="s">
        <v>3432</v>
      </c>
      <c r="D712" s="101" t="s">
        <v>395</v>
      </c>
      <c r="E712" s="161" t="str">
        <f>"If "&amp;'Fields on Screen Rules'!$AE$321&amp;" is entered, enter "&amp;'Fields on Screen Rules'!$AE$323</f>
        <v>If Physician Name (180) is entered, enter City (182)</v>
      </c>
      <c r="F712" s="258"/>
      <c r="G712" s="164"/>
      <c r="H712" s="177"/>
      <c r="I712" s="287"/>
    </row>
    <row r="713" spans="1:9" s="104" customFormat="1" ht="20.399999999999999" outlineLevel="1" x14ac:dyDescent="0.25">
      <c r="A713" s="51" t="s">
        <v>3573</v>
      </c>
      <c r="B713" s="105" t="s">
        <v>2323</v>
      </c>
      <c r="C713" s="161" t="s">
        <v>3432</v>
      </c>
      <c r="D713" s="101" t="s">
        <v>284</v>
      </c>
      <c r="E713" s="161" t="str">
        <f>"If "&amp;'Fields on Screen Rules'!$AE$321&amp;" is entered, enter "&amp;'Fields on Screen Rules'!$AE$324</f>
        <v>If Physician Name (180) is entered, enter State (183)</v>
      </c>
      <c r="F713" s="258"/>
      <c r="G713" s="164"/>
      <c r="H713" s="177"/>
      <c r="I713" s="287"/>
    </row>
    <row r="714" spans="1:9" s="104" customFormat="1" ht="20.399999999999999" outlineLevel="1" x14ac:dyDescent="0.25">
      <c r="A714" s="51" t="s">
        <v>3574</v>
      </c>
      <c r="B714" s="105" t="s">
        <v>2323</v>
      </c>
      <c r="C714" s="161" t="s">
        <v>3432</v>
      </c>
      <c r="D714" s="101" t="s">
        <v>285</v>
      </c>
      <c r="E714" s="161" t="str">
        <f>"If "&amp;'Fields on Screen Rules'!$AE$321&amp;" is entered, enter "&amp;'Fields on Screen Rules'!$AE$325</f>
        <v>If Physician Name (180) is entered, enter Zip Code (184)</v>
      </c>
      <c r="F714" s="258"/>
      <c r="G714" s="164"/>
      <c r="H714" s="177"/>
      <c r="I714" s="287"/>
    </row>
    <row r="715" spans="1:9" s="104" customFormat="1" ht="20.399999999999999" outlineLevel="1" x14ac:dyDescent="0.25">
      <c r="A715" s="51" t="s">
        <v>3575</v>
      </c>
      <c r="B715" s="105" t="s">
        <v>2323</v>
      </c>
      <c r="C715" s="161" t="s">
        <v>3432</v>
      </c>
      <c r="D715" s="101" t="s">
        <v>3434</v>
      </c>
      <c r="E715" s="161" t="str">
        <f>'Fields on Screen Rules'!$AE$319</f>
        <v>Provider (178)</v>
      </c>
      <c r="F715" s="258"/>
      <c r="G715" s="164"/>
      <c r="H715" s="177"/>
      <c r="I715" s="287"/>
    </row>
    <row r="716" spans="1:9" s="104" customFormat="1" ht="20.399999999999999" outlineLevel="1" x14ac:dyDescent="0.25">
      <c r="A716" s="51" t="s">
        <v>3576</v>
      </c>
      <c r="B716" s="105" t="s">
        <v>2323</v>
      </c>
      <c r="C716" s="161" t="s">
        <v>3432</v>
      </c>
      <c r="D716" s="101" t="s">
        <v>283</v>
      </c>
      <c r="E716" s="161" t="str">
        <f>"If "&amp;'Fields on Screen Rules'!$AE$319&amp;" is entered, enter "&amp;'Fields on Screen Rules'!$AE$322</f>
        <v>If Provider (178) is entered, enter Address (181)</v>
      </c>
      <c r="F716" s="258"/>
      <c r="G716" s="164"/>
      <c r="H716" s="177"/>
      <c r="I716" s="287"/>
    </row>
    <row r="717" spans="1:9" s="104" customFormat="1" ht="20.399999999999999" outlineLevel="1" x14ac:dyDescent="0.25">
      <c r="A717" s="51" t="s">
        <v>3577</v>
      </c>
      <c r="B717" s="105" t="s">
        <v>2323</v>
      </c>
      <c r="C717" s="161" t="s">
        <v>3432</v>
      </c>
      <c r="D717" s="101" t="s">
        <v>395</v>
      </c>
      <c r="E717" s="161" t="str">
        <f>"If "&amp;'Fields on Screen Rules'!$AE$319&amp;" is entered, enter "&amp;'Fields on Screen Rules'!$AE$323</f>
        <v>If Provider (178) is entered, enter City (182)</v>
      </c>
      <c r="F717" s="258"/>
      <c r="G717" s="164"/>
      <c r="H717" s="177"/>
      <c r="I717" s="287"/>
    </row>
    <row r="718" spans="1:9" s="104" customFormat="1" ht="20.399999999999999" outlineLevel="1" x14ac:dyDescent="0.25">
      <c r="A718" s="51" t="s">
        <v>3578</v>
      </c>
      <c r="B718" s="105" t="s">
        <v>2323</v>
      </c>
      <c r="C718" s="161" t="s">
        <v>3432</v>
      </c>
      <c r="D718" s="101" t="s">
        <v>284</v>
      </c>
      <c r="E718" s="161" t="str">
        <f>"If "&amp;'Fields on Screen Rules'!$AE$319&amp;" is entered, enter "&amp;'Fields on Screen Rules'!$AE$324</f>
        <v>If Provider (178) is entered, enter State (183)</v>
      </c>
      <c r="F718" s="258"/>
      <c r="G718" s="164"/>
      <c r="H718" s="177"/>
      <c r="I718" s="287"/>
    </row>
    <row r="719" spans="1:9" s="104" customFormat="1" ht="20.399999999999999" outlineLevel="1" x14ac:dyDescent="0.25">
      <c r="A719" s="51" t="s">
        <v>3579</v>
      </c>
      <c r="B719" s="105" t="s">
        <v>2323</v>
      </c>
      <c r="C719" s="161" t="s">
        <v>3432</v>
      </c>
      <c r="D719" s="101" t="s">
        <v>285</v>
      </c>
      <c r="E719" s="161" t="str">
        <f>"If "&amp;'Fields on Screen Rules'!$AE$319&amp;" is entered, enter "&amp;'Fields on Screen Rules'!$AE$325</f>
        <v>If Provider (178) is entered, enter Zip Code (184)</v>
      </c>
      <c r="F719" s="258"/>
      <c r="G719" s="164"/>
      <c r="H719" s="177"/>
      <c r="I719" s="287"/>
    </row>
    <row r="720" spans="1:9" s="104" customFormat="1" ht="20.399999999999999" outlineLevel="1" x14ac:dyDescent="0.25">
      <c r="A720" s="51" t="s">
        <v>3580</v>
      </c>
      <c r="B720" s="105" t="s">
        <v>2323</v>
      </c>
      <c r="C720" s="161" t="s">
        <v>3435</v>
      </c>
      <c r="D720" s="101" t="s">
        <v>3439</v>
      </c>
      <c r="E720" s="161" t="str">
        <f>'Fields on Screen Rules'!AE$144&amp;" "&amp;'Fields on Screen Rules'!AE$145&amp;" "&amp;'Fields on Screen Rules'!AE$146&amp;" "&amp;'Fields on Screen Rules'!AE$147</f>
        <v>First (23) MI (24) Last (25) Suffix (26)</v>
      </c>
      <c r="F720" s="258"/>
      <c r="G720" s="164"/>
      <c r="H720" s="177"/>
      <c r="I720" s="287"/>
    </row>
    <row r="721" spans="1:9" s="104" customFormat="1" ht="20.399999999999999" outlineLevel="1" x14ac:dyDescent="0.25">
      <c r="A721" s="51" t="s">
        <v>3581</v>
      </c>
      <c r="B721" s="105" t="s">
        <v>2323</v>
      </c>
      <c r="C721" s="161" t="s">
        <v>3435</v>
      </c>
      <c r="D721" s="101" t="s">
        <v>3437</v>
      </c>
      <c r="E721" s="132"/>
      <c r="F721" s="163" t="s">
        <v>725</v>
      </c>
      <c r="G721" s="164"/>
      <c r="H721" s="177"/>
      <c r="I721" s="287"/>
    </row>
    <row r="722" spans="1:9" s="104" customFormat="1" outlineLevel="1" x14ac:dyDescent="0.25">
      <c r="A722" s="51" t="s">
        <v>3582</v>
      </c>
      <c r="B722" s="105" t="s">
        <v>2323</v>
      </c>
      <c r="C722" s="161" t="s">
        <v>3435</v>
      </c>
      <c r="D722" s="101" t="s">
        <v>95</v>
      </c>
      <c r="E722" s="132"/>
      <c r="F722" s="163" t="s">
        <v>725</v>
      </c>
      <c r="G722" s="164"/>
      <c r="H722" s="177"/>
      <c r="I722" s="287"/>
    </row>
    <row r="723" spans="1:9" s="104" customFormat="1" outlineLevel="1" x14ac:dyDescent="0.25">
      <c r="A723" s="51" t="s">
        <v>3583</v>
      </c>
      <c r="B723" s="49" t="s">
        <v>2323</v>
      </c>
      <c r="C723" s="14" t="s">
        <v>522</v>
      </c>
      <c r="D723" s="33" t="s">
        <v>415</v>
      </c>
      <c r="E723" s="162"/>
      <c r="F723" s="39"/>
      <c r="G723" s="164"/>
      <c r="H723" s="177"/>
      <c r="I723" s="287"/>
    </row>
    <row r="724" spans="1:9" s="104" customFormat="1" outlineLevel="1" x14ac:dyDescent="0.25">
      <c r="A724" s="51" t="s">
        <v>3584</v>
      </c>
      <c r="B724" s="105" t="s">
        <v>2323</v>
      </c>
      <c r="C724" s="161" t="s">
        <v>3442</v>
      </c>
      <c r="D724" s="101" t="s">
        <v>1216</v>
      </c>
      <c r="E724" s="161" t="str">
        <f>'Fields on Screen Rules'!$AE$321</f>
        <v>Physician Name (180)</v>
      </c>
      <c r="F724" s="258"/>
      <c r="G724" s="164"/>
      <c r="H724" s="177"/>
      <c r="I724" s="287"/>
    </row>
    <row r="725" spans="1:9" s="104" customFormat="1" outlineLevel="1" x14ac:dyDescent="0.25">
      <c r="A725" s="51" t="s">
        <v>3585</v>
      </c>
      <c r="B725" s="105" t="s">
        <v>2323</v>
      </c>
      <c r="C725" s="161" t="s">
        <v>3442</v>
      </c>
      <c r="D725" s="101" t="s">
        <v>283</v>
      </c>
      <c r="E725" s="161" t="str">
        <f>'Fields on Screen Rules'!$AE$322</f>
        <v>Address (181)</v>
      </c>
      <c r="F725" s="258"/>
      <c r="G725" s="164"/>
      <c r="H725" s="177"/>
      <c r="I725" s="287"/>
    </row>
    <row r="726" spans="1:9" s="104" customFormat="1" outlineLevel="1" x14ac:dyDescent="0.25">
      <c r="A726" s="51" t="s">
        <v>3586</v>
      </c>
      <c r="B726" s="105" t="s">
        <v>2323</v>
      </c>
      <c r="C726" s="161" t="s">
        <v>3442</v>
      </c>
      <c r="D726" s="101" t="s">
        <v>395</v>
      </c>
      <c r="E726" s="161" t="str">
        <f>'Fields on Screen Rules'!$AE$323</f>
        <v>City (182)</v>
      </c>
      <c r="F726" s="258"/>
      <c r="G726" s="164"/>
      <c r="H726" s="177"/>
      <c r="I726" s="287"/>
    </row>
    <row r="727" spans="1:9" s="104" customFormat="1" outlineLevel="1" x14ac:dyDescent="0.25">
      <c r="A727" s="51" t="s">
        <v>3587</v>
      </c>
      <c r="B727" s="105" t="s">
        <v>2323</v>
      </c>
      <c r="C727" s="161" t="s">
        <v>3442</v>
      </c>
      <c r="D727" s="101" t="s">
        <v>284</v>
      </c>
      <c r="E727" s="161" t="str">
        <f>'Fields on Screen Rules'!$AE$324</f>
        <v>State (183)</v>
      </c>
      <c r="F727" s="258"/>
      <c r="G727" s="164"/>
      <c r="H727" s="177"/>
      <c r="I727" s="287"/>
    </row>
    <row r="728" spans="1:9" s="104" customFormat="1" outlineLevel="1" x14ac:dyDescent="0.25">
      <c r="A728" s="51" t="s">
        <v>3588</v>
      </c>
      <c r="B728" s="105" t="s">
        <v>2323</v>
      </c>
      <c r="C728" s="161" t="s">
        <v>3442</v>
      </c>
      <c r="D728" s="101" t="s">
        <v>285</v>
      </c>
      <c r="E728" s="161" t="str">
        <f>'Fields on Screen Rules'!$AE$325</f>
        <v>Zip Code (184)</v>
      </c>
      <c r="F728" s="258"/>
      <c r="G728" s="164"/>
      <c r="H728" s="177"/>
      <c r="I728" s="287"/>
    </row>
    <row r="729" spans="1:9" s="104" customFormat="1" ht="20.399999999999999" outlineLevel="1" x14ac:dyDescent="0.25">
      <c r="A729" s="51" t="s">
        <v>3589</v>
      </c>
      <c r="B729" s="105" t="s">
        <v>2323</v>
      </c>
      <c r="C729" s="161" t="s">
        <v>3435</v>
      </c>
      <c r="D729" s="101" t="s">
        <v>3439</v>
      </c>
      <c r="E729" s="161" t="str">
        <f>'Fields on Screen Rules'!AE$144&amp;" "&amp;'Fields on Screen Rules'!AE$145&amp;" "&amp;'Fields on Screen Rules'!AE$146&amp;" "&amp;'Fields on Screen Rules'!AE$147</f>
        <v>First (23) MI (24) Last (25) Suffix (26)</v>
      </c>
      <c r="F729" s="258"/>
      <c r="G729" s="164"/>
      <c r="H729" s="177"/>
      <c r="I729" s="287"/>
    </row>
    <row r="730" spans="1:9" s="104" customFormat="1" outlineLevel="1" x14ac:dyDescent="0.25">
      <c r="A730" s="51" t="s">
        <v>3590</v>
      </c>
      <c r="B730" s="105" t="s">
        <v>2323</v>
      </c>
      <c r="C730" s="161" t="s">
        <v>3435</v>
      </c>
      <c r="D730" s="101" t="s">
        <v>150</v>
      </c>
      <c r="E730" s="161" t="str">
        <f>'Fields on Screen Rules'!$AE$158</f>
        <v>Date of Birth (36)</v>
      </c>
      <c r="F730" s="258"/>
      <c r="G730" s="164"/>
      <c r="H730" s="177"/>
      <c r="I730" s="287"/>
    </row>
    <row r="731" spans="1:9" s="104" customFormat="1" outlineLevel="1" x14ac:dyDescent="0.25">
      <c r="A731" s="51" t="s">
        <v>3591</v>
      </c>
      <c r="B731" s="105" t="s">
        <v>2323</v>
      </c>
      <c r="C731" s="161" t="s">
        <v>3435</v>
      </c>
      <c r="D731" s="101" t="s">
        <v>3436</v>
      </c>
      <c r="E731" s="161" t="str">
        <f>'Fields on Screen Rules'!AE$171</f>
        <v>State (49)</v>
      </c>
      <c r="F731" s="258"/>
      <c r="G731" s="164"/>
      <c r="H731" s="177"/>
      <c r="I731" s="287"/>
    </row>
    <row r="732" spans="1:9" s="104" customFormat="1" ht="20.399999999999999" outlineLevel="1" x14ac:dyDescent="0.25">
      <c r="A732" s="51" t="s">
        <v>3592</v>
      </c>
      <c r="B732" s="105" t="s">
        <v>2323</v>
      </c>
      <c r="C732" s="161" t="s">
        <v>3435</v>
      </c>
      <c r="D732" s="101" t="s">
        <v>3437</v>
      </c>
      <c r="E732" s="132"/>
      <c r="F732" s="163" t="s">
        <v>725</v>
      </c>
      <c r="G732" s="164"/>
      <c r="H732" s="177"/>
      <c r="I732" s="287"/>
    </row>
    <row r="733" spans="1:9" s="104" customFormat="1" outlineLevel="1" x14ac:dyDescent="0.25">
      <c r="A733" s="51" t="s">
        <v>3593</v>
      </c>
      <c r="B733" s="105" t="s">
        <v>2323</v>
      </c>
      <c r="C733" s="161" t="s">
        <v>3435</v>
      </c>
      <c r="D733" s="101" t="s">
        <v>95</v>
      </c>
      <c r="E733" s="132"/>
      <c r="F733" s="163" t="s">
        <v>725</v>
      </c>
      <c r="G733" s="164"/>
      <c r="H733" s="177"/>
      <c r="I733" s="287"/>
    </row>
    <row r="734" spans="1:9" s="104" customFormat="1" outlineLevel="1" x14ac:dyDescent="0.25">
      <c r="A734" s="51" t="s">
        <v>3594</v>
      </c>
      <c r="B734" s="49" t="s">
        <v>2323</v>
      </c>
      <c r="C734" s="14" t="s">
        <v>524</v>
      </c>
      <c r="D734" s="33" t="s">
        <v>415</v>
      </c>
      <c r="E734" s="162"/>
      <c r="F734" s="39"/>
      <c r="G734" s="164"/>
      <c r="H734" s="177"/>
      <c r="I734" s="287"/>
    </row>
    <row r="735" spans="1:9" s="104" customFormat="1" outlineLevel="1" x14ac:dyDescent="0.25">
      <c r="A735" s="51" t="s">
        <v>3595</v>
      </c>
      <c r="B735" s="105" t="s">
        <v>2323</v>
      </c>
      <c r="C735" s="161" t="s">
        <v>3442</v>
      </c>
      <c r="D735" s="101" t="s">
        <v>1216</v>
      </c>
      <c r="E735" s="161" t="str">
        <f>'Fields on Screen Rules'!$AE$321</f>
        <v>Physician Name (180)</v>
      </c>
      <c r="F735" s="258"/>
      <c r="G735" s="164"/>
      <c r="H735" s="177"/>
      <c r="I735" s="287"/>
    </row>
    <row r="736" spans="1:9" s="104" customFormat="1" outlineLevel="1" x14ac:dyDescent="0.25">
      <c r="A736" s="51" t="s">
        <v>3596</v>
      </c>
      <c r="B736" s="105" t="s">
        <v>2323</v>
      </c>
      <c r="C736" s="161" t="s">
        <v>3442</v>
      </c>
      <c r="D736" s="101" t="s">
        <v>283</v>
      </c>
      <c r="E736" s="161" t="str">
        <f>'Fields on Screen Rules'!$AE$322</f>
        <v>Address (181)</v>
      </c>
      <c r="F736" s="258"/>
      <c r="G736" s="164"/>
      <c r="H736" s="177"/>
      <c r="I736" s="287"/>
    </row>
    <row r="737" spans="1:9" s="104" customFormat="1" outlineLevel="1" x14ac:dyDescent="0.25">
      <c r="A737" s="51" t="s">
        <v>3597</v>
      </c>
      <c r="B737" s="105" t="s">
        <v>2323</v>
      </c>
      <c r="C737" s="161" t="s">
        <v>3442</v>
      </c>
      <c r="D737" s="101" t="s">
        <v>395</v>
      </c>
      <c r="E737" s="161" t="str">
        <f>'Fields on Screen Rules'!$AE$323</f>
        <v>City (182)</v>
      </c>
      <c r="F737" s="258"/>
      <c r="G737" s="164"/>
      <c r="H737" s="177"/>
      <c r="I737" s="287"/>
    </row>
    <row r="738" spans="1:9" s="104" customFormat="1" outlineLevel="1" x14ac:dyDescent="0.25">
      <c r="A738" s="51" t="s">
        <v>3598</v>
      </c>
      <c r="B738" s="105" t="s">
        <v>2323</v>
      </c>
      <c r="C738" s="161" t="s">
        <v>3442</v>
      </c>
      <c r="D738" s="101" t="s">
        <v>284</v>
      </c>
      <c r="E738" s="161" t="str">
        <f>'Fields on Screen Rules'!$AE$324</f>
        <v>State (183)</v>
      </c>
      <c r="F738" s="258"/>
      <c r="G738" s="164"/>
      <c r="H738" s="177"/>
      <c r="I738" s="287"/>
    </row>
    <row r="739" spans="1:9" s="104" customFormat="1" outlineLevel="1" x14ac:dyDescent="0.25">
      <c r="A739" s="51" t="s">
        <v>3599</v>
      </c>
      <c r="B739" s="105" t="s">
        <v>2323</v>
      </c>
      <c r="C739" s="161" t="s">
        <v>3442</v>
      </c>
      <c r="D739" s="101" t="s">
        <v>285</v>
      </c>
      <c r="E739" s="161" t="str">
        <f>'Fields on Screen Rules'!$AE$325</f>
        <v>Zip Code (184)</v>
      </c>
      <c r="F739" s="258"/>
      <c r="G739" s="164"/>
      <c r="H739" s="177"/>
      <c r="I739" s="287"/>
    </row>
    <row r="740" spans="1:9" s="104" customFormat="1" ht="20.399999999999999" outlineLevel="1" x14ac:dyDescent="0.25">
      <c r="A740" s="51" t="s">
        <v>3600</v>
      </c>
      <c r="B740" s="105" t="s">
        <v>2323</v>
      </c>
      <c r="C740" s="161" t="s">
        <v>3435</v>
      </c>
      <c r="D740" s="101" t="s">
        <v>3439</v>
      </c>
      <c r="E740" s="161" t="str">
        <f>'Fields on Screen Rules'!AE$144&amp;" "&amp;'Fields on Screen Rules'!AE$145&amp;" "&amp;'Fields on Screen Rules'!AE$146&amp;" "&amp;'Fields on Screen Rules'!AE$147</f>
        <v>First (23) MI (24) Last (25) Suffix (26)</v>
      </c>
      <c r="F740" s="258"/>
      <c r="G740" s="164"/>
      <c r="H740" s="177"/>
      <c r="I740" s="287"/>
    </row>
    <row r="741" spans="1:9" s="104" customFormat="1" outlineLevel="1" x14ac:dyDescent="0.25">
      <c r="A741" s="51" t="s">
        <v>3601</v>
      </c>
      <c r="B741" s="105" t="s">
        <v>2323</v>
      </c>
      <c r="C741" s="161" t="s">
        <v>3435</v>
      </c>
      <c r="D741" s="101" t="s">
        <v>283</v>
      </c>
      <c r="E741" s="161" t="str">
        <f>'Fields on Screen Rules'!$AE$169</f>
        <v>Street Address (47)</v>
      </c>
      <c r="F741" s="258"/>
      <c r="G741" s="164"/>
      <c r="H741" s="177"/>
      <c r="I741" s="287"/>
    </row>
    <row r="742" spans="1:9" s="104" customFormat="1" outlineLevel="1" x14ac:dyDescent="0.25">
      <c r="A742" s="51" t="s">
        <v>3602</v>
      </c>
      <c r="B742" s="105" t="s">
        <v>2323</v>
      </c>
      <c r="C742" s="161" t="s">
        <v>3435</v>
      </c>
      <c r="D742" s="101" t="s">
        <v>395</v>
      </c>
      <c r="E742" s="161" t="str">
        <f>'Fields on Screen Rules'!AE$170</f>
        <v>City (48)</v>
      </c>
      <c r="F742" s="258"/>
      <c r="G742" s="164"/>
      <c r="H742" s="177"/>
      <c r="I742" s="287"/>
    </row>
    <row r="743" spans="1:9" s="104" customFormat="1" outlineLevel="1" x14ac:dyDescent="0.25">
      <c r="A743" s="51" t="s">
        <v>3603</v>
      </c>
      <c r="B743" s="105" t="s">
        <v>2323</v>
      </c>
      <c r="C743" s="161" t="s">
        <v>3435</v>
      </c>
      <c r="D743" s="101" t="s">
        <v>284</v>
      </c>
      <c r="E743" s="161" t="str">
        <f>'Fields on Screen Rules'!AE$171</f>
        <v>State (49)</v>
      </c>
      <c r="F743" s="258"/>
      <c r="G743" s="164"/>
      <c r="H743" s="177"/>
      <c r="I743" s="287"/>
    </row>
    <row r="744" spans="1:9" s="104" customFormat="1" outlineLevel="1" x14ac:dyDescent="0.25">
      <c r="A744" s="51" t="s">
        <v>3604</v>
      </c>
      <c r="B744" s="105" t="s">
        <v>2323</v>
      </c>
      <c r="C744" s="161" t="s">
        <v>3435</v>
      </c>
      <c r="D744" s="101" t="s">
        <v>285</v>
      </c>
      <c r="E744" s="161" t="str">
        <f>'Fields on Screen Rules'!AE$172</f>
        <v>Zip Code (50)</v>
      </c>
      <c r="F744" s="258"/>
      <c r="G744" s="164"/>
      <c r="H744" s="177"/>
      <c r="I744" s="287"/>
    </row>
    <row r="745" spans="1:9" s="104" customFormat="1" ht="20.399999999999999" outlineLevel="1" x14ac:dyDescent="0.25">
      <c r="A745" s="51" t="s">
        <v>3605</v>
      </c>
      <c r="B745" s="105" t="s">
        <v>2323</v>
      </c>
      <c r="C745" s="161" t="s">
        <v>3435</v>
      </c>
      <c r="D745" s="101" t="s">
        <v>3437</v>
      </c>
      <c r="E745" s="132"/>
      <c r="F745" s="163" t="s">
        <v>725</v>
      </c>
      <c r="G745" s="164"/>
      <c r="H745" s="177"/>
      <c r="I745" s="287"/>
    </row>
    <row r="746" spans="1:9" s="104" customFormat="1" outlineLevel="1" x14ac:dyDescent="0.25">
      <c r="A746" s="51" t="s">
        <v>3606</v>
      </c>
      <c r="B746" s="105" t="s">
        <v>2323</v>
      </c>
      <c r="C746" s="161" t="s">
        <v>3435</v>
      </c>
      <c r="D746" s="101" t="s">
        <v>95</v>
      </c>
      <c r="E746" s="132"/>
      <c r="F746" s="163" t="s">
        <v>725</v>
      </c>
      <c r="G746" s="164"/>
      <c r="H746" s="177"/>
      <c r="I746" s="287"/>
    </row>
    <row r="747" spans="1:9" s="104" customFormat="1" outlineLevel="1" x14ac:dyDescent="0.25">
      <c r="A747" s="51" t="s">
        <v>3607</v>
      </c>
      <c r="B747" s="49" t="s">
        <v>2323</v>
      </c>
      <c r="C747" s="14" t="s">
        <v>526</v>
      </c>
      <c r="D747" s="33" t="s">
        <v>415</v>
      </c>
      <c r="E747" s="162"/>
      <c r="F747" s="39"/>
      <c r="G747" s="164"/>
      <c r="H747" s="177"/>
      <c r="I747" s="287"/>
    </row>
    <row r="748" spans="1:9" s="104" customFormat="1" ht="20.399999999999999" outlineLevel="1" x14ac:dyDescent="0.25">
      <c r="A748" s="51" t="s">
        <v>3608</v>
      </c>
      <c r="B748" s="105" t="s">
        <v>2323</v>
      </c>
      <c r="C748" s="161" t="s">
        <v>3435</v>
      </c>
      <c r="D748" s="101" t="s">
        <v>3439</v>
      </c>
      <c r="E748" s="161" t="str">
        <f>'Fields on Screen Rules'!AE$144&amp;" "&amp;'Fields on Screen Rules'!AE$145&amp;" "&amp;'Fields on Screen Rules'!AE$146&amp;" "&amp;'Fields on Screen Rules'!AE$147</f>
        <v>First (23) MI (24) Last (25) Suffix (26)</v>
      </c>
      <c r="F748" s="258"/>
      <c r="G748" s="164"/>
      <c r="H748" s="177"/>
      <c r="I748" s="287"/>
    </row>
    <row r="749" spans="1:9" s="104" customFormat="1" outlineLevel="1" x14ac:dyDescent="0.25">
      <c r="A749" s="51" t="s">
        <v>3609</v>
      </c>
      <c r="B749" s="105" t="s">
        <v>2323</v>
      </c>
      <c r="C749" s="161" t="s">
        <v>3435</v>
      </c>
      <c r="D749" s="101" t="s">
        <v>150</v>
      </c>
      <c r="E749" s="161" t="str">
        <f>'Fields on Screen Rules'!$AE$158</f>
        <v>Date of Birth (36)</v>
      </c>
      <c r="F749" s="258"/>
      <c r="G749" s="164"/>
      <c r="H749" s="177"/>
      <c r="I749" s="287"/>
    </row>
    <row r="750" spans="1:9" s="104" customFormat="1" outlineLevel="1" x14ac:dyDescent="0.25">
      <c r="A750" s="51" t="s">
        <v>3610</v>
      </c>
      <c r="B750" s="105" t="s">
        <v>2323</v>
      </c>
      <c r="C750" s="161" t="s">
        <v>3435</v>
      </c>
      <c r="D750" s="101" t="s">
        <v>3436</v>
      </c>
      <c r="E750" s="161" t="str">
        <f>'Fields on Screen Rules'!AE$171</f>
        <v>State (49)</v>
      </c>
      <c r="F750" s="258"/>
      <c r="G750" s="164"/>
      <c r="H750" s="177"/>
      <c r="I750" s="287"/>
    </row>
    <row r="751" spans="1:9" s="104" customFormat="1" ht="20.399999999999999" outlineLevel="1" x14ac:dyDescent="0.25">
      <c r="A751" s="51" t="s">
        <v>3611</v>
      </c>
      <c r="B751" s="105" t="s">
        <v>2323</v>
      </c>
      <c r="C751" s="161" t="s">
        <v>3435</v>
      </c>
      <c r="D751" s="101" t="s">
        <v>3437</v>
      </c>
      <c r="E751" s="132"/>
      <c r="F751" s="163" t="s">
        <v>725</v>
      </c>
      <c r="G751" s="164"/>
      <c r="H751" s="177"/>
      <c r="I751" s="287"/>
    </row>
    <row r="752" spans="1:9" s="104" customFormat="1" outlineLevel="1" x14ac:dyDescent="0.25">
      <c r="A752" s="51" t="s">
        <v>3612</v>
      </c>
      <c r="B752" s="105" t="s">
        <v>2323</v>
      </c>
      <c r="C752" s="161" t="s">
        <v>3435</v>
      </c>
      <c r="D752" s="101" t="s">
        <v>95</v>
      </c>
      <c r="E752" s="132"/>
      <c r="F752" s="163" t="s">
        <v>725</v>
      </c>
      <c r="G752" s="164"/>
      <c r="H752" s="177"/>
      <c r="I752" s="287"/>
    </row>
    <row r="753" spans="1:9" s="104" customFormat="1" outlineLevel="1" x14ac:dyDescent="0.25">
      <c r="A753" s="51" t="s">
        <v>3613</v>
      </c>
      <c r="B753" s="49" t="s">
        <v>2323</v>
      </c>
      <c r="C753" s="14" t="s">
        <v>153</v>
      </c>
      <c r="D753" s="33" t="s">
        <v>415</v>
      </c>
      <c r="E753" s="162"/>
      <c r="F753" s="39"/>
      <c r="G753" s="164"/>
      <c r="H753" s="177"/>
      <c r="I753" s="287"/>
    </row>
    <row r="754" spans="1:9" s="104" customFormat="1" ht="20.399999999999999" outlineLevel="1" x14ac:dyDescent="0.25">
      <c r="A754" s="51" t="s">
        <v>3614</v>
      </c>
      <c r="B754" s="105" t="s">
        <v>2323</v>
      </c>
      <c r="C754" s="161" t="s">
        <v>3446</v>
      </c>
      <c r="D754" s="101" t="s">
        <v>3447</v>
      </c>
      <c r="E754" s="161" t="str">
        <f>"Check this box if "&amp;'Fields on Screen Rules'!$AE$317&amp;" is Facility"</f>
        <v>Check this box if Select a Physician or Facility (176) is Facility</v>
      </c>
      <c r="F754" s="258"/>
      <c r="G754" s="164"/>
      <c r="H754" s="177"/>
      <c r="I754" s="287"/>
    </row>
    <row r="755" spans="1:9" s="104" customFormat="1" ht="20.399999999999999" outlineLevel="1" x14ac:dyDescent="0.25">
      <c r="A755" s="51" t="s">
        <v>3615</v>
      </c>
      <c r="B755" s="105" t="s">
        <v>2323</v>
      </c>
      <c r="C755" s="161" t="s">
        <v>3446</v>
      </c>
      <c r="D755" s="101" t="s">
        <v>3448</v>
      </c>
      <c r="E755" s="161" t="str">
        <f>"Check this box if "&amp;'Fields on Screen Rules'!$AE$317&amp;" is Physician"</f>
        <v>Check this box if Select a Physician or Facility (176) is Physician</v>
      </c>
      <c r="F755" s="258"/>
      <c r="G755" s="164"/>
      <c r="H755" s="177"/>
      <c r="I755" s="287"/>
    </row>
    <row r="756" spans="1:9" s="104" customFormat="1" ht="20.399999999999999" outlineLevel="1" x14ac:dyDescent="0.25">
      <c r="A756" s="51" t="s">
        <v>3616</v>
      </c>
      <c r="B756" s="105" t="s">
        <v>2323</v>
      </c>
      <c r="C756" s="161" t="s">
        <v>3445</v>
      </c>
      <c r="D756" s="101" t="s">
        <v>3433</v>
      </c>
      <c r="E756" s="161" t="str">
        <f>'Fields on Screen Rules'!$AE$321</f>
        <v>Physician Name (180)</v>
      </c>
      <c r="F756" s="258"/>
      <c r="G756" s="164"/>
      <c r="H756" s="177"/>
      <c r="I756" s="287"/>
    </row>
    <row r="757" spans="1:9" s="104" customFormat="1" ht="20.399999999999999" outlineLevel="1" x14ac:dyDescent="0.25">
      <c r="A757" s="51" t="s">
        <v>3617</v>
      </c>
      <c r="B757" s="105" t="s">
        <v>2323</v>
      </c>
      <c r="C757" s="161" t="s">
        <v>3445</v>
      </c>
      <c r="D757" s="101" t="s">
        <v>3449</v>
      </c>
      <c r="E757" s="161" t="str">
        <f>'Fields on Screen Rules'!$AE$320</f>
        <v>Facility Name (179)</v>
      </c>
      <c r="F757" s="258"/>
      <c r="G757" s="164"/>
      <c r="H757" s="177"/>
      <c r="I757" s="287"/>
    </row>
    <row r="758" spans="1:9" s="104" customFormat="1" ht="20.399999999999999" outlineLevel="1" x14ac:dyDescent="0.25">
      <c r="A758" s="51" t="s">
        <v>3618</v>
      </c>
      <c r="B758" s="105" t="s">
        <v>2323</v>
      </c>
      <c r="C758" s="161" t="s">
        <v>3445</v>
      </c>
      <c r="D758" s="101" t="s">
        <v>283</v>
      </c>
      <c r="E758" s="161" t="str">
        <f>'Fields on Screen Rules'!$AE$322</f>
        <v>Address (181)</v>
      </c>
      <c r="F758" s="258"/>
      <c r="G758" s="164"/>
      <c r="H758" s="177"/>
      <c r="I758" s="287"/>
    </row>
    <row r="759" spans="1:9" s="104" customFormat="1" ht="20.399999999999999" outlineLevel="1" x14ac:dyDescent="0.25">
      <c r="A759" s="51" t="s">
        <v>3619</v>
      </c>
      <c r="B759" s="105" t="s">
        <v>2323</v>
      </c>
      <c r="C759" s="161" t="s">
        <v>3445</v>
      </c>
      <c r="D759" s="101" t="s">
        <v>395</v>
      </c>
      <c r="E759" s="161" t="str">
        <f>'Fields on Screen Rules'!$AE$323</f>
        <v>City (182)</v>
      </c>
      <c r="F759" s="258"/>
      <c r="G759" s="164"/>
      <c r="H759" s="177"/>
      <c r="I759" s="287"/>
    </row>
    <row r="760" spans="1:9" s="104" customFormat="1" ht="20.399999999999999" outlineLevel="1" x14ac:dyDescent="0.25">
      <c r="A760" s="51" t="s">
        <v>3620</v>
      </c>
      <c r="B760" s="105" t="s">
        <v>2323</v>
      </c>
      <c r="C760" s="161" t="s">
        <v>3445</v>
      </c>
      <c r="D760" s="101" t="s">
        <v>284</v>
      </c>
      <c r="E760" s="161" t="str">
        <f>'Fields on Screen Rules'!$AE$324</f>
        <v>State (183)</v>
      </c>
      <c r="F760" s="258"/>
      <c r="G760" s="164"/>
      <c r="H760" s="177"/>
      <c r="I760" s="287"/>
    </row>
    <row r="761" spans="1:9" s="104" customFormat="1" ht="20.399999999999999" outlineLevel="1" x14ac:dyDescent="0.25">
      <c r="A761" s="51" t="s">
        <v>3621</v>
      </c>
      <c r="B761" s="105" t="s">
        <v>2323</v>
      </c>
      <c r="C761" s="161" t="s">
        <v>3445</v>
      </c>
      <c r="D761" s="101" t="s">
        <v>285</v>
      </c>
      <c r="E761" s="161" t="str">
        <f>'Fields on Screen Rules'!$AE$325</f>
        <v>Zip Code (184)</v>
      </c>
      <c r="F761" s="258"/>
      <c r="G761" s="164"/>
      <c r="H761" s="177"/>
      <c r="I761" s="287"/>
    </row>
    <row r="762" spans="1:9" s="104" customFormat="1" outlineLevel="1" x14ac:dyDescent="0.25">
      <c r="A762" s="51" t="s">
        <v>3622</v>
      </c>
      <c r="B762" s="105" t="s">
        <v>2323</v>
      </c>
      <c r="C762" s="161" t="s">
        <v>3435</v>
      </c>
      <c r="D762" s="101" t="s">
        <v>3452</v>
      </c>
      <c r="E762" s="132"/>
      <c r="F762" s="163" t="s">
        <v>725</v>
      </c>
      <c r="G762" s="164"/>
      <c r="H762" s="177"/>
      <c r="I762" s="287"/>
    </row>
    <row r="763" spans="1:9" s="104" customFormat="1" outlineLevel="1" x14ac:dyDescent="0.25">
      <c r="A763" s="51" t="s">
        <v>3623</v>
      </c>
      <c r="B763" s="105" t="s">
        <v>2323</v>
      </c>
      <c r="C763" s="161" t="s">
        <v>3435</v>
      </c>
      <c r="D763" s="101" t="s">
        <v>3451</v>
      </c>
      <c r="E763" s="167" t="s">
        <v>792</v>
      </c>
      <c r="F763" s="163"/>
      <c r="G763" s="164"/>
      <c r="H763" s="177"/>
      <c r="I763" s="287"/>
    </row>
    <row r="764" spans="1:9" s="104" customFormat="1" ht="20.399999999999999" outlineLevel="1" x14ac:dyDescent="0.25">
      <c r="A764" s="51" t="s">
        <v>3624</v>
      </c>
      <c r="B764" s="105" t="s">
        <v>2323</v>
      </c>
      <c r="C764" s="161" t="s">
        <v>3435</v>
      </c>
      <c r="D764" s="101" t="s">
        <v>3439</v>
      </c>
      <c r="E764" s="161" t="str">
        <f>'Fields on Screen Rules'!AE$144&amp;" "&amp;'Fields on Screen Rules'!AE$145&amp;" "&amp;'Fields on Screen Rules'!AE$146&amp;" "&amp;'Fields on Screen Rules'!AE$147</f>
        <v>First (23) MI (24) Last (25) Suffix (26)</v>
      </c>
      <c r="F764" s="258"/>
      <c r="G764" s="164"/>
      <c r="H764" s="177"/>
      <c r="I764" s="287"/>
    </row>
    <row r="765" spans="1:9" s="104" customFormat="1" ht="20.399999999999999" outlineLevel="1" x14ac:dyDescent="0.25">
      <c r="A765" s="51" t="s">
        <v>3625</v>
      </c>
      <c r="B765" s="105" t="s">
        <v>2323</v>
      </c>
      <c r="C765" s="161" t="s">
        <v>3435</v>
      </c>
      <c r="D765" s="101" t="s">
        <v>3437</v>
      </c>
      <c r="E765" s="132"/>
      <c r="F765" s="163" t="s">
        <v>725</v>
      </c>
      <c r="G765" s="164"/>
      <c r="H765" s="177"/>
      <c r="I765" s="287"/>
    </row>
    <row r="766" spans="1:9" s="104" customFormat="1" outlineLevel="1" x14ac:dyDescent="0.25">
      <c r="A766" s="51" t="s">
        <v>3626</v>
      </c>
      <c r="B766" s="105" t="s">
        <v>2323</v>
      </c>
      <c r="C766" s="161" t="s">
        <v>3435</v>
      </c>
      <c r="D766" s="101" t="s">
        <v>95</v>
      </c>
      <c r="E766" s="132"/>
      <c r="F766" s="163" t="s">
        <v>725</v>
      </c>
      <c r="G766" s="164"/>
      <c r="H766" s="177"/>
      <c r="I766" s="287"/>
    </row>
    <row r="767" spans="1:9" s="104" customFormat="1" outlineLevel="1" x14ac:dyDescent="0.25">
      <c r="A767" s="51" t="s">
        <v>3627</v>
      </c>
      <c r="B767" s="105" t="s">
        <v>2323</v>
      </c>
      <c r="C767" s="161" t="s">
        <v>3435</v>
      </c>
      <c r="D767" s="101" t="s">
        <v>3450</v>
      </c>
      <c r="E767" s="161" t="str">
        <f>'Fields on Screen Rules'!AE$124&amp;" "&amp;'Fields on Screen Rules'!AE$125&amp;" "&amp;'Fields on Screen Rules'!AE$126</f>
        <v>First (3) MI (4) Last (5)</v>
      </c>
      <c r="F767" s="258"/>
      <c r="G767" s="164"/>
      <c r="H767" s="177"/>
      <c r="I767" s="287"/>
    </row>
    <row r="768" spans="1:9" s="104" customFormat="1" outlineLevel="1" x14ac:dyDescent="0.25">
      <c r="A768" s="51" t="s">
        <v>3628</v>
      </c>
      <c r="B768" s="105" t="s">
        <v>2323</v>
      </c>
      <c r="C768" s="161" t="s">
        <v>3435</v>
      </c>
      <c r="D768" s="101" t="s">
        <v>721</v>
      </c>
      <c r="E768" s="521"/>
      <c r="F768" s="163" t="s">
        <v>725</v>
      </c>
      <c r="G768" s="164"/>
      <c r="H768" s="177"/>
      <c r="I768" s="287"/>
    </row>
    <row r="769" spans="1:9" s="104" customFormat="1" outlineLevel="1" x14ac:dyDescent="0.25">
      <c r="A769" s="51" t="s">
        <v>3629</v>
      </c>
      <c r="B769" s="49" t="s">
        <v>2323</v>
      </c>
      <c r="C769" s="14" t="s">
        <v>159</v>
      </c>
      <c r="D769" s="33" t="s">
        <v>415</v>
      </c>
      <c r="E769" s="162"/>
      <c r="F769" s="39"/>
      <c r="G769" s="164"/>
      <c r="H769" s="177"/>
      <c r="I769" s="287"/>
    </row>
    <row r="770" spans="1:9" s="104" customFormat="1" outlineLevel="1" x14ac:dyDescent="0.25">
      <c r="A770" s="51" t="s">
        <v>3630</v>
      </c>
      <c r="B770" s="105" t="s">
        <v>2323</v>
      </c>
      <c r="C770" s="161" t="s">
        <v>3442</v>
      </c>
      <c r="D770" s="101" t="s">
        <v>1216</v>
      </c>
      <c r="E770" s="161" t="str">
        <f>'Fields on Screen Rules'!$AE$321</f>
        <v>Physician Name (180)</v>
      </c>
      <c r="F770" s="258"/>
      <c r="G770" s="164"/>
      <c r="H770" s="177"/>
      <c r="I770" s="287"/>
    </row>
    <row r="771" spans="1:9" s="104" customFormat="1" outlineLevel="1" x14ac:dyDescent="0.25">
      <c r="A771" s="51" t="s">
        <v>3631</v>
      </c>
      <c r="B771" s="105" t="s">
        <v>2323</v>
      </c>
      <c r="C771" s="161" t="s">
        <v>3442</v>
      </c>
      <c r="D771" s="101" t="s">
        <v>283</v>
      </c>
      <c r="E771" s="161" t="str">
        <f>'Fields on Screen Rules'!$AE$322</f>
        <v>Address (181)</v>
      </c>
      <c r="F771" s="258"/>
      <c r="G771" s="164"/>
      <c r="H771" s="177"/>
      <c r="I771" s="287"/>
    </row>
    <row r="772" spans="1:9" s="104" customFormat="1" outlineLevel="1" x14ac:dyDescent="0.25">
      <c r="A772" s="51" t="s">
        <v>3632</v>
      </c>
      <c r="B772" s="105" t="s">
        <v>2323</v>
      </c>
      <c r="C772" s="161" t="s">
        <v>3442</v>
      </c>
      <c r="D772" s="101" t="s">
        <v>395</v>
      </c>
      <c r="E772" s="161" t="str">
        <f>'Fields on Screen Rules'!$AE$323</f>
        <v>City (182)</v>
      </c>
      <c r="F772" s="258"/>
      <c r="G772" s="164"/>
      <c r="H772" s="177"/>
      <c r="I772" s="287"/>
    </row>
    <row r="773" spans="1:9" s="104" customFormat="1" outlineLevel="1" x14ac:dyDescent="0.25">
      <c r="A773" s="51" t="s">
        <v>3633</v>
      </c>
      <c r="B773" s="105" t="s">
        <v>2323</v>
      </c>
      <c r="C773" s="161" t="s">
        <v>3442</v>
      </c>
      <c r="D773" s="101" t="s">
        <v>284</v>
      </c>
      <c r="E773" s="161" t="str">
        <f>'Fields on Screen Rules'!$AE$324</f>
        <v>State (183)</v>
      </c>
      <c r="F773" s="258"/>
      <c r="G773" s="164"/>
      <c r="H773" s="177"/>
      <c r="I773" s="287"/>
    </row>
    <row r="774" spans="1:9" s="104" customFormat="1" outlineLevel="1" x14ac:dyDescent="0.25">
      <c r="A774" s="51" t="s">
        <v>3634</v>
      </c>
      <c r="B774" s="105" t="s">
        <v>2323</v>
      </c>
      <c r="C774" s="161" t="s">
        <v>3442</v>
      </c>
      <c r="D774" s="101" t="s">
        <v>285</v>
      </c>
      <c r="E774" s="161" t="str">
        <f>'Fields on Screen Rules'!$AE$325</f>
        <v>Zip Code (184)</v>
      </c>
      <c r="F774" s="258"/>
      <c r="G774" s="164"/>
      <c r="H774" s="177"/>
      <c r="I774" s="287"/>
    </row>
    <row r="775" spans="1:9" s="104" customFormat="1" ht="20.399999999999999" outlineLevel="1" x14ac:dyDescent="0.25">
      <c r="A775" s="51" t="s">
        <v>3635</v>
      </c>
      <c r="B775" s="105" t="s">
        <v>2323</v>
      </c>
      <c r="C775" s="161" t="s">
        <v>3442</v>
      </c>
      <c r="D775" s="101" t="s">
        <v>3453</v>
      </c>
      <c r="E775" s="132" t="str">
        <f>"If "&amp;'Fields on Screen Rules'!$AE$308&amp;" is No, require AlphaTrust initials here"</f>
        <v>If Does the Proposed Insured wish to know the results of the HIV test? (168) is No, require AlphaTrust initials here</v>
      </c>
      <c r="F775" s="143" t="s">
        <v>725</v>
      </c>
      <c r="G775" s="164"/>
      <c r="H775" s="177"/>
      <c r="I775" s="287"/>
    </row>
    <row r="776" spans="1:9" s="104" customFormat="1" ht="30.6" outlineLevel="1" x14ac:dyDescent="0.25">
      <c r="A776" s="51" t="s">
        <v>3636</v>
      </c>
      <c r="B776" s="105" t="s">
        <v>2323</v>
      </c>
      <c r="C776" s="161" t="s">
        <v>3442</v>
      </c>
      <c r="D776" s="101" t="s">
        <v>3454</v>
      </c>
      <c r="E776" s="132" t="str">
        <f>"If "&amp;'Fields on Screen Rules'!$AE$308&amp;" is Yes and "&amp;'Fields on Screen Rules'!$AE$305&amp;" is No, require AlphaTrust initials here"</f>
        <v>If Does the Proposed Insured wish to know the results of the HIV test? (168) is Yes and Does the Proposed Insured authorize the disclosure of HIV test results which are other than normal to a physician or health care provider? (165) is No, require AlphaTrust initials here</v>
      </c>
      <c r="F776" s="143" t="s">
        <v>725</v>
      </c>
      <c r="G776" s="164"/>
      <c r="H776" s="177"/>
      <c r="I776" s="287"/>
    </row>
    <row r="777" spans="1:9" s="104" customFormat="1" ht="20.399999999999999" outlineLevel="1" x14ac:dyDescent="0.25">
      <c r="A777" s="51" t="s">
        <v>3637</v>
      </c>
      <c r="B777" s="105" t="s">
        <v>2323</v>
      </c>
      <c r="C777" s="161" t="s">
        <v>3435</v>
      </c>
      <c r="D777" s="101" t="s">
        <v>3439</v>
      </c>
      <c r="E777" s="161" t="str">
        <f>'Fields on Screen Rules'!AE$144&amp;" "&amp;'Fields on Screen Rules'!AE$145&amp;" "&amp;'Fields on Screen Rules'!AE$146&amp;" "&amp;'Fields on Screen Rules'!AE$147</f>
        <v>First (23) MI (24) Last (25) Suffix (26)</v>
      </c>
      <c r="F777" s="258"/>
      <c r="G777" s="164"/>
      <c r="H777" s="177"/>
      <c r="I777" s="287"/>
    </row>
    <row r="778" spans="1:9" s="104" customFormat="1" outlineLevel="1" x14ac:dyDescent="0.25">
      <c r="A778" s="51" t="s">
        <v>3638</v>
      </c>
      <c r="B778" s="105" t="s">
        <v>2323</v>
      </c>
      <c r="C778" s="161" t="s">
        <v>3435</v>
      </c>
      <c r="D778" s="101" t="s">
        <v>283</v>
      </c>
      <c r="E778" s="161" t="str">
        <f>'Fields on Screen Rules'!$AE$169</f>
        <v>Street Address (47)</v>
      </c>
      <c r="F778" s="258"/>
      <c r="G778" s="164"/>
      <c r="H778" s="177"/>
      <c r="I778" s="287"/>
    </row>
    <row r="779" spans="1:9" s="104" customFormat="1" outlineLevel="1" x14ac:dyDescent="0.25">
      <c r="A779" s="51" t="s">
        <v>3639</v>
      </c>
      <c r="B779" s="105" t="s">
        <v>2323</v>
      </c>
      <c r="C779" s="161" t="s">
        <v>3435</v>
      </c>
      <c r="D779" s="101" t="s">
        <v>395</v>
      </c>
      <c r="E779" s="161" t="str">
        <f>'Fields on Screen Rules'!AE$170</f>
        <v>City (48)</v>
      </c>
      <c r="F779" s="258"/>
      <c r="G779" s="164"/>
      <c r="H779" s="177"/>
      <c r="I779" s="287"/>
    </row>
    <row r="780" spans="1:9" s="104" customFormat="1" outlineLevel="1" x14ac:dyDescent="0.25">
      <c r="A780" s="51" t="s">
        <v>3640</v>
      </c>
      <c r="B780" s="105" t="s">
        <v>2323</v>
      </c>
      <c r="C780" s="161" t="s">
        <v>3435</v>
      </c>
      <c r="D780" s="101" t="s">
        <v>284</v>
      </c>
      <c r="E780" s="161" t="str">
        <f>'Fields on Screen Rules'!AE$171</f>
        <v>State (49)</v>
      </c>
      <c r="F780" s="258"/>
      <c r="G780" s="164"/>
      <c r="H780" s="177"/>
      <c r="I780" s="287"/>
    </row>
    <row r="781" spans="1:9" s="104" customFormat="1" outlineLevel="1" x14ac:dyDescent="0.25">
      <c r="A781" s="51" t="s">
        <v>3641</v>
      </c>
      <c r="B781" s="105" t="s">
        <v>2323</v>
      </c>
      <c r="C781" s="161" t="s">
        <v>3435</v>
      </c>
      <c r="D781" s="101" t="s">
        <v>285</v>
      </c>
      <c r="E781" s="161" t="str">
        <f>'Fields on Screen Rules'!AE$172</f>
        <v>Zip Code (50)</v>
      </c>
      <c r="F781" s="258"/>
      <c r="G781" s="164"/>
      <c r="H781" s="177"/>
      <c r="I781" s="287"/>
    </row>
    <row r="782" spans="1:9" s="104" customFormat="1" ht="20.399999999999999" outlineLevel="1" x14ac:dyDescent="0.25">
      <c r="A782" s="51" t="s">
        <v>3642</v>
      </c>
      <c r="B782" s="105" t="s">
        <v>2323</v>
      </c>
      <c r="C782" s="161" t="s">
        <v>3435</v>
      </c>
      <c r="D782" s="101" t="s">
        <v>3437</v>
      </c>
      <c r="E782" s="132"/>
      <c r="F782" s="163" t="s">
        <v>725</v>
      </c>
      <c r="G782" s="164"/>
      <c r="H782" s="177"/>
      <c r="I782" s="287"/>
    </row>
    <row r="783" spans="1:9" s="104" customFormat="1" outlineLevel="1" x14ac:dyDescent="0.25">
      <c r="A783" s="51" t="s">
        <v>3643</v>
      </c>
      <c r="B783" s="105" t="s">
        <v>2323</v>
      </c>
      <c r="C783" s="161" t="s">
        <v>3435</v>
      </c>
      <c r="D783" s="101" t="s">
        <v>95</v>
      </c>
      <c r="E783" s="132"/>
      <c r="F783" s="163" t="s">
        <v>725</v>
      </c>
      <c r="G783" s="164"/>
      <c r="H783" s="177"/>
      <c r="I783" s="287"/>
    </row>
    <row r="784" spans="1:9" s="104" customFormat="1" outlineLevel="1" x14ac:dyDescent="0.25">
      <c r="A784" s="51" t="s">
        <v>3644</v>
      </c>
      <c r="B784" s="49" t="s">
        <v>2323</v>
      </c>
      <c r="C784" s="14" t="s">
        <v>161</v>
      </c>
      <c r="D784" s="33" t="s">
        <v>415</v>
      </c>
      <c r="E784" s="162"/>
      <c r="F784" s="39"/>
      <c r="G784" s="164"/>
      <c r="H784" s="177"/>
      <c r="I784" s="287"/>
    </row>
    <row r="785" spans="1:9" s="104" customFormat="1" outlineLevel="1" x14ac:dyDescent="0.25">
      <c r="A785" s="51" t="s">
        <v>3645</v>
      </c>
      <c r="B785" s="105" t="s">
        <v>2323</v>
      </c>
      <c r="C785" s="161" t="s">
        <v>3442</v>
      </c>
      <c r="D785" s="101" t="s">
        <v>1216</v>
      </c>
      <c r="E785" s="161" t="str">
        <f>'Fields on Screen Rules'!$AE$321</f>
        <v>Physician Name (180)</v>
      </c>
      <c r="F785" s="258"/>
      <c r="G785" s="164"/>
      <c r="H785" s="177"/>
      <c r="I785" s="287"/>
    </row>
    <row r="786" spans="1:9" s="104" customFormat="1" outlineLevel="1" x14ac:dyDescent="0.25">
      <c r="A786" s="51" t="s">
        <v>3646</v>
      </c>
      <c r="B786" s="105" t="s">
        <v>2323</v>
      </c>
      <c r="C786" s="161" t="s">
        <v>3442</v>
      </c>
      <c r="D786" s="101" t="s">
        <v>283</v>
      </c>
      <c r="E786" s="161" t="str">
        <f>'Fields on Screen Rules'!$AE$322</f>
        <v>Address (181)</v>
      </c>
      <c r="F786" s="258"/>
      <c r="G786" s="164"/>
      <c r="H786" s="177"/>
      <c r="I786" s="287"/>
    </row>
    <row r="787" spans="1:9" s="104" customFormat="1" outlineLevel="1" x14ac:dyDescent="0.25">
      <c r="A787" s="51" t="s">
        <v>3647</v>
      </c>
      <c r="B787" s="105" t="s">
        <v>2323</v>
      </c>
      <c r="C787" s="161" t="s">
        <v>3442</v>
      </c>
      <c r="D787" s="101" t="s">
        <v>395</v>
      </c>
      <c r="E787" s="161" t="str">
        <f>'Fields on Screen Rules'!$AE$323</f>
        <v>City (182)</v>
      </c>
      <c r="F787" s="258"/>
      <c r="G787" s="164"/>
      <c r="H787" s="177"/>
      <c r="I787" s="287"/>
    </row>
    <row r="788" spans="1:9" s="104" customFormat="1" outlineLevel="1" x14ac:dyDescent="0.25">
      <c r="A788" s="51" t="s">
        <v>3648</v>
      </c>
      <c r="B788" s="105" t="s">
        <v>2323</v>
      </c>
      <c r="C788" s="161" t="s">
        <v>3442</v>
      </c>
      <c r="D788" s="101" t="s">
        <v>284</v>
      </c>
      <c r="E788" s="161" t="str">
        <f>'Fields on Screen Rules'!$AE$324</f>
        <v>State (183)</v>
      </c>
      <c r="F788" s="258"/>
      <c r="G788" s="164"/>
      <c r="H788" s="177"/>
      <c r="I788" s="287"/>
    </row>
    <row r="789" spans="1:9" s="104" customFormat="1" outlineLevel="1" x14ac:dyDescent="0.25">
      <c r="A789" s="51" t="s">
        <v>3649</v>
      </c>
      <c r="B789" s="105" t="s">
        <v>2323</v>
      </c>
      <c r="C789" s="161" t="s">
        <v>3442</v>
      </c>
      <c r="D789" s="101" t="s">
        <v>285</v>
      </c>
      <c r="E789" s="161" t="str">
        <f>'Fields on Screen Rules'!$AE$325</f>
        <v>Zip Code (184)</v>
      </c>
      <c r="F789" s="258"/>
      <c r="G789" s="164"/>
      <c r="H789" s="177"/>
      <c r="I789" s="287"/>
    </row>
    <row r="790" spans="1:9" s="104" customFormat="1" ht="20.399999999999999" outlineLevel="1" x14ac:dyDescent="0.25">
      <c r="A790" s="51" t="s">
        <v>3650</v>
      </c>
      <c r="B790" s="105" t="s">
        <v>2323</v>
      </c>
      <c r="C790" s="161" t="s">
        <v>3435</v>
      </c>
      <c r="D790" s="101" t="s">
        <v>3439</v>
      </c>
      <c r="E790" s="161" t="str">
        <f>'Fields on Screen Rules'!AE$144&amp;" "&amp;'Fields on Screen Rules'!AE$145&amp;" "&amp;'Fields on Screen Rules'!AE$146&amp;" "&amp;'Fields on Screen Rules'!AE$147</f>
        <v>First (23) MI (24) Last (25) Suffix (26)</v>
      </c>
      <c r="F790" s="258"/>
      <c r="G790" s="164"/>
      <c r="H790" s="177"/>
      <c r="I790" s="287"/>
    </row>
    <row r="791" spans="1:9" s="104" customFormat="1" outlineLevel="1" x14ac:dyDescent="0.25">
      <c r="A791" s="51" t="s">
        <v>3651</v>
      </c>
      <c r="B791" s="105" t="s">
        <v>2323</v>
      </c>
      <c r="C791" s="161" t="s">
        <v>3435</v>
      </c>
      <c r="D791" s="101" t="s">
        <v>150</v>
      </c>
      <c r="E791" s="161" t="str">
        <f>'Fields on Screen Rules'!$AE$158</f>
        <v>Date of Birth (36)</v>
      </c>
      <c r="F791" s="258"/>
      <c r="G791" s="164"/>
      <c r="H791" s="177"/>
      <c r="I791" s="287"/>
    </row>
    <row r="792" spans="1:9" s="104" customFormat="1" outlineLevel="1" x14ac:dyDescent="0.25">
      <c r="A792" s="51" t="s">
        <v>3652</v>
      </c>
      <c r="B792" s="105" t="s">
        <v>2323</v>
      </c>
      <c r="C792" s="161" t="s">
        <v>3435</v>
      </c>
      <c r="D792" s="101" t="s">
        <v>3436</v>
      </c>
      <c r="E792" s="161" t="str">
        <f>'Fields on Screen Rules'!AE$171</f>
        <v>State (49)</v>
      </c>
      <c r="F792" s="258"/>
      <c r="G792" s="164"/>
      <c r="H792" s="177"/>
      <c r="I792" s="287"/>
    </row>
    <row r="793" spans="1:9" s="104" customFormat="1" ht="20.399999999999999" outlineLevel="1" x14ac:dyDescent="0.25">
      <c r="A793" s="51" t="s">
        <v>3653</v>
      </c>
      <c r="B793" s="105" t="s">
        <v>2323</v>
      </c>
      <c r="C793" s="161" t="s">
        <v>3435</v>
      </c>
      <c r="D793" s="101" t="s">
        <v>3437</v>
      </c>
      <c r="E793" s="132"/>
      <c r="F793" s="163" t="s">
        <v>725</v>
      </c>
      <c r="G793" s="164"/>
      <c r="H793" s="177"/>
      <c r="I793" s="287"/>
    </row>
    <row r="794" spans="1:9" s="104" customFormat="1" outlineLevel="1" x14ac:dyDescent="0.25">
      <c r="A794" s="51" t="s">
        <v>3654</v>
      </c>
      <c r="B794" s="105" t="s">
        <v>2323</v>
      </c>
      <c r="C794" s="161" t="s">
        <v>3435</v>
      </c>
      <c r="D794" s="101" t="s">
        <v>95</v>
      </c>
      <c r="E794" s="132"/>
      <c r="F794" s="163" t="s">
        <v>725</v>
      </c>
      <c r="G794" s="164"/>
      <c r="H794" s="177"/>
      <c r="I794" s="287"/>
    </row>
    <row r="795" spans="1:9" s="104" customFormat="1" outlineLevel="1" x14ac:dyDescent="0.25">
      <c r="A795" s="51" t="s">
        <v>3655</v>
      </c>
      <c r="B795" s="49" t="s">
        <v>2323</v>
      </c>
      <c r="C795" s="14" t="s">
        <v>163</v>
      </c>
      <c r="D795" s="33" t="s">
        <v>415</v>
      </c>
      <c r="E795" s="162"/>
      <c r="F795" s="39"/>
      <c r="G795" s="164"/>
      <c r="H795" s="177"/>
      <c r="I795" s="287"/>
    </row>
    <row r="796" spans="1:9" s="104" customFormat="1" outlineLevel="1" x14ac:dyDescent="0.25">
      <c r="A796" s="51" t="s">
        <v>3656</v>
      </c>
      <c r="B796" s="105" t="s">
        <v>2323</v>
      </c>
      <c r="C796" s="161" t="s">
        <v>3442</v>
      </c>
      <c r="D796" s="101" t="s">
        <v>1216</v>
      </c>
      <c r="E796" s="161" t="str">
        <f>'Fields on Screen Rules'!$AE$321</f>
        <v>Physician Name (180)</v>
      </c>
      <c r="F796" s="258"/>
      <c r="G796" s="164"/>
      <c r="H796" s="177"/>
      <c r="I796" s="287"/>
    </row>
    <row r="797" spans="1:9" s="104" customFormat="1" outlineLevel="1" x14ac:dyDescent="0.25">
      <c r="A797" s="51" t="s">
        <v>3657</v>
      </c>
      <c r="B797" s="105" t="s">
        <v>2323</v>
      </c>
      <c r="C797" s="161" t="s">
        <v>3442</v>
      </c>
      <c r="D797" s="101" t="s">
        <v>283</v>
      </c>
      <c r="E797" s="161" t="str">
        <f>'Fields on Screen Rules'!$AE$322</f>
        <v>Address (181)</v>
      </c>
      <c r="F797" s="258"/>
      <c r="G797" s="164"/>
      <c r="H797" s="177"/>
      <c r="I797" s="287"/>
    </row>
    <row r="798" spans="1:9" s="104" customFormat="1" outlineLevel="1" x14ac:dyDescent="0.25">
      <c r="A798" s="51" t="s">
        <v>3658</v>
      </c>
      <c r="B798" s="105" t="s">
        <v>2323</v>
      </c>
      <c r="C798" s="161" t="s">
        <v>3442</v>
      </c>
      <c r="D798" s="101" t="s">
        <v>395</v>
      </c>
      <c r="E798" s="161" t="str">
        <f>'Fields on Screen Rules'!$AE$323</f>
        <v>City (182)</v>
      </c>
      <c r="F798" s="258"/>
      <c r="G798" s="164"/>
      <c r="H798" s="177"/>
      <c r="I798" s="287"/>
    </row>
    <row r="799" spans="1:9" s="104" customFormat="1" outlineLevel="1" x14ac:dyDescent="0.25">
      <c r="A799" s="51" t="s">
        <v>3659</v>
      </c>
      <c r="B799" s="105" t="s">
        <v>2323</v>
      </c>
      <c r="C799" s="161" t="s">
        <v>3442</v>
      </c>
      <c r="D799" s="101" t="s">
        <v>284</v>
      </c>
      <c r="E799" s="161" t="str">
        <f>'Fields on Screen Rules'!$AE$324</f>
        <v>State (183)</v>
      </c>
      <c r="F799" s="258"/>
      <c r="G799" s="164"/>
      <c r="H799" s="177"/>
      <c r="I799" s="287"/>
    </row>
    <row r="800" spans="1:9" s="104" customFormat="1" outlineLevel="1" x14ac:dyDescent="0.25">
      <c r="A800" s="51" t="s">
        <v>3660</v>
      </c>
      <c r="B800" s="105" t="s">
        <v>2323</v>
      </c>
      <c r="C800" s="161" t="s">
        <v>3442</v>
      </c>
      <c r="D800" s="101" t="s">
        <v>285</v>
      </c>
      <c r="E800" s="161" t="str">
        <f>'Fields on Screen Rules'!$AE$325</f>
        <v>Zip Code (184)</v>
      </c>
      <c r="F800" s="258"/>
      <c r="G800" s="164"/>
      <c r="H800" s="177"/>
      <c r="I800" s="287"/>
    </row>
    <row r="801" spans="1:9" s="104" customFormat="1" ht="20.399999999999999" outlineLevel="1" x14ac:dyDescent="0.25">
      <c r="A801" s="51" t="s">
        <v>3661</v>
      </c>
      <c r="B801" s="105" t="s">
        <v>2323</v>
      </c>
      <c r="C801" s="161" t="s">
        <v>3435</v>
      </c>
      <c r="D801" s="101" t="s">
        <v>3439</v>
      </c>
      <c r="E801" s="161" t="str">
        <f>'Fields on Screen Rules'!AE$144&amp;" "&amp;'Fields on Screen Rules'!AE$145&amp;" "&amp;'Fields on Screen Rules'!AE$146&amp;" "&amp;'Fields on Screen Rules'!AE$147</f>
        <v>First (23) MI (24) Last (25) Suffix (26)</v>
      </c>
      <c r="F801" s="258"/>
      <c r="G801" s="164"/>
      <c r="H801" s="177"/>
      <c r="I801" s="287"/>
    </row>
    <row r="802" spans="1:9" s="104" customFormat="1" outlineLevel="1" x14ac:dyDescent="0.25">
      <c r="A802" s="51" t="s">
        <v>3662</v>
      </c>
      <c r="B802" s="105" t="s">
        <v>2323</v>
      </c>
      <c r="C802" s="161" t="s">
        <v>3435</v>
      </c>
      <c r="D802" s="101" t="s">
        <v>283</v>
      </c>
      <c r="E802" s="161" t="str">
        <f>'Fields on Screen Rules'!$AE$169</f>
        <v>Street Address (47)</v>
      </c>
      <c r="F802" s="258"/>
      <c r="G802" s="164"/>
      <c r="H802" s="177"/>
      <c r="I802" s="287"/>
    </row>
    <row r="803" spans="1:9" s="104" customFormat="1" outlineLevel="1" x14ac:dyDescent="0.25">
      <c r="A803" s="51" t="s">
        <v>3663</v>
      </c>
      <c r="B803" s="105" t="s">
        <v>2323</v>
      </c>
      <c r="C803" s="161" t="s">
        <v>3435</v>
      </c>
      <c r="D803" s="101" t="s">
        <v>395</v>
      </c>
      <c r="E803" s="161" t="str">
        <f>'Fields on Screen Rules'!AE$170</f>
        <v>City (48)</v>
      </c>
      <c r="F803" s="258"/>
      <c r="G803" s="164"/>
      <c r="H803" s="177"/>
      <c r="I803" s="287"/>
    </row>
    <row r="804" spans="1:9" s="104" customFormat="1" outlineLevel="1" x14ac:dyDescent="0.25">
      <c r="A804" s="51" t="s">
        <v>3664</v>
      </c>
      <c r="B804" s="105" t="s">
        <v>2323</v>
      </c>
      <c r="C804" s="161" t="s">
        <v>3435</v>
      </c>
      <c r="D804" s="101" t="s">
        <v>284</v>
      </c>
      <c r="E804" s="161" t="str">
        <f>'Fields on Screen Rules'!AE$171</f>
        <v>State (49)</v>
      </c>
      <c r="F804" s="258"/>
      <c r="G804" s="164"/>
      <c r="H804" s="177"/>
      <c r="I804" s="287"/>
    </row>
    <row r="805" spans="1:9" s="104" customFormat="1" outlineLevel="1" x14ac:dyDescent="0.25">
      <c r="A805" s="51" t="s">
        <v>3665</v>
      </c>
      <c r="B805" s="105" t="s">
        <v>2323</v>
      </c>
      <c r="C805" s="161" t="s">
        <v>3435</v>
      </c>
      <c r="D805" s="101" t="s">
        <v>285</v>
      </c>
      <c r="E805" s="161" t="str">
        <f>'Fields on Screen Rules'!AE$172</f>
        <v>Zip Code (50)</v>
      </c>
      <c r="F805" s="258"/>
      <c r="G805" s="164"/>
      <c r="H805" s="177"/>
      <c r="I805" s="287"/>
    </row>
    <row r="806" spans="1:9" s="104" customFormat="1" ht="20.399999999999999" outlineLevel="1" x14ac:dyDescent="0.25">
      <c r="A806" s="51" t="s">
        <v>3666</v>
      </c>
      <c r="B806" s="105" t="s">
        <v>2323</v>
      </c>
      <c r="C806" s="161" t="s">
        <v>3435</v>
      </c>
      <c r="D806" s="101" t="s">
        <v>3437</v>
      </c>
      <c r="E806" s="132"/>
      <c r="F806" s="163" t="s">
        <v>725</v>
      </c>
      <c r="G806" s="164"/>
      <c r="H806" s="177"/>
      <c r="I806" s="287"/>
    </row>
    <row r="807" spans="1:9" s="104" customFormat="1" outlineLevel="1" x14ac:dyDescent="0.25">
      <c r="A807" s="51" t="s">
        <v>3667</v>
      </c>
      <c r="B807" s="105" t="s">
        <v>2323</v>
      </c>
      <c r="C807" s="161" t="s">
        <v>3435</v>
      </c>
      <c r="D807" s="101" t="s">
        <v>95</v>
      </c>
      <c r="E807" s="132"/>
      <c r="F807" s="163" t="s">
        <v>725</v>
      </c>
      <c r="G807" s="164"/>
      <c r="H807" s="177"/>
      <c r="I807" s="287"/>
    </row>
    <row r="808" spans="1:9" s="104" customFormat="1" outlineLevel="1" x14ac:dyDescent="0.25">
      <c r="A808" s="51" t="s">
        <v>3668</v>
      </c>
      <c r="B808" s="49" t="s">
        <v>2323</v>
      </c>
      <c r="C808" s="14" t="s">
        <v>13</v>
      </c>
      <c r="D808" s="33" t="s">
        <v>415</v>
      </c>
      <c r="E808" s="162"/>
      <c r="F808" s="39"/>
      <c r="G808" s="164"/>
      <c r="H808" s="177"/>
      <c r="I808" s="287"/>
    </row>
    <row r="809" spans="1:9" s="104" customFormat="1" outlineLevel="1" x14ac:dyDescent="0.25">
      <c r="A809" s="51" t="s">
        <v>3669</v>
      </c>
      <c r="B809" s="105" t="s">
        <v>2323</v>
      </c>
      <c r="C809" s="161" t="s">
        <v>3455</v>
      </c>
      <c r="D809" s="101" t="s">
        <v>3456</v>
      </c>
      <c r="E809" s="161" t="str">
        <f>"Check this box if "&amp;'Fields on Screen Rules'!$AE$310&amp;" is Yes"</f>
        <v>Check this box if Does the Proposed Insured also want to receive a copy of results which are other than normal? (170) is Yes</v>
      </c>
      <c r="F809" s="258"/>
      <c r="G809" s="164"/>
      <c r="H809" s="177"/>
      <c r="I809" s="287"/>
    </row>
    <row r="810" spans="1:9" s="104" customFormat="1" ht="25.65" customHeight="1" outlineLevel="1" x14ac:dyDescent="0.25">
      <c r="A810" s="51" t="s">
        <v>3670</v>
      </c>
      <c r="B810" s="105" t="s">
        <v>2323</v>
      </c>
      <c r="C810" s="161" t="s">
        <v>3455</v>
      </c>
      <c r="D810" s="101" t="s">
        <v>3459</v>
      </c>
      <c r="E810" s="161" t="str">
        <f>"If "&amp;'Fields on Screen Rules'!$AE$310&amp;" is Yes, enter "&amp;'Fields on Screen Rules'!$AE$169&amp;" "&amp;'Fields on Screen Rules'!$AE$170&amp;" "&amp;'Fields on Screen Rules'!$AE$171&amp;" "&amp;'Fields on Screen Rules'!$AE$172</f>
        <v>If Does the Proposed Insured also want to receive a copy of results which are other than normal? (170) is Yes, enter Street Address (47) City (48) State (49) Zip Code (50)</v>
      </c>
      <c r="F810" s="258"/>
      <c r="G810" s="164"/>
      <c r="H810" s="177"/>
      <c r="I810" s="287"/>
    </row>
    <row r="811" spans="1:9" s="104" customFormat="1" ht="51" outlineLevel="1" x14ac:dyDescent="0.25">
      <c r="A811" s="51" t="s">
        <v>3671</v>
      </c>
      <c r="B811" s="105" t="s">
        <v>2323</v>
      </c>
      <c r="C811" s="161" t="s">
        <v>3455</v>
      </c>
      <c r="D811" s="101" t="s">
        <v>3457</v>
      </c>
      <c r="E811" s="161" t="str">
        <f>"Check this box if "&amp;'Fields on Screen Rules'!$AE$305&amp;" is Yes"</f>
        <v>Check this box if Does the Proposed Insured authorize the disclosure of HIV test results which are other than normal to a physician or health care provider? (165) is Yes</v>
      </c>
      <c r="F811" s="258"/>
      <c r="G811" s="164"/>
      <c r="H811" s="177"/>
      <c r="I811" s="287"/>
    </row>
    <row r="812" spans="1:9" s="104" customFormat="1" outlineLevel="1" x14ac:dyDescent="0.25">
      <c r="A812" s="51" t="s">
        <v>3672</v>
      </c>
      <c r="B812" s="105" t="s">
        <v>2323</v>
      </c>
      <c r="C812" s="161" t="s">
        <v>3442</v>
      </c>
      <c r="D812" s="101" t="s">
        <v>1216</v>
      </c>
      <c r="E812" s="161" t="str">
        <f>'Fields on Screen Rules'!$AE$321</f>
        <v>Physician Name (180)</v>
      </c>
      <c r="F812" s="258"/>
      <c r="G812" s="164"/>
      <c r="H812" s="177"/>
      <c r="I812" s="287"/>
    </row>
    <row r="813" spans="1:9" s="104" customFormat="1" outlineLevel="1" x14ac:dyDescent="0.25">
      <c r="A813" s="51" t="s">
        <v>3673</v>
      </c>
      <c r="B813" s="105" t="s">
        <v>2323</v>
      </c>
      <c r="C813" s="161" t="s">
        <v>3442</v>
      </c>
      <c r="D813" s="101" t="s">
        <v>283</v>
      </c>
      <c r="E813" s="161" t="str">
        <f>'Fields on Screen Rules'!$AE$322</f>
        <v>Address (181)</v>
      </c>
      <c r="F813" s="258"/>
      <c r="G813" s="164"/>
      <c r="H813" s="177"/>
      <c r="I813" s="287"/>
    </row>
    <row r="814" spans="1:9" s="104" customFormat="1" outlineLevel="1" x14ac:dyDescent="0.25">
      <c r="A814" s="51" t="s">
        <v>3674</v>
      </c>
      <c r="B814" s="105" t="s">
        <v>2323</v>
      </c>
      <c r="C814" s="161" t="s">
        <v>3442</v>
      </c>
      <c r="D814" s="101" t="s">
        <v>395</v>
      </c>
      <c r="E814" s="161" t="str">
        <f>'Fields on Screen Rules'!$AE$323</f>
        <v>City (182)</v>
      </c>
      <c r="F814" s="258"/>
      <c r="G814" s="164"/>
      <c r="H814" s="177"/>
      <c r="I814" s="287"/>
    </row>
    <row r="815" spans="1:9" s="104" customFormat="1" outlineLevel="1" x14ac:dyDescent="0.25">
      <c r="A815" s="51" t="s">
        <v>3675</v>
      </c>
      <c r="B815" s="105" t="s">
        <v>2323</v>
      </c>
      <c r="C815" s="161" t="s">
        <v>3442</v>
      </c>
      <c r="D815" s="101" t="s">
        <v>284</v>
      </c>
      <c r="E815" s="161" t="str">
        <f>'Fields on Screen Rules'!$AE$324</f>
        <v>State (183)</v>
      </c>
      <c r="F815" s="258"/>
      <c r="G815" s="164"/>
      <c r="H815" s="177"/>
      <c r="I815" s="287"/>
    </row>
    <row r="816" spans="1:9" s="104" customFormat="1" outlineLevel="1" x14ac:dyDescent="0.25">
      <c r="A816" s="51" t="s">
        <v>3676</v>
      </c>
      <c r="B816" s="105" t="s">
        <v>2323</v>
      </c>
      <c r="C816" s="161" t="s">
        <v>3442</v>
      </c>
      <c r="D816" s="101" t="s">
        <v>285</v>
      </c>
      <c r="E816" s="161" t="str">
        <f>'Fields on Screen Rules'!$AE$325</f>
        <v>Zip Code (184)</v>
      </c>
      <c r="F816" s="258"/>
      <c r="G816" s="164"/>
      <c r="H816" s="177"/>
      <c r="I816" s="287"/>
    </row>
    <row r="817" spans="1:9" s="104" customFormat="1" ht="20.399999999999999" outlineLevel="1" x14ac:dyDescent="0.25">
      <c r="A817" s="51" t="s">
        <v>3677</v>
      </c>
      <c r="B817" s="105" t="s">
        <v>2323</v>
      </c>
      <c r="C817" s="161" t="s">
        <v>3435</v>
      </c>
      <c r="D817" s="101" t="s">
        <v>3439</v>
      </c>
      <c r="E817" s="161" t="str">
        <f>'Fields on Screen Rules'!AE$144&amp;" "&amp;'Fields on Screen Rules'!AE$145&amp;" "&amp;'Fields on Screen Rules'!AE$146&amp;" "&amp;'Fields on Screen Rules'!AE$147</f>
        <v>First (23) MI (24) Last (25) Suffix (26)</v>
      </c>
      <c r="F817" s="258"/>
      <c r="G817" s="164"/>
      <c r="H817" s="177"/>
      <c r="I817" s="287"/>
    </row>
    <row r="818" spans="1:9" s="104" customFormat="1" ht="20.399999999999999" outlineLevel="1" x14ac:dyDescent="0.25">
      <c r="A818" s="51" t="s">
        <v>3678</v>
      </c>
      <c r="B818" s="105" t="s">
        <v>2323</v>
      </c>
      <c r="C818" s="161" t="s">
        <v>3435</v>
      </c>
      <c r="D818" s="101" t="s">
        <v>3437</v>
      </c>
      <c r="E818" s="132"/>
      <c r="F818" s="163" t="s">
        <v>725</v>
      </c>
      <c r="G818" s="164"/>
      <c r="H818" s="177"/>
      <c r="I818" s="287"/>
    </row>
    <row r="819" spans="1:9" s="104" customFormat="1" outlineLevel="1" x14ac:dyDescent="0.25">
      <c r="A819" s="51" t="s">
        <v>3679</v>
      </c>
      <c r="B819" s="105" t="s">
        <v>2323</v>
      </c>
      <c r="C819" s="161" t="s">
        <v>3435</v>
      </c>
      <c r="D819" s="101" t="s">
        <v>95</v>
      </c>
      <c r="E819" s="132"/>
      <c r="F819" s="163" t="s">
        <v>725</v>
      </c>
      <c r="G819" s="164"/>
      <c r="H819" s="177"/>
      <c r="I819" s="287"/>
    </row>
    <row r="820" spans="1:9" s="104" customFormat="1" outlineLevel="1" x14ac:dyDescent="0.25">
      <c r="A820" s="51" t="s">
        <v>3680</v>
      </c>
      <c r="B820" s="105" t="s">
        <v>2323</v>
      </c>
      <c r="C820" s="161"/>
      <c r="D820" s="101" t="s">
        <v>3458</v>
      </c>
      <c r="E820" s="167" t="s">
        <v>792</v>
      </c>
      <c r="F820" s="522"/>
      <c r="G820" s="164"/>
      <c r="H820" s="177"/>
      <c r="I820" s="287"/>
    </row>
    <row r="821" spans="1:9" s="104" customFormat="1" outlineLevel="1" x14ac:dyDescent="0.25">
      <c r="A821" s="51" t="s">
        <v>3681</v>
      </c>
      <c r="B821" s="105" t="s">
        <v>2323</v>
      </c>
      <c r="C821" s="161" t="s">
        <v>3435</v>
      </c>
      <c r="D821" s="101" t="s">
        <v>3450</v>
      </c>
      <c r="E821" s="161" t="str">
        <f>'Fields on Screen Rules'!AE$124&amp;" "&amp;'Fields on Screen Rules'!AE$125&amp;" "&amp;'Fields on Screen Rules'!AE$126</f>
        <v>First (3) MI (4) Last (5)</v>
      </c>
      <c r="F821" s="258"/>
      <c r="G821" s="164"/>
      <c r="H821" s="177"/>
      <c r="I821" s="287"/>
    </row>
    <row r="822" spans="1:9" s="104" customFormat="1" outlineLevel="1" x14ac:dyDescent="0.25">
      <c r="A822" s="51" t="s">
        <v>3682</v>
      </c>
      <c r="B822" s="105" t="s">
        <v>2323</v>
      </c>
      <c r="C822" s="161" t="s">
        <v>3435</v>
      </c>
      <c r="D822" s="101" t="s">
        <v>721</v>
      </c>
      <c r="E822" s="521"/>
      <c r="F822" s="163" t="s">
        <v>725</v>
      </c>
      <c r="G822" s="164"/>
      <c r="H822" s="177"/>
      <c r="I822" s="287"/>
    </row>
    <row r="823" spans="1:9" s="104" customFormat="1" outlineLevel="1" x14ac:dyDescent="0.25">
      <c r="A823" s="51" t="s">
        <v>3683</v>
      </c>
      <c r="B823" s="49" t="s">
        <v>2323</v>
      </c>
      <c r="C823" s="14" t="s">
        <v>17</v>
      </c>
      <c r="D823" s="33" t="s">
        <v>415</v>
      </c>
      <c r="E823" s="162"/>
      <c r="F823" s="39"/>
      <c r="G823" s="164"/>
      <c r="H823" s="177"/>
      <c r="I823" s="287"/>
    </row>
    <row r="824" spans="1:9" s="104" customFormat="1" outlineLevel="1" x14ac:dyDescent="0.25">
      <c r="A824" s="51" t="s">
        <v>3684</v>
      </c>
      <c r="B824" s="105" t="s">
        <v>2323</v>
      </c>
      <c r="C824" s="161" t="s">
        <v>3460</v>
      </c>
      <c r="D824" s="101" t="s">
        <v>3461</v>
      </c>
      <c r="E824" s="167" t="s">
        <v>792</v>
      </c>
      <c r="F824" s="258"/>
      <c r="G824" s="164"/>
      <c r="H824" s="177"/>
      <c r="I824" s="287"/>
    </row>
    <row r="825" spans="1:9" s="104" customFormat="1" ht="25.65" customHeight="1" outlineLevel="1" x14ac:dyDescent="0.25">
      <c r="A825" s="51" t="s">
        <v>3685</v>
      </c>
      <c r="B825" s="105" t="s">
        <v>2323</v>
      </c>
      <c r="C825" s="161" t="s">
        <v>3460</v>
      </c>
      <c r="D825" s="101" t="s">
        <v>3459</v>
      </c>
      <c r="E825" s="167" t="s">
        <v>792</v>
      </c>
      <c r="F825" s="258"/>
      <c r="G825" s="164"/>
      <c r="H825" s="177"/>
      <c r="I825" s="287"/>
    </row>
    <row r="826" spans="1:9" s="104" customFormat="1" ht="20.399999999999999" outlineLevel="1" x14ac:dyDescent="0.25">
      <c r="A826" s="51" t="s">
        <v>3686</v>
      </c>
      <c r="B826" s="105" t="s">
        <v>2323</v>
      </c>
      <c r="C826" s="161" t="s">
        <v>3435</v>
      </c>
      <c r="D826" s="101" t="s">
        <v>3439</v>
      </c>
      <c r="E826" s="161" t="str">
        <f>'Fields on Screen Rules'!AE$144&amp;" "&amp;'Fields on Screen Rules'!AE$145&amp;" "&amp;'Fields on Screen Rules'!AE$146&amp;" "&amp;'Fields on Screen Rules'!AE$147</f>
        <v>First (23) MI (24) Last (25) Suffix (26)</v>
      </c>
      <c r="F826" s="258"/>
      <c r="G826" s="164"/>
      <c r="H826" s="177"/>
      <c r="I826" s="287"/>
    </row>
    <row r="827" spans="1:9" s="104" customFormat="1" outlineLevel="1" x14ac:dyDescent="0.25">
      <c r="A827" s="51" t="s">
        <v>3687</v>
      </c>
      <c r="B827" s="105" t="s">
        <v>2323</v>
      </c>
      <c r="C827" s="161" t="s">
        <v>3435</v>
      </c>
      <c r="D827" s="101" t="s">
        <v>150</v>
      </c>
      <c r="E827" s="161" t="str">
        <f>'Fields on Screen Rules'!$AE$158</f>
        <v>Date of Birth (36)</v>
      </c>
      <c r="F827" s="258"/>
      <c r="G827" s="164"/>
      <c r="H827" s="177"/>
      <c r="I827" s="287"/>
    </row>
    <row r="828" spans="1:9" s="104" customFormat="1" outlineLevel="1" x14ac:dyDescent="0.25">
      <c r="A828" s="51" t="s">
        <v>3688</v>
      </c>
      <c r="B828" s="105" t="s">
        <v>2323</v>
      </c>
      <c r="C828" s="161" t="s">
        <v>3435</v>
      </c>
      <c r="D828" s="101" t="s">
        <v>3436</v>
      </c>
      <c r="E828" s="161" t="str">
        <f>'Fields on Screen Rules'!AE$171</f>
        <v>State (49)</v>
      </c>
      <c r="F828" s="258"/>
      <c r="G828" s="164"/>
      <c r="H828" s="177"/>
      <c r="I828" s="287"/>
    </row>
    <row r="829" spans="1:9" s="104" customFormat="1" ht="20.399999999999999" outlineLevel="1" x14ac:dyDescent="0.25">
      <c r="A829" s="51" t="s">
        <v>3689</v>
      </c>
      <c r="B829" s="105" t="s">
        <v>2323</v>
      </c>
      <c r="C829" s="161" t="s">
        <v>3435</v>
      </c>
      <c r="D829" s="101" t="s">
        <v>3437</v>
      </c>
      <c r="E829" s="132"/>
      <c r="F829" s="163" t="s">
        <v>725</v>
      </c>
      <c r="G829" s="164"/>
      <c r="H829" s="177"/>
      <c r="I829" s="287"/>
    </row>
    <row r="830" spans="1:9" s="104" customFormat="1" outlineLevel="1" x14ac:dyDescent="0.25">
      <c r="A830" s="51" t="s">
        <v>3690</v>
      </c>
      <c r="B830" s="105" t="s">
        <v>2323</v>
      </c>
      <c r="C830" s="161" t="s">
        <v>3435</v>
      </c>
      <c r="D830" s="101" t="s">
        <v>95</v>
      </c>
      <c r="E830" s="132"/>
      <c r="F830" s="163" t="s">
        <v>725</v>
      </c>
      <c r="G830" s="164"/>
      <c r="H830" s="177"/>
      <c r="I830" s="287"/>
    </row>
    <row r="831" spans="1:9" s="104" customFormat="1" outlineLevel="1" x14ac:dyDescent="0.25">
      <c r="A831" s="51" t="s">
        <v>3691</v>
      </c>
      <c r="B831" s="105" t="s">
        <v>2323</v>
      </c>
      <c r="C831" s="161" t="s">
        <v>3435</v>
      </c>
      <c r="D831" s="101" t="s">
        <v>3462</v>
      </c>
      <c r="E831" s="521" t="s">
        <v>281</v>
      </c>
      <c r="F831" s="163" t="s">
        <v>725</v>
      </c>
      <c r="G831" s="164"/>
      <c r="H831" s="177"/>
      <c r="I831" s="287"/>
    </row>
    <row r="832" spans="1:9" s="104" customFormat="1" outlineLevel="1" x14ac:dyDescent="0.25">
      <c r="A832" s="51" t="s">
        <v>3692</v>
      </c>
      <c r="B832" s="49" t="s">
        <v>2323</v>
      </c>
      <c r="C832" s="14" t="s">
        <v>215</v>
      </c>
      <c r="D832" s="33" t="s">
        <v>415</v>
      </c>
      <c r="E832" s="162"/>
      <c r="F832" s="39"/>
      <c r="G832" s="164"/>
      <c r="H832" s="177"/>
      <c r="I832" s="287"/>
    </row>
    <row r="833" spans="1:9" s="104" customFormat="1" ht="20.399999999999999" outlineLevel="1" x14ac:dyDescent="0.25">
      <c r="A833" s="51" t="s">
        <v>3693</v>
      </c>
      <c r="B833" s="105" t="s">
        <v>2323</v>
      </c>
      <c r="C833" s="161" t="s">
        <v>3432</v>
      </c>
      <c r="D833" s="101" t="s">
        <v>3433</v>
      </c>
      <c r="E833" s="161" t="str">
        <f>'Fields on Screen Rules'!$AE$321</f>
        <v>Physician Name (180)</v>
      </c>
      <c r="F833" s="258"/>
      <c r="G833" s="164"/>
      <c r="H833" s="177"/>
      <c r="I833" s="287"/>
    </row>
    <row r="834" spans="1:9" s="104" customFormat="1" ht="20.399999999999999" outlineLevel="1" x14ac:dyDescent="0.25">
      <c r="A834" s="51" t="s">
        <v>3694</v>
      </c>
      <c r="B834" s="105" t="s">
        <v>2323</v>
      </c>
      <c r="C834" s="161" t="s">
        <v>3432</v>
      </c>
      <c r="D834" s="101" t="s">
        <v>3434</v>
      </c>
      <c r="E834" s="161" t="str">
        <f>'Fields on Screen Rules'!$AE$319</f>
        <v>Provider (178)</v>
      </c>
      <c r="F834" s="258"/>
      <c r="G834" s="164"/>
      <c r="H834" s="177"/>
      <c r="I834" s="287"/>
    </row>
    <row r="835" spans="1:9" s="104" customFormat="1" ht="20.399999999999999" outlineLevel="1" x14ac:dyDescent="0.25">
      <c r="A835" s="51" t="s">
        <v>3695</v>
      </c>
      <c r="B835" s="105" t="s">
        <v>2323</v>
      </c>
      <c r="C835" s="161" t="s">
        <v>3432</v>
      </c>
      <c r="D835" s="101" t="s">
        <v>283</v>
      </c>
      <c r="E835" s="161" t="str">
        <f>'Fields on Screen Rules'!$AE$322</f>
        <v>Address (181)</v>
      </c>
      <c r="F835" s="258"/>
      <c r="G835" s="164"/>
      <c r="H835" s="177"/>
      <c r="I835" s="287"/>
    </row>
    <row r="836" spans="1:9" s="104" customFormat="1" ht="20.399999999999999" outlineLevel="1" x14ac:dyDescent="0.25">
      <c r="A836" s="51" t="s">
        <v>3696</v>
      </c>
      <c r="B836" s="105" t="s">
        <v>2323</v>
      </c>
      <c r="C836" s="161" t="s">
        <v>3432</v>
      </c>
      <c r="D836" s="101" t="s">
        <v>395</v>
      </c>
      <c r="E836" s="161" t="str">
        <f>'Fields on Screen Rules'!$AE$323</f>
        <v>City (182)</v>
      </c>
      <c r="F836" s="258"/>
      <c r="G836" s="164"/>
      <c r="H836" s="177"/>
      <c r="I836" s="287"/>
    </row>
    <row r="837" spans="1:9" s="104" customFormat="1" ht="20.399999999999999" outlineLevel="1" x14ac:dyDescent="0.25">
      <c r="A837" s="51" t="s">
        <v>3697</v>
      </c>
      <c r="B837" s="105" t="s">
        <v>2323</v>
      </c>
      <c r="C837" s="161" t="s">
        <v>3432</v>
      </c>
      <c r="D837" s="101" t="s">
        <v>284</v>
      </c>
      <c r="E837" s="161" t="str">
        <f>'Fields on Screen Rules'!$AE$324</f>
        <v>State (183)</v>
      </c>
      <c r="F837" s="258"/>
      <c r="G837" s="164"/>
      <c r="H837" s="177"/>
      <c r="I837" s="287"/>
    </row>
    <row r="838" spans="1:9" s="104" customFormat="1" ht="20.399999999999999" outlineLevel="1" x14ac:dyDescent="0.25">
      <c r="A838" s="51" t="s">
        <v>3698</v>
      </c>
      <c r="B838" s="105" t="s">
        <v>2323</v>
      </c>
      <c r="C838" s="161" t="s">
        <v>3432</v>
      </c>
      <c r="D838" s="101" t="s">
        <v>285</v>
      </c>
      <c r="E838" s="161" t="str">
        <f>'Fields on Screen Rules'!$AE$325</f>
        <v>Zip Code (184)</v>
      </c>
      <c r="F838" s="258"/>
      <c r="G838" s="164"/>
      <c r="H838" s="177"/>
      <c r="I838" s="287"/>
    </row>
    <row r="839" spans="1:9" s="104" customFormat="1" ht="20.399999999999999" outlineLevel="1" x14ac:dyDescent="0.25">
      <c r="A839" s="51" t="s">
        <v>3699</v>
      </c>
      <c r="B839" s="105" t="s">
        <v>2323</v>
      </c>
      <c r="C839" s="161" t="s">
        <v>3435</v>
      </c>
      <c r="D839" s="101" t="s">
        <v>3439</v>
      </c>
      <c r="E839" s="161" t="str">
        <f>'Fields on Screen Rules'!AE$144&amp;" "&amp;'Fields on Screen Rules'!AE$145&amp;" "&amp;'Fields on Screen Rules'!AE$146&amp;" "&amp;'Fields on Screen Rules'!AE$147</f>
        <v>First (23) MI (24) Last (25) Suffix (26)</v>
      </c>
      <c r="F839" s="258"/>
      <c r="G839" s="164"/>
      <c r="H839" s="177"/>
      <c r="I839" s="287"/>
    </row>
    <row r="840" spans="1:9" s="104" customFormat="1" outlineLevel="1" x14ac:dyDescent="0.25">
      <c r="A840" s="51" t="s">
        <v>3700</v>
      </c>
      <c r="B840" s="105" t="s">
        <v>2323</v>
      </c>
      <c r="C840" s="161" t="s">
        <v>3435</v>
      </c>
      <c r="D840" s="101" t="s">
        <v>150</v>
      </c>
      <c r="E840" s="161" t="str">
        <f>'Fields on Screen Rules'!$AE$158</f>
        <v>Date of Birth (36)</v>
      </c>
      <c r="F840" s="258"/>
      <c r="G840" s="164"/>
      <c r="H840" s="177"/>
      <c r="I840" s="287"/>
    </row>
    <row r="841" spans="1:9" s="104" customFormat="1" outlineLevel="1" x14ac:dyDescent="0.25">
      <c r="A841" s="51" t="s">
        <v>3701</v>
      </c>
      <c r="B841" s="105" t="s">
        <v>2323</v>
      </c>
      <c r="C841" s="161" t="s">
        <v>3435</v>
      </c>
      <c r="D841" s="101" t="s">
        <v>3436</v>
      </c>
      <c r="E841" s="161" t="str">
        <f>'Fields on Screen Rules'!AE$171</f>
        <v>State (49)</v>
      </c>
      <c r="F841" s="258"/>
      <c r="G841" s="164"/>
      <c r="H841" s="177"/>
      <c r="I841" s="287"/>
    </row>
    <row r="842" spans="1:9" s="104" customFormat="1" ht="20.399999999999999" outlineLevel="1" x14ac:dyDescent="0.25">
      <c r="A842" s="51" t="s">
        <v>3702</v>
      </c>
      <c r="B842" s="105" t="s">
        <v>2323</v>
      </c>
      <c r="C842" s="161" t="s">
        <v>3435</v>
      </c>
      <c r="D842" s="101" t="s">
        <v>3437</v>
      </c>
      <c r="E842" s="132"/>
      <c r="F842" s="163" t="s">
        <v>725</v>
      </c>
      <c r="G842" s="164"/>
      <c r="H842" s="177"/>
      <c r="I842" s="287"/>
    </row>
    <row r="843" spans="1:9" s="104" customFormat="1" outlineLevel="1" x14ac:dyDescent="0.25">
      <c r="A843" s="51" t="s">
        <v>3703</v>
      </c>
      <c r="B843" s="105" t="s">
        <v>2323</v>
      </c>
      <c r="C843" s="161" t="s">
        <v>3435</v>
      </c>
      <c r="D843" s="101" t="s">
        <v>95</v>
      </c>
      <c r="E843" s="132"/>
      <c r="F843" s="163" t="s">
        <v>725</v>
      </c>
      <c r="G843" s="164"/>
      <c r="H843" s="177"/>
      <c r="I843" s="287"/>
    </row>
    <row r="844" spans="1:9" s="104" customFormat="1" outlineLevel="1" x14ac:dyDescent="0.25">
      <c r="A844" s="51" t="s">
        <v>3704</v>
      </c>
      <c r="B844" s="49" t="s">
        <v>2323</v>
      </c>
      <c r="C844" s="14" t="s">
        <v>219</v>
      </c>
      <c r="D844" s="33" t="s">
        <v>415</v>
      </c>
      <c r="E844" s="162"/>
      <c r="F844" s="39"/>
      <c r="G844" s="164"/>
      <c r="H844" s="177"/>
      <c r="I844" s="287"/>
    </row>
    <row r="845" spans="1:9" s="104" customFormat="1" outlineLevel="1" x14ac:dyDescent="0.25">
      <c r="A845" s="51" t="s">
        <v>3705</v>
      </c>
      <c r="B845" s="105" t="s">
        <v>2323</v>
      </c>
      <c r="C845" s="161" t="s">
        <v>3442</v>
      </c>
      <c r="D845" s="101" t="s">
        <v>1216</v>
      </c>
      <c r="E845" s="161" t="str">
        <f>'Fields on Screen Rules'!$AE$321</f>
        <v>Physician Name (180)</v>
      </c>
      <c r="F845" s="258"/>
      <c r="G845" s="164"/>
      <c r="H845" s="177"/>
      <c r="I845" s="287"/>
    </row>
    <row r="846" spans="1:9" s="104" customFormat="1" outlineLevel="1" x14ac:dyDescent="0.25">
      <c r="A846" s="51" t="s">
        <v>3706</v>
      </c>
      <c r="B846" s="105" t="s">
        <v>2323</v>
      </c>
      <c r="C846" s="161" t="s">
        <v>3442</v>
      </c>
      <c r="D846" s="101" t="s">
        <v>283</v>
      </c>
      <c r="E846" s="161" t="str">
        <f>'Fields on Screen Rules'!$AE$322</f>
        <v>Address (181)</v>
      </c>
      <c r="F846" s="258"/>
      <c r="G846" s="164"/>
      <c r="H846" s="177"/>
      <c r="I846" s="287"/>
    </row>
    <row r="847" spans="1:9" s="104" customFormat="1" outlineLevel="1" x14ac:dyDescent="0.25">
      <c r="A847" s="51" t="s">
        <v>3707</v>
      </c>
      <c r="B847" s="105" t="s">
        <v>2323</v>
      </c>
      <c r="C847" s="161" t="s">
        <v>3442</v>
      </c>
      <c r="D847" s="101" t="s">
        <v>395</v>
      </c>
      <c r="E847" s="161" t="str">
        <f>'Fields on Screen Rules'!$AE$323</f>
        <v>City (182)</v>
      </c>
      <c r="F847" s="258"/>
      <c r="G847" s="164"/>
      <c r="H847" s="177"/>
      <c r="I847" s="287"/>
    </row>
    <row r="848" spans="1:9" s="104" customFormat="1" outlineLevel="1" x14ac:dyDescent="0.25">
      <c r="A848" s="51" t="s">
        <v>3708</v>
      </c>
      <c r="B848" s="105" t="s">
        <v>2323</v>
      </c>
      <c r="C848" s="161" t="s">
        <v>3442</v>
      </c>
      <c r="D848" s="101" t="s">
        <v>284</v>
      </c>
      <c r="E848" s="161" t="str">
        <f>'Fields on Screen Rules'!$AE$324</f>
        <v>State (183)</v>
      </c>
      <c r="F848" s="258"/>
      <c r="G848" s="164"/>
      <c r="H848" s="177"/>
      <c r="I848" s="287"/>
    </row>
    <row r="849" spans="1:9" s="104" customFormat="1" outlineLevel="1" x14ac:dyDescent="0.25">
      <c r="A849" s="51" t="s">
        <v>3709</v>
      </c>
      <c r="B849" s="105" t="s">
        <v>2323</v>
      </c>
      <c r="C849" s="161" t="s">
        <v>3442</v>
      </c>
      <c r="D849" s="101" t="s">
        <v>285</v>
      </c>
      <c r="E849" s="161" t="str">
        <f>'Fields on Screen Rules'!$AE$325</f>
        <v>Zip Code (184)</v>
      </c>
      <c r="F849" s="258"/>
      <c r="G849" s="164"/>
      <c r="H849" s="177"/>
      <c r="I849" s="287"/>
    </row>
    <row r="850" spans="1:9" s="104" customFormat="1" ht="20.399999999999999" outlineLevel="1" x14ac:dyDescent="0.25">
      <c r="A850" s="51" t="s">
        <v>3710</v>
      </c>
      <c r="B850" s="105" t="s">
        <v>2323</v>
      </c>
      <c r="C850" s="161" t="s">
        <v>3435</v>
      </c>
      <c r="D850" s="101" t="s">
        <v>3439</v>
      </c>
      <c r="E850" s="161" t="str">
        <f>'Fields on Screen Rules'!AE$144&amp;" "&amp;'Fields on Screen Rules'!AE$145&amp;" "&amp;'Fields on Screen Rules'!AE$146&amp;" "&amp;'Fields on Screen Rules'!AE$147</f>
        <v>First (23) MI (24) Last (25) Suffix (26)</v>
      </c>
      <c r="F850" s="258"/>
      <c r="G850" s="164"/>
      <c r="H850" s="177"/>
      <c r="I850" s="287"/>
    </row>
    <row r="851" spans="1:9" s="104" customFormat="1" outlineLevel="1" x14ac:dyDescent="0.25">
      <c r="A851" s="51" t="s">
        <v>3711</v>
      </c>
      <c r="B851" s="105" t="s">
        <v>2323</v>
      </c>
      <c r="C851" s="161" t="s">
        <v>3435</v>
      </c>
      <c r="D851" s="101" t="s">
        <v>150</v>
      </c>
      <c r="E851" s="161" t="str">
        <f>'Fields on Screen Rules'!$AE$158</f>
        <v>Date of Birth (36)</v>
      </c>
      <c r="F851" s="258"/>
      <c r="G851" s="164"/>
      <c r="H851" s="177"/>
      <c r="I851" s="287"/>
    </row>
    <row r="852" spans="1:9" s="104" customFormat="1" outlineLevel="1" x14ac:dyDescent="0.25">
      <c r="A852" s="51" t="s">
        <v>3712</v>
      </c>
      <c r="B852" s="105" t="s">
        <v>2323</v>
      </c>
      <c r="C852" s="161" t="s">
        <v>3435</v>
      </c>
      <c r="D852" s="101" t="s">
        <v>3436</v>
      </c>
      <c r="E852" s="161" t="str">
        <f>'Fields on Screen Rules'!AE$171</f>
        <v>State (49)</v>
      </c>
      <c r="F852" s="258"/>
      <c r="G852" s="164"/>
      <c r="H852" s="177"/>
      <c r="I852" s="287"/>
    </row>
    <row r="853" spans="1:9" s="104" customFormat="1" ht="20.399999999999999" outlineLevel="1" x14ac:dyDescent="0.25">
      <c r="A853" s="51" t="s">
        <v>3713</v>
      </c>
      <c r="B853" s="105" t="s">
        <v>2323</v>
      </c>
      <c r="C853" s="161" t="s">
        <v>3435</v>
      </c>
      <c r="D853" s="101" t="s">
        <v>3437</v>
      </c>
      <c r="E853" s="132"/>
      <c r="F853" s="163" t="s">
        <v>725</v>
      </c>
      <c r="G853" s="164"/>
      <c r="H853" s="177"/>
      <c r="I853" s="287"/>
    </row>
    <row r="854" spans="1:9" s="104" customFormat="1" outlineLevel="1" x14ac:dyDescent="0.25">
      <c r="A854" s="51" t="s">
        <v>3714</v>
      </c>
      <c r="B854" s="105" t="s">
        <v>2323</v>
      </c>
      <c r="C854" s="161" t="s">
        <v>3435</v>
      </c>
      <c r="D854" s="101" t="s">
        <v>95</v>
      </c>
      <c r="E854" s="132"/>
      <c r="F854" s="163" t="s">
        <v>725</v>
      </c>
      <c r="G854" s="164"/>
      <c r="H854" s="177"/>
      <c r="I854" s="287"/>
    </row>
    <row r="855" spans="1:9" s="104" customFormat="1" outlineLevel="1" x14ac:dyDescent="0.25">
      <c r="A855" s="51" t="s">
        <v>3715</v>
      </c>
      <c r="B855" s="49" t="s">
        <v>2323</v>
      </c>
      <c r="C855" s="14" t="s">
        <v>507</v>
      </c>
      <c r="D855" s="33" t="s">
        <v>415</v>
      </c>
      <c r="E855" s="162"/>
      <c r="F855" s="39"/>
      <c r="G855" s="164"/>
      <c r="H855" s="177"/>
      <c r="I855" s="287"/>
    </row>
    <row r="856" spans="1:9" s="104" customFormat="1" outlineLevel="1" x14ac:dyDescent="0.25">
      <c r="A856" s="51" t="s">
        <v>3716</v>
      </c>
      <c r="B856" s="105" t="s">
        <v>2323</v>
      </c>
      <c r="C856" s="161" t="s">
        <v>3463</v>
      </c>
      <c r="D856" s="101" t="s">
        <v>149</v>
      </c>
      <c r="E856" s="161" t="str">
        <f>'Fields on Screen Rules'!$AE$321</f>
        <v>Physician Name (180)</v>
      </c>
      <c r="F856" s="258"/>
      <c r="G856" s="164"/>
      <c r="H856" s="177"/>
      <c r="I856" s="287"/>
    </row>
    <row r="857" spans="1:9" s="104" customFormat="1" outlineLevel="1" x14ac:dyDescent="0.25">
      <c r="A857" s="51" t="s">
        <v>3717</v>
      </c>
      <c r="B857" s="105" t="s">
        <v>2323</v>
      </c>
      <c r="C857" s="161" t="s">
        <v>3442</v>
      </c>
      <c r="D857" s="101" t="s">
        <v>283</v>
      </c>
      <c r="E857" s="161" t="str">
        <f>'Fields on Screen Rules'!$AE$322</f>
        <v>Address (181)</v>
      </c>
      <c r="F857" s="258"/>
      <c r="G857" s="164"/>
      <c r="H857" s="177"/>
      <c r="I857" s="287"/>
    </row>
    <row r="858" spans="1:9" s="104" customFormat="1" outlineLevel="1" x14ac:dyDescent="0.25">
      <c r="A858" s="51" t="s">
        <v>3718</v>
      </c>
      <c r="B858" s="105" t="s">
        <v>2323</v>
      </c>
      <c r="C858" s="161" t="s">
        <v>3442</v>
      </c>
      <c r="D858" s="101" t="s">
        <v>395</v>
      </c>
      <c r="E858" s="161" t="str">
        <f>'Fields on Screen Rules'!$AE$323</f>
        <v>City (182)</v>
      </c>
      <c r="F858" s="258"/>
      <c r="G858" s="164"/>
      <c r="H858" s="177"/>
      <c r="I858" s="287"/>
    </row>
    <row r="859" spans="1:9" s="104" customFormat="1" outlineLevel="1" x14ac:dyDescent="0.25">
      <c r="A859" s="51" t="s">
        <v>3719</v>
      </c>
      <c r="B859" s="105" t="s">
        <v>2323</v>
      </c>
      <c r="C859" s="161" t="s">
        <v>3442</v>
      </c>
      <c r="D859" s="101" t="s">
        <v>284</v>
      </c>
      <c r="E859" s="161" t="str">
        <f>'Fields on Screen Rules'!$AE$324</f>
        <v>State (183)</v>
      </c>
      <c r="F859" s="258"/>
      <c r="G859" s="164"/>
      <c r="H859" s="177"/>
      <c r="I859" s="287"/>
    </row>
    <row r="860" spans="1:9" s="104" customFormat="1" outlineLevel="1" x14ac:dyDescent="0.25">
      <c r="A860" s="51" t="s">
        <v>3720</v>
      </c>
      <c r="B860" s="105" t="s">
        <v>2323</v>
      </c>
      <c r="C860" s="161" t="s">
        <v>3442</v>
      </c>
      <c r="D860" s="101" t="s">
        <v>285</v>
      </c>
      <c r="E860" s="161" t="str">
        <f>'Fields on Screen Rules'!$AE$325</f>
        <v>Zip Code (184)</v>
      </c>
      <c r="F860" s="258"/>
      <c r="G860" s="164"/>
      <c r="H860" s="177"/>
      <c r="I860" s="287"/>
    </row>
    <row r="861" spans="1:9" s="104" customFormat="1" ht="20.399999999999999" outlineLevel="1" x14ac:dyDescent="0.25">
      <c r="A861" s="51" t="s">
        <v>3721</v>
      </c>
      <c r="B861" s="105" t="s">
        <v>2323</v>
      </c>
      <c r="C861" s="161" t="s">
        <v>3435</v>
      </c>
      <c r="D861" s="101" t="s">
        <v>3439</v>
      </c>
      <c r="E861" s="161" t="str">
        <f>'Fields on Screen Rules'!AE$144&amp;" "&amp;'Fields on Screen Rules'!AE$145&amp;" "&amp;'Fields on Screen Rules'!AE$146&amp;" "&amp;'Fields on Screen Rules'!AE$147</f>
        <v>First (23) MI (24) Last (25) Suffix (26)</v>
      </c>
      <c r="F861" s="258"/>
      <c r="G861" s="164"/>
      <c r="H861" s="177"/>
      <c r="I861" s="287"/>
    </row>
    <row r="862" spans="1:9" s="104" customFormat="1" outlineLevel="1" x14ac:dyDescent="0.25">
      <c r="A862" s="51" t="s">
        <v>3722</v>
      </c>
      <c r="B862" s="105" t="s">
        <v>2323</v>
      </c>
      <c r="C862" s="161" t="s">
        <v>3435</v>
      </c>
      <c r="D862" s="101" t="s">
        <v>150</v>
      </c>
      <c r="E862" s="161" t="str">
        <f>'Fields on Screen Rules'!$AE$158</f>
        <v>Date of Birth (36)</v>
      </c>
      <c r="F862" s="258"/>
      <c r="G862" s="164"/>
      <c r="H862" s="177"/>
      <c r="I862" s="287"/>
    </row>
    <row r="863" spans="1:9" s="104" customFormat="1" ht="20.399999999999999" outlineLevel="1" x14ac:dyDescent="0.25">
      <c r="A863" s="51" t="s">
        <v>3723</v>
      </c>
      <c r="B863" s="105" t="s">
        <v>2323</v>
      </c>
      <c r="C863" s="161" t="s">
        <v>3435</v>
      </c>
      <c r="D863" s="101" t="s">
        <v>3437</v>
      </c>
      <c r="E863" s="132"/>
      <c r="F863" s="163" t="s">
        <v>725</v>
      </c>
      <c r="G863" s="164"/>
      <c r="H863" s="177"/>
      <c r="I863" s="287"/>
    </row>
    <row r="864" spans="1:9" s="104" customFormat="1" outlineLevel="1" x14ac:dyDescent="0.25">
      <c r="A864" s="51" t="s">
        <v>3724</v>
      </c>
      <c r="B864" s="105" t="s">
        <v>2323</v>
      </c>
      <c r="C864" s="161" t="s">
        <v>3435</v>
      </c>
      <c r="D864" s="101" t="s">
        <v>95</v>
      </c>
      <c r="E864" s="132"/>
      <c r="F864" s="163" t="s">
        <v>725</v>
      </c>
      <c r="G864" s="164"/>
      <c r="H864" s="177"/>
      <c r="I864" s="287"/>
    </row>
    <row r="865" spans="1:9" s="104" customFormat="1" outlineLevel="1" x14ac:dyDescent="0.25">
      <c r="A865" s="51" t="s">
        <v>3725</v>
      </c>
      <c r="B865" s="49" t="s">
        <v>2323</v>
      </c>
      <c r="C865" s="14" t="s">
        <v>511</v>
      </c>
      <c r="D865" s="33" t="s">
        <v>415</v>
      </c>
      <c r="E865" s="162"/>
      <c r="F865" s="39"/>
      <c r="G865" s="164"/>
      <c r="H865" s="177"/>
      <c r="I865" s="287"/>
    </row>
    <row r="866" spans="1:9" s="104" customFormat="1" ht="20.399999999999999" outlineLevel="1" x14ac:dyDescent="0.25">
      <c r="A866" s="51" t="s">
        <v>3726</v>
      </c>
      <c r="B866" s="105" t="s">
        <v>2323</v>
      </c>
      <c r="C866" s="161" t="s">
        <v>3435</v>
      </c>
      <c r="D866" s="101" t="s">
        <v>3439</v>
      </c>
      <c r="E866" s="161" t="str">
        <f>'Fields on Screen Rules'!AE$144&amp;" "&amp;'Fields on Screen Rules'!AE$145&amp;" "&amp;'Fields on Screen Rules'!AE$146&amp;" "&amp;'Fields on Screen Rules'!AE$147</f>
        <v>First (23) MI (24) Last (25) Suffix (26)</v>
      </c>
      <c r="F866" s="258"/>
      <c r="G866" s="164"/>
      <c r="H866" s="177"/>
      <c r="I866" s="287"/>
    </row>
    <row r="867" spans="1:9" s="104" customFormat="1" outlineLevel="1" x14ac:dyDescent="0.25">
      <c r="A867" s="51" t="s">
        <v>3727</v>
      </c>
      <c r="B867" s="105" t="s">
        <v>2323</v>
      </c>
      <c r="C867" s="161" t="s">
        <v>3435</v>
      </c>
      <c r="D867" s="101" t="s">
        <v>150</v>
      </c>
      <c r="E867" s="161" t="str">
        <f>'Fields on Screen Rules'!$AE$158</f>
        <v>Date of Birth (36)</v>
      </c>
      <c r="F867" s="258"/>
      <c r="G867" s="164"/>
      <c r="H867" s="177"/>
      <c r="I867" s="287"/>
    </row>
    <row r="868" spans="1:9" s="104" customFormat="1" outlineLevel="1" x14ac:dyDescent="0.25">
      <c r="A868" s="51" t="s">
        <v>3728</v>
      </c>
      <c r="B868" s="105" t="s">
        <v>2323</v>
      </c>
      <c r="C868" s="161" t="s">
        <v>3435</v>
      </c>
      <c r="D868" s="101" t="s">
        <v>3436</v>
      </c>
      <c r="E868" s="161" t="str">
        <f>'Fields on Screen Rules'!AE$171</f>
        <v>State (49)</v>
      </c>
      <c r="F868" s="258"/>
      <c r="G868" s="164"/>
      <c r="H868" s="177"/>
      <c r="I868" s="287"/>
    </row>
    <row r="869" spans="1:9" s="104" customFormat="1" ht="20.399999999999999" outlineLevel="1" x14ac:dyDescent="0.25">
      <c r="A869" s="51" t="s">
        <v>3729</v>
      </c>
      <c r="B869" s="105" t="s">
        <v>2323</v>
      </c>
      <c r="C869" s="161" t="s">
        <v>3435</v>
      </c>
      <c r="D869" s="101" t="s">
        <v>3437</v>
      </c>
      <c r="E869" s="132"/>
      <c r="F869" s="163" t="s">
        <v>725</v>
      </c>
      <c r="G869" s="164"/>
      <c r="H869" s="177"/>
      <c r="I869" s="287"/>
    </row>
    <row r="870" spans="1:9" s="104" customFormat="1" outlineLevel="1" x14ac:dyDescent="0.25">
      <c r="A870" s="51" t="s">
        <v>3730</v>
      </c>
      <c r="B870" s="105" t="s">
        <v>2323</v>
      </c>
      <c r="C870" s="161" t="s">
        <v>3435</v>
      </c>
      <c r="D870" s="101" t="s">
        <v>95</v>
      </c>
      <c r="E870" s="132"/>
      <c r="F870" s="163" t="s">
        <v>725</v>
      </c>
      <c r="G870" s="164"/>
      <c r="H870" s="177"/>
      <c r="I870" s="287"/>
    </row>
    <row r="871" spans="1:9" s="104" customFormat="1" outlineLevel="1" x14ac:dyDescent="0.25">
      <c r="A871" s="51" t="s">
        <v>3731</v>
      </c>
      <c r="B871" s="49" t="s">
        <v>2323</v>
      </c>
      <c r="C871" s="14" t="s">
        <v>513</v>
      </c>
      <c r="D871" s="33" t="s">
        <v>415</v>
      </c>
      <c r="E871" s="162"/>
      <c r="F871" s="39"/>
      <c r="G871" s="164"/>
      <c r="H871" s="177"/>
      <c r="I871" s="287"/>
    </row>
    <row r="872" spans="1:9" s="104" customFormat="1" ht="20.399999999999999" outlineLevel="1" x14ac:dyDescent="0.25">
      <c r="A872" s="51" t="s">
        <v>3732</v>
      </c>
      <c r="B872" s="105" t="s">
        <v>2323</v>
      </c>
      <c r="C872" s="161" t="s">
        <v>3432</v>
      </c>
      <c r="D872" s="101" t="s">
        <v>3433</v>
      </c>
      <c r="E872" s="161" t="str">
        <f>'Fields on Screen Rules'!$AE$321</f>
        <v>Physician Name (180)</v>
      </c>
      <c r="F872" s="258"/>
      <c r="G872" s="164"/>
      <c r="H872" s="177"/>
      <c r="I872" s="287"/>
    </row>
    <row r="873" spans="1:9" s="104" customFormat="1" ht="20.399999999999999" outlineLevel="1" x14ac:dyDescent="0.25">
      <c r="A873" s="51" t="s">
        <v>3733</v>
      </c>
      <c r="B873" s="105" t="s">
        <v>2323</v>
      </c>
      <c r="C873" s="161" t="s">
        <v>3432</v>
      </c>
      <c r="D873" s="101" t="s">
        <v>3434</v>
      </c>
      <c r="E873" s="161" t="str">
        <f>'Fields on Screen Rules'!$AE$319</f>
        <v>Provider (178)</v>
      </c>
      <c r="F873" s="258"/>
      <c r="G873" s="164"/>
      <c r="H873" s="177"/>
      <c r="I873" s="287"/>
    </row>
    <row r="874" spans="1:9" s="104" customFormat="1" ht="20.399999999999999" outlineLevel="1" x14ac:dyDescent="0.25">
      <c r="A874" s="51" t="s">
        <v>3734</v>
      </c>
      <c r="B874" s="105" t="s">
        <v>2323</v>
      </c>
      <c r="C874" s="161" t="s">
        <v>3432</v>
      </c>
      <c r="D874" s="101" t="s">
        <v>283</v>
      </c>
      <c r="E874" s="161" t="str">
        <f>'Fields on Screen Rules'!$AE$322</f>
        <v>Address (181)</v>
      </c>
      <c r="F874" s="258"/>
      <c r="G874" s="164"/>
      <c r="H874" s="177"/>
      <c r="I874" s="287"/>
    </row>
    <row r="875" spans="1:9" s="104" customFormat="1" ht="20.399999999999999" outlineLevel="1" x14ac:dyDescent="0.25">
      <c r="A875" s="51" t="s">
        <v>3735</v>
      </c>
      <c r="B875" s="105" t="s">
        <v>2323</v>
      </c>
      <c r="C875" s="161" t="s">
        <v>3432</v>
      </c>
      <c r="D875" s="101" t="s">
        <v>395</v>
      </c>
      <c r="E875" s="161" t="str">
        <f>'Fields on Screen Rules'!$AE$323</f>
        <v>City (182)</v>
      </c>
      <c r="F875" s="258"/>
      <c r="G875" s="164"/>
      <c r="H875" s="177"/>
      <c r="I875" s="287"/>
    </row>
    <row r="876" spans="1:9" s="104" customFormat="1" ht="20.399999999999999" outlineLevel="1" x14ac:dyDescent="0.25">
      <c r="A876" s="51" t="s">
        <v>3736</v>
      </c>
      <c r="B876" s="105" t="s">
        <v>2323</v>
      </c>
      <c r="C876" s="161" t="s">
        <v>3432</v>
      </c>
      <c r="D876" s="101" t="s">
        <v>284</v>
      </c>
      <c r="E876" s="161" t="str">
        <f>'Fields on Screen Rules'!$AE$324</f>
        <v>State (183)</v>
      </c>
      <c r="F876" s="258"/>
      <c r="G876" s="164"/>
      <c r="H876" s="177"/>
      <c r="I876" s="287"/>
    </row>
    <row r="877" spans="1:9" s="104" customFormat="1" ht="20.399999999999999" outlineLevel="1" x14ac:dyDescent="0.25">
      <c r="A877" s="51" t="s">
        <v>3737</v>
      </c>
      <c r="B877" s="105" t="s">
        <v>2323</v>
      </c>
      <c r="C877" s="161" t="s">
        <v>3432</v>
      </c>
      <c r="D877" s="101" t="s">
        <v>285</v>
      </c>
      <c r="E877" s="161" t="str">
        <f>'Fields on Screen Rules'!$AE$325</f>
        <v>Zip Code (184)</v>
      </c>
      <c r="F877" s="258"/>
      <c r="G877" s="164"/>
      <c r="H877" s="177"/>
      <c r="I877" s="287"/>
    </row>
    <row r="878" spans="1:9" s="104" customFormat="1" outlineLevel="1" x14ac:dyDescent="0.25">
      <c r="A878" s="51" t="s">
        <v>3738</v>
      </c>
      <c r="B878" s="105" t="s">
        <v>2323</v>
      </c>
      <c r="C878" s="161" t="s">
        <v>3435</v>
      </c>
      <c r="D878" s="101" t="s">
        <v>635</v>
      </c>
      <c r="E878" s="161" t="str">
        <f>'Fields on Screen Rules'!AE$144&amp;" "&amp;'Fields on Screen Rules'!AE$145&amp;" "&amp;'Fields on Screen Rules'!AE$146&amp;" "&amp;'Fields on Screen Rules'!AE$147</f>
        <v>First (23) MI (24) Last (25) Suffix (26)</v>
      </c>
      <c r="F878" s="258"/>
      <c r="G878" s="164"/>
      <c r="H878" s="177"/>
      <c r="I878" s="287"/>
    </row>
    <row r="879" spans="1:9" s="104" customFormat="1" outlineLevel="1" x14ac:dyDescent="0.25">
      <c r="A879" s="51" t="s">
        <v>3739</v>
      </c>
      <c r="B879" s="105" t="s">
        <v>2323</v>
      </c>
      <c r="C879" s="161" t="s">
        <v>3435</v>
      </c>
      <c r="D879" s="101" t="s">
        <v>150</v>
      </c>
      <c r="E879" s="161" t="str">
        <f>'Fields on Screen Rules'!$AE$158</f>
        <v>Date of Birth (36)</v>
      </c>
      <c r="F879" s="258"/>
      <c r="G879" s="164"/>
      <c r="H879" s="177"/>
      <c r="I879" s="287"/>
    </row>
    <row r="880" spans="1:9" s="104" customFormat="1" ht="20.399999999999999" outlineLevel="1" x14ac:dyDescent="0.25">
      <c r="A880" s="51" t="s">
        <v>3740</v>
      </c>
      <c r="B880" s="105" t="s">
        <v>2323</v>
      </c>
      <c r="C880" s="161" t="s">
        <v>3435</v>
      </c>
      <c r="D880" s="101" t="s">
        <v>3437</v>
      </c>
      <c r="E880" s="132"/>
      <c r="F880" s="163" t="s">
        <v>725</v>
      </c>
      <c r="G880" s="164"/>
      <c r="H880" s="177"/>
      <c r="I880" s="287"/>
    </row>
    <row r="881" spans="1:9" s="104" customFormat="1" outlineLevel="1" x14ac:dyDescent="0.25">
      <c r="A881" s="51" t="s">
        <v>3741</v>
      </c>
      <c r="B881" s="105" t="s">
        <v>2323</v>
      </c>
      <c r="C881" s="161" t="s">
        <v>3435</v>
      </c>
      <c r="D881" s="101" t="s">
        <v>95</v>
      </c>
      <c r="E881" s="132"/>
      <c r="F881" s="163" t="s">
        <v>725</v>
      </c>
      <c r="G881" s="164"/>
      <c r="H881" s="177"/>
      <c r="I881" s="287"/>
    </row>
    <row r="882" spans="1:9" s="104" customFormat="1" outlineLevel="1" x14ac:dyDescent="0.25">
      <c r="A882" s="51" t="s">
        <v>3742</v>
      </c>
      <c r="B882" s="49" t="s">
        <v>2323</v>
      </c>
      <c r="C882" s="14" t="s">
        <v>515</v>
      </c>
      <c r="D882" s="33" t="s">
        <v>415</v>
      </c>
      <c r="E882" s="162"/>
      <c r="F882" s="39"/>
      <c r="G882" s="164"/>
      <c r="H882" s="177"/>
      <c r="I882" s="287"/>
    </row>
    <row r="883" spans="1:9" s="104" customFormat="1" outlineLevel="1" x14ac:dyDescent="0.25">
      <c r="A883" s="51" t="s">
        <v>3743</v>
      </c>
      <c r="B883" s="105" t="s">
        <v>2323</v>
      </c>
      <c r="C883" s="161" t="s">
        <v>3444</v>
      </c>
      <c r="D883" s="101" t="s">
        <v>3464</v>
      </c>
      <c r="E883" s="161" t="str">
        <f>'Fields on Screen Rules'!$AE$319&amp;" or "&amp;'Fields on Screen Rules'!$AE$320&amp;" or "&amp;'Fields on Screen Rules'!$AE$321</f>
        <v>Provider (178) or Facility Name (179) or Physician Name (180)</v>
      </c>
      <c r="F883" s="258"/>
      <c r="G883" s="164"/>
      <c r="H883" s="177"/>
      <c r="I883" s="287"/>
    </row>
    <row r="884" spans="1:9" s="104" customFormat="1" outlineLevel="1" x14ac:dyDescent="0.25">
      <c r="A884" s="51" t="s">
        <v>3744</v>
      </c>
      <c r="B884" s="105" t="s">
        <v>2323</v>
      </c>
      <c r="C884" s="161" t="s">
        <v>3444</v>
      </c>
      <c r="D884" s="101" t="s">
        <v>283</v>
      </c>
      <c r="E884" s="161" t="str">
        <f>'Fields on Screen Rules'!$AE$322</f>
        <v>Address (181)</v>
      </c>
      <c r="F884" s="258"/>
      <c r="G884" s="164"/>
      <c r="H884" s="177"/>
      <c r="I884" s="287"/>
    </row>
    <row r="885" spans="1:9" s="104" customFormat="1" outlineLevel="1" x14ac:dyDescent="0.25">
      <c r="A885" s="51" t="s">
        <v>3745</v>
      </c>
      <c r="B885" s="105" t="s">
        <v>2323</v>
      </c>
      <c r="C885" s="161" t="s">
        <v>3444</v>
      </c>
      <c r="D885" s="101" t="s">
        <v>395</v>
      </c>
      <c r="E885" s="161" t="str">
        <f>'Fields on Screen Rules'!$AE$323</f>
        <v>City (182)</v>
      </c>
      <c r="F885" s="258"/>
      <c r="G885" s="164"/>
      <c r="H885" s="177"/>
      <c r="I885" s="287"/>
    </row>
    <row r="886" spans="1:9" s="104" customFormat="1" outlineLevel="1" x14ac:dyDescent="0.25">
      <c r="A886" s="51" t="s">
        <v>3746</v>
      </c>
      <c r="B886" s="105" t="s">
        <v>2323</v>
      </c>
      <c r="C886" s="161" t="s">
        <v>3444</v>
      </c>
      <c r="D886" s="101" t="s">
        <v>284</v>
      </c>
      <c r="E886" s="161" t="str">
        <f>'Fields on Screen Rules'!$AE$324</f>
        <v>State (183)</v>
      </c>
      <c r="F886" s="258"/>
      <c r="G886" s="164"/>
      <c r="H886" s="177"/>
      <c r="I886" s="287"/>
    </row>
    <row r="887" spans="1:9" s="104" customFormat="1" outlineLevel="1" x14ac:dyDescent="0.25">
      <c r="A887" s="51" t="s">
        <v>3747</v>
      </c>
      <c r="B887" s="105" t="s">
        <v>2323</v>
      </c>
      <c r="C887" s="161" t="s">
        <v>3444</v>
      </c>
      <c r="D887" s="101" t="s">
        <v>285</v>
      </c>
      <c r="E887" s="161" t="str">
        <f>'Fields on Screen Rules'!$AE$325</f>
        <v>Zip Code (184)</v>
      </c>
      <c r="F887" s="258"/>
      <c r="G887" s="164"/>
      <c r="H887" s="177"/>
      <c r="I887" s="287"/>
    </row>
    <row r="888" spans="1:9" s="104" customFormat="1" outlineLevel="1" x14ac:dyDescent="0.25">
      <c r="A888" s="51" t="s">
        <v>3748</v>
      </c>
      <c r="B888" s="105" t="s">
        <v>2323</v>
      </c>
      <c r="C888" s="161" t="s">
        <v>3443</v>
      </c>
      <c r="D888" s="101" t="s">
        <v>635</v>
      </c>
      <c r="E888" s="161" t="str">
        <f>'Fields on Screen Rules'!AE$144&amp;" "&amp;'Fields on Screen Rules'!AE$145&amp;" "&amp;'Fields on Screen Rules'!AE$146&amp;" "&amp;'Fields on Screen Rules'!AE$147</f>
        <v>First (23) MI (24) Last (25) Suffix (26)</v>
      </c>
      <c r="F888" s="258"/>
      <c r="G888" s="164"/>
      <c r="H888" s="177"/>
      <c r="I888" s="287"/>
    </row>
    <row r="889" spans="1:9" s="104" customFormat="1" outlineLevel="1" x14ac:dyDescent="0.25">
      <c r="A889" s="51" t="s">
        <v>3749</v>
      </c>
      <c r="B889" s="105" t="s">
        <v>2323</v>
      </c>
      <c r="C889" s="161" t="s">
        <v>3443</v>
      </c>
      <c r="D889" s="101" t="s">
        <v>150</v>
      </c>
      <c r="E889" s="161" t="str">
        <f>'Fields on Screen Rules'!$AE$158</f>
        <v>Date of Birth (36)</v>
      </c>
      <c r="F889" s="258"/>
      <c r="G889" s="164"/>
      <c r="H889" s="177"/>
      <c r="I889" s="287"/>
    </row>
    <row r="890" spans="1:9" s="104" customFormat="1" outlineLevel="1" x14ac:dyDescent="0.25">
      <c r="A890" s="51" t="s">
        <v>3750</v>
      </c>
      <c r="B890" s="105" t="s">
        <v>2323</v>
      </c>
      <c r="C890" s="161" t="s">
        <v>3443</v>
      </c>
      <c r="D890" s="101" t="s">
        <v>3465</v>
      </c>
      <c r="E890" s="132"/>
      <c r="F890" s="163" t="s">
        <v>725</v>
      </c>
      <c r="G890" s="164"/>
      <c r="H890" s="177"/>
      <c r="I890" s="287"/>
    </row>
    <row r="891" spans="1:9" s="104" customFormat="1" outlineLevel="1" x14ac:dyDescent="0.25">
      <c r="A891" s="51" t="s">
        <v>3751</v>
      </c>
      <c r="B891" s="105" t="s">
        <v>2323</v>
      </c>
      <c r="C891" s="161" t="s">
        <v>3443</v>
      </c>
      <c r="D891" s="101" t="s">
        <v>3466</v>
      </c>
      <c r="E891" s="132"/>
      <c r="F891" s="163" t="s">
        <v>725</v>
      </c>
      <c r="G891" s="164"/>
      <c r="H891" s="177"/>
      <c r="I891" s="287"/>
    </row>
    <row r="892" spans="1:9" s="104" customFormat="1" outlineLevel="1" x14ac:dyDescent="0.25">
      <c r="A892" s="51" t="s">
        <v>3752</v>
      </c>
      <c r="B892" s="105" t="s">
        <v>2323</v>
      </c>
      <c r="C892" s="161" t="s">
        <v>3443</v>
      </c>
      <c r="D892" s="101" t="s">
        <v>3436</v>
      </c>
      <c r="E892" s="161" t="str">
        <f>'Fields on Screen Rules'!AE$171</f>
        <v>State (49)</v>
      </c>
      <c r="F892" s="522"/>
      <c r="G892" s="164"/>
      <c r="H892" s="177"/>
      <c r="I892" s="287"/>
    </row>
    <row r="893" spans="1:9" s="104" customFormat="1" outlineLevel="1" x14ac:dyDescent="0.25">
      <c r="A893" s="51" t="s">
        <v>3753</v>
      </c>
      <c r="B893" s="105" t="s">
        <v>2323</v>
      </c>
      <c r="C893" s="161" t="s">
        <v>3443</v>
      </c>
      <c r="D893" s="101" t="s">
        <v>3467</v>
      </c>
      <c r="E893" s="167" t="s">
        <v>792</v>
      </c>
      <c r="F893" s="522"/>
      <c r="G893" s="164"/>
      <c r="H893" s="177"/>
      <c r="I893" s="287"/>
    </row>
    <row r="894" spans="1:9" s="104" customFormat="1" outlineLevel="1" x14ac:dyDescent="0.25">
      <c r="A894" s="51" t="s">
        <v>3754</v>
      </c>
      <c r="B894" s="49" t="s">
        <v>2323</v>
      </c>
      <c r="C894" s="14" t="s">
        <v>525</v>
      </c>
      <c r="D894" s="33" t="s">
        <v>415</v>
      </c>
      <c r="E894" s="162"/>
      <c r="F894" s="39"/>
      <c r="G894" s="164"/>
      <c r="H894" s="177"/>
      <c r="I894" s="287"/>
    </row>
    <row r="895" spans="1:9" s="104" customFormat="1" outlineLevel="1" x14ac:dyDescent="0.25">
      <c r="A895" s="51" t="s">
        <v>3755</v>
      </c>
      <c r="B895" s="105" t="s">
        <v>2323</v>
      </c>
      <c r="C895" s="161" t="s">
        <v>3471</v>
      </c>
      <c r="D895" s="101" t="s">
        <v>3468</v>
      </c>
      <c r="E895" s="161" t="str">
        <f>"Check this box if "&amp;'Fields on Screen Rules'!$AE$310&amp;" is Yes"</f>
        <v>Check this box if Does the Proposed Insured also want to receive a copy of results which are other than normal? (170) is Yes</v>
      </c>
      <c r="F895" s="258"/>
      <c r="G895" s="164"/>
      <c r="H895" s="177"/>
      <c r="I895" s="287"/>
    </row>
    <row r="896" spans="1:9" s="104" customFormat="1" ht="25.65" customHeight="1" outlineLevel="1" x14ac:dyDescent="0.25">
      <c r="A896" s="51" t="s">
        <v>3756</v>
      </c>
      <c r="B896" s="105" t="s">
        <v>2323</v>
      </c>
      <c r="C896" s="161" t="s">
        <v>3471</v>
      </c>
      <c r="D896" s="101" t="s">
        <v>3459</v>
      </c>
      <c r="E896" s="161" t="str">
        <f>"If "&amp;'Fields on Screen Rules'!$AE$310&amp;" is Yes, enter "&amp;'Fields on Screen Rules'!$AE$169&amp;" "&amp;'Fields on Screen Rules'!$AE$170&amp;" "&amp;'Fields on Screen Rules'!$AE$171&amp;" "&amp;'Fields on Screen Rules'!$AE$172</f>
        <v>If Does the Proposed Insured also want to receive a copy of results which are other than normal? (170) is Yes, enter Street Address (47) City (48) State (49) Zip Code (50)</v>
      </c>
      <c r="F896" s="258"/>
      <c r="G896" s="164"/>
      <c r="H896" s="177"/>
      <c r="I896" s="287"/>
    </row>
    <row r="897" spans="1:9" s="104" customFormat="1" ht="20.399999999999999" outlineLevel="1" x14ac:dyDescent="0.25">
      <c r="A897" s="51" t="s">
        <v>3757</v>
      </c>
      <c r="B897" s="105" t="s">
        <v>2323</v>
      </c>
      <c r="C897" s="161" t="s">
        <v>3472</v>
      </c>
      <c r="D897" s="101" t="s">
        <v>3469</v>
      </c>
      <c r="E897" s="161" t="str">
        <f>"Check this box if "&amp;'Fields on Screen Rules'!$AE$312&amp;" is Yes"</f>
        <v>Check this box if Does the Proposed Insured want to send the results which are other than normal to another person? (171) is Yes</v>
      </c>
      <c r="F897" s="258"/>
      <c r="G897" s="164"/>
      <c r="H897" s="177"/>
      <c r="I897" s="287"/>
    </row>
    <row r="898" spans="1:9" s="104" customFormat="1" ht="25.65" customHeight="1" outlineLevel="1" x14ac:dyDescent="0.25">
      <c r="A898" s="51" t="s">
        <v>3758</v>
      </c>
      <c r="B898" s="105" t="s">
        <v>2323</v>
      </c>
      <c r="C898" s="161" t="s">
        <v>3472</v>
      </c>
      <c r="D898" s="101" t="s">
        <v>1216</v>
      </c>
      <c r="E898" s="161" t="str">
        <f>'Fields on Screen Rules'!$AE$326</f>
        <v>Name (185.1)</v>
      </c>
      <c r="F898" s="258"/>
      <c r="G898" s="164"/>
      <c r="H898" s="177"/>
      <c r="I898" s="287"/>
    </row>
    <row r="899" spans="1:9" s="104" customFormat="1" ht="25.65" customHeight="1" outlineLevel="1" x14ac:dyDescent="0.25">
      <c r="A899" s="51" t="s">
        <v>3759</v>
      </c>
      <c r="B899" s="105" t="s">
        <v>2323</v>
      </c>
      <c r="C899" s="161" t="s">
        <v>3472</v>
      </c>
      <c r="D899" s="101" t="s">
        <v>283</v>
      </c>
      <c r="E899" s="161" t="str">
        <f>'Fields on Screen Rules'!$AE$327</f>
        <v>Address (185.2)</v>
      </c>
      <c r="F899" s="258"/>
      <c r="G899" s="164"/>
      <c r="H899" s="177"/>
      <c r="I899" s="287"/>
    </row>
    <row r="900" spans="1:9" s="104" customFormat="1" ht="25.65" customHeight="1" outlineLevel="1" x14ac:dyDescent="0.25">
      <c r="A900" s="51" t="s">
        <v>3760</v>
      </c>
      <c r="B900" s="105" t="s">
        <v>2323</v>
      </c>
      <c r="C900" s="161" t="s">
        <v>3472</v>
      </c>
      <c r="D900" s="101" t="s">
        <v>395</v>
      </c>
      <c r="E900" s="161" t="str">
        <f>'Fields on Screen Rules'!$AE$328</f>
        <v>City (185.3)</v>
      </c>
      <c r="F900" s="258"/>
      <c r="G900" s="164"/>
      <c r="H900" s="177"/>
      <c r="I900" s="287"/>
    </row>
    <row r="901" spans="1:9" s="104" customFormat="1" ht="25.65" customHeight="1" outlineLevel="1" x14ac:dyDescent="0.25">
      <c r="A901" s="51" t="s">
        <v>3761</v>
      </c>
      <c r="B901" s="105" t="s">
        <v>2323</v>
      </c>
      <c r="C901" s="161" t="s">
        <v>3472</v>
      </c>
      <c r="D901" s="101" t="s">
        <v>284</v>
      </c>
      <c r="E901" s="161" t="str">
        <f>'Fields on Screen Rules'!$AE$329</f>
        <v>State (185.4)</v>
      </c>
      <c r="F901" s="258"/>
      <c r="G901" s="164"/>
      <c r="H901" s="177"/>
      <c r="I901" s="287"/>
    </row>
    <row r="902" spans="1:9" s="104" customFormat="1" ht="25.65" customHeight="1" outlineLevel="1" x14ac:dyDescent="0.25">
      <c r="A902" s="51" t="s">
        <v>3762</v>
      </c>
      <c r="B902" s="105" t="s">
        <v>2323</v>
      </c>
      <c r="C902" s="161" t="s">
        <v>3472</v>
      </c>
      <c r="D902" s="101" t="s">
        <v>285</v>
      </c>
      <c r="E902" s="161" t="str">
        <f>'Fields on Screen Rules'!$AE$330</f>
        <v>Zip Code (185.5)</v>
      </c>
      <c r="F902" s="258"/>
      <c r="G902" s="164"/>
      <c r="H902" s="177"/>
      <c r="I902" s="287"/>
    </row>
    <row r="903" spans="1:9" s="104" customFormat="1" ht="30.6" outlineLevel="1" x14ac:dyDescent="0.25">
      <c r="A903" s="51" t="s">
        <v>3763</v>
      </c>
      <c r="B903" s="105" t="s">
        <v>2323</v>
      </c>
      <c r="C903" s="161" t="s">
        <v>3432</v>
      </c>
      <c r="D903" s="101" t="s">
        <v>3470</v>
      </c>
      <c r="E903" s="161" t="str">
        <f>"Check this box if "&amp;'Fields on Screen Rules'!$AE$305&amp;" is Yes"</f>
        <v>Check this box if Does the Proposed Insured authorize the disclosure of HIV test results which are other than normal to a physician or health care provider? (165) is Yes</v>
      </c>
      <c r="F903" s="258"/>
      <c r="G903" s="164"/>
      <c r="H903" s="177"/>
      <c r="I903" s="287"/>
    </row>
    <row r="904" spans="1:9" s="104" customFormat="1" ht="20.399999999999999" outlineLevel="1" x14ac:dyDescent="0.25">
      <c r="A904" s="51" t="s">
        <v>3764</v>
      </c>
      <c r="B904" s="105" t="s">
        <v>2323</v>
      </c>
      <c r="C904" s="161" t="s">
        <v>3432</v>
      </c>
      <c r="D904" s="101" t="s">
        <v>3433</v>
      </c>
      <c r="E904" s="161" t="str">
        <f>'Fields on Screen Rules'!$AE$321</f>
        <v>Physician Name (180)</v>
      </c>
      <c r="F904" s="258"/>
      <c r="G904" s="164"/>
      <c r="H904" s="177"/>
      <c r="I904" s="287"/>
    </row>
    <row r="905" spans="1:9" s="104" customFormat="1" ht="20.399999999999999" outlineLevel="1" x14ac:dyDescent="0.25">
      <c r="A905" s="51" t="s">
        <v>3765</v>
      </c>
      <c r="B905" s="105" t="s">
        <v>2323</v>
      </c>
      <c r="C905" s="161" t="s">
        <v>3432</v>
      </c>
      <c r="D905" s="101" t="s">
        <v>3434</v>
      </c>
      <c r="E905" s="161" t="str">
        <f>'Fields on Screen Rules'!$AE$319&amp;" or "&amp;'Fields on Screen Rules'!$AE$320</f>
        <v>Provider (178) or Facility Name (179)</v>
      </c>
      <c r="F905" s="258"/>
      <c r="G905" s="164"/>
      <c r="H905" s="177"/>
      <c r="I905" s="287"/>
    </row>
    <row r="906" spans="1:9" s="104" customFormat="1" ht="20.399999999999999" outlineLevel="1" x14ac:dyDescent="0.25">
      <c r="A906" s="51" t="s">
        <v>3766</v>
      </c>
      <c r="B906" s="105" t="s">
        <v>2323</v>
      </c>
      <c r="C906" s="161" t="s">
        <v>3432</v>
      </c>
      <c r="D906" s="101" t="s">
        <v>283</v>
      </c>
      <c r="E906" s="161" t="str">
        <f>'Fields on Screen Rules'!$AE$322</f>
        <v>Address (181)</v>
      </c>
      <c r="F906" s="258"/>
      <c r="G906" s="164"/>
      <c r="H906" s="177"/>
      <c r="I906" s="287"/>
    </row>
    <row r="907" spans="1:9" s="104" customFormat="1" ht="20.399999999999999" outlineLevel="1" x14ac:dyDescent="0.25">
      <c r="A907" s="51" t="s">
        <v>3767</v>
      </c>
      <c r="B907" s="105" t="s">
        <v>2323</v>
      </c>
      <c r="C907" s="161" t="s">
        <v>3432</v>
      </c>
      <c r="D907" s="101" t="s">
        <v>395</v>
      </c>
      <c r="E907" s="161" t="str">
        <f>'Fields on Screen Rules'!$AE$323</f>
        <v>City (182)</v>
      </c>
      <c r="F907" s="258"/>
      <c r="G907" s="164"/>
      <c r="H907" s="177"/>
      <c r="I907" s="287"/>
    </row>
    <row r="908" spans="1:9" s="104" customFormat="1" ht="20.399999999999999" outlineLevel="1" x14ac:dyDescent="0.25">
      <c r="A908" s="51" t="s">
        <v>3768</v>
      </c>
      <c r="B908" s="105" t="s">
        <v>2323</v>
      </c>
      <c r="C908" s="161" t="s">
        <v>3432</v>
      </c>
      <c r="D908" s="101" t="s">
        <v>284</v>
      </c>
      <c r="E908" s="161" t="str">
        <f>'Fields on Screen Rules'!$AE$324</f>
        <v>State (183)</v>
      </c>
      <c r="F908" s="258"/>
      <c r="G908" s="164"/>
      <c r="H908" s="177"/>
      <c r="I908" s="287"/>
    </row>
    <row r="909" spans="1:9" s="104" customFormat="1" ht="20.399999999999999" outlineLevel="1" x14ac:dyDescent="0.25">
      <c r="A909" s="51" t="s">
        <v>3769</v>
      </c>
      <c r="B909" s="105" t="s">
        <v>2323</v>
      </c>
      <c r="C909" s="161" t="s">
        <v>3432</v>
      </c>
      <c r="D909" s="101" t="s">
        <v>285</v>
      </c>
      <c r="E909" s="161" t="str">
        <f>'Fields on Screen Rules'!$AE$325</f>
        <v>Zip Code (184)</v>
      </c>
      <c r="F909" s="258"/>
      <c r="G909" s="164"/>
      <c r="H909" s="177"/>
      <c r="I909" s="287"/>
    </row>
    <row r="910" spans="1:9" s="104" customFormat="1" ht="20.399999999999999" outlineLevel="1" x14ac:dyDescent="0.25">
      <c r="A910" s="51" t="s">
        <v>3770</v>
      </c>
      <c r="B910" s="105" t="s">
        <v>2323</v>
      </c>
      <c r="C910" s="161" t="s">
        <v>3473</v>
      </c>
      <c r="D910" s="101" t="s">
        <v>3439</v>
      </c>
      <c r="E910" s="161" t="str">
        <f>'Fields on Screen Rules'!AE$144&amp;" "&amp;'Fields on Screen Rules'!AE$145&amp;" "&amp;'Fields on Screen Rules'!AE$146&amp;" "&amp;'Fields on Screen Rules'!AE$147</f>
        <v>First (23) MI (24) Last (25) Suffix (26)</v>
      </c>
      <c r="F910" s="258"/>
      <c r="G910" s="164"/>
      <c r="H910" s="177"/>
      <c r="I910" s="287"/>
    </row>
    <row r="911" spans="1:9" s="104" customFormat="1" outlineLevel="1" x14ac:dyDescent="0.25">
      <c r="A911" s="51" t="s">
        <v>3771</v>
      </c>
      <c r="B911" s="105" t="s">
        <v>2323</v>
      </c>
      <c r="C911" s="161" t="s">
        <v>3473</v>
      </c>
      <c r="D911" s="101" t="s">
        <v>3474</v>
      </c>
      <c r="E911" s="132"/>
      <c r="F911" s="163" t="s">
        <v>725</v>
      </c>
      <c r="G911" s="164"/>
      <c r="H911" s="177"/>
      <c r="I911" s="287"/>
    </row>
    <row r="912" spans="1:9" s="104" customFormat="1" outlineLevel="1" x14ac:dyDescent="0.25">
      <c r="A912" s="51" t="s">
        <v>3772</v>
      </c>
      <c r="B912" s="105" t="s">
        <v>2323</v>
      </c>
      <c r="C912" s="161" t="s">
        <v>3473</v>
      </c>
      <c r="D912" s="101" t="s">
        <v>95</v>
      </c>
      <c r="E912" s="132"/>
      <c r="F912" s="163" t="s">
        <v>725</v>
      </c>
      <c r="G912" s="164"/>
      <c r="H912" s="177"/>
      <c r="I912" s="287"/>
    </row>
    <row r="913" spans="1:9" s="104" customFormat="1" ht="20.399999999999999" outlineLevel="1" x14ac:dyDescent="0.25">
      <c r="A913" s="51" t="s">
        <v>3773</v>
      </c>
      <c r="B913" s="105" t="s">
        <v>2323</v>
      </c>
      <c r="C913" s="161" t="s">
        <v>3473</v>
      </c>
      <c r="D913" s="101" t="s">
        <v>3475</v>
      </c>
      <c r="E913" s="167" t="s">
        <v>792</v>
      </c>
      <c r="F913" s="522"/>
      <c r="G913" s="164"/>
      <c r="H913" s="177"/>
      <c r="I913" s="287"/>
    </row>
    <row r="914" spans="1:9" s="104" customFormat="1" outlineLevel="1" x14ac:dyDescent="0.25">
      <c r="A914" s="51" t="s">
        <v>3774</v>
      </c>
      <c r="B914" s="105" t="s">
        <v>2323</v>
      </c>
      <c r="C914" s="161" t="s">
        <v>3473</v>
      </c>
      <c r="D914" s="101" t="s">
        <v>3458</v>
      </c>
      <c r="E914" s="167" t="s">
        <v>792</v>
      </c>
      <c r="F914" s="522"/>
      <c r="G914" s="164"/>
      <c r="H914" s="177"/>
      <c r="I914" s="287"/>
    </row>
    <row r="915" spans="1:9" s="104" customFormat="1" outlineLevel="1" x14ac:dyDescent="0.25">
      <c r="A915" s="51" t="s">
        <v>3775</v>
      </c>
      <c r="B915" s="105" t="s">
        <v>2323</v>
      </c>
      <c r="C915" s="161" t="s">
        <v>3473</v>
      </c>
      <c r="D915" s="101" t="s">
        <v>95</v>
      </c>
      <c r="E915" s="167" t="s">
        <v>792</v>
      </c>
      <c r="F915" s="522"/>
      <c r="G915" s="164"/>
      <c r="H915" s="177"/>
      <c r="I915" s="287"/>
    </row>
    <row r="916" spans="1:9" s="104" customFormat="1" ht="20.399999999999999" outlineLevel="1" x14ac:dyDescent="0.25">
      <c r="A916" s="51" t="s">
        <v>3776</v>
      </c>
      <c r="B916" s="105" t="s">
        <v>2323</v>
      </c>
      <c r="C916" s="161" t="s">
        <v>3473</v>
      </c>
      <c r="D916" s="101" t="s">
        <v>3476</v>
      </c>
      <c r="E916" s="161" t="str">
        <f>'Fields on Screen Rules'!AE$124&amp;" "&amp;'Fields on Screen Rules'!AE$125&amp;" "&amp;'Fields on Screen Rules'!AE$126</f>
        <v>First (3) MI (4) Last (5)</v>
      </c>
      <c r="F916" s="258"/>
      <c r="G916" s="164"/>
      <c r="H916" s="177"/>
      <c r="I916" s="287"/>
    </row>
    <row r="917" spans="1:9" s="104" customFormat="1" outlineLevel="1" x14ac:dyDescent="0.25">
      <c r="A917" s="51" t="s">
        <v>3777</v>
      </c>
      <c r="B917" s="105" t="s">
        <v>2323</v>
      </c>
      <c r="C917" s="161" t="s">
        <v>3473</v>
      </c>
      <c r="D917" s="101" t="s">
        <v>3462</v>
      </c>
      <c r="E917" s="521" t="s">
        <v>281</v>
      </c>
      <c r="F917" s="163" t="s">
        <v>725</v>
      </c>
      <c r="G917" s="164"/>
      <c r="H917" s="177"/>
      <c r="I917" s="287"/>
    </row>
    <row r="918" spans="1:9" s="104" customFormat="1" outlineLevel="1" x14ac:dyDescent="0.25">
      <c r="A918" s="51" t="s">
        <v>3778</v>
      </c>
      <c r="B918" s="105" t="s">
        <v>2323</v>
      </c>
      <c r="C918" s="161" t="s">
        <v>3473</v>
      </c>
      <c r="D918" s="101" t="s">
        <v>95</v>
      </c>
      <c r="E918" s="521"/>
      <c r="F918" s="163" t="s">
        <v>725</v>
      </c>
      <c r="G918" s="164"/>
      <c r="H918" s="177"/>
      <c r="I918" s="287"/>
    </row>
    <row r="919" spans="1:9" s="104" customFormat="1" outlineLevel="1" x14ac:dyDescent="0.25">
      <c r="A919" s="51" t="s">
        <v>3779</v>
      </c>
      <c r="B919" s="49" t="s">
        <v>2323</v>
      </c>
      <c r="C919" s="14" t="s">
        <v>172</v>
      </c>
      <c r="D919" s="33" t="s">
        <v>415</v>
      </c>
      <c r="E919" s="162"/>
      <c r="F919" s="39"/>
      <c r="G919" s="164"/>
      <c r="H919" s="177"/>
      <c r="I919" s="287"/>
    </row>
    <row r="920" spans="1:9" s="104" customFormat="1" outlineLevel="1" x14ac:dyDescent="0.25">
      <c r="A920" s="51" t="s">
        <v>3780</v>
      </c>
      <c r="B920" s="105" t="s">
        <v>2323</v>
      </c>
      <c r="C920" s="161" t="s">
        <v>3479</v>
      </c>
      <c r="D920" s="101" t="s">
        <v>1216</v>
      </c>
      <c r="E920" s="161" t="str">
        <f>'Fields on Screen Rules'!$AE$321</f>
        <v>Physician Name (180)</v>
      </c>
      <c r="F920" s="258"/>
      <c r="G920" s="164"/>
      <c r="H920" s="177"/>
      <c r="I920" s="287"/>
    </row>
    <row r="921" spans="1:9" s="104" customFormat="1" outlineLevel="1" x14ac:dyDescent="0.25">
      <c r="A921" s="51" t="s">
        <v>3781</v>
      </c>
      <c r="B921" s="105" t="s">
        <v>2323</v>
      </c>
      <c r="C921" s="161" t="s">
        <v>3479</v>
      </c>
      <c r="D921" s="101" t="s">
        <v>283</v>
      </c>
      <c r="E921" s="161" t="str">
        <f>'Fields on Screen Rules'!$AE$322</f>
        <v>Address (181)</v>
      </c>
      <c r="F921" s="258"/>
      <c r="G921" s="164"/>
      <c r="H921" s="177"/>
      <c r="I921" s="287"/>
    </row>
    <row r="922" spans="1:9" s="104" customFormat="1" outlineLevel="1" x14ac:dyDescent="0.25">
      <c r="A922" s="51" t="s">
        <v>3782</v>
      </c>
      <c r="B922" s="105" t="s">
        <v>2323</v>
      </c>
      <c r="C922" s="161" t="s">
        <v>3479</v>
      </c>
      <c r="D922" s="101" t="s">
        <v>395</v>
      </c>
      <c r="E922" s="161" t="str">
        <f>'Fields on Screen Rules'!$AE$323</f>
        <v>City (182)</v>
      </c>
      <c r="F922" s="258"/>
      <c r="G922" s="164"/>
      <c r="H922" s="177"/>
      <c r="I922" s="287"/>
    </row>
    <row r="923" spans="1:9" s="104" customFormat="1" outlineLevel="1" x14ac:dyDescent="0.25">
      <c r="A923" s="51" t="s">
        <v>3783</v>
      </c>
      <c r="B923" s="105" t="s">
        <v>2323</v>
      </c>
      <c r="C923" s="161" t="s">
        <v>3479</v>
      </c>
      <c r="D923" s="101" t="s">
        <v>284</v>
      </c>
      <c r="E923" s="161" t="str">
        <f>'Fields on Screen Rules'!$AE$324</f>
        <v>State (183)</v>
      </c>
      <c r="F923" s="258"/>
      <c r="G923" s="164"/>
      <c r="H923" s="177"/>
      <c r="I923" s="287"/>
    </row>
    <row r="924" spans="1:9" s="104" customFormat="1" outlineLevel="1" x14ac:dyDescent="0.25">
      <c r="A924" s="51" t="s">
        <v>3784</v>
      </c>
      <c r="B924" s="105" t="s">
        <v>2323</v>
      </c>
      <c r="C924" s="161" t="s">
        <v>3479</v>
      </c>
      <c r="D924" s="101" t="s">
        <v>285</v>
      </c>
      <c r="E924" s="161" t="str">
        <f>'Fields on Screen Rules'!$AE$325</f>
        <v>Zip Code (184)</v>
      </c>
      <c r="F924" s="258"/>
      <c r="G924" s="164"/>
      <c r="H924" s="177"/>
      <c r="I924" s="287"/>
    </row>
    <row r="925" spans="1:9" s="104" customFormat="1" ht="30.6" outlineLevel="1" x14ac:dyDescent="0.25">
      <c r="A925" s="51" t="s">
        <v>3785</v>
      </c>
      <c r="B925" s="105" t="s">
        <v>2323</v>
      </c>
      <c r="C925" s="161" t="s">
        <v>3479</v>
      </c>
      <c r="D925" s="101" t="s">
        <v>3477</v>
      </c>
      <c r="E925" s="132" t="str">
        <f>"If "&amp;'Fields on Screen Rules'!$AE$310&amp;" is Yes and "&amp;'Fields on Screen Rules'!$AE$305&amp;" is No, require AlphaTrust initials here"</f>
        <v>If Does the Proposed Insured also want to receive a copy of results which are other than normal? (170) is Yes and Does the Proposed Insured authorize the disclosure of HIV test results which are other than normal to a physician or health care provider? (165) is No, require AlphaTrust initials here</v>
      </c>
      <c r="F925" s="258"/>
      <c r="G925" s="164"/>
      <c r="H925" s="177"/>
      <c r="I925" s="287"/>
    </row>
    <row r="926" spans="1:9" s="104" customFormat="1" ht="45.6" customHeight="1" outlineLevel="1" x14ac:dyDescent="0.25">
      <c r="A926" s="51" t="s">
        <v>3786</v>
      </c>
      <c r="B926" s="105" t="s">
        <v>2323</v>
      </c>
      <c r="C926" s="161" t="s">
        <v>3479</v>
      </c>
      <c r="D926" s="101" t="s">
        <v>3478</v>
      </c>
      <c r="E926" s="132" t="str">
        <f>"If "&amp;'Fields on Screen Rules'!$AE$309&amp;" is Yes, require AlphaTrust initials here"</f>
        <v>If Would the Proposed Insured like to designate the county health department as a recipient for the test results? (169) is Yes, require AlphaTrust initials here</v>
      </c>
      <c r="F926" s="258"/>
      <c r="G926" s="164"/>
      <c r="H926" s="177"/>
      <c r="I926" s="287"/>
    </row>
    <row r="927" spans="1:9" s="104" customFormat="1" ht="20.399999999999999" outlineLevel="1" x14ac:dyDescent="0.25">
      <c r="A927" s="51" t="s">
        <v>3787</v>
      </c>
      <c r="B927" s="105" t="s">
        <v>2323</v>
      </c>
      <c r="C927" s="161" t="s">
        <v>3435</v>
      </c>
      <c r="D927" s="101" t="s">
        <v>3439</v>
      </c>
      <c r="E927" s="161" t="str">
        <f>'Fields on Screen Rules'!AE$144&amp;" "&amp;'Fields on Screen Rules'!AE$145&amp;" "&amp;'Fields on Screen Rules'!AE$146&amp;" "&amp;'Fields on Screen Rules'!AE$147</f>
        <v>First (23) MI (24) Last (25) Suffix (26)</v>
      </c>
      <c r="F927" s="258"/>
      <c r="G927" s="164"/>
      <c r="H927" s="177"/>
      <c r="I927" s="287"/>
    </row>
    <row r="928" spans="1:9" s="104" customFormat="1" outlineLevel="1" x14ac:dyDescent="0.25">
      <c r="A928" s="51" t="s">
        <v>3788</v>
      </c>
      <c r="B928" s="105" t="s">
        <v>2323</v>
      </c>
      <c r="C928" s="161" t="s">
        <v>3435</v>
      </c>
      <c r="D928" s="101" t="s">
        <v>283</v>
      </c>
      <c r="E928" s="161" t="str">
        <f>'Fields on Screen Rules'!$AE$169</f>
        <v>Street Address (47)</v>
      </c>
      <c r="F928" s="258"/>
      <c r="G928" s="164"/>
      <c r="H928" s="177"/>
      <c r="I928" s="287"/>
    </row>
    <row r="929" spans="1:9" s="104" customFormat="1" outlineLevel="1" x14ac:dyDescent="0.25">
      <c r="A929" s="51" t="s">
        <v>3789</v>
      </c>
      <c r="B929" s="105" t="s">
        <v>2323</v>
      </c>
      <c r="C929" s="161" t="s">
        <v>3435</v>
      </c>
      <c r="D929" s="101" t="s">
        <v>395</v>
      </c>
      <c r="E929" s="161" t="str">
        <f>'Fields on Screen Rules'!AE$170</f>
        <v>City (48)</v>
      </c>
      <c r="F929" s="258"/>
      <c r="G929" s="164"/>
      <c r="H929" s="177"/>
      <c r="I929" s="287"/>
    </row>
    <row r="930" spans="1:9" s="104" customFormat="1" outlineLevel="1" x14ac:dyDescent="0.25">
      <c r="A930" s="51" t="s">
        <v>3790</v>
      </c>
      <c r="B930" s="105" t="s">
        <v>2323</v>
      </c>
      <c r="C930" s="161" t="s">
        <v>3435</v>
      </c>
      <c r="D930" s="101" t="s">
        <v>284</v>
      </c>
      <c r="E930" s="161" t="str">
        <f>'Fields on Screen Rules'!AE$171</f>
        <v>State (49)</v>
      </c>
      <c r="F930" s="258"/>
      <c r="G930" s="164"/>
      <c r="H930" s="177"/>
      <c r="I930" s="287"/>
    </row>
    <row r="931" spans="1:9" s="104" customFormat="1" outlineLevel="1" x14ac:dyDescent="0.25">
      <c r="A931" s="51" t="s">
        <v>3791</v>
      </c>
      <c r="B931" s="105" t="s">
        <v>2323</v>
      </c>
      <c r="C931" s="161" t="s">
        <v>3435</v>
      </c>
      <c r="D931" s="101" t="s">
        <v>285</v>
      </c>
      <c r="E931" s="161" t="str">
        <f>'Fields on Screen Rules'!AE$172</f>
        <v>Zip Code (50)</v>
      </c>
      <c r="F931" s="258"/>
      <c r="G931" s="164"/>
      <c r="H931" s="177"/>
      <c r="I931" s="287"/>
    </row>
    <row r="932" spans="1:9" s="104" customFormat="1" ht="20.399999999999999" outlineLevel="1" x14ac:dyDescent="0.25">
      <c r="A932" s="51" t="s">
        <v>3792</v>
      </c>
      <c r="B932" s="105" t="s">
        <v>2323</v>
      </c>
      <c r="C932" s="161" t="s">
        <v>3435</v>
      </c>
      <c r="D932" s="101" t="s">
        <v>3437</v>
      </c>
      <c r="E932" s="132"/>
      <c r="F932" s="163" t="s">
        <v>725</v>
      </c>
      <c r="G932" s="164"/>
      <c r="H932" s="177"/>
      <c r="I932" s="287"/>
    </row>
    <row r="933" spans="1:9" s="104" customFormat="1" outlineLevel="1" x14ac:dyDescent="0.25">
      <c r="A933" s="51" t="s">
        <v>3793</v>
      </c>
      <c r="B933" s="105" t="s">
        <v>2323</v>
      </c>
      <c r="C933" s="161" t="s">
        <v>3435</v>
      </c>
      <c r="D933" s="101" t="s">
        <v>95</v>
      </c>
      <c r="E933" s="132"/>
      <c r="F933" s="163" t="s">
        <v>725</v>
      </c>
      <c r="G933" s="164"/>
      <c r="H933" s="177"/>
      <c r="I933" s="287"/>
    </row>
    <row r="934" spans="1:9" s="104" customFormat="1" outlineLevel="1" x14ac:dyDescent="0.25">
      <c r="A934" s="51" t="s">
        <v>3794</v>
      </c>
      <c r="B934" s="49" t="s">
        <v>2323</v>
      </c>
      <c r="C934" s="14" t="s">
        <v>154</v>
      </c>
      <c r="D934" s="33" t="s">
        <v>415</v>
      </c>
      <c r="E934" s="162"/>
      <c r="F934" s="39"/>
      <c r="G934" s="164"/>
      <c r="H934" s="177"/>
      <c r="I934" s="287"/>
    </row>
    <row r="935" spans="1:9" s="104" customFormat="1" outlineLevel="1" x14ac:dyDescent="0.25">
      <c r="A935" s="51" t="s">
        <v>3795</v>
      </c>
      <c r="B935" s="105" t="s">
        <v>2323</v>
      </c>
      <c r="C935" s="161" t="s">
        <v>3479</v>
      </c>
      <c r="D935" s="101" t="s">
        <v>3444</v>
      </c>
      <c r="E935" s="161" t="str">
        <f>"Check this box if "&amp;'Fields on Screen Rules'!$AE$314&amp;" is Physician"</f>
        <v>Check this box if Please select (173) is Physician</v>
      </c>
      <c r="F935" s="258"/>
      <c r="G935" s="164"/>
      <c r="H935" s="177"/>
      <c r="I935" s="287"/>
    </row>
    <row r="936" spans="1:9" s="104" customFormat="1" outlineLevel="1" x14ac:dyDescent="0.25">
      <c r="A936" s="51" t="s">
        <v>3796</v>
      </c>
      <c r="B936" s="105" t="s">
        <v>2323</v>
      </c>
      <c r="C936" s="161" t="s">
        <v>3479</v>
      </c>
      <c r="D936" s="101" t="s">
        <v>1216</v>
      </c>
      <c r="E936" s="161" t="str">
        <f>'Fields on Screen Rules'!$AE$321</f>
        <v>Physician Name (180)</v>
      </c>
      <c r="F936" s="258"/>
      <c r="G936" s="164"/>
      <c r="H936" s="177"/>
      <c r="I936" s="287"/>
    </row>
    <row r="937" spans="1:9" s="104" customFormat="1" outlineLevel="1" x14ac:dyDescent="0.25">
      <c r="A937" s="51" t="s">
        <v>3797</v>
      </c>
      <c r="B937" s="105" t="s">
        <v>2323</v>
      </c>
      <c r="C937" s="161" t="s">
        <v>3479</v>
      </c>
      <c r="D937" s="101" t="s">
        <v>435</v>
      </c>
      <c r="E937" s="161" t="str">
        <f>'Fields on Screen Rules'!$AE$322</f>
        <v>Address (181)</v>
      </c>
      <c r="F937" s="258"/>
      <c r="G937" s="164"/>
      <c r="H937" s="177"/>
      <c r="I937" s="287"/>
    </row>
    <row r="938" spans="1:9" s="104" customFormat="1" outlineLevel="1" x14ac:dyDescent="0.25">
      <c r="A938" s="51" t="s">
        <v>3798</v>
      </c>
      <c r="B938" s="105" t="s">
        <v>2323</v>
      </c>
      <c r="C938" s="161" t="s">
        <v>3479</v>
      </c>
      <c r="D938" s="101" t="s">
        <v>395</v>
      </c>
      <c r="E938" s="161" t="str">
        <f>'Fields on Screen Rules'!$AE$323</f>
        <v>City (182)</v>
      </c>
      <c r="F938" s="258"/>
      <c r="G938" s="164"/>
      <c r="H938" s="177"/>
      <c r="I938" s="287"/>
    </row>
    <row r="939" spans="1:9" s="104" customFormat="1" outlineLevel="1" x14ac:dyDescent="0.25">
      <c r="A939" s="51" t="s">
        <v>3799</v>
      </c>
      <c r="B939" s="105" t="s">
        <v>2323</v>
      </c>
      <c r="C939" s="161" t="s">
        <v>3479</v>
      </c>
      <c r="D939" s="101" t="s">
        <v>284</v>
      </c>
      <c r="E939" s="161" t="str">
        <f>'Fields on Screen Rules'!$AE$324</f>
        <v>State (183)</v>
      </c>
      <c r="F939" s="258"/>
      <c r="G939" s="164"/>
      <c r="H939" s="177"/>
      <c r="I939" s="287"/>
    </row>
    <row r="940" spans="1:9" s="104" customFormat="1" outlineLevel="1" x14ac:dyDescent="0.25">
      <c r="A940" s="51" t="s">
        <v>3800</v>
      </c>
      <c r="B940" s="105" t="s">
        <v>2323</v>
      </c>
      <c r="C940" s="161" t="s">
        <v>3479</v>
      </c>
      <c r="D940" s="101" t="s">
        <v>285</v>
      </c>
      <c r="E940" s="161" t="str">
        <f>'Fields on Screen Rules'!$AE$325</f>
        <v>Zip Code (184)</v>
      </c>
      <c r="F940" s="258"/>
      <c r="G940" s="164"/>
      <c r="H940" s="177"/>
      <c r="I940" s="287"/>
    </row>
    <row r="941" spans="1:9" s="104" customFormat="1" outlineLevel="1" x14ac:dyDescent="0.25">
      <c r="A941" s="51" t="s">
        <v>3801</v>
      </c>
      <c r="B941" s="105" t="s">
        <v>2323</v>
      </c>
      <c r="C941" s="161" t="s">
        <v>3479</v>
      </c>
      <c r="D941" s="101" t="s">
        <v>3480</v>
      </c>
      <c r="E941" s="161" t="str">
        <f>"Check this box if "&amp;'Fields on Screen Rules'!$AE$314&amp;" is Pittsburgh AIDS Task Force"</f>
        <v>Check this box if Please select (173) is Pittsburgh AIDS Task Force</v>
      </c>
      <c r="F941" s="258"/>
      <c r="G941" s="164"/>
      <c r="H941" s="177"/>
      <c r="I941" s="287"/>
    </row>
    <row r="942" spans="1:9" s="104" customFormat="1" ht="20.399999999999999" outlineLevel="1" x14ac:dyDescent="0.25">
      <c r="A942" s="51" t="s">
        <v>3802</v>
      </c>
      <c r="B942" s="105" t="s">
        <v>2323</v>
      </c>
      <c r="C942" s="161" t="s">
        <v>3479</v>
      </c>
      <c r="D942" s="101" t="s">
        <v>3481</v>
      </c>
      <c r="E942" s="161" t="str">
        <f>"Check this box if "&amp;'Fields on Screen Rules'!$AE$314&amp;" is Philadelphia Community Health Alternatives"</f>
        <v>Check this box if Please select (173) is Philadelphia Community Health Alternatives</v>
      </c>
      <c r="F942" s="258"/>
      <c r="G942" s="164"/>
      <c r="H942" s="177"/>
      <c r="I942" s="287"/>
    </row>
    <row r="943" spans="1:9" s="104" customFormat="1" outlineLevel="1" x14ac:dyDescent="0.25">
      <c r="A943" s="51" t="s">
        <v>3803</v>
      </c>
      <c r="B943" s="105" t="s">
        <v>2323</v>
      </c>
      <c r="C943" s="161" t="s">
        <v>3479</v>
      </c>
      <c r="D943" s="101" t="s">
        <v>3482</v>
      </c>
      <c r="E943" s="161" t="str">
        <f>"Check this box if "&amp;'Fields on Screen Rules'!$AE$314&amp;" is Congreso-de Latinos Unidos, Inc."</f>
        <v>Check this box if Please select (173) is Congreso-de Latinos Unidos, Inc.</v>
      </c>
      <c r="F943" s="258"/>
      <c r="G943" s="164"/>
      <c r="H943" s="177"/>
      <c r="I943" s="287"/>
    </row>
    <row r="944" spans="1:9" s="104" customFormat="1" outlineLevel="1" x14ac:dyDescent="0.25">
      <c r="A944" s="51" t="s">
        <v>3804</v>
      </c>
      <c r="B944" s="105" t="s">
        <v>2323</v>
      </c>
      <c r="C944" s="161" t="s">
        <v>3479</v>
      </c>
      <c r="D944" s="101" t="s">
        <v>3483</v>
      </c>
      <c r="E944" s="161" t="str">
        <f>"Check this box if "&amp;'Fields on Screen Rules'!$AE$314&amp;" is BEBASHI"</f>
        <v>Check this box if Please select (173) is BEBASHI</v>
      </c>
      <c r="F944" s="258"/>
      <c r="G944" s="164"/>
      <c r="H944" s="177"/>
      <c r="I944" s="287"/>
    </row>
    <row r="945" spans="1:9" s="104" customFormat="1" outlineLevel="1" x14ac:dyDescent="0.25">
      <c r="A945" s="51" t="s">
        <v>3805</v>
      </c>
      <c r="B945" s="105" t="s">
        <v>2323</v>
      </c>
      <c r="C945" s="161" t="s">
        <v>3435</v>
      </c>
      <c r="D945" s="101" t="s">
        <v>635</v>
      </c>
      <c r="E945" s="161" t="str">
        <f>'Fields on Screen Rules'!AE$144&amp;" "&amp;'Fields on Screen Rules'!AE$145&amp;" "&amp;'Fields on Screen Rules'!AE$146&amp;" "&amp;'Fields on Screen Rules'!AE$147</f>
        <v>First (23) MI (24) Last (25) Suffix (26)</v>
      </c>
      <c r="F945" s="258"/>
      <c r="G945" s="164"/>
      <c r="H945" s="177"/>
      <c r="I945" s="287"/>
    </row>
    <row r="946" spans="1:9" s="104" customFormat="1" ht="20.399999999999999" outlineLevel="1" x14ac:dyDescent="0.25">
      <c r="A946" s="51" t="s">
        <v>3806</v>
      </c>
      <c r="B946" s="105" t="s">
        <v>2323</v>
      </c>
      <c r="C946" s="161" t="s">
        <v>3435</v>
      </c>
      <c r="D946" s="101" t="s">
        <v>3437</v>
      </c>
      <c r="E946" s="132"/>
      <c r="F946" s="163" t="s">
        <v>725</v>
      </c>
      <c r="G946" s="164"/>
      <c r="H946" s="177"/>
      <c r="I946" s="287"/>
    </row>
    <row r="947" spans="1:9" s="104" customFormat="1" outlineLevel="1" x14ac:dyDescent="0.25">
      <c r="A947" s="51" t="s">
        <v>3807</v>
      </c>
      <c r="B947" s="105" t="s">
        <v>2323</v>
      </c>
      <c r="C947" s="161" t="s">
        <v>3435</v>
      </c>
      <c r="D947" s="101" t="s">
        <v>95</v>
      </c>
      <c r="E947" s="132"/>
      <c r="F947" s="163" t="s">
        <v>725</v>
      </c>
      <c r="G947" s="164"/>
      <c r="H947" s="177"/>
      <c r="I947" s="287"/>
    </row>
    <row r="948" spans="1:9" s="104" customFormat="1" outlineLevel="1" x14ac:dyDescent="0.25">
      <c r="A948" s="51" t="s">
        <v>3808</v>
      </c>
      <c r="B948" s="49" t="s">
        <v>2323</v>
      </c>
      <c r="C948" s="14" t="s">
        <v>3484</v>
      </c>
      <c r="D948" s="33" t="s">
        <v>415</v>
      </c>
      <c r="E948" s="162"/>
      <c r="F948" s="39"/>
      <c r="G948" s="164"/>
      <c r="H948" s="177"/>
      <c r="I948" s="287"/>
    </row>
    <row r="949" spans="1:9" s="104" customFormat="1" outlineLevel="1" x14ac:dyDescent="0.25">
      <c r="A949" s="51" t="s">
        <v>3809</v>
      </c>
      <c r="B949" s="105" t="s">
        <v>2323</v>
      </c>
      <c r="C949" s="161" t="s">
        <v>3479</v>
      </c>
      <c r="D949" s="101" t="s">
        <v>1216</v>
      </c>
      <c r="E949" s="161" t="str">
        <f>'Fields on Screen Rules'!$AE$321</f>
        <v>Physician Name (180)</v>
      </c>
      <c r="F949" s="258"/>
      <c r="G949" s="164"/>
      <c r="H949" s="177"/>
      <c r="I949" s="287"/>
    </row>
    <row r="950" spans="1:9" s="104" customFormat="1" outlineLevel="1" x14ac:dyDescent="0.25">
      <c r="A950" s="51" t="s">
        <v>3810</v>
      </c>
      <c r="B950" s="105" t="s">
        <v>2323</v>
      </c>
      <c r="C950" s="161" t="s">
        <v>3479</v>
      </c>
      <c r="D950" s="101" t="s">
        <v>283</v>
      </c>
      <c r="E950" s="161" t="str">
        <f>'Fields on Screen Rules'!$AE$322</f>
        <v>Address (181)</v>
      </c>
      <c r="F950" s="258"/>
      <c r="G950" s="164"/>
      <c r="H950" s="177"/>
      <c r="I950" s="287"/>
    </row>
    <row r="951" spans="1:9" s="104" customFormat="1" outlineLevel="1" x14ac:dyDescent="0.25">
      <c r="A951" s="51" t="s">
        <v>3811</v>
      </c>
      <c r="B951" s="105" t="s">
        <v>2323</v>
      </c>
      <c r="C951" s="161" t="s">
        <v>3479</v>
      </c>
      <c r="D951" s="101" t="s">
        <v>395</v>
      </c>
      <c r="E951" s="161" t="str">
        <f>'Fields on Screen Rules'!$AE$323</f>
        <v>City (182)</v>
      </c>
      <c r="F951" s="258"/>
      <c r="G951" s="164"/>
      <c r="H951" s="177"/>
      <c r="I951" s="287"/>
    </row>
    <row r="952" spans="1:9" s="104" customFormat="1" outlineLevel="1" x14ac:dyDescent="0.25">
      <c r="A952" s="51" t="s">
        <v>3812</v>
      </c>
      <c r="B952" s="105" t="s">
        <v>2323</v>
      </c>
      <c r="C952" s="161" t="s">
        <v>3479</v>
      </c>
      <c r="D952" s="101" t="s">
        <v>284</v>
      </c>
      <c r="E952" s="161" t="str">
        <f>'Fields on Screen Rules'!$AE$324</f>
        <v>State (183)</v>
      </c>
      <c r="F952" s="258"/>
      <c r="G952" s="164"/>
      <c r="H952" s="177"/>
      <c r="I952" s="287"/>
    </row>
    <row r="953" spans="1:9" s="104" customFormat="1" outlineLevel="1" x14ac:dyDescent="0.25">
      <c r="A953" s="51" t="s">
        <v>3813</v>
      </c>
      <c r="B953" s="105" t="s">
        <v>2323</v>
      </c>
      <c r="C953" s="161" t="s">
        <v>3479</v>
      </c>
      <c r="D953" s="101" t="s">
        <v>285</v>
      </c>
      <c r="E953" s="161" t="str">
        <f>'Fields on Screen Rules'!$AE$325</f>
        <v>Zip Code (184)</v>
      </c>
      <c r="F953" s="258"/>
      <c r="G953" s="164"/>
      <c r="H953" s="177"/>
      <c r="I953" s="287"/>
    </row>
    <row r="954" spans="1:9" s="104" customFormat="1" ht="20.399999999999999" outlineLevel="1" x14ac:dyDescent="0.25">
      <c r="A954" s="51" t="s">
        <v>3814</v>
      </c>
      <c r="B954" s="105" t="s">
        <v>2323</v>
      </c>
      <c r="C954" s="161" t="s">
        <v>3435</v>
      </c>
      <c r="D954" s="101" t="s">
        <v>3439</v>
      </c>
      <c r="E954" s="161" t="str">
        <f>'Fields on Screen Rules'!AE$144&amp;" "&amp;'Fields on Screen Rules'!AE$145&amp;" "&amp;'Fields on Screen Rules'!AE$146&amp;" "&amp;'Fields on Screen Rules'!AE$147</f>
        <v>First (23) MI (24) Last (25) Suffix (26)</v>
      </c>
      <c r="F954" s="258"/>
      <c r="G954" s="164"/>
      <c r="H954" s="177"/>
      <c r="I954" s="287"/>
    </row>
    <row r="955" spans="1:9" s="104" customFormat="1" outlineLevel="1" x14ac:dyDescent="0.25">
      <c r="A955" s="51" t="s">
        <v>3815</v>
      </c>
      <c r="B955" s="105" t="s">
        <v>2323</v>
      </c>
      <c r="C955" s="161" t="s">
        <v>3435</v>
      </c>
      <c r="D955" s="101" t="s">
        <v>283</v>
      </c>
      <c r="E955" s="161" t="str">
        <f>'Fields on Screen Rules'!$AE$169</f>
        <v>Street Address (47)</v>
      </c>
      <c r="F955" s="258"/>
      <c r="G955" s="164"/>
      <c r="H955" s="177"/>
      <c r="I955" s="287"/>
    </row>
    <row r="956" spans="1:9" s="104" customFormat="1" outlineLevel="1" x14ac:dyDescent="0.25">
      <c r="A956" s="51" t="s">
        <v>3816</v>
      </c>
      <c r="B956" s="105" t="s">
        <v>2323</v>
      </c>
      <c r="C956" s="161" t="s">
        <v>3435</v>
      </c>
      <c r="D956" s="101" t="s">
        <v>395</v>
      </c>
      <c r="E956" s="161" t="str">
        <f>'Fields on Screen Rules'!AE$170</f>
        <v>City (48)</v>
      </c>
      <c r="F956" s="258"/>
      <c r="G956" s="164"/>
      <c r="H956" s="177"/>
      <c r="I956" s="287"/>
    </row>
    <row r="957" spans="1:9" s="104" customFormat="1" outlineLevel="1" x14ac:dyDescent="0.25">
      <c r="A957" s="51" t="s">
        <v>3817</v>
      </c>
      <c r="B957" s="105" t="s">
        <v>2323</v>
      </c>
      <c r="C957" s="161" t="s">
        <v>3435</v>
      </c>
      <c r="D957" s="101" t="s">
        <v>284</v>
      </c>
      <c r="E957" s="161" t="str">
        <f>'Fields on Screen Rules'!AE$171</f>
        <v>State (49)</v>
      </c>
      <c r="F957" s="258"/>
      <c r="G957" s="164"/>
      <c r="H957" s="177"/>
      <c r="I957" s="287"/>
    </row>
    <row r="958" spans="1:9" s="104" customFormat="1" outlineLevel="1" x14ac:dyDescent="0.25">
      <c r="A958" s="51" t="s">
        <v>3818</v>
      </c>
      <c r="B958" s="105" t="s">
        <v>2323</v>
      </c>
      <c r="C958" s="161" t="s">
        <v>3435</v>
      </c>
      <c r="D958" s="101" t="s">
        <v>285</v>
      </c>
      <c r="E958" s="161" t="str">
        <f>'Fields on Screen Rules'!AE$172</f>
        <v>Zip Code (50)</v>
      </c>
      <c r="F958" s="258"/>
      <c r="G958" s="164"/>
      <c r="H958" s="177"/>
      <c r="I958" s="287"/>
    </row>
    <row r="959" spans="1:9" s="104" customFormat="1" ht="20.399999999999999" outlineLevel="1" x14ac:dyDescent="0.25">
      <c r="A959" s="51" t="s">
        <v>3819</v>
      </c>
      <c r="B959" s="105" t="s">
        <v>2323</v>
      </c>
      <c r="C959" s="161" t="s">
        <v>3435</v>
      </c>
      <c r="D959" s="101" t="s">
        <v>3437</v>
      </c>
      <c r="E959" s="132"/>
      <c r="F959" s="163" t="s">
        <v>725</v>
      </c>
      <c r="G959" s="164"/>
      <c r="H959" s="177"/>
      <c r="I959" s="287"/>
    </row>
    <row r="960" spans="1:9" s="104" customFormat="1" outlineLevel="1" x14ac:dyDescent="0.25">
      <c r="A960" s="51" t="s">
        <v>3820</v>
      </c>
      <c r="B960" s="105" t="s">
        <v>2323</v>
      </c>
      <c r="C960" s="161" t="s">
        <v>3435</v>
      </c>
      <c r="D960" s="101" t="s">
        <v>95</v>
      </c>
      <c r="E960" s="132"/>
      <c r="F960" s="163" t="s">
        <v>725</v>
      </c>
      <c r="G960" s="164"/>
      <c r="H960" s="177"/>
      <c r="I960" s="287"/>
    </row>
    <row r="961" spans="1:9" s="104" customFormat="1" outlineLevel="1" x14ac:dyDescent="0.25">
      <c r="A961" s="51" t="s">
        <v>3821</v>
      </c>
      <c r="B961" s="49" t="s">
        <v>2323</v>
      </c>
      <c r="C961" s="14" t="s">
        <v>165</v>
      </c>
      <c r="D961" s="33" t="s">
        <v>415</v>
      </c>
      <c r="E961" s="162"/>
      <c r="F961" s="39"/>
      <c r="G961" s="164"/>
      <c r="H961" s="177"/>
      <c r="I961" s="287"/>
    </row>
    <row r="962" spans="1:9" s="104" customFormat="1" outlineLevel="1" x14ac:dyDescent="0.25">
      <c r="A962" s="51" t="s">
        <v>3822</v>
      </c>
      <c r="B962" s="105" t="s">
        <v>2323</v>
      </c>
      <c r="C962" s="161" t="s">
        <v>3442</v>
      </c>
      <c r="D962" s="101" t="s">
        <v>1216</v>
      </c>
      <c r="E962" s="161" t="str">
        <f>'Fields on Screen Rules'!$AE$321</f>
        <v>Physician Name (180)</v>
      </c>
      <c r="F962" s="258"/>
      <c r="G962" s="164"/>
      <c r="H962" s="177"/>
      <c r="I962" s="287"/>
    </row>
    <row r="963" spans="1:9" s="104" customFormat="1" outlineLevel="1" x14ac:dyDescent="0.25">
      <c r="A963" s="51" t="s">
        <v>3823</v>
      </c>
      <c r="B963" s="105" t="s">
        <v>2323</v>
      </c>
      <c r="C963" s="161" t="s">
        <v>3442</v>
      </c>
      <c r="D963" s="101" t="s">
        <v>283</v>
      </c>
      <c r="E963" s="161" t="str">
        <f>'Fields on Screen Rules'!$AE$322</f>
        <v>Address (181)</v>
      </c>
      <c r="F963" s="258"/>
      <c r="G963" s="164"/>
      <c r="H963" s="177"/>
      <c r="I963" s="287"/>
    </row>
    <row r="964" spans="1:9" s="104" customFormat="1" outlineLevel="1" x14ac:dyDescent="0.25">
      <c r="A964" s="51" t="s">
        <v>3824</v>
      </c>
      <c r="B964" s="105" t="s">
        <v>2323</v>
      </c>
      <c r="C964" s="161" t="s">
        <v>3442</v>
      </c>
      <c r="D964" s="101" t="s">
        <v>395</v>
      </c>
      <c r="E964" s="161" t="str">
        <f>'Fields on Screen Rules'!$AE$323</f>
        <v>City (182)</v>
      </c>
      <c r="F964" s="258"/>
      <c r="G964" s="164"/>
      <c r="H964" s="177"/>
      <c r="I964" s="287"/>
    </row>
    <row r="965" spans="1:9" s="104" customFormat="1" outlineLevel="1" x14ac:dyDescent="0.25">
      <c r="A965" s="51" t="s">
        <v>3825</v>
      </c>
      <c r="B965" s="105" t="s">
        <v>2323</v>
      </c>
      <c r="C965" s="161" t="s">
        <v>3442</v>
      </c>
      <c r="D965" s="101" t="s">
        <v>284</v>
      </c>
      <c r="E965" s="161" t="str">
        <f>'Fields on Screen Rules'!$AE$324</f>
        <v>State (183)</v>
      </c>
      <c r="F965" s="258"/>
      <c r="G965" s="164"/>
      <c r="H965" s="177"/>
      <c r="I965" s="287"/>
    </row>
    <row r="966" spans="1:9" s="104" customFormat="1" outlineLevel="1" x14ac:dyDescent="0.25">
      <c r="A966" s="51" t="s">
        <v>3826</v>
      </c>
      <c r="B966" s="105" t="s">
        <v>2323</v>
      </c>
      <c r="C966" s="161" t="s">
        <v>3442</v>
      </c>
      <c r="D966" s="101" t="s">
        <v>285</v>
      </c>
      <c r="E966" s="161" t="str">
        <f>'Fields on Screen Rules'!$AE$325</f>
        <v>Zip Code (184)</v>
      </c>
      <c r="F966" s="258"/>
      <c r="G966" s="164"/>
      <c r="H966" s="177"/>
      <c r="I966" s="287"/>
    </row>
    <row r="967" spans="1:9" s="104" customFormat="1" ht="20.399999999999999" outlineLevel="1" x14ac:dyDescent="0.25">
      <c r="A967" s="51" t="s">
        <v>3827</v>
      </c>
      <c r="B967" s="105" t="s">
        <v>2323</v>
      </c>
      <c r="C967" s="161" t="s">
        <v>3435</v>
      </c>
      <c r="D967" s="101" t="s">
        <v>3439</v>
      </c>
      <c r="E967" s="161" t="str">
        <f>'Fields on Screen Rules'!AE$144&amp;" "&amp;'Fields on Screen Rules'!AE$145&amp;" "&amp;'Fields on Screen Rules'!AE$146&amp;" "&amp;'Fields on Screen Rules'!AE$147</f>
        <v>First (23) MI (24) Last (25) Suffix (26)</v>
      </c>
      <c r="F967" s="258"/>
      <c r="G967" s="164"/>
      <c r="H967" s="177"/>
      <c r="I967" s="287"/>
    </row>
    <row r="968" spans="1:9" s="104" customFormat="1" outlineLevel="1" x14ac:dyDescent="0.25">
      <c r="A968" s="51" t="s">
        <v>3828</v>
      </c>
      <c r="B968" s="105" t="s">
        <v>2323</v>
      </c>
      <c r="C968" s="161" t="s">
        <v>3435</v>
      </c>
      <c r="D968" s="101" t="s">
        <v>150</v>
      </c>
      <c r="E968" s="161" t="str">
        <f>'Fields on Screen Rules'!$AE$158</f>
        <v>Date of Birth (36)</v>
      </c>
      <c r="F968" s="258"/>
      <c r="G968" s="164"/>
      <c r="H968" s="177"/>
      <c r="I968" s="287"/>
    </row>
    <row r="969" spans="1:9" s="104" customFormat="1" outlineLevel="1" x14ac:dyDescent="0.25">
      <c r="A969" s="51" t="s">
        <v>3829</v>
      </c>
      <c r="B969" s="105" t="s">
        <v>2323</v>
      </c>
      <c r="C969" s="161" t="s">
        <v>3435</v>
      </c>
      <c r="D969" s="101" t="s">
        <v>3436</v>
      </c>
      <c r="E969" s="161" t="str">
        <f>'Fields on Screen Rules'!AE$171</f>
        <v>State (49)</v>
      </c>
      <c r="F969" s="258"/>
      <c r="G969" s="164"/>
      <c r="H969" s="177"/>
      <c r="I969" s="287"/>
    </row>
    <row r="970" spans="1:9" s="104" customFormat="1" ht="20.399999999999999" outlineLevel="1" x14ac:dyDescent="0.25">
      <c r="A970" s="51" t="s">
        <v>3830</v>
      </c>
      <c r="B970" s="105" t="s">
        <v>2323</v>
      </c>
      <c r="C970" s="161" t="s">
        <v>3435</v>
      </c>
      <c r="D970" s="101" t="s">
        <v>3437</v>
      </c>
      <c r="E970" s="132"/>
      <c r="F970" s="163" t="s">
        <v>725</v>
      </c>
      <c r="G970" s="164"/>
      <c r="H970" s="177"/>
      <c r="I970" s="287"/>
    </row>
    <row r="971" spans="1:9" s="104" customFormat="1" outlineLevel="1" x14ac:dyDescent="0.25">
      <c r="A971" s="51" t="s">
        <v>3831</v>
      </c>
      <c r="B971" s="105" t="s">
        <v>2323</v>
      </c>
      <c r="C971" s="161" t="s">
        <v>3435</v>
      </c>
      <c r="D971" s="101" t="s">
        <v>95</v>
      </c>
      <c r="E971" s="132"/>
      <c r="F971" s="163" t="s">
        <v>725</v>
      </c>
      <c r="G971" s="164"/>
      <c r="H971" s="177"/>
      <c r="I971" s="287"/>
    </row>
    <row r="972" spans="1:9" s="104" customFormat="1" outlineLevel="1" x14ac:dyDescent="0.25">
      <c r="A972" s="51" t="s">
        <v>3832</v>
      </c>
      <c r="B972" s="49" t="s">
        <v>2323</v>
      </c>
      <c r="C972" s="14" t="s">
        <v>14</v>
      </c>
      <c r="D972" s="33" t="s">
        <v>415</v>
      </c>
      <c r="E972" s="162"/>
      <c r="F972" s="39"/>
      <c r="G972" s="164"/>
      <c r="H972" s="177"/>
      <c r="I972" s="287"/>
    </row>
    <row r="973" spans="1:9" s="104" customFormat="1" ht="25.65" customHeight="1" outlineLevel="1" x14ac:dyDescent="0.25">
      <c r="A973" s="51" t="s">
        <v>3833</v>
      </c>
      <c r="B973" s="105" t="s">
        <v>2323</v>
      </c>
      <c r="C973" s="161" t="s">
        <v>3485</v>
      </c>
      <c r="D973" s="101" t="s">
        <v>3433</v>
      </c>
      <c r="E973" s="161" t="str">
        <f>'Fields on Screen Rules'!$AE$321</f>
        <v>Physician Name (180)</v>
      </c>
      <c r="F973" s="258"/>
      <c r="G973" s="164"/>
      <c r="H973" s="177"/>
      <c r="I973" s="287"/>
    </row>
    <row r="974" spans="1:9" s="104" customFormat="1" ht="25.65" customHeight="1" outlineLevel="1" x14ac:dyDescent="0.25">
      <c r="A974" s="51" t="s">
        <v>3834</v>
      </c>
      <c r="B974" s="105" t="s">
        <v>2323</v>
      </c>
      <c r="C974" s="161" t="s">
        <v>3485</v>
      </c>
      <c r="D974" s="101" t="s">
        <v>3486</v>
      </c>
      <c r="E974" s="167" t="s">
        <v>792</v>
      </c>
      <c r="F974" s="258"/>
      <c r="G974" s="164"/>
      <c r="H974" s="177"/>
      <c r="I974" s="287"/>
    </row>
    <row r="975" spans="1:9" s="104" customFormat="1" ht="25.65" customHeight="1" outlineLevel="1" x14ac:dyDescent="0.25">
      <c r="A975" s="51" t="s">
        <v>3835</v>
      </c>
      <c r="B975" s="105" t="s">
        <v>2323</v>
      </c>
      <c r="C975" s="161" t="s">
        <v>3485</v>
      </c>
      <c r="D975" s="101" t="s">
        <v>283</v>
      </c>
      <c r="E975" s="161" t="str">
        <f>'Fields on Screen Rules'!$AE$322</f>
        <v>Address (181)</v>
      </c>
      <c r="F975" s="258"/>
      <c r="G975" s="164"/>
      <c r="H975" s="177"/>
      <c r="I975" s="287"/>
    </row>
    <row r="976" spans="1:9" s="104" customFormat="1" ht="25.65" customHeight="1" outlineLevel="1" x14ac:dyDescent="0.25">
      <c r="A976" s="51" t="s">
        <v>3836</v>
      </c>
      <c r="B976" s="105" t="s">
        <v>2323</v>
      </c>
      <c r="C976" s="161" t="s">
        <v>3485</v>
      </c>
      <c r="D976" s="101" t="s">
        <v>395</v>
      </c>
      <c r="E976" s="161" t="str">
        <f>'Fields on Screen Rules'!$AE$323</f>
        <v>City (182)</v>
      </c>
      <c r="F976" s="258"/>
      <c r="G976" s="164"/>
      <c r="H976" s="177"/>
      <c r="I976" s="287"/>
    </row>
    <row r="977" spans="1:9" s="104" customFormat="1" ht="25.65" customHeight="1" outlineLevel="1" x14ac:dyDescent="0.25">
      <c r="A977" s="51" t="s">
        <v>3837</v>
      </c>
      <c r="B977" s="105" t="s">
        <v>2323</v>
      </c>
      <c r="C977" s="161" t="s">
        <v>3485</v>
      </c>
      <c r="D977" s="101" t="s">
        <v>284</v>
      </c>
      <c r="E977" s="161" t="str">
        <f>'Fields on Screen Rules'!$AE$324</f>
        <v>State (183)</v>
      </c>
      <c r="F977" s="258"/>
      <c r="G977" s="164"/>
      <c r="H977" s="177"/>
      <c r="I977" s="287"/>
    </row>
    <row r="978" spans="1:9" s="104" customFormat="1" ht="25.65" customHeight="1" outlineLevel="1" x14ac:dyDescent="0.25">
      <c r="A978" s="51" t="s">
        <v>3838</v>
      </c>
      <c r="B978" s="105" t="s">
        <v>2323</v>
      </c>
      <c r="C978" s="161" t="s">
        <v>3485</v>
      </c>
      <c r="D978" s="101" t="s">
        <v>285</v>
      </c>
      <c r="E978" s="161" t="str">
        <f>'Fields on Screen Rules'!$AE$325</f>
        <v>Zip Code (184)</v>
      </c>
      <c r="F978" s="258"/>
      <c r="G978" s="164"/>
      <c r="H978" s="177"/>
      <c r="I978" s="287"/>
    </row>
    <row r="979" spans="1:9" s="104" customFormat="1" ht="51" outlineLevel="1" x14ac:dyDescent="0.25">
      <c r="A979" s="51" t="s">
        <v>3839</v>
      </c>
      <c r="B979" s="105" t="s">
        <v>2323</v>
      </c>
      <c r="C979" s="161" t="s">
        <v>3485</v>
      </c>
      <c r="D979" s="101" t="s">
        <v>3487</v>
      </c>
      <c r="E979" s="132" t="str">
        <f>"Place AT initials here if "&amp;'Fields on Screen Rules'!$AE$311&amp;" is Yes"</f>
        <v>Place AT initials here if Negative test results are typically not sent to the Proposed Insured, does the Proposed Insured wish to receive notification of negative test results? (170.5) is Yes</v>
      </c>
      <c r="F979" s="163" t="s">
        <v>725</v>
      </c>
      <c r="G979" s="164"/>
      <c r="H979" s="177"/>
      <c r="I979" s="287"/>
    </row>
    <row r="980" spans="1:9" s="104" customFormat="1" ht="20.399999999999999" outlineLevel="1" x14ac:dyDescent="0.25">
      <c r="A980" s="51" t="s">
        <v>3840</v>
      </c>
      <c r="B980" s="105" t="s">
        <v>2323</v>
      </c>
      <c r="C980" s="161" t="s">
        <v>3435</v>
      </c>
      <c r="D980" s="101" t="s">
        <v>3439</v>
      </c>
      <c r="E980" s="161" t="str">
        <f>'Fields on Screen Rules'!AE$144&amp;" "&amp;'Fields on Screen Rules'!AE$145&amp;" "&amp;'Fields on Screen Rules'!AE$146&amp;" "&amp;'Fields on Screen Rules'!AE$147</f>
        <v>First (23) MI (24) Last (25) Suffix (26)</v>
      </c>
      <c r="F980" s="258"/>
      <c r="G980" s="164"/>
      <c r="H980" s="177"/>
      <c r="I980" s="287"/>
    </row>
    <row r="981" spans="1:9" s="104" customFormat="1" outlineLevel="1" x14ac:dyDescent="0.25">
      <c r="A981" s="51" t="s">
        <v>3841</v>
      </c>
      <c r="B981" s="105" t="s">
        <v>2323</v>
      </c>
      <c r="C981" s="161" t="s">
        <v>3435</v>
      </c>
      <c r="D981" s="101" t="s">
        <v>150</v>
      </c>
      <c r="E981" s="161" t="str">
        <f>'Fields on Screen Rules'!$AE$158</f>
        <v>Date of Birth (36)</v>
      </c>
      <c r="F981" s="258"/>
      <c r="G981" s="164"/>
      <c r="H981" s="177"/>
      <c r="I981" s="287"/>
    </row>
    <row r="982" spans="1:9" s="104" customFormat="1" outlineLevel="1" x14ac:dyDescent="0.25">
      <c r="A982" s="51" t="s">
        <v>3842</v>
      </c>
      <c r="B982" s="105" t="s">
        <v>2323</v>
      </c>
      <c r="C982" s="161" t="s">
        <v>3435</v>
      </c>
      <c r="D982" s="101" t="s">
        <v>3474</v>
      </c>
      <c r="E982" s="132"/>
      <c r="F982" s="163" t="s">
        <v>725</v>
      </c>
      <c r="G982" s="164"/>
      <c r="H982" s="177"/>
      <c r="I982" s="287"/>
    </row>
    <row r="983" spans="1:9" s="104" customFormat="1" outlineLevel="1" x14ac:dyDescent="0.25">
      <c r="A983" s="51" t="s">
        <v>3843</v>
      </c>
      <c r="B983" s="105" t="s">
        <v>2323</v>
      </c>
      <c r="C983" s="161" t="s">
        <v>3435</v>
      </c>
      <c r="D983" s="101" t="s">
        <v>95</v>
      </c>
      <c r="E983" s="132"/>
      <c r="F983" s="163" t="s">
        <v>725</v>
      </c>
      <c r="G983" s="164"/>
      <c r="H983" s="177"/>
      <c r="I983" s="287"/>
    </row>
    <row r="984" spans="1:9" s="104" customFormat="1" outlineLevel="1" x14ac:dyDescent="0.25">
      <c r="A984" s="51" t="s">
        <v>3844</v>
      </c>
      <c r="B984" s="49" t="s">
        <v>2323</v>
      </c>
      <c r="C984" s="14" t="s">
        <v>16</v>
      </c>
      <c r="D984" s="33" t="s">
        <v>415</v>
      </c>
      <c r="E984" s="162"/>
      <c r="F984" s="39"/>
      <c r="G984" s="164"/>
      <c r="H984" s="177"/>
      <c r="I984" s="287"/>
    </row>
    <row r="985" spans="1:9" s="104" customFormat="1" ht="20.399999999999999" outlineLevel="1" x14ac:dyDescent="0.25">
      <c r="A985" s="51" t="s">
        <v>3845</v>
      </c>
      <c r="B985" s="105" t="s">
        <v>2323</v>
      </c>
      <c r="C985" s="161" t="s">
        <v>173</v>
      </c>
      <c r="D985" s="101" t="s">
        <v>3439</v>
      </c>
      <c r="E985" s="161" t="str">
        <f>'Fields on Screen Rules'!AE$144&amp;" "&amp;'Fields on Screen Rules'!AE$145&amp;" "&amp;'Fields on Screen Rules'!AE$146&amp;" "&amp;'Fields on Screen Rules'!AE$147</f>
        <v>First (23) MI (24) Last (25) Suffix (26)</v>
      </c>
      <c r="F985" s="258"/>
      <c r="G985" s="164"/>
      <c r="H985" s="177"/>
      <c r="I985" s="287"/>
    </row>
    <row r="986" spans="1:9" s="104" customFormat="1" outlineLevel="1" x14ac:dyDescent="0.25">
      <c r="A986" s="51" t="s">
        <v>3846</v>
      </c>
      <c r="B986" s="105" t="s">
        <v>2323</v>
      </c>
      <c r="C986" s="161" t="s">
        <v>173</v>
      </c>
      <c r="D986" s="101" t="s">
        <v>150</v>
      </c>
      <c r="E986" s="161" t="str">
        <f>'Fields on Screen Rules'!$AE$158</f>
        <v>Date of Birth (36)</v>
      </c>
      <c r="F986" s="258"/>
      <c r="G986" s="164"/>
      <c r="H986" s="177"/>
      <c r="I986" s="287"/>
    </row>
    <row r="987" spans="1:9" s="104" customFormat="1" outlineLevel="1" x14ac:dyDescent="0.25">
      <c r="A987" s="51" t="s">
        <v>3847</v>
      </c>
      <c r="B987" s="105" t="s">
        <v>2323</v>
      </c>
      <c r="C987" s="161" t="s">
        <v>173</v>
      </c>
      <c r="D987" s="101" t="s">
        <v>3436</v>
      </c>
      <c r="E987" s="161" t="str">
        <f>'Fields on Screen Rules'!AE$171</f>
        <v>State (49)</v>
      </c>
      <c r="F987" s="258"/>
      <c r="G987" s="164"/>
      <c r="H987" s="177"/>
      <c r="I987" s="287"/>
    </row>
    <row r="988" spans="1:9" s="104" customFormat="1" ht="20.399999999999999" outlineLevel="1" x14ac:dyDescent="0.25">
      <c r="A988" s="51" t="s">
        <v>3848</v>
      </c>
      <c r="B988" s="105" t="s">
        <v>2323</v>
      </c>
      <c r="C988" s="161" t="s">
        <v>173</v>
      </c>
      <c r="D988" s="101" t="s">
        <v>3437</v>
      </c>
      <c r="E988" s="132"/>
      <c r="F988" s="163" t="s">
        <v>725</v>
      </c>
      <c r="G988" s="164"/>
      <c r="H988" s="177"/>
      <c r="I988" s="287"/>
    </row>
    <row r="989" spans="1:9" s="104" customFormat="1" ht="20.399999999999999" outlineLevel="1" x14ac:dyDescent="0.25">
      <c r="A989" s="51" t="s">
        <v>3849</v>
      </c>
      <c r="B989" s="105" t="s">
        <v>2323</v>
      </c>
      <c r="C989" s="161" t="s">
        <v>3488</v>
      </c>
      <c r="D989" s="101" t="s">
        <v>1216</v>
      </c>
      <c r="E989" s="167" t="s">
        <v>792</v>
      </c>
      <c r="F989" s="522"/>
      <c r="G989" s="164"/>
      <c r="H989" s="177"/>
      <c r="I989" s="287"/>
    </row>
    <row r="990" spans="1:9" s="104" customFormat="1" ht="20.399999999999999" outlineLevel="1" x14ac:dyDescent="0.25">
      <c r="A990" s="51" t="s">
        <v>3850</v>
      </c>
      <c r="B990" s="105" t="s">
        <v>2323</v>
      </c>
      <c r="C990" s="161" t="s">
        <v>3488</v>
      </c>
      <c r="D990" s="101" t="s">
        <v>3489</v>
      </c>
      <c r="E990" s="167" t="s">
        <v>792</v>
      </c>
      <c r="F990" s="522"/>
      <c r="G990" s="164"/>
      <c r="H990" s="177"/>
      <c r="I990" s="287"/>
    </row>
    <row r="991" spans="1:9" s="104" customFormat="1" outlineLevel="1" x14ac:dyDescent="0.25">
      <c r="A991" s="51" t="s">
        <v>3851</v>
      </c>
      <c r="B991" s="105" t="s">
        <v>2323</v>
      </c>
      <c r="C991" s="161" t="s">
        <v>3490</v>
      </c>
      <c r="D991" s="101" t="s">
        <v>1216</v>
      </c>
      <c r="E991" s="161" t="str">
        <f>'Fields on Screen Rules'!$AE$321&amp;" or "&amp;'Fields on Screen Rules'!$AE$319&amp;" or "&amp;'Fields on Screen Rules'!$AE$320</f>
        <v>Physician Name (180) or Provider (178) or Facility Name (179)</v>
      </c>
      <c r="F991" s="258"/>
      <c r="G991" s="164"/>
      <c r="H991" s="177"/>
      <c r="I991" s="287"/>
    </row>
    <row r="992" spans="1:9" s="104" customFormat="1" outlineLevel="1" x14ac:dyDescent="0.25">
      <c r="A992" s="51" t="s">
        <v>3852</v>
      </c>
      <c r="B992" s="105" t="s">
        <v>2323</v>
      </c>
      <c r="C992" s="161" t="s">
        <v>3490</v>
      </c>
      <c r="D992" s="101" t="s">
        <v>283</v>
      </c>
      <c r="E992" s="161" t="str">
        <f>'Fields on Screen Rules'!$AE$322</f>
        <v>Address (181)</v>
      </c>
      <c r="F992" s="258"/>
      <c r="G992" s="164"/>
      <c r="H992" s="177"/>
      <c r="I992" s="287"/>
    </row>
    <row r="993" spans="1:9" s="104" customFormat="1" outlineLevel="1" x14ac:dyDescent="0.25">
      <c r="A993" s="51" t="s">
        <v>3853</v>
      </c>
      <c r="B993" s="105" t="s">
        <v>2323</v>
      </c>
      <c r="C993" s="161" t="s">
        <v>3490</v>
      </c>
      <c r="D993" s="101" t="s">
        <v>395</v>
      </c>
      <c r="E993" s="161" t="str">
        <f>'Fields on Screen Rules'!$AE$323</f>
        <v>City (182)</v>
      </c>
      <c r="F993" s="258"/>
      <c r="G993" s="164"/>
      <c r="H993" s="177"/>
      <c r="I993" s="287"/>
    </row>
    <row r="994" spans="1:9" s="104" customFormat="1" outlineLevel="1" x14ac:dyDescent="0.25">
      <c r="A994" s="51" t="s">
        <v>3854</v>
      </c>
      <c r="B994" s="105" t="s">
        <v>2323</v>
      </c>
      <c r="C994" s="161" t="s">
        <v>3490</v>
      </c>
      <c r="D994" s="101" t="s">
        <v>284</v>
      </c>
      <c r="E994" s="161" t="str">
        <f>'Fields on Screen Rules'!$AE$324</f>
        <v>State (183)</v>
      </c>
      <c r="F994" s="258"/>
      <c r="G994" s="164"/>
      <c r="H994" s="177"/>
      <c r="I994" s="287"/>
    </row>
    <row r="995" spans="1:9" s="104" customFormat="1" outlineLevel="1" x14ac:dyDescent="0.25">
      <c r="A995" s="51" t="s">
        <v>3855</v>
      </c>
      <c r="B995" s="105" t="s">
        <v>2323</v>
      </c>
      <c r="C995" s="161" t="s">
        <v>3490</v>
      </c>
      <c r="D995" s="101" t="s">
        <v>285</v>
      </c>
      <c r="E995" s="161" t="str">
        <f>'Fields on Screen Rules'!$AE$325</f>
        <v>Zip Code (184)</v>
      </c>
      <c r="F995" s="258"/>
      <c r="G995" s="164"/>
      <c r="H995" s="177"/>
      <c r="I995" s="287"/>
    </row>
    <row r="996" spans="1:9" s="104" customFormat="1" outlineLevel="1" x14ac:dyDescent="0.25">
      <c r="A996" s="51" t="s">
        <v>3856</v>
      </c>
      <c r="B996" s="49" t="s">
        <v>2323</v>
      </c>
      <c r="C996" s="14" t="s">
        <v>419</v>
      </c>
      <c r="D996" s="33" t="s">
        <v>415</v>
      </c>
      <c r="E996" s="162"/>
      <c r="F996" s="39"/>
      <c r="G996" s="164"/>
      <c r="H996" s="177"/>
      <c r="I996" s="287"/>
    </row>
    <row r="997" spans="1:9" s="104" customFormat="1" outlineLevel="1" x14ac:dyDescent="0.25">
      <c r="A997" s="51" t="s">
        <v>3857</v>
      </c>
      <c r="B997" s="105" t="s">
        <v>2323</v>
      </c>
      <c r="C997" s="161" t="s">
        <v>3442</v>
      </c>
      <c r="D997" s="101" t="s">
        <v>1216</v>
      </c>
      <c r="E997" s="161" t="str">
        <f>'Fields on Screen Rules'!$AE$321</f>
        <v>Physician Name (180)</v>
      </c>
      <c r="F997" s="258"/>
      <c r="G997" s="164"/>
      <c r="H997" s="177"/>
      <c r="I997" s="287"/>
    </row>
    <row r="998" spans="1:9" s="104" customFormat="1" outlineLevel="1" x14ac:dyDescent="0.25">
      <c r="A998" s="51" t="s">
        <v>3858</v>
      </c>
      <c r="B998" s="105" t="s">
        <v>2323</v>
      </c>
      <c r="C998" s="161" t="s">
        <v>3442</v>
      </c>
      <c r="D998" s="101" t="s">
        <v>283</v>
      </c>
      <c r="E998" s="161" t="str">
        <f>'Fields on Screen Rules'!$AE$322</f>
        <v>Address (181)</v>
      </c>
      <c r="F998" s="258"/>
      <c r="G998" s="164"/>
      <c r="H998" s="177"/>
      <c r="I998" s="287"/>
    </row>
    <row r="999" spans="1:9" s="104" customFormat="1" outlineLevel="1" x14ac:dyDescent="0.25">
      <c r="A999" s="51" t="s">
        <v>3859</v>
      </c>
      <c r="B999" s="105" t="s">
        <v>2323</v>
      </c>
      <c r="C999" s="161" t="s">
        <v>3442</v>
      </c>
      <c r="D999" s="101" t="s">
        <v>395</v>
      </c>
      <c r="E999" s="161" t="str">
        <f>'Fields on Screen Rules'!$AE$323</f>
        <v>City (182)</v>
      </c>
      <c r="F999" s="258"/>
      <c r="G999" s="164"/>
      <c r="H999" s="177"/>
      <c r="I999" s="287"/>
    </row>
    <row r="1000" spans="1:9" s="104" customFormat="1" outlineLevel="1" x14ac:dyDescent="0.25">
      <c r="A1000" s="51" t="s">
        <v>3860</v>
      </c>
      <c r="B1000" s="105" t="s">
        <v>2323</v>
      </c>
      <c r="C1000" s="161" t="s">
        <v>3442</v>
      </c>
      <c r="D1000" s="101" t="s">
        <v>284</v>
      </c>
      <c r="E1000" s="161" t="str">
        <f>'Fields on Screen Rules'!$AE$324</f>
        <v>State (183)</v>
      </c>
      <c r="F1000" s="258"/>
      <c r="G1000" s="164"/>
      <c r="H1000" s="177"/>
      <c r="I1000" s="287"/>
    </row>
    <row r="1001" spans="1:9" s="104" customFormat="1" outlineLevel="1" x14ac:dyDescent="0.25">
      <c r="A1001" s="51" t="s">
        <v>3861</v>
      </c>
      <c r="B1001" s="105" t="s">
        <v>2323</v>
      </c>
      <c r="C1001" s="161" t="s">
        <v>3442</v>
      </c>
      <c r="D1001" s="101" t="s">
        <v>285</v>
      </c>
      <c r="E1001" s="161" t="str">
        <f>'Fields on Screen Rules'!$AE$325</f>
        <v>Zip Code (184)</v>
      </c>
      <c r="F1001" s="258"/>
      <c r="G1001" s="164"/>
      <c r="H1001" s="177"/>
      <c r="I1001" s="287"/>
    </row>
    <row r="1002" spans="1:9" s="104" customFormat="1" ht="20.399999999999999" outlineLevel="1" x14ac:dyDescent="0.25">
      <c r="A1002" s="51" t="s">
        <v>3862</v>
      </c>
      <c r="B1002" s="105" t="s">
        <v>2323</v>
      </c>
      <c r="C1002" s="161" t="s">
        <v>3435</v>
      </c>
      <c r="D1002" s="101" t="s">
        <v>3439</v>
      </c>
      <c r="E1002" s="161" t="str">
        <f>'Fields on Screen Rules'!AE$144&amp;" "&amp;'Fields on Screen Rules'!AE$145&amp;" "&amp;'Fields on Screen Rules'!AE$146&amp;" "&amp;'Fields on Screen Rules'!AE$147</f>
        <v>First (23) MI (24) Last (25) Suffix (26)</v>
      </c>
      <c r="F1002" s="258"/>
      <c r="G1002" s="164"/>
      <c r="H1002" s="177"/>
      <c r="I1002" s="287"/>
    </row>
    <row r="1003" spans="1:9" s="104" customFormat="1" outlineLevel="1" x14ac:dyDescent="0.25">
      <c r="A1003" s="51" t="s">
        <v>3863</v>
      </c>
      <c r="B1003" s="105" t="s">
        <v>2323</v>
      </c>
      <c r="C1003" s="161" t="s">
        <v>3435</v>
      </c>
      <c r="D1003" s="101" t="s">
        <v>150</v>
      </c>
      <c r="E1003" s="161" t="str">
        <f>'Fields on Screen Rules'!$AE$158</f>
        <v>Date of Birth (36)</v>
      </c>
      <c r="F1003" s="258"/>
      <c r="G1003" s="164"/>
      <c r="H1003" s="177"/>
      <c r="I1003" s="287"/>
    </row>
    <row r="1004" spans="1:9" s="104" customFormat="1" outlineLevel="1" x14ac:dyDescent="0.25">
      <c r="A1004" s="51" t="s">
        <v>3864</v>
      </c>
      <c r="B1004" s="105" t="s">
        <v>2323</v>
      </c>
      <c r="C1004" s="161" t="s">
        <v>3435</v>
      </c>
      <c r="D1004" s="101" t="s">
        <v>3436</v>
      </c>
      <c r="E1004" s="161" t="str">
        <f>'Fields on Screen Rules'!AE$171</f>
        <v>State (49)</v>
      </c>
      <c r="F1004" s="258"/>
      <c r="G1004" s="164"/>
      <c r="H1004" s="177"/>
      <c r="I1004" s="287"/>
    </row>
    <row r="1005" spans="1:9" s="104" customFormat="1" ht="20.399999999999999" outlineLevel="1" x14ac:dyDescent="0.25">
      <c r="A1005" s="51" t="s">
        <v>3865</v>
      </c>
      <c r="B1005" s="105" t="s">
        <v>2323</v>
      </c>
      <c r="C1005" s="161" t="s">
        <v>3435</v>
      </c>
      <c r="D1005" s="101" t="s">
        <v>3437</v>
      </c>
      <c r="E1005" s="132"/>
      <c r="F1005" s="163" t="s">
        <v>725</v>
      </c>
      <c r="G1005" s="164"/>
      <c r="H1005" s="177"/>
      <c r="I1005" s="287"/>
    </row>
    <row r="1006" spans="1:9" s="104" customFormat="1" outlineLevel="1" x14ac:dyDescent="0.25">
      <c r="A1006" s="51" t="s">
        <v>3866</v>
      </c>
      <c r="B1006" s="105" t="s">
        <v>2323</v>
      </c>
      <c r="C1006" s="161" t="s">
        <v>3435</v>
      </c>
      <c r="D1006" s="101" t="s">
        <v>95</v>
      </c>
      <c r="E1006" s="132"/>
      <c r="F1006" s="163" t="s">
        <v>725</v>
      </c>
      <c r="G1006" s="164"/>
      <c r="H1006" s="177"/>
      <c r="I1006" s="287"/>
    </row>
    <row r="1007" spans="1:9" s="104" customFormat="1" outlineLevel="1" x14ac:dyDescent="0.25">
      <c r="A1007" s="51" t="s">
        <v>3867</v>
      </c>
      <c r="B1007" s="49" t="s">
        <v>2323</v>
      </c>
      <c r="C1007" s="14" t="s">
        <v>216</v>
      </c>
      <c r="D1007" s="33" t="s">
        <v>415</v>
      </c>
      <c r="E1007" s="162"/>
      <c r="F1007" s="39"/>
      <c r="G1007" s="164"/>
      <c r="H1007" s="177"/>
      <c r="I1007" s="287"/>
    </row>
    <row r="1008" spans="1:9" s="104" customFormat="1" ht="20.399999999999999" outlineLevel="1" x14ac:dyDescent="0.25">
      <c r="A1008" s="51" t="s">
        <v>3868</v>
      </c>
      <c r="B1008" s="105" t="s">
        <v>2323</v>
      </c>
      <c r="C1008" s="161" t="s">
        <v>3435</v>
      </c>
      <c r="D1008" s="101" t="s">
        <v>3439</v>
      </c>
      <c r="E1008" s="161" t="str">
        <f>'Fields on Screen Rules'!AE$144&amp;" "&amp;'Fields on Screen Rules'!AE$145&amp;" "&amp;'Fields on Screen Rules'!AE$146&amp;" "&amp;'Fields on Screen Rules'!AE$147</f>
        <v>First (23) MI (24) Last (25) Suffix (26)</v>
      </c>
      <c r="F1008" s="258"/>
      <c r="G1008" s="164"/>
      <c r="H1008" s="177"/>
      <c r="I1008" s="287"/>
    </row>
    <row r="1009" spans="1:9" s="104" customFormat="1" outlineLevel="1" x14ac:dyDescent="0.25">
      <c r="A1009" s="51" t="s">
        <v>3869</v>
      </c>
      <c r="B1009" s="105" t="s">
        <v>2323</v>
      </c>
      <c r="C1009" s="161" t="s">
        <v>3435</v>
      </c>
      <c r="D1009" s="101" t="s">
        <v>283</v>
      </c>
      <c r="E1009" s="161" t="str">
        <f>'Fields on Screen Rules'!$AE$169</f>
        <v>Street Address (47)</v>
      </c>
      <c r="F1009" s="258"/>
      <c r="G1009" s="164"/>
      <c r="H1009" s="177"/>
      <c r="I1009" s="287"/>
    </row>
    <row r="1010" spans="1:9" s="104" customFormat="1" outlineLevel="1" x14ac:dyDescent="0.25">
      <c r="A1010" s="51" t="s">
        <v>3870</v>
      </c>
      <c r="B1010" s="105" t="s">
        <v>2323</v>
      </c>
      <c r="C1010" s="161" t="s">
        <v>3435</v>
      </c>
      <c r="D1010" s="101" t="s">
        <v>395</v>
      </c>
      <c r="E1010" s="161" t="str">
        <f>'Fields on Screen Rules'!AE$170</f>
        <v>City (48)</v>
      </c>
      <c r="F1010" s="258"/>
      <c r="G1010" s="164"/>
      <c r="H1010" s="177"/>
      <c r="I1010" s="287"/>
    </row>
    <row r="1011" spans="1:9" s="104" customFormat="1" outlineLevel="1" x14ac:dyDescent="0.25">
      <c r="A1011" s="51" t="s">
        <v>3871</v>
      </c>
      <c r="B1011" s="105" t="s">
        <v>2323</v>
      </c>
      <c r="C1011" s="161" t="s">
        <v>3435</v>
      </c>
      <c r="D1011" s="101" t="s">
        <v>284</v>
      </c>
      <c r="E1011" s="161" t="str">
        <f>'Fields on Screen Rules'!AE$171</f>
        <v>State (49)</v>
      </c>
      <c r="F1011" s="258"/>
      <c r="G1011" s="164"/>
      <c r="H1011" s="177"/>
      <c r="I1011" s="287"/>
    </row>
    <row r="1012" spans="1:9" s="104" customFormat="1" outlineLevel="1" x14ac:dyDescent="0.25">
      <c r="A1012" s="51" t="s">
        <v>3872</v>
      </c>
      <c r="B1012" s="105" t="s">
        <v>2323</v>
      </c>
      <c r="C1012" s="161" t="s">
        <v>3435</v>
      </c>
      <c r="D1012" s="101" t="s">
        <v>285</v>
      </c>
      <c r="E1012" s="161" t="str">
        <f>'Fields on Screen Rules'!AE$172</f>
        <v>Zip Code (50)</v>
      </c>
      <c r="F1012" s="258"/>
      <c r="G1012" s="164"/>
      <c r="H1012" s="177"/>
      <c r="I1012" s="287"/>
    </row>
    <row r="1013" spans="1:9" s="104" customFormat="1" ht="20.399999999999999" outlineLevel="1" x14ac:dyDescent="0.25">
      <c r="A1013" s="51" t="s">
        <v>3873</v>
      </c>
      <c r="B1013" s="105" t="s">
        <v>2323</v>
      </c>
      <c r="C1013" s="161" t="s">
        <v>3435</v>
      </c>
      <c r="D1013" s="101" t="s">
        <v>3437</v>
      </c>
      <c r="E1013" s="132"/>
      <c r="F1013" s="163" t="s">
        <v>725</v>
      </c>
      <c r="G1013" s="164"/>
      <c r="H1013" s="177"/>
      <c r="I1013" s="287"/>
    </row>
    <row r="1014" spans="1:9" s="104" customFormat="1" outlineLevel="1" x14ac:dyDescent="0.25">
      <c r="A1014" s="51" t="s">
        <v>3874</v>
      </c>
      <c r="B1014" s="105" t="s">
        <v>2323</v>
      </c>
      <c r="C1014" s="161" t="s">
        <v>3435</v>
      </c>
      <c r="D1014" s="101" t="s">
        <v>95</v>
      </c>
      <c r="E1014" s="132"/>
      <c r="F1014" s="163" t="s">
        <v>725</v>
      </c>
      <c r="G1014" s="164"/>
      <c r="H1014" s="177"/>
      <c r="I1014" s="287"/>
    </row>
    <row r="1015" spans="1:9" s="104" customFormat="1" outlineLevel="1" x14ac:dyDescent="0.25">
      <c r="A1015" s="51" t="s">
        <v>3875</v>
      </c>
      <c r="B1015" s="49" t="s">
        <v>2323</v>
      </c>
      <c r="C1015" s="14" t="s">
        <v>218</v>
      </c>
      <c r="D1015" s="33" t="s">
        <v>415</v>
      </c>
      <c r="E1015" s="162"/>
      <c r="F1015" s="39"/>
      <c r="G1015" s="164"/>
      <c r="H1015" s="177"/>
      <c r="I1015" s="287"/>
    </row>
    <row r="1016" spans="1:9" s="104" customFormat="1" ht="27" customHeight="1" outlineLevel="1" x14ac:dyDescent="0.25">
      <c r="A1016" s="51" t="s">
        <v>3876</v>
      </c>
      <c r="B1016" s="105" t="s">
        <v>2323</v>
      </c>
      <c r="C1016" s="161" t="s">
        <v>3491</v>
      </c>
      <c r="D1016" s="101" t="s">
        <v>3492</v>
      </c>
      <c r="E1016" s="161" t="str">
        <f>"Check this box if "&amp;'Fields on Screen Rules'!$AE$305&amp;" is No and "&amp;'Fields on Screen Rules'!$AE$310&amp;" is yes"</f>
        <v>Check this box if Does the Proposed Insured authorize the disclosure of HIV test results which are other than normal to a physician or health care provider? (165) is No and Does the Proposed Insured also want to receive a copy of results which are other than normal? (170) is yes</v>
      </c>
      <c r="F1016" s="258"/>
      <c r="G1016" s="164"/>
      <c r="H1016" s="177"/>
      <c r="I1016" s="287"/>
    </row>
    <row r="1017" spans="1:9" s="104" customFormat="1" ht="20.399999999999999" outlineLevel="1" x14ac:dyDescent="0.25">
      <c r="A1017" s="51" t="s">
        <v>3877</v>
      </c>
      <c r="B1017" s="105" t="s">
        <v>2323</v>
      </c>
      <c r="C1017" s="161" t="s">
        <v>3491</v>
      </c>
      <c r="D1017" s="101" t="s">
        <v>3494</v>
      </c>
      <c r="E1017" s="161" t="str">
        <f>"Check this box if "&amp;'Fields on Screen Rules'!$AE$305&amp;" is Yes and "&amp;'Fields on Screen Rules'!$AE$310&amp;" is No"</f>
        <v>Check this box if Does the Proposed Insured authorize the disclosure of HIV test results which are other than normal to a physician or health care provider? (165) is Yes and Does the Proposed Insured also want to receive a copy of results which are other than normal? (170) is No</v>
      </c>
      <c r="F1017" s="258"/>
      <c r="G1017" s="164"/>
      <c r="H1017" s="177"/>
      <c r="I1017" s="287"/>
    </row>
    <row r="1018" spans="1:9" s="104" customFormat="1" ht="30.6" outlineLevel="1" x14ac:dyDescent="0.25">
      <c r="A1018" s="51" t="s">
        <v>3878</v>
      </c>
      <c r="B1018" s="105" t="s">
        <v>2323</v>
      </c>
      <c r="C1018" s="161" t="s">
        <v>3491</v>
      </c>
      <c r="D1018" s="101" t="s">
        <v>3493</v>
      </c>
      <c r="E1018" s="161" t="str">
        <f>"Check this box if "&amp;'Fields on Screen Rules'!$AE$305&amp;" is Yes and "&amp;'Fields on Screen Rules'!$AE$310&amp;" is yes"</f>
        <v>Check this box if Does the Proposed Insured authorize the disclosure of HIV test results which are other than normal to a physician or health care provider? (165) is Yes and Does the Proposed Insured also want to receive a copy of results which are other than normal? (170) is yes</v>
      </c>
      <c r="F1018" s="258"/>
      <c r="G1018" s="164"/>
      <c r="H1018" s="177"/>
      <c r="I1018" s="287"/>
    </row>
    <row r="1019" spans="1:9" s="104" customFormat="1" ht="25.65" customHeight="1" outlineLevel="1" x14ac:dyDescent="0.25">
      <c r="A1019" s="51" t="s">
        <v>3879</v>
      </c>
      <c r="B1019" s="105" t="s">
        <v>2323</v>
      </c>
      <c r="C1019" s="161" t="s">
        <v>3495</v>
      </c>
      <c r="D1019" s="101" t="s">
        <v>3433</v>
      </c>
      <c r="E1019" s="161" t="str">
        <f>'Fields on Screen Rules'!$AE$321</f>
        <v>Physician Name (180)</v>
      </c>
      <c r="F1019" s="258"/>
      <c r="G1019" s="164"/>
      <c r="H1019" s="177"/>
      <c r="I1019" s="287"/>
    </row>
    <row r="1020" spans="1:9" s="104" customFormat="1" ht="25.65" customHeight="1" outlineLevel="1" x14ac:dyDescent="0.25">
      <c r="A1020" s="51" t="s">
        <v>3880</v>
      </c>
      <c r="B1020" s="105" t="s">
        <v>2323</v>
      </c>
      <c r="C1020" s="161" t="s">
        <v>3495</v>
      </c>
      <c r="D1020" s="101" t="s">
        <v>3434</v>
      </c>
      <c r="E1020" s="161" t="str">
        <f>'Fields on Screen Rules'!$AE$319&amp;" or "&amp;'Fields on Screen Rules'!$AE$320</f>
        <v>Provider (178) or Facility Name (179)</v>
      </c>
      <c r="F1020" s="258"/>
      <c r="G1020" s="164"/>
      <c r="H1020" s="177"/>
      <c r="I1020" s="287"/>
    </row>
    <row r="1021" spans="1:9" s="104" customFormat="1" ht="25.65" customHeight="1" outlineLevel="1" x14ac:dyDescent="0.25">
      <c r="A1021" s="51" t="s">
        <v>3881</v>
      </c>
      <c r="B1021" s="105" t="s">
        <v>2323</v>
      </c>
      <c r="C1021" s="161" t="s">
        <v>3495</v>
      </c>
      <c r="D1021" s="101" t="s">
        <v>283</v>
      </c>
      <c r="E1021" s="161" t="str">
        <f>'Fields on Screen Rules'!$AE$322</f>
        <v>Address (181)</v>
      </c>
      <c r="F1021" s="258"/>
      <c r="G1021" s="164"/>
      <c r="H1021" s="177"/>
      <c r="I1021" s="287"/>
    </row>
    <row r="1022" spans="1:9" s="104" customFormat="1" ht="25.65" customHeight="1" outlineLevel="1" x14ac:dyDescent="0.25">
      <c r="A1022" s="51" t="s">
        <v>3882</v>
      </c>
      <c r="B1022" s="105" t="s">
        <v>2323</v>
      </c>
      <c r="C1022" s="161" t="s">
        <v>3495</v>
      </c>
      <c r="D1022" s="101" t="s">
        <v>395</v>
      </c>
      <c r="E1022" s="161" t="str">
        <f>'Fields on Screen Rules'!$AE$323</f>
        <v>City (182)</v>
      </c>
      <c r="F1022" s="258"/>
      <c r="G1022" s="164"/>
      <c r="H1022" s="177"/>
      <c r="I1022" s="287"/>
    </row>
    <row r="1023" spans="1:9" s="104" customFormat="1" ht="25.65" customHeight="1" outlineLevel="1" x14ac:dyDescent="0.25">
      <c r="A1023" s="51" t="s">
        <v>3883</v>
      </c>
      <c r="B1023" s="105" t="s">
        <v>2323</v>
      </c>
      <c r="C1023" s="161" t="s">
        <v>3495</v>
      </c>
      <c r="D1023" s="101" t="s">
        <v>284</v>
      </c>
      <c r="E1023" s="161" t="str">
        <f>'Fields on Screen Rules'!$AE$324</f>
        <v>State (183)</v>
      </c>
      <c r="F1023" s="258"/>
      <c r="G1023" s="164"/>
      <c r="H1023" s="177"/>
      <c r="I1023" s="287"/>
    </row>
    <row r="1024" spans="1:9" s="104" customFormat="1" ht="25.65" customHeight="1" outlineLevel="1" x14ac:dyDescent="0.25">
      <c r="A1024" s="51" t="s">
        <v>3884</v>
      </c>
      <c r="B1024" s="105" t="s">
        <v>2323</v>
      </c>
      <c r="C1024" s="161" t="s">
        <v>3495</v>
      </c>
      <c r="D1024" s="101" t="s">
        <v>285</v>
      </c>
      <c r="E1024" s="161" t="str">
        <f>'Fields on Screen Rules'!$AE$325</f>
        <v>Zip Code (184)</v>
      </c>
      <c r="F1024" s="258"/>
      <c r="G1024" s="164"/>
      <c r="H1024" s="177"/>
      <c r="I1024" s="287"/>
    </row>
    <row r="1025" spans="1:9" s="104" customFormat="1" ht="20.399999999999999" outlineLevel="1" x14ac:dyDescent="0.25">
      <c r="A1025" s="51" t="s">
        <v>3885</v>
      </c>
      <c r="B1025" s="105" t="s">
        <v>2323</v>
      </c>
      <c r="C1025" s="161" t="s">
        <v>3435</v>
      </c>
      <c r="D1025" s="101" t="s">
        <v>3439</v>
      </c>
      <c r="E1025" s="161" t="str">
        <f>'Fields on Screen Rules'!AE$144&amp;" "&amp;'Fields on Screen Rules'!AE$145&amp;" "&amp;'Fields on Screen Rules'!AE$146&amp;" "&amp;'Fields on Screen Rules'!AE$147</f>
        <v>First (23) MI (24) Last (25) Suffix (26)</v>
      </c>
      <c r="F1025" s="258"/>
      <c r="G1025" s="164"/>
      <c r="H1025" s="177"/>
      <c r="I1025" s="287"/>
    </row>
    <row r="1026" spans="1:9" s="104" customFormat="1" outlineLevel="1" x14ac:dyDescent="0.25">
      <c r="A1026" s="51" t="s">
        <v>3886</v>
      </c>
      <c r="B1026" s="105" t="s">
        <v>2323</v>
      </c>
      <c r="C1026" s="161" t="s">
        <v>3435</v>
      </c>
      <c r="D1026" s="101" t="s">
        <v>150</v>
      </c>
      <c r="E1026" s="161" t="str">
        <f>'Fields on Screen Rules'!$AE$158</f>
        <v>Date of Birth (36)</v>
      </c>
      <c r="F1026" s="258"/>
      <c r="G1026" s="164"/>
      <c r="H1026" s="177"/>
      <c r="I1026" s="287"/>
    </row>
    <row r="1027" spans="1:9" s="104" customFormat="1" outlineLevel="1" x14ac:dyDescent="0.25">
      <c r="A1027" s="51" t="s">
        <v>3887</v>
      </c>
      <c r="B1027" s="105" t="s">
        <v>2323</v>
      </c>
      <c r="C1027" s="161" t="s">
        <v>3435</v>
      </c>
      <c r="D1027" s="101" t="s">
        <v>3436</v>
      </c>
      <c r="E1027" s="161" t="str">
        <f>'Fields on Screen Rules'!AE$171</f>
        <v>State (49)</v>
      </c>
      <c r="F1027" s="258"/>
      <c r="G1027" s="164"/>
      <c r="H1027" s="177"/>
      <c r="I1027" s="287"/>
    </row>
    <row r="1028" spans="1:9" s="104" customFormat="1" outlineLevel="1" x14ac:dyDescent="0.25">
      <c r="A1028" s="51" t="s">
        <v>3888</v>
      </c>
      <c r="B1028" s="105" t="s">
        <v>2323</v>
      </c>
      <c r="C1028" s="161" t="s">
        <v>3435</v>
      </c>
      <c r="D1028" s="101" t="s">
        <v>3474</v>
      </c>
      <c r="E1028" s="132"/>
      <c r="F1028" s="163" t="s">
        <v>725</v>
      </c>
      <c r="G1028" s="164"/>
      <c r="H1028" s="177"/>
      <c r="I1028" s="287"/>
    </row>
    <row r="1029" spans="1:9" s="104" customFormat="1" outlineLevel="1" x14ac:dyDescent="0.25">
      <c r="A1029" s="51" t="s">
        <v>3889</v>
      </c>
      <c r="B1029" s="105" t="s">
        <v>2323</v>
      </c>
      <c r="C1029" s="161" t="s">
        <v>3435</v>
      </c>
      <c r="D1029" s="101" t="s">
        <v>95</v>
      </c>
      <c r="E1029" s="132"/>
      <c r="F1029" s="163" t="s">
        <v>725</v>
      </c>
      <c r="G1029" s="164"/>
      <c r="H1029" s="177"/>
      <c r="I1029" s="287"/>
    </row>
    <row r="1030" spans="1:9" s="104" customFormat="1" ht="20.399999999999999" x14ac:dyDescent="0.25">
      <c r="A1030" s="51" t="s">
        <v>3989</v>
      </c>
      <c r="B1030" s="19" t="s">
        <v>1284</v>
      </c>
      <c r="C1030" s="65"/>
      <c r="D1030" s="65"/>
      <c r="E1030" s="93"/>
      <c r="F1030" s="17"/>
      <c r="G1030" s="164"/>
      <c r="H1030" s="177"/>
      <c r="I1030" s="287"/>
    </row>
    <row r="1031" spans="1:9" s="104" customFormat="1" ht="20.399999999999999" outlineLevel="1" x14ac:dyDescent="0.25">
      <c r="A1031" s="51" t="s">
        <v>3990</v>
      </c>
      <c r="B1031" s="105" t="s">
        <v>1284</v>
      </c>
      <c r="C1031" s="161" t="s">
        <v>173</v>
      </c>
      <c r="D1031" s="101" t="s">
        <v>2507</v>
      </c>
      <c r="E1031" s="161" t="str">
        <f>'Fields on Screen Rules'!AE$144&amp;" "&amp;'Fields on Screen Rules'!AE$145&amp;" "&amp;'Fields on Screen Rules'!AE$146&amp;" "&amp;'Fields on Screen Rules'!AE$147</f>
        <v>First (23) MI (24) Last (25) Suffix (26)</v>
      </c>
      <c r="F1031" s="258"/>
      <c r="G1031" s="164"/>
      <c r="H1031" s="177"/>
      <c r="I1031" s="287"/>
    </row>
    <row r="1032" spans="1:9" s="104" customFormat="1" ht="20.399999999999999" outlineLevel="1" x14ac:dyDescent="0.25">
      <c r="A1032" s="51" t="s">
        <v>3992</v>
      </c>
      <c r="B1032" s="105" t="s">
        <v>1284</v>
      </c>
      <c r="C1032" s="161" t="s">
        <v>173</v>
      </c>
      <c r="D1032" s="101" t="s">
        <v>2659</v>
      </c>
      <c r="E1032" s="161" t="str">
        <f>'Fields on Screen Rules'!$AE$158</f>
        <v>Date of Birth (36)</v>
      </c>
      <c r="F1032" s="522"/>
      <c r="G1032" s="164"/>
      <c r="H1032" s="177"/>
      <c r="I1032" s="287"/>
    </row>
    <row r="1033" spans="1:9" s="514" customFormat="1" ht="20.399999999999999" outlineLevel="1" x14ac:dyDescent="0.25">
      <c r="A1033" s="51" t="s">
        <v>3991</v>
      </c>
      <c r="B1033" s="105" t="s">
        <v>1284</v>
      </c>
      <c r="C1033" s="161" t="s">
        <v>173</v>
      </c>
      <c r="D1033" s="101" t="s">
        <v>3974</v>
      </c>
      <c r="E1033" s="167" t="s">
        <v>792</v>
      </c>
      <c r="F1033" s="510"/>
      <c r="G1033" s="511"/>
      <c r="H1033" s="512"/>
      <c r="I1033" s="513"/>
    </row>
    <row r="1034" spans="1:9" s="69" customFormat="1" ht="20.399999999999999" outlineLevel="1" x14ac:dyDescent="0.25">
      <c r="A1034" s="51" t="s">
        <v>3993</v>
      </c>
      <c r="B1034" s="105" t="s">
        <v>1284</v>
      </c>
      <c r="C1034" s="161" t="s">
        <v>173</v>
      </c>
      <c r="D1034" s="101" t="s">
        <v>3975</v>
      </c>
      <c r="E1034" s="167" t="s">
        <v>792</v>
      </c>
      <c r="F1034" s="143"/>
      <c r="G1034" s="612"/>
      <c r="H1034" s="177"/>
      <c r="I1034" s="287"/>
    </row>
    <row r="1035" spans="1:9" s="69" customFormat="1" ht="20.399999999999999" outlineLevel="1" x14ac:dyDescent="0.25">
      <c r="A1035" s="51" t="s">
        <v>3994</v>
      </c>
      <c r="B1035" s="105" t="s">
        <v>1284</v>
      </c>
      <c r="C1035" s="161" t="s">
        <v>173</v>
      </c>
      <c r="D1035" s="101" t="s">
        <v>3976</v>
      </c>
      <c r="E1035" s="161" t="str">
        <f>'Fields on Screen Rules'!$AE$643</f>
        <v>Date of Last Visit (mm/yyyy) (364)</v>
      </c>
      <c r="F1035" s="143"/>
      <c r="G1035" s="612"/>
      <c r="H1035" s="177"/>
      <c r="I1035" s="287"/>
    </row>
    <row r="1036" spans="1:9" s="69" customFormat="1" ht="20.399999999999999" outlineLevel="1" x14ac:dyDescent="0.25">
      <c r="A1036" s="51" t="s">
        <v>3995</v>
      </c>
      <c r="B1036" s="105" t="s">
        <v>1284</v>
      </c>
      <c r="C1036" s="161" t="s">
        <v>173</v>
      </c>
      <c r="D1036" s="101" t="s">
        <v>1273</v>
      </c>
      <c r="E1036" s="167" t="s">
        <v>792</v>
      </c>
      <c r="F1036" s="143"/>
      <c r="G1036" s="612"/>
      <c r="H1036" s="177"/>
      <c r="I1036" s="287"/>
    </row>
    <row r="1037" spans="1:9" s="69" customFormat="1" ht="20.399999999999999" outlineLevel="1" x14ac:dyDescent="0.25">
      <c r="A1037" s="51" t="s">
        <v>3996</v>
      </c>
      <c r="B1037" s="105" t="s">
        <v>1284</v>
      </c>
      <c r="C1037" s="161" t="s">
        <v>173</v>
      </c>
      <c r="D1037" s="101" t="s">
        <v>3977</v>
      </c>
      <c r="E1037" s="167" t="s">
        <v>792</v>
      </c>
      <c r="F1037" s="143"/>
      <c r="G1037" s="612"/>
      <c r="H1037" s="177"/>
      <c r="I1037" s="287"/>
    </row>
    <row r="1038" spans="1:9" s="69" customFormat="1" ht="20.399999999999999" outlineLevel="1" x14ac:dyDescent="0.25">
      <c r="A1038" s="51" t="s">
        <v>3997</v>
      </c>
      <c r="B1038" s="105" t="s">
        <v>1284</v>
      </c>
      <c r="C1038" s="161" t="s">
        <v>173</v>
      </c>
      <c r="D1038" s="101" t="s">
        <v>3978</v>
      </c>
      <c r="E1038" s="161" t="str">
        <f>'Fields on Screen Rules'!$AE$636&amp;" followed by "&amp;'Fields on Screen Rules'!$AE$637&amp;" in parentheses"</f>
        <v>Physician Name (357) followed by Type of Specialty (358) in parentheses</v>
      </c>
      <c r="F1038" s="143"/>
      <c r="G1038" s="612"/>
      <c r="H1038" s="177"/>
      <c r="I1038" s="287"/>
    </row>
    <row r="1039" spans="1:9" s="69" customFormat="1" ht="20.399999999999999" outlineLevel="1" x14ac:dyDescent="0.25">
      <c r="A1039" s="51" t="s">
        <v>3998</v>
      </c>
      <c r="B1039" s="105" t="s">
        <v>1284</v>
      </c>
      <c r="C1039" s="161" t="s">
        <v>173</v>
      </c>
      <c r="D1039" s="101" t="s">
        <v>3979</v>
      </c>
      <c r="E1039" s="161" t="str">
        <f>'Fields on Screen Rules'!$AE$642</f>
        <v>Telephone # (363)</v>
      </c>
      <c r="F1039" s="143"/>
      <c r="G1039" s="612"/>
      <c r="H1039" s="177"/>
      <c r="I1039" s="287"/>
    </row>
    <row r="1040" spans="1:9" s="69" customFormat="1" ht="20.399999999999999" outlineLevel="1" x14ac:dyDescent="0.25">
      <c r="A1040" s="51" t="s">
        <v>3999</v>
      </c>
      <c r="B1040" s="105" t="s">
        <v>1284</v>
      </c>
      <c r="C1040" s="161" t="s">
        <v>173</v>
      </c>
      <c r="D1040" s="101" t="s">
        <v>3980</v>
      </c>
      <c r="E1040" s="161" t="str">
        <f>'Fields on Screen Rules'!$AE$638</f>
        <v>Street Address (359)</v>
      </c>
      <c r="F1040" s="143"/>
      <c r="G1040" s="612"/>
      <c r="H1040" s="177"/>
      <c r="I1040" s="287"/>
    </row>
    <row r="1041" spans="1:9" s="69" customFormat="1" ht="20.399999999999999" outlineLevel="1" x14ac:dyDescent="0.25">
      <c r="A1041" s="51" t="s">
        <v>4000</v>
      </c>
      <c r="B1041" s="105" t="s">
        <v>1284</v>
      </c>
      <c r="C1041" s="161" t="s">
        <v>173</v>
      </c>
      <c r="D1041" s="101" t="s">
        <v>395</v>
      </c>
      <c r="E1041" s="161" t="str">
        <f>'Fields on Screen Rules'!$AE$639</f>
        <v>City (360)</v>
      </c>
      <c r="F1041" s="143"/>
      <c r="G1041" s="612"/>
      <c r="H1041" s="177"/>
      <c r="I1041" s="287"/>
    </row>
    <row r="1042" spans="1:9" s="69" customFormat="1" ht="20.399999999999999" outlineLevel="1" x14ac:dyDescent="0.25">
      <c r="A1042" s="51" t="s">
        <v>4001</v>
      </c>
      <c r="B1042" s="105" t="s">
        <v>1284</v>
      </c>
      <c r="C1042" s="161" t="s">
        <v>173</v>
      </c>
      <c r="D1042" s="101" t="s">
        <v>284</v>
      </c>
      <c r="E1042" s="161" t="str">
        <f>'Fields on Screen Rules'!$AE$640</f>
        <v>State (361)</v>
      </c>
      <c r="F1042" s="143"/>
      <c r="G1042" s="612"/>
      <c r="H1042" s="177"/>
      <c r="I1042" s="287"/>
    </row>
    <row r="1043" spans="1:9" s="69" customFormat="1" ht="20.399999999999999" outlineLevel="1" x14ac:dyDescent="0.25">
      <c r="A1043" s="51" t="s">
        <v>4002</v>
      </c>
      <c r="B1043" s="105" t="s">
        <v>1284</v>
      </c>
      <c r="C1043" s="161" t="s">
        <v>173</v>
      </c>
      <c r="D1043" s="101" t="s">
        <v>285</v>
      </c>
      <c r="E1043" s="161" t="str">
        <f>'Fields on Screen Rules'!$AE$641</f>
        <v>Zip Code (362)</v>
      </c>
      <c r="F1043" s="143"/>
      <c r="G1043" s="612"/>
      <c r="H1043" s="177"/>
      <c r="I1043" s="287"/>
    </row>
    <row r="1044" spans="1:9" s="69" customFormat="1" ht="20.399999999999999" outlineLevel="1" x14ac:dyDescent="0.25">
      <c r="A1044" s="51" t="s">
        <v>4003</v>
      </c>
      <c r="B1044" s="105" t="s">
        <v>1284</v>
      </c>
      <c r="C1044" s="161" t="s">
        <v>173</v>
      </c>
      <c r="D1044" s="101" t="s">
        <v>3981</v>
      </c>
      <c r="E1044" s="161" t="str">
        <f>'Fields on Screen Rules'!$AE$627</f>
        <v>Physician/Medical Facility Name (348)</v>
      </c>
      <c r="F1044" s="143"/>
      <c r="G1044" s="612"/>
      <c r="H1044" s="177"/>
      <c r="I1044" s="287"/>
    </row>
    <row r="1045" spans="1:9" s="69" customFormat="1" ht="20.399999999999999" outlineLevel="1" x14ac:dyDescent="0.25">
      <c r="A1045" s="51" t="s">
        <v>4004</v>
      </c>
      <c r="B1045" s="105" t="s">
        <v>1284</v>
      </c>
      <c r="C1045" s="161" t="s">
        <v>173</v>
      </c>
      <c r="D1045" s="101" t="s">
        <v>2807</v>
      </c>
      <c r="E1045" s="161" t="str">
        <f>'Fields on Screen Rules'!$AE$632</f>
        <v>Telephone # (353)</v>
      </c>
      <c r="F1045" s="143"/>
      <c r="G1045" s="612"/>
      <c r="H1045" s="177"/>
      <c r="I1045" s="287"/>
    </row>
    <row r="1046" spans="1:9" s="69" customFormat="1" ht="20.399999999999999" outlineLevel="1" x14ac:dyDescent="0.25">
      <c r="A1046" s="51" t="s">
        <v>4005</v>
      </c>
      <c r="B1046" s="105" t="s">
        <v>1284</v>
      </c>
      <c r="C1046" s="161" t="s">
        <v>173</v>
      </c>
      <c r="D1046" s="101" t="s">
        <v>2808</v>
      </c>
      <c r="E1046" s="161" t="str">
        <f>'Fields on Screen Rules'!$AE$628</f>
        <v>Street Address (349)</v>
      </c>
      <c r="F1046" s="143"/>
      <c r="G1046" s="612"/>
      <c r="H1046" s="177"/>
      <c r="I1046" s="287"/>
    </row>
    <row r="1047" spans="1:9" s="69" customFormat="1" ht="20.399999999999999" outlineLevel="1" x14ac:dyDescent="0.25">
      <c r="A1047" s="51" t="s">
        <v>4006</v>
      </c>
      <c r="B1047" s="105" t="s">
        <v>1284</v>
      </c>
      <c r="C1047" s="161" t="s">
        <v>173</v>
      </c>
      <c r="D1047" s="101" t="s">
        <v>395</v>
      </c>
      <c r="E1047" s="161" t="str">
        <f>'Fields on Screen Rules'!$AE$629</f>
        <v>City (350)</v>
      </c>
      <c r="F1047" s="143"/>
      <c r="G1047" s="612"/>
      <c r="H1047" s="177"/>
      <c r="I1047" s="287"/>
    </row>
    <row r="1048" spans="1:9" s="69" customFormat="1" ht="20.399999999999999" outlineLevel="1" x14ac:dyDescent="0.25">
      <c r="A1048" s="51" t="s">
        <v>4007</v>
      </c>
      <c r="B1048" s="105" t="s">
        <v>1284</v>
      </c>
      <c r="C1048" s="161" t="s">
        <v>173</v>
      </c>
      <c r="D1048" s="101" t="s">
        <v>284</v>
      </c>
      <c r="E1048" s="161" t="str">
        <f>'Fields on Screen Rules'!$AE$630</f>
        <v>State (351)</v>
      </c>
      <c r="F1048" s="143"/>
      <c r="G1048" s="612"/>
      <c r="H1048" s="177"/>
      <c r="I1048" s="287"/>
    </row>
    <row r="1049" spans="1:9" s="69" customFormat="1" ht="20.399999999999999" outlineLevel="1" x14ac:dyDescent="0.25">
      <c r="A1049" s="51" t="s">
        <v>4008</v>
      </c>
      <c r="B1049" s="105" t="s">
        <v>1284</v>
      </c>
      <c r="C1049" s="161" t="s">
        <v>173</v>
      </c>
      <c r="D1049" s="101" t="s">
        <v>285</v>
      </c>
      <c r="E1049" s="161" t="str">
        <f>'Fields on Screen Rules'!$AE$631</f>
        <v>Zip Code (352)</v>
      </c>
      <c r="F1049" s="143"/>
      <c r="G1049" s="612"/>
      <c r="H1049" s="177"/>
      <c r="I1049" s="287"/>
    </row>
    <row r="1050" spans="1:9" s="69" customFormat="1" ht="20.399999999999999" outlineLevel="1" x14ac:dyDescent="0.25">
      <c r="A1050" s="51" t="s">
        <v>4009</v>
      </c>
      <c r="B1050" s="105" t="s">
        <v>1284</v>
      </c>
      <c r="C1050" s="161" t="s">
        <v>173</v>
      </c>
      <c r="D1050" s="101" t="s">
        <v>3982</v>
      </c>
      <c r="E1050" s="161" t="str">
        <f>'Fields on Screen Rules'!$AE$633</f>
        <v>Date of Last Visit (mm/yyyy) (354)</v>
      </c>
      <c r="F1050" s="143"/>
      <c r="G1050" s="612"/>
      <c r="H1050" s="177"/>
      <c r="I1050" s="287"/>
    </row>
    <row r="1051" spans="1:9" s="69" customFormat="1" ht="20.399999999999999" outlineLevel="1" x14ac:dyDescent="0.25">
      <c r="A1051" s="51" t="s">
        <v>4010</v>
      </c>
      <c r="B1051" s="105" t="s">
        <v>1284</v>
      </c>
      <c r="C1051" s="161" t="s">
        <v>173</v>
      </c>
      <c r="D1051" s="101" t="s">
        <v>3983</v>
      </c>
      <c r="E1051" s="167" t="s">
        <v>792</v>
      </c>
      <c r="F1051" s="143"/>
      <c r="G1051" s="612"/>
      <c r="H1051" s="177"/>
      <c r="I1051" s="287"/>
    </row>
    <row r="1052" spans="1:9" s="69" customFormat="1" ht="20.399999999999999" outlineLevel="1" x14ac:dyDescent="0.25">
      <c r="A1052" s="51" t="s">
        <v>4011</v>
      </c>
      <c r="B1052" s="105" t="s">
        <v>1284</v>
      </c>
      <c r="C1052" s="161" t="s">
        <v>173</v>
      </c>
      <c r="D1052" s="101" t="s">
        <v>3984</v>
      </c>
      <c r="E1052" s="167" t="s">
        <v>792</v>
      </c>
      <c r="F1052" s="143"/>
      <c r="G1052" s="612"/>
      <c r="H1052" s="177"/>
      <c r="I1052" s="287"/>
    </row>
    <row r="1053" spans="1:9" s="69" customFormat="1" ht="30.6" outlineLevel="1" x14ac:dyDescent="0.25">
      <c r="A1053" s="51" t="s">
        <v>4012</v>
      </c>
      <c r="B1053" s="105" t="s">
        <v>1284</v>
      </c>
      <c r="C1053" s="161" t="s">
        <v>173</v>
      </c>
      <c r="D1053" s="101" t="s">
        <v>3985</v>
      </c>
      <c r="E1053" s="161" t="str">
        <f>'Fields on Screen Rules'!$AE$644</f>
        <v>Enter any additional medical provider's information including name(s), address(es) and phone number(s) below. If the proposed insured does not have a Primary Care Physician or a Specialist, indicate as such below. (365)</v>
      </c>
      <c r="F1053" s="143"/>
      <c r="G1053" s="612"/>
      <c r="H1053" s="177"/>
      <c r="I1053" s="287"/>
    </row>
    <row r="1054" spans="1:9" s="69" customFormat="1" ht="20.399999999999999" outlineLevel="1" x14ac:dyDescent="0.25">
      <c r="A1054" s="51" t="s">
        <v>4013</v>
      </c>
      <c r="B1054" s="105" t="s">
        <v>1284</v>
      </c>
      <c r="C1054" s="161" t="s">
        <v>3986</v>
      </c>
      <c r="D1054" s="101" t="s">
        <v>3987</v>
      </c>
      <c r="E1054" s="167" t="s">
        <v>2641</v>
      </c>
      <c r="F1054" s="143"/>
      <c r="G1054" s="612"/>
      <c r="H1054" s="177"/>
      <c r="I1054" s="287"/>
    </row>
    <row r="1055" spans="1:9" s="104" customFormat="1" ht="51" x14ac:dyDescent="0.25">
      <c r="A1055" s="51" t="s">
        <v>4022</v>
      </c>
      <c r="B1055" s="19" t="s">
        <v>1527</v>
      </c>
      <c r="C1055" s="65" t="s">
        <v>4021</v>
      </c>
      <c r="D1055" s="65"/>
      <c r="E1055" s="93"/>
      <c r="F1055" s="17"/>
      <c r="G1055" s="164"/>
      <c r="H1055" s="137"/>
      <c r="I1055" s="287"/>
    </row>
    <row r="1056" spans="1:9" s="104" customFormat="1" ht="20.399999999999999" outlineLevel="1" x14ac:dyDescent="0.25">
      <c r="A1056" s="51" t="s">
        <v>4023</v>
      </c>
      <c r="B1056" s="49" t="s">
        <v>1527</v>
      </c>
      <c r="C1056" s="14" t="s">
        <v>114</v>
      </c>
      <c r="D1056" s="33" t="s">
        <v>415</v>
      </c>
      <c r="E1056" s="162"/>
      <c r="F1056" s="39"/>
      <c r="G1056" s="164"/>
      <c r="H1056" s="137"/>
      <c r="I1056" s="287"/>
    </row>
    <row r="1057" spans="1:9" s="104" customFormat="1" ht="20.399999999999999" outlineLevel="1" x14ac:dyDescent="0.25">
      <c r="A1057" s="51" t="s">
        <v>4024</v>
      </c>
      <c r="B1057" s="2" t="s">
        <v>1527</v>
      </c>
      <c r="C1057" s="101" t="s">
        <v>114</v>
      </c>
      <c r="D1057" s="101" t="s">
        <v>635</v>
      </c>
      <c r="E1057" s="161" t="str">
        <f>'Fields on Screen Rules'!AE$144&amp;" "&amp;'Fields on Screen Rules'!AE$145&amp;" "&amp;'Fields on Screen Rules'!AE$146&amp;" "&amp;'Fields on Screen Rules'!AE$147</f>
        <v>First (23) MI (24) Last (25) Suffix (26)</v>
      </c>
      <c r="F1057" s="40"/>
      <c r="G1057" s="164"/>
      <c r="H1057" s="137"/>
      <c r="I1057" s="287"/>
    </row>
    <row r="1058" spans="1:9" s="104" customFormat="1" ht="20.399999999999999" outlineLevel="1" x14ac:dyDescent="0.25">
      <c r="A1058" s="51" t="s">
        <v>4025</v>
      </c>
      <c r="B1058" s="2" t="s">
        <v>1527</v>
      </c>
      <c r="C1058" s="101" t="s">
        <v>114</v>
      </c>
      <c r="D1058" s="101" t="s">
        <v>150</v>
      </c>
      <c r="E1058" s="161" t="str">
        <f>'Fields on Screen Rules'!$AE$158</f>
        <v>Date of Birth (36)</v>
      </c>
      <c r="F1058" s="40"/>
      <c r="G1058" s="164"/>
      <c r="H1058" s="137"/>
      <c r="I1058" s="287"/>
    </row>
    <row r="1059" spans="1:9" s="104" customFormat="1" ht="20.399999999999999" outlineLevel="1" x14ac:dyDescent="0.25">
      <c r="A1059" s="51" t="s">
        <v>4026</v>
      </c>
      <c r="B1059" s="49" t="s">
        <v>1699</v>
      </c>
      <c r="C1059" s="14" t="s">
        <v>1425</v>
      </c>
      <c r="D1059" s="33" t="s">
        <v>415</v>
      </c>
      <c r="E1059" s="162"/>
      <c r="F1059" s="39"/>
      <c r="G1059" s="164"/>
      <c r="I1059" s="287"/>
    </row>
    <row r="1060" spans="1:9" s="104" customFormat="1" ht="20.399999999999999" outlineLevel="1" x14ac:dyDescent="0.25">
      <c r="A1060" s="51" t="s">
        <v>4027</v>
      </c>
      <c r="B1060" s="105" t="s">
        <v>1699</v>
      </c>
      <c r="C1060" s="262" t="s">
        <v>1425</v>
      </c>
      <c r="D1060" s="262" t="s">
        <v>1426</v>
      </c>
      <c r="E1060" s="161" t="str">
        <f>"Place an X in this box if "&amp;'Fields on Screen Rules'!$AE$838&amp;" is selected"</f>
        <v>Place an X in this box if Additional or different benefits  (551) is selected</v>
      </c>
      <c r="F1060" s="40"/>
      <c r="G1060" s="164"/>
      <c r="H1060" s="177"/>
      <c r="I1060" s="287"/>
    </row>
    <row r="1061" spans="1:9" s="104" customFormat="1" ht="20.399999999999999" outlineLevel="1" x14ac:dyDescent="0.25">
      <c r="A1061" s="51" t="s">
        <v>4028</v>
      </c>
      <c r="B1061" s="105" t="s">
        <v>1699</v>
      </c>
      <c r="C1061" s="262" t="s">
        <v>1425</v>
      </c>
      <c r="D1061" s="262" t="s">
        <v>1427</v>
      </c>
      <c r="E1061" s="161" t="str">
        <f>'Fields on Screen Rules'!$AE$839</f>
        <v>(please specify) (552)</v>
      </c>
      <c r="F1061" s="40"/>
      <c r="G1061" s="164"/>
      <c r="H1061" s="177"/>
      <c r="I1061" s="287"/>
    </row>
    <row r="1062" spans="1:9" s="104" customFormat="1" ht="20.399999999999999" outlineLevel="1" x14ac:dyDescent="0.25">
      <c r="A1062" s="51" t="s">
        <v>4029</v>
      </c>
      <c r="B1062" s="105" t="s">
        <v>1699</v>
      </c>
      <c r="C1062" s="262" t="s">
        <v>1425</v>
      </c>
      <c r="D1062" s="262" t="s">
        <v>1428</v>
      </c>
      <c r="E1062" s="161" t="str">
        <f>"Place an X in this box if "&amp;'Fields on Screen Rules'!$AE$840&amp;" is selected"</f>
        <v>Place an X in this box if No change in benefit, but lower premiums (553) is selected</v>
      </c>
      <c r="F1062" s="40"/>
      <c r="G1062" s="164"/>
      <c r="H1062" s="177"/>
      <c r="I1062" s="287"/>
    </row>
    <row r="1063" spans="1:9" s="104" customFormat="1" ht="20.399999999999999" outlineLevel="1" x14ac:dyDescent="0.25">
      <c r="A1063" s="51" t="s">
        <v>4030</v>
      </c>
      <c r="B1063" s="105" t="s">
        <v>1699</v>
      </c>
      <c r="C1063" s="262" t="s">
        <v>1425</v>
      </c>
      <c r="D1063" s="262" t="s">
        <v>1429</v>
      </c>
      <c r="E1063" s="161" t="str">
        <f>"Place an X in this box if "&amp;'Fields on Screen Rules'!$AE$841&amp;" is selected"</f>
        <v>Place an X in this box if Fewer benefits and lower premiums (554) is selected</v>
      </c>
      <c r="F1063" s="40"/>
      <c r="G1063" s="164"/>
      <c r="H1063" s="177"/>
      <c r="I1063" s="287"/>
    </row>
    <row r="1064" spans="1:9" s="104" customFormat="1" ht="20.399999999999999" outlineLevel="1" x14ac:dyDescent="0.25">
      <c r="A1064" s="51" t="s">
        <v>4031</v>
      </c>
      <c r="B1064" s="105" t="s">
        <v>1699</v>
      </c>
      <c r="C1064" s="262" t="s">
        <v>1425</v>
      </c>
      <c r="D1064" s="262" t="s">
        <v>378</v>
      </c>
      <c r="E1064" s="161" t="str">
        <f>'Fields on Screen Rules'!$AE$842</f>
        <v>Other (555)</v>
      </c>
      <c r="F1064" s="40"/>
      <c r="G1064" s="164"/>
      <c r="H1064" s="177"/>
      <c r="I1064" s="287"/>
    </row>
    <row r="1065" spans="1:9" s="104" customFormat="1" ht="20.399999999999999" outlineLevel="1" x14ac:dyDescent="0.25">
      <c r="A1065" s="51" t="s">
        <v>4032</v>
      </c>
      <c r="B1065" s="105" t="s">
        <v>1699</v>
      </c>
      <c r="C1065" s="262" t="s">
        <v>1425</v>
      </c>
      <c r="D1065" s="262" t="s">
        <v>1427</v>
      </c>
      <c r="E1065" s="161" t="str">
        <f>'Fields on Screen Rules'!$AE$843</f>
        <v>(please specify) (556)</v>
      </c>
      <c r="F1065" s="40"/>
      <c r="G1065" s="164"/>
      <c r="H1065" s="177"/>
      <c r="I1065" s="287"/>
    </row>
    <row r="1066" spans="1:9" s="104" customFormat="1" ht="20.399999999999999" outlineLevel="1" x14ac:dyDescent="0.25">
      <c r="A1066" s="51" t="s">
        <v>4033</v>
      </c>
      <c r="B1066" s="49" t="s">
        <v>1527</v>
      </c>
      <c r="C1066" s="14" t="s">
        <v>353</v>
      </c>
      <c r="D1066" s="33" t="s">
        <v>415</v>
      </c>
      <c r="E1066" s="162"/>
      <c r="F1066" s="39"/>
      <c r="G1066" s="164"/>
      <c r="H1066" s="177"/>
      <c r="I1066" s="287"/>
    </row>
    <row r="1067" spans="1:9" s="104" customFormat="1" ht="20.399999999999999" outlineLevel="1" x14ac:dyDescent="0.25">
      <c r="A1067" s="51" t="s">
        <v>4034</v>
      </c>
      <c r="B1067" s="2" t="s">
        <v>1527</v>
      </c>
      <c r="C1067" s="101" t="s">
        <v>353</v>
      </c>
      <c r="D1067" s="101" t="s">
        <v>726</v>
      </c>
      <c r="E1067" s="132"/>
      <c r="F1067" s="163" t="s">
        <v>4044</v>
      </c>
      <c r="G1067" s="164"/>
      <c r="H1067" s="177"/>
      <c r="I1067" s="287"/>
    </row>
    <row r="1068" spans="1:9" s="104" customFormat="1" ht="20.399999999999999" outlineLevel="1" x14ac:dyDescent="0.25">
      <c r="A1068" s="51" t="s">
        <v>4035</v>
      </c>
      <c r="B1068" s="2" t="s">
        <v>1527</v>
      </c>
      <c r="C1068" s="101" t="s">
        <v>353</v>
      </c>
      <c r="D1068" s="101" t="s">
        <v>721</v>
      </c>
      <c r="E1068" s="132" t="s">
        <v>281</v>
      </c>
      <c r="F1068" s="163" t="s">
        <v>4044</v>
      </c>
      <c r="G1068" s="164"/>
      <c r="H1068" s="177"/>
      <c r="I1068" s="287"/>
    </row>
    <row r="1069" spans="1:9" s="104" customFormat="1" ht="20.399999999999999" outlineLevel="1" x14ac:dyDescent="0.25">
      <c r="A1069" s="51" t="s">
        <v>4036</v>
      </c>
      <c r="B1069" s="2" t="s">
        <v>1527</v>
      </c>
      <c r="C1069" s="101" t="s">
        <v>353</v>
      </c>
      <c r="D1069" s="101" t="s">
        <v>936</v>
      </c>
      <c r="E1069" s="15" t="str">
        <f>'Fields on Screen Rules'!AE$124&amp;" "&amp;'Fields on Screen Rules'!AE$125&amp;" "&amp;'Fields on Screen Rules'!AE$126</f>
        <v>First (3) MI (4) Last (5)</v>
      </c>
      <c r="F1069" s="163"/>
      <c r="G1069" s="164"/>
      <c r="H1069" s="177"/>
      <c r="I1069" s="287"/>
    </row>
    <row r="1070" spans="1:9" s="104" customFormat="1" ht="20.399999999999999" outlineLevel="1" x14ac:dyDescent="0.25">
      <c r="A1070" s="51" t="s">
        <v>4037</v>
      </c>
      <c r="B1070" s="2" t="s">
        <v>1527</v>
      </c>
      <c r="C1070" s="101" t="s">
        <v>353</v>
      </c>
      <c r="D1070" s="101" t="s">
        <v>945</v>
      </c>
      <c r="E1070" s="15" t="str">
        <f>'Fields on Screen Rules'!AE$127</f>
        <v>Street Address (6)</v>
      </c>
      <c r="F1070" s="163"/>
      <c r="G1070" s="164"/>
      <c r="H1070" s="177"/>
      <c r="I1070" s="287"/>
    </row>
    <row r="1071" spans="1:9" s="104" customFormat="1" ht="20.399999999999999" outlineLevel="1" x14ac:dyDescent="0.25">
      <c r="A1071" s="51" t="s">
        <v>4038</v>
      </c>
      <c r="B1071" s="2" t="s">
        <v>1527</v>
      </c>
      <c r="C1071" s="101" t="s">
        <v>353</v>
      </c>
      <c r="D1071" s="101" t="s">
        <v>946</v>
      </c>
      <c r="E1071" s="15" t="str">
        <f>'Fields on Screen Rules'!AE$128</f>
        <v>City (7)</v>
      </c>
      <c r="F1071" s="163"/>
      <c r="G1071" s="164"/>
      <c r="H1071" s="177"/>
      <c r="I1071" s="287"/>
    </row>
    <row r="1072" spans="1:9" s="104" customFormat="1" ht="20.399999999999999" outlineLevel="1" x14ac:dyDescent="0.25">
      <c r="A1072" s="51" t="s">
        <v>4039</v>
      </c>
      <c r="B1072" s="2" t="s">
        <v>1527</v>
      </c>
      <c r="C1072" s="101" t="s">
        <v>353</v>
      </c>
      <c r="D1072" s="101" t="s">
        <v>947</v>
      </c>
      <c r="E1072" s="15" t="str">
        <f>'Fields on Screen Rules'!AE$129</f>
        <v>State (8)</v>
      </c>
      <c r="F1072" s="163"/>
      <c r="G1072" s="164"/>
      <c r="H1072" s="137"/>
      <c r="I1072" s="287"/>
    </row>
    <row r="1073" spans="1:10" s="104" customFormat="1" ht="20.399999999999999" outlineLevel="1" x14ac:dyDescent="0.25">
      <c r="A1073" s="51" t="s">
        <v>4040</v>
      </c>
      <c r="B1073" s="2" t="s">
        <v>1527</v>
      </c>
      <c r="C1073" s="101" t="s">
        <v>353</v>
      </c>
      <c r="D1073" s="101" t="s">
        <v>948</v>
      </c>
      <c r="E1073" s="15" t="str">
        <f>'Fields on Screen Rules'!AE$130</f>
        <v>Zip Code (9)</v>
      </c>
      <c r="F1073" s="163"/>
      <c r="G1073" s="164"/>
      <c r="H1073" s="137"/>
      <c r="I1073" s="287"/>
    </row>
    <row r="1074" spans="1:10" s="104" customFormat="1" ht="30.6" outlineLevel="1" x14ac:dyDescent="0.25">
      <c r="A1074" s="51" t="s">
        <v>4041</v>
      </c>
      <c r="B1074" s="2" t="s">
        <v>1527</v>
      </c>
      <c r="C1074" s="101" t="s">
        <v>353</v>
      </c>
      <c r="D1074" s="101" t="s">
        <v>949</v>
      </c>
      <c r="E1074" s="132"/>
      <c r="F1074" s="163" t="s">
        <v>4044</v>
      </c>
      <c r="G1074" s="164"/>
      <c r="H1074" s="137"/>
      <c r="I1074" s="287"/>
    </row>
    <row r="1075" spans="1:10" s="104" customFormat="1" ht="20.399999999999999" outlineLevel="1" x14ac:dyDescent="0.25">
      <c r="A1075" s="51" t="s">
        <v>4042</v>
      </c>
      <c r="B1075" s="2" t="s">
        <v>1527</v>
      </c>
      <c r="C1075" s="101" t="s">
        <v>353</v>
      </c>
      <c r="D1075" s="101" t="s">
        <v>950</v>
      </c>
      <c r="E1075" s="132" t="s">
        <v>4019</v>
      </c>
      <c r="F1075" s="163" t="s">
        <v>4044</v>
      </c>
      <c r="G1075" s="164"/>
      <c r="H1075" s="177"/>
      <c r="I1075" s="287"/>
    </row>
    <row r="1076" spans="1:10" s="104" customFormat="1" ht="20.399999999999999" outlineLevel="1" x14ac:dyDescent="0.25">
      <c r="A1076" s="51" t="s">
        <v>4043</v>
      </c>
      <c r="B1076" s="105" t="s">
        <v>1527</v>
      </c>
      <c r="C1076" s="101" t="s">
        <v>353</v>
      </c>
      <c r="D1076" s="101" t="s">
        <v>4018</v>
      </c>
      <c r="E1076" s="161" t="s">
        <v>4020</v>
      </c>
      <c r="F1076" s="163"/>
      <c r="G1076" s="164"/>
      <c r="H1076" s="177"/>
      <c r="I1076" s="287"/>
    </row>
    <row r="1077" spans="1:10" s="104" customFormat="1" ht="61.2" x14ac:dyDescent="0.25">
      <c r="A1077" s="679" t="s">
        <v>4124</v>
      </c>
      <c r="B1077" s="680" t="s">
        <v>4111</v>
      </c>
      <c r="C1077" s="681"/>
      <c r="D1077" s="682" t="s">
        <v>415</v>
      </c>
      <c r="E1077" s="681"/>
      <c r="F1077" s="683"/>
      <c r="G1077" s="684"/>
      <c r="H1077" s="180" t="s">
        <v>4141</v>
      </c>
      <c r="J1077" s="287"/>
    </row>
    <row r="1078" spans="1:10" s="104" customFormat="1" ht="48" outlineLevel="1" x14ac:dyDescent="0.25">
      <c r="A1078" s="679" t="s">
        <v>4125</v>
      </c>
      <c r="B1078" s="685" t="s">
        <v>4111</v>
      </c>
      <c r="C1078" s="686"/>
      <c r="D1078" s="687" t="s">
        <v>415</v>
      </c>
      <c r="E1078" s="688"/>
      <c r="F1078" s="689"/>
      <c r="G1078" s="690"/>
      <c r="H1078" s="180" t="s">
        <v>4141</v>
      </c>
      <c r="J1078" s="287"/>
    </row>
    <row r="1079" spans="1:10" s="104" customFormat="1" ht="48" outlineLevel="1" x14ac:dyDescent="0.25">
      <c r="A1079" s="679" t="s">
        <v>4126</v>
      </c>
      <c r="B1079" s="691" t="s">
        <v>4111</v>
      </c>
      <c r="C1079" s="692" t="s">
        <v>114</v>
      </c>
      <c r="D1079" s="692" t="s">
        <v>635</v>
      </c>
      <c r="E1079" s="161" t="str">
        <f>'Fields on Screen Rules'!AE$144&amp;" "&amp;'Fields on Screen Rules'!AE$145&amp;" "&amp;'Fields on Screen Rules'!AE$146&amp;" "&amp;'Fields on Screen Rules'!AE$147</f>
        <v>First (23) MI (24) Last (25) Suffix (26)</v>
      </c>
      <c r="F1079" s="694"/>
      <c r="G1079" s="690"/>
      <c r="H1079" s="180" t="s">
        <v>4141</v>
      </c>
      <c r="J1079" s="287"/>
    </row>
    <row r="1080" spans="1:10" s="104" customFormat="1" ht="48" outlineLevel="1" x14ac:dyDescent="0.25">
      <c r="A1080" s="679" t="s">
        <v>4127</v>
      </c>
      <c r="B1080" s="691" t="s">
        <v>4111</v>
      </c>
      <c r="C1080" s="692" t="s">
        <v>114</v>
      </c>
      <c r="D1080" s="692" t="s">
        <v>68</v>
      </c>
      <c r="E1080" s="161" t="str">
        <f>'Fields on Screen Rules'!$AE$158</f>
        <v>Date of Birth (36)</v>
      </c>
      <c r="F1080" s="692"/>
      <c r="G1080" s="612"/>
      <c r="H1080" s="180" t="s">
        <v>4141</v>
      </c>
      <c r="J1080" s="288"/>
    </row>
    <row r="1081" spans="1:10" s="104" customFormat="1" ht="48" outlineLevel="1" x14ac:dyDescent="0.25">
      <c r="A1081" s="679" t="s">
        <v>4128</v>
      </c>
      <c r="B1081" s="691" t="s">
        <v>4111</v>
      </c>
      <c r="C1081" s="692" t="s">
        <v>114</v>
      </c>
      <c r="D1081" s="692" t="s">
        <v>4112</v>
      </c>
      <c r="E1081" s="693" t="s">
        <v>792</v>
      </c>
      <c r="F1081" s="692"/>
      <c r="G1081" s="612"/>
      <c r="H1081" s="180" t="s">
        <v>4141</v>
      </c>
      <c r="J1081" s="288"/>
    </row>
    <row r="1082" spans="1:10" s="104" customFormat="1" ht="81.599999999999994" outlineLevel="1" x14ac:dyDescent="0.25">
      <c r="A1082" s="679" t="s">
        <v>4129</v>
      </c>
      <c r="B1082" s="691" t="s">
        <v>4111</v>
      </c>
      <c r="C1082" s="692" t="s">
        <v>4113</v>
      </c>
      <c r="D1082" s="692" t="s">
        <v>4114</v>
      </c>
      <c r="E1082" s="693" t="str">
        <f>"Place an X in this box if "&amp;'Fields on Screen Rules'!AE$850&amp;" = is checked"</f>
        <v>Place an X in this box if An optional no-lapse guarantee benefit. I have explained that a no-lapse guarantee benefit would guarantee the policy against lapse for the insured's lifetime if all premiums to support the policy and no-lapse benefit are paid on time and no lonas or withdrawals are taken. (560.3) = is checked</v>
      </c>
      <c r="F1082" s="695" t="s">
        <v>4115</v>
      </c>
      <c r="G1082" s="612"/>
      <c r="H1082" s="180" t="s">
        <v>4141</v>
      </c>
      <c r="J1082" s="288"/>
    </row>
    <row r="1083" spans="1:10" s="104" customFormat="1" ht="71.400000000000006" outlineLevel="1" x14ac:dyDescent="0.25">
      <c r="A1083" s="679" t="s">
        <v>4130</v>
      </c>
      <c r="B1083" s="691" t="s">
        <v>4111</v>
      </c>
      <c r="C1083" s="692" t="s">
        <v>4113</v>
      </c>
      <c r="D1083" s="692" t="s">
        <v>4116</v>
      </c>
      <c r="E1083" s="693" t="str">
        <f>"Place an X in this box if "&amp;'Fields on Screen Rules'!AE$851&amp;" = is checked OR 
"&amp;'Fields on Screen Rules'!AE$852&amp;" = is checked OR 
"&amp;'Fields on Screen Rules'!AE$853&amp;" = is checked"</f>
        <v>Place an X in this box if A different universal life policy that includes long-term care coverage and is offered with a no-lapse guarantee benefit. I have explained that a no-lapse guarantee benefit would guarantee the policy against lapse for the insured's lifetime if all premiums needed to support the policy and no-lapse benefit are paid on time and no loans or withdrawals are taken. (560.4) = is checked OR 
A whole life policy that includes long-term care coverage. I have explained that a whole life policy is guaranteed against lapse if all required premiums are paid on time. (560.5) = is checked OR 
A stand-alone long-term care policy. I have explained that a stand-alone long-term care policy is guaranteed against lapse if all required premiums are paid on time. (560.6) = is checked</v>
      </c>
      <c r="F1083" s="695" t="s">
        <v>4115</v>
      </c>
      <c r="G1083" s="612"/>
      <c r="H1083" s="180" t="s">
        <v>4141</v>
      </c>
      <c r="J1083" s="288"/>
    </row>
    <row r="1084" spans="1:10" s="45" customFormat="1" ht="71.400000000000006" outlineLevel="1" x14ac:dyDescent="0.25">
      <c r="A1084" s="679" t="s">
        <v>4131</v>
      </c>
      <c r="B1084" s="691" t="s">
        <v>4111</v>
      </c>
      <c r="C1084" s="692" t="s">
        <v>995</v>
      </c>
      <c r="D1084" s="692" t="s">
        <v>4117</v>
      </c>
      <c r="E1084" s="693" t="str">
        <f>"Place an X in this box if "&amp;'Fields on Screen Rules'!AE$850&amp;" = is checked"</f>
        <v>Place an X in this box if An optional no-lapse guarantee benefit. I have explained that a no-lapse guarantee benefit would guarantee the policy against lapse for the insured's lifetime if all premiums to support the policy and no-lapse benefit are paid on time and no lonas or withdrawals are taken. (560.3) = is checked</v>
      </c>
      <c r="F1084" s="696"/>
      <c r="G1084" s="690"/>
      <c r="H1084" s="180" t="s">
        <v>4141</v>
      </c>
      <c r="J1084" s="289"/>
    </row>
    <row r="1085" spans="1:10" s="45" customFormat="1" ht="61.2" outlineLevel="1" x14ac:dyDescent="0.25">
      <c r="A1085" s="679" t="s">
        <v>4132</v>
      </c>
      <c r="B1085" s="691" t="s">
        <v>4111</v>
      </c>
      <c r="C1085" s="692" t="s">
        <v>995</v>
      </c>
      <c r="D1085" s="692" t="s">
        <v>4118</v>
      </c>
      <c r="E1085" s="693" t="str">
        <f>"Place an X in this box if "&amp;'Fields on Screen Rules'!AE$851&amp;" = is checked"</f>
        <v>Place an X in this box if A different universal life policy that includes long-term care coverage and is offered with a no-lapse guarantee benefit. I have explained that a no-lapse guarantee benefit would guarantee the policy against lapse for the insured's lifetime if all premiums needed to support the policy and no-lapse benefit are paid on time and no loans or withdrawals are taken. (560.4) = is checked</v>
      </c>
      <c r="F1085" s="696"/>
      <c r="G1085" s="690"/>
      <c r="H1085" s="180" t="s">
        <v>4141</v>
      </c>
      <c r="J1085" s="289"/>
    </row>
    <row r="1086" spans="1:10" s="45" customFormat="1" ht="51" outlineLevel="1" x14ac:dyDescent="0.25">
      <c r="A1086" s="679" t="s">
        <v>4133</v>
      </c>
      <c r="B1086" s="691" t="s">
        <v>4111</v>
      </c>
      <c r="C1086" s="692" t="s">
        <v>995</v>
      </c>
      <c r="D1086" s="692" t="s">
        <v>4110</v>
      </c>
      <c r="E1086" s="693" t="str">
        <f>"Place an X in this box if "&amp;'Fields on Screen Rules'!AE$852&amp;" = is checked"</f>
        <v>Place an X in this box if A whole life policy that includes long-term care coverage. I have explained that a whole life policy is guaranteed against lapse if all required premiums are paid on time. (560.5) = is checked</v>
      </c>
      <c r="F1086" s="696"/>
      <c r="G1086" s="690"/>
      <c r="H1086" s="180" t="s">
        <v>4141</v>
      </c>
      <c r="J1086" s="289"/>
    </row>
    <row r="1087" spans="1:10" s="45" customFormat="1" ht="51" outlineLevel="1" x14ac:dyDescent="0.25">
      <c r="A1087" s="679" t="s">
        <v>4134</v>
      </c>
      <c r="B1087" s="691" t="s">
        <v>4111</v>
      </c>
      <c r="C1087" s="692" t="s">
        <v>995</v>
      </c>
      <c r="D1087" s="692" t="s">
        <v>4119</v>
      </c>
      <c r="E1087" s="693" t="str">
        <f>"Place an X in this box if "&amp;'Fields on Screen Rules'!AE$853&amp;" = is checked"</f>
        <v>Place an X in this box if A stand-alone long-term care policy. I have explained that a stand-alone long-term care policy is guaranteed against lapse if all required premiums are paid on time. (560.6) = is checked</v>
      </c>
      <c r="F1087" s="696"/>
      <c r="G1087" s="690"/>
      <c r="H1087" s="180" t="s">
        <v>4141</v>
      </c>
      <c r="J1087" s="289"/>
    </row>
    <row r="1088" spans="1:10" s="104" customFormat="1" ht="48" outlineLevel="1" x14ac:dyDescent="0.25">
      <c r="A1088" s="679" t="s">
        <v>4135</v>
      </c>
      <c r="B1088" s="691" t="s">
        <v>4111</v>
      </c>
      <c r="C1088" s="692" t="s">
        <v>1729</v>
      </c>
      <c r="D1088" s="692" t="s">
        <v>4120</v>
      </c>
      <c r="E1088" s="695" t="s">
        <v>4121</v>
      </c>
      <c r="F1088" s="697" t="s">
        <v>725</v>
      </c>
      <c r="G1088" s="690"/>
      <c r="H1088" s="180" t="s">
        <v>4141</v>
      </c>
      <c r="J1088" s="287"/>
    </row>
    <row r="1089" spans="1:10" s="45" customFormat="1" ht="48" outlineLevel="1" x14ac:dyDescent="0.25">
      <c r="A1089" s="679" t="s">
        <v>4136</v>
      </c>
      <c r="B1089" s="691" t="s">
        <v>4111</v>
      </c>
      <c r="C1089" s="692" t="s">
        <v>1730</v>
      </c>
      <c r="D1089" s="692" t="s">
        <v>739</v>
      </c>
      <c r="E1089" s="695" t="s">
        <v>1731</v>
      </c>
      <c r="F1089" s="697" t="s">
        <v>725</v>
      </c>
      <c r="G1089" s="690"/>
      <c r="H1089" s="180" t="s">
        <v>4141</v>
      </c>
      <c r="J1089" s="289"/>
    </row>
    <row r="1090" spans="1:10" s="104" customFormat="1" ht="48" outlineLevel="1" x14ac:dyDescent="0.25">
      <c r="A1090" s="679" t="s">
        <v>4137</v>
      </c>
      <c r="B1090" s="691" t="s">
        <v>4111</v>
      </c>
      <c r="C1090" s="692" t="s">
        <v>1730</v>
      </c>
      <c r="D1090" s="692" t="s">
        <v>4122</v>
      </c>
      <c r="E1090" s="161" t="s">
        <v>4020</v>
      </c>
      <c r="F1090" s="696"/>
      <c r="G1090" s="690"/>
      <c r="H1090" s="180" t="s">
        <v>4141</v>
      </c>
      <c r="J1090" s="287"/>
    </row>
    <row r="1091" spans="1:10" s="104" customFormat="1" ht="48" outlineLevel="1" x14ac:dyDescent="0.25">
      <c r="A1091" s="679" t="s">
        <v>4138</v>
      </c>
      <c r="B1091" s="691" t="s">
        <v>4111</v>
      </c>
      <c r="C1091" s="692" t="s">
        <v>1729</v>
      </c>
      <c r="D1091" s="692" t="s">
        <v>3209</v>
      </c>
      <c r="E1091" s="695" t="s">
        <v>281</v>
      </c>
      <c r="F1091" s="697" t="s">
        <v>725</v>
      </c>
      <c r="G1091" s="690"/>
      <c r="H1091" s="180" t="s">
        <v>4141</v>
      </c>
      <c r="J1091" s="287"/>
    </row>
    <row r="1092" spans="1:10" s="104" customFormat="1" ht="48" outlineLevel="1" x14ac:dyDescent="0.25">
      <c r="A1092" s="679" t="s">
        <v>4139</v>
      </c>
      <c r="B1092" s="691" t="s">
        <v>4111</v>
      </c>
      <c r="C1092" s="692" t="s">
        <v>1729</v>
      </c>
      <c r="D1092" s="692" t="s">
        <v>4123</v>
      </c>
      <c r="E1092" s="15" t="str">
        <f>'Fields on Screen Rules'!AE$124&amp;" "&amp;'Fields on Screen Rules'!AE$125&amp;" "&amp;'Fields on Screen Rules'!AE$126</f>
        <v>First (3) MI (4) Last (5)</v>
      </c>
      <c r="F1092" s="697"/>
      <c r="G1092" s="690"/>
      <c r="H1092" s="180" t="s">
        <v>4141</v>
      </c>
      <c r="J1092" s="287"/>
    </row>
    <row r="1093" spans="1:10" s="104" customFormat="1" ht="20.399999999999999" outlineLevel="1" x14ac:dyDescent="0.25">
      <c r="A1093" s="51"/>
      <c r="B1093" s="49" t="s">
        <v>306</v>
      </c>
      <c r="C1093" s="14" t="s">
        <v>460</v>
      </c>
      <c r="D1093" s="33" t="s">
        <v>415</v>
      </c>
      <c r="E1093" s="8"/>
      <c r="F1093" s="14"/>
      <c r="G1093" s="98"/>
      <c r="H1093" s="177"/>
      <c r="I1093" s="292"/>
    </row>
    <row r="1094" spans="1:10" s="104" customFormat="1" ht="20.399999999999999" outlineLevel="1" x14ac:dyDescent="0.25">
      <c r="A1094" s="51"/>
      <c r="B1094" s="2" t="s">
        <v>306</v>
      </c>
      <c r="C1094" s="1" t="s">
        <v>460</v>
      </c>
      <c r="D1094" s="6" t="s">
        <v>257</v>
      </c>
      <c r="E1094" s="134" t="s">
        <v>4164</v>
      </c>
      <c r="F1094" s="84"/>
      <c r="G1094" s="98"/>
      <c r="H1094" s="177"/>
      <c r="I1094" s="292"/>
    </row>
    <row r="1095" spans="1:10" s="104" customFormat="1" ht="20.399999999999999" outlineLevel="1" x14ac:dyDescent="0.25">
      <c r="A1095" s="51"/>
      <c r="B1095" s="105" t="s">
        <v>306</v>
      </c>
      <c r="C1095" s="1" t="s">
        <v>460</v>
      </c>
      <c r="D1095" s="6" t="s">
        <v>461</v>
      </c>
      <c r="E1095" s="134" t="s">
        <v>4165</v>
      </c>
      <c r="F1095" s="84"/>
      <c r="G1095" s="98"/>
      <c r="H1095" s="177"/>
      <c r="I1095" s="292"/>
    </row>
    <row r="1096" spans="1:10" s="104" customFormat="1" ht="20.399999999999999" outlineLevel="1" x14ac:dyDescent="0.25">
      <c r="A1096" s="51"/>
      <c r="B1096" s="2" t="s">
        <v>306</v>
      </c>
      <c r="C1096" s="1" t="s">
        <v>460</v>
      </c>
      <c r="D1096" s="6" t="s">
        <v>270</v>
      </c>
      <c r="E1096" s="4" t="s">
        <v>423</v>
      </c>
      <c r="F1096" s="6"/>
      <c r="G1096" s="98"/>
      <c r="H1096" s="137"/>
      <c r="I1096" s="292"/>
    </row>
    <row r="1097" spans="1:10" s="104" customFormat="1" ht="20.399999999999999" outlineLevel="1" x14ac:dyDescent="0.25">
      <c r="A1097" s="51"/>
      <c r="B1097" s="2" t="s">
        <v>306</v>
      </c>
      <c r="C1097" s="1" t="s">
        <v>460</v>
      </c>
      <c r="D1097" s="6" t="s">
        <v>401</v>
      </c>
      <c r="E1097" s="119" t="s">
        <v>792</v>
      </c>
      <c r="F1097" s="14" t="s">
        <v>116</v>
      </c>
      <c r="G1097" s="98"/>
      <c r="H1097" s="137"/>
      <c r="I1097" s="292"/>
    </row>
    <row r="1098" spans="1:10" s="104" customFormat="1" ht="20.399999999999999" outlineLevel="1" x14ac:dyDescent="0.25">
      <c r="A1098" s="51"/>
      <c r="B1098" s="2" t="s">
        <v>306</v>
      </c>
      <c r="C1098" s="1" t="s">
        <v>460</v>
      </c>
      <c r="D1098" s="6" t="s">
        <v>459</v>
      </c>
      <c r="E1098" s="134" t="s">
        <v>4166</v>
      </c>
      <c r="F1098" s="84"/>
      <c r="G1098" s="98"/>
      <c r="H1098" s="177"/>
      <c r="I1098" s="292"/>
    </row>
    <row r="1099" spans="1:10" s="104" customFormat="1" ht="20.399999999999999" outlineLevel="1" x14ac:dyDescent="0.25">
      <c r="A1099" s="51"/>
      <c r="B1099" s="2" t="s">
        <v>306</v>
      </c>
      <c r="C1099" s="1" t="s">
        <v>460</v>
      </c>
      <c r="D1099" s="6" t="s">
        <v>464</v>
      </c>
      <c r="E1099" s="58" t="s">
        <v>4167</v>
      </c>
      <c r="F1099" s="84"/>
      <c r="G1099" s="98"/>
      <c r="H1099" s="177"/>
      <c r="I1099" s="292"/>
    </row>
    <row r="1100" spans="1:10" s="104" customFormat="1" ht="20.399999999999999" outlineLevel="1" x14ac:dyDescent="0.25">
      <c r="A1100" s="51"/>
      <c r="B1100" s="2" t="s">
        <v>306</v>
      </c>
      <c r="C1100" s="1" t="s">
        <v>460</v>
      </c>
      <c r="D1100" s="6" t="s">
        <v>465</v>
      </c>
      <c r="E1100" s="119" t="s">
        <v>792</v>
      </c>
      <c r="F1100" s="6"/>
      <c r="G1100" s="98"/>
      <c r="H1100" s="177"/>
      <c r="I1100" s="292"/>
    </row>
    <row r="1101" spans="1:10" s="104" customFormat="1" ht="20.399999999999999" outlineLevel="1" x14ac:dyDescent="0.25">
      <c r="A1101" s="51"/>
      <c r="B1101" s="2" t="s">
        <v>306</v>
      </c>
      <c r="C1101" s="1" t="s">
        <v>460</v>
      </c>
      <c r="D1101" s="6" t="s">
        <v>502</v>
      </c>
      <c r="E1101" s="134" t="s">
        <v>4168</v>
      </c>
      <c r="F1101" s="84"/>
      <c r="G1101" s="90"/>
      <c r="H1101" s="180"/>
      <c r="I1101" s="292"/>
    </row>
    <row r="1102" spans="1:10" s="104" customFormat="1" ht="20.399999999999999" outlineLevel="1" x14ac:dyDescent="0.25">
      <c r="A1102" s="51"/>
      <c r="B1102" s="49" t="s">
        <v>306</v>
      </c>
      <c r="C1102" s="14" t="s">
        <v>495</v>
      </c>
      <c r="D1102" s="33" t="s">
        <v>415</v>
      </c>
      <c r="E1102" s="8"/>
      <c r="F1102" s="14"/>
      <c r="G1102" s="98"/>
      <c r="H1102" s="177"/>
      <c r="I1102" s="292"/>
    </row>
    <row r="1103" spans="1:10" s="104" customFormat="1" ht="51" outlineLevel="1" x14ac:dyDescent="0.25">
      <c r="A1103" s="51"/>
      <c r="B1103" s="2" t="s">
        <v>306</v>
      </c>
      <c r="C1103" s="1" t="s">
        <v>495</v>
      </c>
      <c r="D1103" s="84" t="s">
        <v>439</v>
      </c>
      <c r="E1103" s="58" t="s">
        <v>4171</v>
      </c>
      <c r="F1103" s="13"/>
      <c r="G1103" s="98"/>
      <c r="H1103" s="177"/>
      <c r="I1103" s="292"/>
    </row>
    <row r="1104" spans="1:10" s="104" customFormat="1" ht="30.6" outlineLevel="1" x14ac:dyDescent="0.25">
      <c r="A1104" s="51"/>
      <c r="B1104" s="2" t="s">
        <v>306</v>
      </c>
      <c r="C1104" s="1" t="s">
        <v>495</v>
      </c>
      <c r="D1104" s="1" t="s">
        <v>96</v>
      </c>
      <c r="E1104" s="64" t="s">
        <v>4172</v>
      </c>
      <c r="F1104" s="13"/>
      <c r="G1104" s="98"/>
      <c r="H1104" s="177"/>
      <c r="I1104" s="292"/>
    </row>
    <row r="1105" spans="1:10" s="104" customFormat="1" ht="20.399999999999999" outlineLevel="1" x14ac:dyDescent="0.25">
      <c r="A1105" s="51"/>
      <c r="B1105" s="2" t="s">
        <v>306</v>
      </c>
      <c r="C1105" s="1" t="s">
        <v>495</v>
      </c>
      <c r="D1105" s="1" t="s">
        <v>115</v>
      </c>
      <c r="E1105" s="134" t="s">
        <v>4169</v>
      </c>
      <c r="F1105" s="258"/>
      <c r="G1105" s="98"/>
      <c r="H1105" s="177"/>
      <c r="I1105" s="292"/>
    </row>
    <row r="1106" spans="1:10" s="104" customFormat="1" ht="30.6" outlineLevel="1" x14ac:dyDescent="0.25">
      <c r="A1106" s="51"/>
      <c r="B1106" s="2" t="s">
        <v>306</v>
      </c>
      <c r="C1106" s="1" t="s">
        <v>495</v>
      </c>
      <c r="D1106" s="1" t="s">
        <v>581</v>
      </c>
      <c r="E1106" s="134" t="s">
        <v>4170</v>
      </c>
      <c r="F1106" s="6"/>
      <c r="G1106" s="98"/>
      <c r="H1106" s="177"/>
      <c r="I1106" s="292"/>
    </row>
    <row r="1107" spans="1:10" s="104" customFormat="1" ht="20.399999999999999" x14ac:dyDescent="0.25">
      <c r="A1107" s="679"/>
      <c r="B1107" s="733" t="s">
        <v>4259</v>
      </c>
      <c r="C1107" s="734" t="s">
        <v>4258</v>
      </c>
      <c r="D1107" s="735" t="s">
        <v>415</v>
      </c>
      <c r="E1107" s="736" t="s">
        <v>415</v>
      </c>
      <c r="F1107" s="734"/>
      <c r="G1107" s="683"/>
      <c r="H1107" s="756" t="s">
        <v>4260</v>
      </c>
      <c r="J1107" s="737"/>
    </row>
    <row r="1108" spans="1:10" s="104" customFormat="1" ht="193.5" customHeight="1" outlineLevel="1" x14ac:dyDescent="0.25">
      <c r="A1108" s="757"/>
      <c r="B1108" s="758" t="s">
        <v>4259</v>
      </c>
      <c r="C1108" s="692"/>
      <c r="D1108" s="692" t="s">
        <v>4261</v>
      </c>
      <c r="E1108" s="693" t="str">
        <f>"If "&amp;'[1]Fields on Screen Rules'!AE$512&amp;" = Yes AND "&amp;'[1]Fields on Screen Rules'!AE$491&amp;" = Other, enter "&amp;'[1]Fields on Screen Rules'!AE$492&amp;" 
ELSE
If "&amp;'[1]Fields on Screen Rules'!AE$512&amp;" = Yes, enter "&amp;'[1]Fields on Screen Rules'!AE$491&amp;"
ELSE
If "&amp;'[1]Fields on Screen Rules'!AE$499&amp;" = Life or Life+LTC or Annuity or Annuity+LTC AND "&amp;'[1]Fields on Screen Rules'!AE$491&amp;" = Other, enter "&amp;'[1]Fields on Screen Rules'!AE$492&amp;" 
ELSE
If "&amp;'[1]Fields on Screen Rules'!AE$499&amp;" = Life or Life+LTC or Annuity or Annuity+LTC, enter "&amp;'[1]Fields on Screen Rules'!AE$491</f>
        <v>If Replacement Information or Existing/Pending Insurance Information.Replacement (686) = Yes AND Replacement Information or Existing/Pending Insurance Information.Company
(Column label- Company Name) (675) = Other, enter Replacement Information or Existing/Pending Insurance Information.Name
(also under Column Label- Company Name) (676) 
ELSE
If Replacement Information or Existing/Pending Insurance Information.Replacement (686) = Yes, enter Replacement Information or Existing/Pending Insurance Information.Company
(Column label- Company Name) (675)
ELSE
If Replacement Information or Existing/Pending Insurance Information.Coverage Type (681.2) = Life or Life+LTC or Annuity or Annuity+LTC AND Replacement Information or Existing/Pending Insurance Information.Company
(Column label- Company Name) (675) = Other, enter Replacement Information or Existing/Pending Insurance Information.Name
(also under Column Label- Company Name) (676) 
ELSE
If Replacement Information or Existing/Pending Insurance Information.Coverage Type (681.2) = Life or Life+LTC or Annuity or Annuity+LTC, enter Replacement Information or Existing/Pending Insurance Information.Company
(Column label- Company Name) (675)</v>
      </c>
      <c r="F1108" s="759" t="s">
        <v>4262</v>
      </c>
      <c r="H1108" s="756" t="s">
        <v>4260</v>
      </c>
      <c r="J1108" s="737"/>
    </row>
    <row r="1109" spans="1:10" s="104" customFormat="1" ht="32.1" customHeight="1" outlineLevel="1" x14ac:dyDescent="0.25">
      <c r="A1109" s="757"/>
      <c r="B1109" s="758" t="s">
        <v>4259</v>
      </c>
      <c r="C1109" s="692"/>
      <c r="D1109" s="692" t="s">
        <v>4263</v>
      </c>
      <c r="E1109" s="693" t="str">
        <f>"If "&amp;'[1]Fields on Screen Rules'!$AE$512&amp;" = checked, enter "&amp;'[1]Fields on Screen Rules'!$AE$500&amp;"
ELSE If "&amp;'[1]Fields on Screen Rules'!$AE$499&amp;" = Life or Life+LTC or Annuity or Annuity+LTC, enter "&amp;'[1]Fields on Screen Rules'!$AE$500</f>
        <v>If Replacement Information or Existing/Pending Insurance Information.Replacement (686) = checked, enter Replacement Information or Existing/Pending Insurance Information.Policy/ Contract #
(Column label- Policy/Contract #) (682)
ELSE If Replacement Information or Existing/Pending Insurance Information.Coverage Type (681.2) = Life or Life+LTC or Annuity or Annuity+LTC, enter Replacement Information or Existing/Pending Insurance Information.Policy/ Contract #
(Column label- Policy/Contract #) (682)</v>
      </c>
      <c r="F1109" s="759" t="s">
        <v>4262</v>
      </c>
      <c r="H1109" s="756" t="s">
        <v>4260</v>
      </c>
      <c r="J1109" s="737"/>
    </row>
    <row r="1110" spans="1:10" s="104" customFormat="1" ht="26.1" customHeight="1" outlineLevel="1" x14ac:dyDescent="0.25">
      <c r="A1110" s="757"/>
      <c r="B1110" s="758" t="s">
        <v>4259</v>
      </c>
      <c r="C1110" s="692"/>
      <c r="D1110" s="692" t="s">
        <v>4063</v>
      </c>
      <c r="E1110" s="693" t="str">
        <f>'[1]Fields on Screen Rules'!$AE$166&amp;" "&amp;'[1]Fields on Screen Rules'!$AE$167&amp;" "&amp;'[1]Fields on Screen Rules'!$AE$168&amp;" "&amp;'[1]Fields on Screen Rules'!$AE$169</f>
        <v>People or Insured/Policyowner.PI First (16.3) People or Insured/Policyowner.PI MI (16.4) People or Insured/Policyowner.PI Last (16.5) People or Insured/Policyowner.PI Suffix (16.6)</v>
      </c>
      <c r="F1110" s="759"/>
      <c r="H1110" s="756" t="s">
        <v>4260</v>
      </c>
      <c r="J1110" s="737"/>
    </row>
    <row r="1111" spans="1:10" s="104" customFormat="1" ht="26.1" customHeight="1" outlineLevel="1" x14ac:dyDescent="0.25">
      <c r="A1111" s="757"/>
      <c r="B1111" s="758" t="s">
        <v>4259</v>
      </c>
      <c r="C1111" s="692"/>
      <c r="D1111" s="692" t="s">
        <v>4264</v>
      </c>
      <c r="E1111" s="693" t="str">
        <f>'[1]Fields on Screen Rules'!$AE$166&amp;" "&amp;'[1]Fields on Screen Rules'!$AE$167&amp;" "&amp;'[1]Fields on Screen Rules'!$AE$168&amp;" "&amp;'[1]Fields on Screen Rules'!$AE$169</f>
        <v>People or Insured/Policyowner.PI First (16.3) People or Insured/Policyowner.PI MI (16.4) People or Insured/Policyowner.PI Last (16.5) People or Insured/Policyowner.PI Suffix (16.6)</v>
      </c>
      <c r="F1111" s="759"/>
      <c r="H1111" s="756" t="s">
        <v>4260</v>
      </c>
      <c r="J1111" s="737"/>
    </row>
    <row r="1112" spans="1:10" s="104" customFormat="1" ht="26.1" customHeight="1" outlineLevel="1" x14ac:dyDescent="0.25">
      <c r="A1112" s="757"/>
      <c r="B1112" s="758" t="s">
        <v>4259</v>
      </c>
      <c r="C1112" s="692"/>
      <c r="D1112" s="692" t="s">
        <v>283</v>
      </c>
      <c r="E1112" s="693" t="str">
        <f>'[1]Fields on Screen Rules'!$AE$187&amp;" "&amp;'[1]Fields on Screen Rules'!$AE$188&amp;" "&amp;'[1]Fields on Screen Rules'!$AE$189&amp;" "&amp;'[1]Fields on Screen Rules'!$AE$190</f>
        <v>People or Insured/Policyowner.PI Street Address (17.2) People or Insured/Policyowner.PI City (17.3) People or Insured/Policyowner.PI State (17.4) People or Insured/Policyowner.PI Zip Code (17.5)</v>
      </c>
      <c r="F1112" s="759"/>
      <c r="H1112" s="756" t="s">
        <v>4260</v>
      </c>
      <c r="J1112" s="737"/>
    </row>
    <row r="1113" spans="1:10" s="104" customFormat="1" ht="20.399999999999999" outlineLevel="1" x14ac:dyDescent="0.25">
      <c r="A1113" s="757"/>
      <c r="B1113" s="758" t="s">
        <v>4259</v>
      </c>
      <c r="C1113" s="692"/>
      <c r="D1113" s="692" t="s">
        <v>736</v>
      </c>
      <c r="E1113" s="693" t="s">
        <v>1359</v>
      </c>
      <c r="F1113" s="693" t="s">
        <v>725</v>
      </c>
      <c r="H1113" s="756" t="s">
        <v>4260</v>
      </c>
      <c r="J1113" s="739"/>
    </row>
    <row r="1114" spans="1:10" s="104" customFormat="1" ht="20.399999999999999" outlineLevel="1" x14ac:dyDescent="0.25">
      <c r="A1114" s="757"/>
      <c r="B1114" s="758" t="s">
        <v>4259</v>
      </c>
      <c r="C1114" s="692"/>
      <c r="D1114" s="692" t="s">
        <v>95</v>
      </c>
      <c r="E1114" s="693"/>
      <c r="F1114" s="693" t="s">
        <v>725</v>
      </c>
      <c r="H1114" s="756" t="s">
        <v>4260</v>
      </c>
      <c r="J1114" s="739"/>
    </row>
    <row r="1115" spans="1:10" s="104" customFormat="1" outlineLevel="1" x14ac:dyDescent="0.25">
      <c r="A1115" s="51"/>
      <c r="B1115" s="105"/>
      <c r="C1115" s="101"/>
      <c r="D1115" s="101"/>
      <c r="E1115" s="161"/>
      <c r="F1115" s="258"/>
      <c r="G1115" s="164"/>
      <c r="H1115" s="177"/>
      <c r="I1115" s="287"/>
    </row>
    <row r="1116" spans="1:10" s="104" customFormat="1" outlineLevel="1" x14ac:dyDescent="0.25">
      <c r="A1116" s="51"/>
      <c r="B1116" s="105"/>
      <c r="C1116" s="101"/>
      <c r="D1116" s="101"/>
      <c r="E1116" s="161"/>
      <c r="F1116" s="258"/>
      <c r="G1116" s="164"/>
      <c r="H1116" s="177"/>
      <c r="I1116" s="287"/>
    </row>
    <row r="1117" spans="1:10" s="104" customFormat="1" ht="20.399999999999999" outlineLevel="1" x14ac:dyDescent="0.25">
      <c r="A1117" s="59"/>
      <c r="B1117" s="49" t="s">
        <v>1537</v>
      </c>
      <c r="C1117" s="14" t="s">
        <v>1542</v>
      </c>
      <c r="D1117" s="33" t="s">
        <v>415</v>
      </c>
      <c r="E1117" s="162"/>
      <c r="F1117" s="39"/>
      <c r="G1117" s="164"/>
      <c r="H1117" s="177"/>
      <c r="I1117" s="287"/>
    </row>
    <row r="1118" spans="1:10" s="104" customFormat="1" ht="20.399999999999999" outlineLevel="1" x14ac:dyDescent="0.25">
      <c r="A1118" s="59"/>
      <c r="B1118" s="2" t="s">
        <v>1537</v>
      </c>
      <c r="C1118" s="101" t="s">
        <v>1542</v>
      </c>
      <c r="D1118" s="101" t="s">
        <v>932</v>
      </c>
      <c r="E1118" s="161" t="s">
        <v>2059</v>
      </c>
      <c r="F1118" s="258"/>
      <c r="G1118" s="164"/>
      <c r="H1118" s="177"/>
      <c r="I1118" s="287"/>
    </row>
    <row r="1119" spans="1:10" s="104" customFormat="1" ht="20.399999999999999" outlineLevel="1" x14ac:dyDescent="0.25">
      <c r="A1119" s="59"/>
      <c r="B1119" s="2" t="s">
        <v>1537</v>
      </c>
      <c r="C1119" s="101" t="s">
        <v>1542</v>
      </c>
      <c r="D1119" s="101" t="s">
        <v>933</v>
      </c>
      <c r="E1119" s="161" t="s">
        <v>2060</v>
      </c>
      <c r="F1119" s="258"/>
      <c r="G1119" s="164"/>
      <c r="H1119" s="177"/>
      <c r="I1119" s="287"/>
    </row>
    <row r="1120" spans="1:10" s="104" customFormat="1" ht="20.399999999999999" outlineLevel="1" x14ac:dyDescent="0.25">
      <c r="A1120" s="59"/>
      <c r="B1120" s="2" t="s">
        <v>1537</v>
      </c>
      <c r="C1120" s="101" t="s">
        <v>1542</v>
      </c>
      <c r="D1120" s="101" t="s">
        <v>1351</v>
      </c>
      <c r="E1120" s="5" t="s">
        <v>1869</v>
      </c>
      <c r="F1120" s="83"/>
      <c r="G1120" s="164"/>
      <c r="H1120" s="177"/>
      <c r="I1120" s="287"/>
    </row>
    <row r="1121" spans="1:9" s="104" customFormat="1" ht="20.399999999999999" outlineLevel="1" x14ac:dyDescent="0.25">
      <c r="A1121" s="59"/>
      <c r="B1121" s="2" t="s">
        <v>1537</v>
      </c>
      <c r="C1121" s="101" t="s">
        <v>1542</v>
      </c>
      <c r="D1121" s="101" t="s">
        <v>1352</v>
      </c>
      <c r="E1121" s="5" t="s">
        <v>1870</v>
      </c>
      <c r="F1121" s="83"/>
      <c r="G1121" s="164"/>
      <c r="H1121" s="177"/>
      <c r="I1121" s="287"/>
    </row>
    <row r="1122" spans="1:9" s="104" customFormat="1" ht="20.399999999999999" outlineLevel="1" x14ac:dyDescent="0.25">
      <c r="A1122" s="59"/>
      <c r="B1122" s="2" t="s">
        <v>1537</v>
      </c>
      <c r="C1122" s="101" t="s">
        <v>1542</v>
      </c>
      <c r="D1122" s="101" t="s">
        <v>934</v>
      </c>
      <c r="E1122" s="161" t="s">
        <v>2139</v>
      </c>
      <c r="F1122" s="83"/>
      <c r="G1122" s="164"/>
      <c r="H1122" s="177"/>
      <c r="I1122" s="287"/>
    </row>
    <row r="1123" spans="1:9" s="104" customFormat="1" ht="20.399999999999999" outlineLevel="1" x14ac:dyDescent="0.25">
      <c r="A1123" s="59"/>
      <c r="B1123" s="2" t="s">
        <v>1537</v>
      </c>
      <c r="C1123" s="101" t="s">
        <v>1542</v>
      </c>
      <c r="D1123" s="101" t="s">
        <v>935</v>
      </c>
      <c r="E1123" s="161" t="s">
        <v>2140</v>
      </c>
      <c r="F1123" s="83"/>
      <c r="G1123" s="164"/>
      <c r="H1123" s="177"/>
      <c r="I1123" s="287"/>
    </row>
    <row r="1124" spans="1:9" s="104" customFormat="1" ht="20.399999999999999" outlineLevel="1" x14ac:dyDescent="0.25">
      <c r="A1124" s="59"/>
      <c r="B1124" s="49" t="s">
        <v>1537</v>
      </c>
      <c r="C1124" s="14" t="s">
        <v>1547</v>
      </c>
      <c r="D1124" s="33" t="s">
        <v>415</v>
      </c>
      <c r="E1124" s="162"/>
      <c r="F1124" s="39"/>
      <c r="G1124" s="164"/>
      <c r="H1124" s="177"/>
      <c r="I1124" s="287"/>
    </row>
    <row r="1125" spans="1:9" s="104" customFormat="1" ht="224.1" customHeight="1" outlineLevel="1" x14ac:dyDescent="0.25">
      <c r="A1125" s="59" t="s">
        <v>3341</v>
      </c>
      <c r="B1125" s="2" t="s">
        <v>1537</v>
      </c>
      <c r="C1125" s="262" t="s">
        <v>1547</v>
      </c>
      <c r="D1125" s="262"/>
      <c r="E1125" s="64" t="s">
        <v>2141</v>
      </c>
      <c r="F1125" s="247"/>
      <c r="G1125" s="164"/>
      <c r="H1125" s="177"/>
      <c r="I1125" s="287"/>
    </row>
    <row r="1126" spans="1:9" s="104" customFormat="1" ht="20.399999999999999" outlineLevel="1" x14ac:dyDescent="0.25">
      <c r="A1126" s="59"/>
      <c r="B1126" s="49" t="s">
        <v>1537</v>
      </c>
      <c r="C1126" s="14" t="s">
        <v>1553</v>
      </c>
      <c r="D1126" s="33" t="s">
        <v>415</v>
      </c>
      <c r="E1126" s="162"/>
      <c r="F1126" s="39"/>
      <c r="G1126" s="164"/>
      <c r="H1126" s="177"/>
      <c r="I1126" s="287"/>
    </row>
    <row r="1127" spans="1:9" s="104" customFormat="1" ht="81.599999999999994" outlineLevel="1" x14ac:dyDescent="0.25">
      <c r="A1127" s="59"/>
      <c r="B1127" s="2" t="s">
        <v>1537</v>
      </c>
      <c r="C1127" s="101" t="s">
        <v>1553</v>
      </c>
      <c r="D1127" s="101" t="s">
        <v>1263</v>
      </c>
      <c r="E1127" s="161" t="s">
        <v>2061</v>
      </c>
      <c r="F1127" s="258"/>
      <c r="G1127" s="164"/>
      <c r="H1127" s="177"/>
      <c r="I1127" s="287"/>
    </row>
    <row r="1128" spans="1:9" s="104" customFormat="1" ht="20.399999999999999" outlineLevel="1" x14ac:dyDescent="0.25">
      <c r="A1128" s="59"/>
      <c r="B1128" s="2" t="s">
        <v>1537</v>
      </c>
      <c r="C1128" s="101" t="s">
        <v>1553</v>
      </c>
      <c r="D1128" s="101" t="s">
        <v>1555</v>
      </c>
      <c r="E1128" s="167" t="s">
        <v>792</v>
      </c>
      <c r="F1128" s="258"/>
      <c r="G1128" s="164"/>
      <c r="H1128" s="177"/>
      <c r="I1128" s="287"/>
    </row>
    <row r="1129" spans="1:9" s="104" customFormat="1" ht="30.6" outlineLevel="1" x14ac:dyDescent="0.25">
      <c r="A1129" s="59"/>
      <c r="B1129" s="2" t="s">
        <v>1537</v>
      </c>
      <c r="C1129" s="101" t="s">
        <v>1553</v>
      </c>
      <c r="D1129" s="101" t="s">
        <v>150</v>
      </c>
      <c r="E1129" s="5" t="s">
        <v>2062</v>
      </c>
      <c r="F1129" s="258"/>
      <c r="G1129" s="164"/>
      <c r="H1129" s="177"/>
      <c r="I1129" s="287"/>
    </row>
    <row r="1130" spans="1:9" s="104" customFormat="1" ht="40.799999999999997" outlineLevel="1" x14ac:dyDescent="0.25">
      <c r="A1130" s="59"/>
      <c r="B1130" s="2" t="s">
        <v>1537</v>
      </c>
      <c r="C1130" s="101" t="s">
        <v>1553</v>
      </c>
      <c r="D1130" s="101" t="s">
        <v>4</v>
      </c>
      <c r="E1130" s="5" t="s">
        <v>2063</v>
      </c>
      <c r="F1130" s="258"/>
      <c r="G1130" s="164"/>
      <c r="H1130" s="177"/>
      <c r="I1130" s="287"/>
    </row>
    <row r="1131" spans="1:9" s="104" customFormat="1" ht="20.399999999999999" outlineLevel="1" x14ac:dyDescent="0.25">
      <c r="A1131" s="59"/>
      <c r="B1131" s="2" t="s">
        <v>1537</v>
      </c>
      <c r="C1131" s="101" t="s">
        <v>1553</v>
      </c>
      <c r="D1131" s="101" t="s">
        <v>1254</v>
      </c>
      <c r="E1131" s="5" t="s">
        <v>1867</v>
      </c>
      <c r="F1131" s="258"/>
      <c r="G1131" s="164"/>
      <c r="H1131" s="177"/>
      <c r="I1131" s="287"/>
    </row>
    <row r="1132" spans="1:9" s="104" customFormat="1" ht="20.399999999999999" outlineLevel="1" x14ac:dyDescent="0.25">
      <c r="A1132" s="59"/>
      <c r="B1132" s="2" t="s">
        <v>1537</v>
      </c>
      <c r="C1132" s="101" t="s">
        <v>1553</v>
      </c>
      <c r="D1132" s="101" t="s">
        <v>180</v>
      </c>
      <c r="E1132" s="5" t="s">
        <v>2064</v>
      </c>
      <c r="F1132" s="258"/>
      <c r="G1132" s="164"/>
      <c r="H1132" s="177"/>
      <c r="I1132" s="287"/>
    </row>
    <row r="1133" spans="1:9" s="104" customFormat="1" ht="30.6" outlineLevel="1" x14ac:dyDescent="0.25">
      <c r="A1133" s="59"/>
      <c r="B1133" s="2" t="s">
        <v>1537</v>
      </c>
      <c r="C1133" s="101" t="s">
        <v>1553</v>
      </c>
      <c r="D1133" s="101" t="s">
        <v>1255</v>
      </c>
      <c r="E1133" s="5" t="s">
        <v>2065</v>
      </c>
      <c r="F1133" s="258"/>
      <c r="G1133" s="164"/>
      <c r="H1133" s="177"/>
      <c r="I1133" s="287"/>
    </row>
    <row r="1134" spans="1:9" s="104" customFormat="1" ht="30.6" outlineLevel="1" x14ac:dyDescent="0.25">
      <c r="A1134" s="59"/>
      <c r="B1134" s="2" t="s">
        <v>1537</v>
      </c>
      <c r="C1134" s="101" t="s">
        <v>1553</v>
      </c>
      <c r="D1134" s="101" t="s">
        <v>395</v>
      </c>
      <c r="E1134" s="5" t="s">
        <v>2066</v>
      </c>
      <c r="F1134" s="258"/>
      <c r="G1134" s="164"/>
      <c r="H1134" s="177"/>
      <c r="I1134" s="287"/>
    </row>
    <row r="1135" spans="1:9" s="104" customFormat="1" ht="30.6" outlineLevel="1" x14ac:dyDescent="0.25">
      <c r="A1135" s="59"/>
      <c r="B1135" s="2" t="s">
        <v>1537</v>
      </c>
      <c r="C1135" s="101" t="s">
        <v>1553</v>
      </c>
      <c r="D1135" s="101" t="s">
        <v>284</v>
      </c>
      <c r="E1135" s="5" t="s">
        <v>2067</v>
      </c>
      <c r="F1135" s="258"/>
      <c r="G1135" s="164"/>
      <c r="H1135" s="177"/>
      <c r="I1135" s="287"/>
    </row>
    <row r="1136" spans="1:9" s="104" customFormat="1" ht="30.6" outlineLevel="1" x14ac:dyDescent="0.25">
      <c r="A1136" s="59"/>
      <c r="B1136" s="2" t="s">
        <v>1537</v>
      </c>
      <c r="C1136" s="101" t="s">
        <v>1553</v>
      </c>
      <c r="D1136" s="101" t="s">
        <v>285</v>
      </c>
      <c r="E1136" s="5" t="s">
        <v>2068</v>
      </c>
      <c r="F1136" s="258"/>
      <c r="G1136" s="164"/>
      <c r="H1136" s="177"/>
      <c r="I1136" s="287"/>
    </row>
    <row r="1137" spans="1:9" s="104" customFormat="1" ht="30.6" outlineLevel="1" x14ac:dyDescent="0.25">
      <c r="A1137" s="59"/>
      <c r="B1137" s="2" t="s">
        <v>1537</v>
      </c>
      <c r="C1137" s="101" t="s">
        <v>1553</v>
      </c>
      <c r="D1137" s="101" t="s">
        <v>199</v>
      </c>
      <c r="E1137" s="5" t="s">
        <v>2069</v>
      </c>
      <c r="F1137" s="258"/>
      <c r="G1137" s="164"/>
      <c r="H1137" s="177"/>
      <c r="I1137" s="287"/>
    </row>
    <row r="1138" spans="1:9" s="104" customFormat="1" ht="20.399999999999999" outlineLevel="1" x14ac:dyDescent="0.25">
      <c r="A1138" s="59"/>
      <c r="B1138" s="2" t="s">
        <v>1537</v>
      </c>
      <c r="C1138" s="101" t="s">
        <v>1553</v>
      </c>
      <c r="D1138" s="101" t="s">
        <v>1264</v>
      </c>
      <c r="E1138" s="167" t="s">
        <v>792</v>
      </c>
      <c r="F1138" s="258"/>
      <c r="G1138" s="164"/>
      <c r="H1138" s="177"/>
      <c r="I1138" s="287"/>
    </row>
    <row r="1139" spans="1:9" s="104" customFormat="1" ht="20.399999999999999" outlineLevel="1" x14ac:dyDescent="0.25">
      <c r="A1139" s="59"/>
      <c r="B1139" s="2" t="s">
        <v>1537</v>
      </c>
      <c r="C1139" s="101" t="s">
        <v>1553</v>
      </c>
      <c r="D1139" s="101" t="s">
        <v>150</v>
      </c>
      <c r="E1139" s="167" t="s">
        <v>792</v>
      </c>
      <c r="F1139" s="258"/>
      <c r="G1139" s="164"/>
      <c r="H1139" s="177"/>
      <c r="I1139" s="287"/>
    </row>
    <row r="1140" spans="1:9" s="104" customFormat="1" ht="20.399999999999999" outlineLevel="1" x14ac:dyDescent="0.25">
      <c r="A1140" s="59"/>
      <c r="B1140" s="2" t="s">
        <v>1537</v>
      </c>
      <c r="C1140" s="101" t="s">
        <v>1553</v>
      </c>
      <c r="D1140" s="101" t="s">
        <v>4</v>
      </c>
      <c r="E1140" s="167" t="s">
        <v>792</v>
      </c>
      <c r="F1140" s="258"/>
      <c r="G1140" s="164"/>
      <c r="H1140" s="177"/>
      <c r="I1140" s="287"/>
    </row>
    <row r="1141" spans="1:9" s="104" customFormat="1" ht="20.399999999999999" outlineLevel="1" x14ac:dyDescent="0.25">
      <c r="A1141" s="59"/>
      <c r="B1141" s="2" t="s">
        <v>1537</v>
      </c>
      <c r="C1141" s="101" t="s">
        <v>1553</v>
      </c>
      <c r="D1141" s="101" t="s">
        <v>1254</v>
      </c>
      <c r="E1141" s="167" t="s">
        <v>792</v>
      </c>
      <c r="F1141" s="258"/>
      <c r="G1141" s="164"/>
      <c r="H1141" s="177"/>
      <c r="I1141" s="287"/>
    </row>
    <row r="1142" spans="1:9" s="104" customFormat="1" ht="20.399999999999999" outlineLevel="1" x14ac:dyDescent="0.25">
      <c r="A1142" s="59"/>
      <c r="B1142" s="2" t="s">
        <v>1537</v>
      </c>
      <c r="C1142" s="101" t="s">
        <v>1553</v>
      </c>
      <c r="D1142" s="101" t="s">
        <v>180</v>
      </c>
      <c r="E1142" s="167" t="s">
        <v>792</v>
      </c>
      <c r="F1142" s="258"/>
      <c r="G1142" s="164"/>
      <c r="H1142" s="177"/>
      <c r="I1142" s="287"/>
    </row>
    <row r="1143" spans="1:9" s="104" customFormat="1" ht="20.399999999999999" outlineLevel="1" x14ac:dyDescent="0.25">
      <c r="A1143" s="59"/>
      <c r="B1143" s="2" t="s">
        <v>1537</v>
      </c>
      <c r="C1143" s="101" t="s">
        <v>1553</v>
      </c>
      <c r="D1143" s="101" t="s">
        <v>1255</v>
      </c>
      <c r="E1143" s="167" t="s">
        <v>792</v>
      </c>
      <c r="F1143" s="258"/>
      <c r="G1143" s="164"/>
      <c r="H1143" s="177"/>
      <c r="I1143" s="287"/>
    </row>
    <row r="1144" spans="1:9" s="104" customFormat="1" ht="20.399999999999999" outlineLevel="1" x14ac:dyDescent="0.25">
      <c r="A1144" s="59"/>
      <c r="B1144" s="2" t="s">
        <v>1537</v>
      </c>
      <c r="C1144" s="101" t="s">
        <v>1553</v>
      </c>
      <c r="D1144" s="101" t="s">
        <v>395</v>
      </c>
      <c r="E1144" s="167" t="s">
        <v>792</v>
      </c>
      <c r="F1144" s="258"/>
      <c r="G1144" s="164"/>
      <c r="H1144" s="177"/>
      <c r="I1144" s="287"/>
    </row>
    <row r="1145" spans="1:9" s="104" customFormat="1" ht="20.399999999999999" outlineLevel="1" x14ac:dyDescent="0.25">
      <c r="A1145" s="59"/>
      <c r="B1145" s="2" t="s">
        <v>1537</v>
      </c>
      <c r="C1145" s="101" t="s">
        <v>1553</v>
      </c>
      <c r="D1145" s="101" t="s">
        <v>284</v>
      </c>
      <c r="E1145" s="167" t="s">
        <v>792</v>
      </c>
      <c r="F1145" s="258"/>
      <c r="G1145" s="164"/>
      <c r="H1145" s="177"/>
      <c r="I1145" s="287"/>
    </row>
    <row r="1146" spans="1:9" s="104" customFormat="1" ht="20.399999999999999" outlineLevel="1" x14ac:dyDescent="0.25">
      <c r="A1146" s="59"/>
      <c r="B1146" s="2" t="s">
        <v>1537</v>
      </c>
      <c r="C1146" s="101" t="s">
        <v>1553</v>
      </c>
      <c r="D1146" s="101" t="s">
        <v>285</v>
      </c>
      <c r="E1146" s="167" t="s">
        <v>792</v>
      </c>
      <c r="F1146" s="258"/>
      <c r="G1146" s="164"/>
      <c r="H1146" s="177"/>
      <c r="I1146" s="287"/>
    </row>
    <row r="1147" spans="1:9" s="104" customFormat="1" ht="20.399999999999999" outlineLevel="1" x14ac:dyDescent="0.25">
      <c r="A1147" s="59"/>
      <c r="B1147" s="2" t="s">
        <v>1537</v>
      </c>
      <c r="C1147" s="101" t="s">
        <v>1553</v>
      </c>
      <c r="D1147" s="101" t="s">
        <v>199</v>
      </c>
      <c r="E1147" s="167" t="s">
        <v>792</v>
      </c>
      <c r="F1147" s="258"/>
      <c r="G1147" s="164"/>
      <c r="H1147" s="177"/>
      <c r="I1147" s="287"/>
    </row>
    <row r="1148" spans="1:9" s="104" customFormat="1" ht="30.6" x14ac:dyDescent="0.25">
      <c r="A1148" s="51"/>
      <c r="B1148" s="139" t="s">
        <v>779</v>
      </c>
      <c r="C1148" s="140" t="s">
        <v>1389</v>
      </c>
      <c r="D1148" s="142" t="s">
        <v>780</v>
      </c>
      <c r="E1148" s="141"/>
      <c r="F1148" s="140" t="s">
        <v>918</v>
      </c>
      <c r="G1148" s="90" t="s">
        <v>371</v>
      </c>
      <c r="H1148" s="137"/>
      <c r="I1148" s="287"/>
    </row>
    <row r="1149" spans="1:9" s="104" customFormat="1" ht="20.399999999999999" outlineLevel="1" x14ac:dyDescent="0.25">
      <c r="A1149" s="51"/>
      <c r="B1149" s="64" t="s">
        <v>779</v>
      </c>
      <c r="C1149" s="64" t="s">
        <v>706</v>
      </c>
      <c r="D1149" s="84" t="s">
        <v>841</v>
      </c>
      <c r="E1149" s="4" t="s">
        <v>1873</v>
      </c>
      <c r="F1149" s="95"/>
      <c r="G1149" s="90" t="s">
        <v>371</v>
      </c>
      <c r="H1149" s="180"/>
      <c r="I1149" s="287"/>
    </row>
    <row r="1150" spans="1:9" s="104" customFormat="1" ht="30.6" outlineLevel="1" x14ac:dyDescent="0.25">
      <c r="A1150" s="51"/>
      <c r="B1150" s="64" t="s">
        <v>779</v>
      </c>
      <c r="C1150" s="64" t="s">
        <v>706</v>
      </c>
      <c r="D1150" s="84" t="s">
        <v>840</v>
      </c>
      <c r="E1150" s="4" t="s">
        <v>1420</v>
      </c>
      <c r="F1150" s="95"/>
      <c r="G1150" s="90" t="s">
        <v>371</v>
      </c>
      <c r="H1150" s="180"/>
      <c r="I1150" s="287"/>
    </row>
    <row r="1151" spans="1:9" s="104" customFormat="1" ht="20.399999999999999" outlineLevel="1" x14ac:dyDescent="0.25">
      <c r="A1151" s="51"/>
      <c r="B1151" s="64" t="s">
        <v>779</v>
      </c>
      <c r="C1151" s="64"/>
      <c r="D1151" s="84"/>
      <c r="E1151" s="4" t="s">
        <v>781</v>
      </c>
      <c r="F1151" s="95"/>
      <c r="G1151" s="90" t="s">
        <v>371</v>
      </c>
      <c r="H1151" s="180"/>
      <c r="I1151" s="287"/>
    </row>
    <row r="1152" spans="1:9" s="104" customFormat="1" ht="30.6" outlineLevel="1" x14ac:dyDescent="0.25">
      <c r="A1152" s="51"/>
      <c r="B1152" s="64" t="s">
        <v>779</v>
      </c>
      <c r="C1152" s="64" t="s">
        <v>839</v>
      </c>
      <c r="D1152" s="58" t="s">
        <v>1371</v>
      </c>
      <c r="E1152" s="58"/>
      <c r="F1152" s="95" t="s">
        <v>782</v>
      </c>
      <c r="G1152" s="90" t="s">
        <v>371</v>
      </c>
      <c r="H1152" s="180"/>
      <c r="I1152" s="287"/>
    </row>
    <row r="1153" spans="1:9" s="104" customFormat="1" ht="20.399999999999999" outlineLevel="1" x14ac:dyDescent="0.25">
      <c r="A1153" s="51"/>
      <c r="B1153" s="64" t="s">
        <v>779</v>
      </c>
      <c r="C1153" s="64"/>
      <c r="D1153" s="84" t="s">
        <v>1372</v>
      </c>
      <c r="E1153" s="64" t="s">
        <v>1874</v>
      </c>
      <c r="F1153" s="95"/>
      <c r="G1153" s="90" t="s">
        <v>371</v>
      </c>
      <c r="H1153" s="180"/>
      <c r="I1153" s="287"/>
    </row>
    <row r="1154" spans="1:9" s="104" customFormat="1" ht="20.399999999999999" outlineLevel="1" x14ac:dyDescent="0.25">
      <c r="A1154" s="51"/>
      <c r="B1154" s="64" t="s">
        <v>779</v>
      </c>
      <c r="C1154" s="64"/>
      <c r="D1154" s="84" t="s">
        <v>1372</v>
      </c>
      <c r="E1154" s="64" t="s">
        <v>1875</v>
      </c>
      <c r="F1154" s="95"/>
      <c r="G1154" s="90" t="s">
        <v>371</v>
      </c>
      <c r="H1154" s="180"/>
      <c r="I1154" s="287"/>
    </row>
    <row r="1155" spans="1:9" s="104" customFormat="1" ht="20.399999999999999" outlineLevel="1" x14ac:dyDescent="0.25">
      <c r="A1155" s="51"/>
      <c r="B1155" s="64" t="s">
        <v>779</v>
      </c>
      <c r="C1155" s="64"/>
      <c r="D1155" s="84"/>
      <c r="E1155" s="58" t="s">
        <v>781</v>
      </c>
      <c r="F1155" s="95"/>
      <c r="G1155" s="90" t="s">
        <v>371</v>
      </c>
      <c r="H1155" s="180"/>
      <c r="I1155" s="287"/>
    </row>
    <row r="1156" spans="1:9" s="104" customFormat="1" ht="30.6" outlineLevel="1" x14ac:dyDescent="0.25">
      <c r="A1156" s="51"/>
      <c r="B1156" s="64" t="s">
        <v>779</v>
      </c>
      <c r="C1156" s="64" t="s">
        <v>839</v>
      </c>
      <c r="D1156" s="64" t="s">
        <v>1373</v>
      </c>
      <c r="E1156" s="64"/>
      <c r="F1156" s="95" t="s">
        <v>782</v>
      </c>
      <c r="G1156" s="90" t="s">
        <v>371</v>
      </c>
      <c r="H1156" s="180"/>
      <c r="I1156" s="287"/>
    </row>
    <row r="1157" spans="1:9" s="104" customFormat="1" ht="20.399999999999999" outlineLevel="1" x14ac:dyDescent="0.25">
      <c r="A1157" s="51"/>
      <c r="B1157" s="64" t="s">
        <v>779</v>
      </c>
      <c r="C1157" s="64"/>
      <c r="D1157" s="95" t="s">
        <v>1374</v>
      </c>
      <c r="E1157" s="107" t="s">
        <v>1876</v>
      </c>
      <c r="F1157" s="95"/>
      <c r="G1157" s="90" t="s">
        <v>371</v>
      </c>
      <c r="H1157" s="248"/>
      <c r="I1157" s="287"/>
    </row>
    <row r="1158" spans="1:9" s="104" customFormat="1" ht="20.399999999999999" outlineLevel="1" x14ac:dyDescent="0.25">
      <c r="A1158" s="51"/>
      <c r="B1158" s="64" t="s">
        <v>779</v>
      </c>
      <c r="C1158" s="64"/>
      <c r="D1158" s="95" t="s">
        <v>1374</v>
      </c>
      <c r="E1158" s="64" t="s">
        <v>1877</v>
      </c>
      <c r="F1158" s="95"/>
      <c r="G1158" s="90" t="s">
        <v>371</v>
      </c>
      <c r="H1158" s="180"/>
      <c r="I1158" s="287"/>
    </row>
    <row r="1159" spans="1:9" s="104" customFormat="1" ht="20.399999999999999" outlineLevel="1" x14ac:dyDescent="0.25">
      <c r="A1159" s="51"/>
      <c r="B1159" s="64" t="s">
        <v>779</v>
      </c>
      <c r="C1159" s="64"/>
      <c r="D1159" s="84"/>
      <c r="E1159" s="58" t="s">
        <v>781</v>
      </c>
      <c r="F1159" s="95"/>
      <c r="G1159" s="90" t="s">
        <v>371</v>
      </c>
      <c r="H1159" s="180"/>
      <c r="I1159" s="287"/>
    </row>
    <row r="1160" spans="1:9" s="104" customFormat="1" ht="20.399999999999999" outlineLevel="1" x14ac:dyDescent="0.25">
      <c r="A1160" s="51"/>
      <c r="B1160" s="64" t="s">
        <v>779</v>
      </c>
      <c r="C1160" s="64" t="s">
        <v>706</v>
      </c>
      <c r="D1160" s="58" t="s">
        <v>842</v>
      </c>
      <c r="E1160" s="4" t="s">
        <v>1878</v>
      </c>
      <c r="F1160" s="95" t="s">
        <v>783</v>
      </c>
      <c r="G1160" s="90" t="s">
        <v>371</v>
      </c>
      <c r="H1160" s="180"/>
      <c r="I1160" s="287"/>
    </row>
    <row r="1161" spans="1:9" s="45" customFormat="1" ht="20.399999999999999" outlineLevel="1" x14ac:dyDescent="0.25">
      <c r="A1161" s="56"/>
      <c r="B1161" s="62" t="s">
        <v>779</v>
      </c>
      <c r="C1161" s="62"/>
      <c r="D1161" s="57"/>
      <c r="E1161" s="68"/>
      <c r="F1161" s="61"/>
      <c r="G1161" s="150" t="s">
        <v>371</v>
      </c>
      <c r="H1161" s="180"/>
      <c r="I1161" s="289"/>
    </row>
    <row r="1162" spans="1:9" s="104" customFormat="1" ht="20.399999999999999" outlineLevel="1" x14ac:dyDescent="0.25">
      <c r="A1162" s="51"/>
      <c r="B1162" s="64" t="s">
        <v>779</v>
      </c>
      <c r="C1162" s="64"/>
      <c r="D1162" s="84"/>
      <c r="E1162" s="58" t="s">
        <v>781</v>
      </c>
      <c r="F1162" s="95"/>
      <c r="G1162" s="90" t="s">
        <v>371</v>
      </c>
      <c r="H1162" s="180"/>
      <c r="I1162" s="287"/>
    </row>
    <row r="1163" spans="1:9" s="104" customFormat="1" ht="51" outlineLevel="1" x14ac:dyDescent="0.25">
      <c r="A1163" s="51"/>
      <c r="B1163" s="64" t="s">
        <v>779</v>
      </c>
      <c r="C1163" s="84" t="s">
        <v>706</v>
      </c>
      <c r="D1163" s="64" t="s">
        <v>1076</v>
      </c>
      <c r="E1163" s="5"/>
      <c r="F1163" s="95"/>
      <c r="G1163" s="90" t="s">
        <v>371</v>
      </c>
      <c r="H1163" s="180"/>
      <c r="I1163" s="287"/>
    </row>
    <row r="1164" spans="1:9" s="104" customFormat="1" ht="51" outlineLevel="1" x14ac:dyDescent="0.25">
      <c r="A1164" s="51"/>
      <c r="B1164" s="64" t="s">
        <v>779</v>
      </c>
      <c r="C1164" s="84" t="s">
        <v>843</v>
      </c>
      <c r="D1164" s="64" t="s">
        <v>1155</v>
      </c>
      <c r="E1164" s="64"/>
      <c r="F1164" s="95"/>
      <c r="G1164" s="90" t="s">
        <v>371</v>
      </c>
      <c r="H1164" s="180"/>
      <c r="I1164" s="287"/>
    </row>
    <row r="1165" spans="1:9" s="104" customFormat="1" ht="316.2" outlineLevel="1" x14ac:dyDescent="0.25">
      <c r="A1165" s="59"/>
      <c r="B1165" s="64" t="s">
        <v>779</v>
      </c>
      <c r="C1165" s="1"/>
      <c r="D1165" s="1"/>
      <c r="E1165" s="301" t="s">
        <v>1879</v>
      </c>
      <c r="F1165" s="39" t="s">
        <v>561</v>
      </c>
      <c r="G1165" s="90" t="s">
        <v>371</v>
      </c>
      <c r="H1165" s="248"/>
      <c r="I1165" s="287"/>
    </row>
    <row r="1166" spans="1:9" s="104" customFormat="1" ht="30.6" outlineLevel="1" x14ac:dyDescent="0.25">
      <c r="A1166" s="59"/>
      <c r="B1166" s="64" t="s">
        <v>779</v>
      </c>
      <c r="C1166" s="64"/>
      <c r="D1166" s="64" t="s">
        <v>1169</v>
      </c>
      <c r="E1166" s="5" t="s">
        <v>1880</v>
      </c>
      <c r="F1166" s="14" t="s">
        <v>1075</v>
      </c>
      <c r="G1166" s="99" t="s">
        <v>371</v>
      </c>
      <c r="H1166" s="180"/>
      <c r="I1166" s="287"/>
    </row>
    <row r="1167" spans="1:9" s="104" customFormat="1" ht="20.399999999999999" outlineLevel="1" x14ac:dyDescent="0.25">
      <c r="A1167" s="51"/>
      <c r="B1167" s="64" t="s">
        <v>779</v>
      </c>
      <c r="C1167" s="6"/>
      <c r="D1167" s="6"/>
      <c r="E1167" s="64" t="s">
        <v>781</v>
      </c>
      <c r="F1167" s="14"/>
      <c r="G1167" s="90" t="s">
        <v>371</v>
      </c>
      <c r="H1167" s="180"/>
      <c r="I1167" s="287"/>
    </row>
    <row r="1168" spans="1:9" s="104" customFormat="1" ht="30.6" outlineLevel="1" x14ac:dyDescent="0.25">
      <c r="A1168" s="59"/>
      <c r="B1168" s="64" t="s">
        <v>779</v>
      </c>
      <c r="C1168" s="95"/>
      <c r="D1168" s="95" t="s">
        <v>844</v>
      </c>
      <c r="E1168" s="118" t="s">
        <v>1881</v>
      </c>
      <c r="F1168" s="95" t="s">
        <v>1077</v>
      </c>
      <c r="G1168" s="99" t="s">
        <v>371</v>
      </c>
      <c r="H1168" s="180"/>
      <c r="I1168" s="287"/>
    </row>
    <row r="1169" spans="1:9" s="104" customFormat="1" ht="142.80000000000001" x14ac:dyDescent="0.25">
      <c r="A1169" s="51"/>
      <c r="B1169" s="19" t="s">
        <v>638</v>
      </c>
      <c r="C1169" s="18" t="s">
        <v>1390</v>
      </c>
      <c r="D1169" s="18"/>
      <c r="E1169" s="18"/>
      <c r="F1169" s="92"/>
      <c r="G1169" s="98"/>
      <c r="H1169" s="100"/>
      <c r="I1169" s="287"/>
    </row>
    <row r="1170" spans="1:9" s="104" customFormat="1" ht="20.399999999999999" outlineLevel="1" x14ac:dyDescent="0.25">
      <c r="A1170" s="51"/>
      <c r="B1170" s="49" t="s">
        <v>638</v>
      </c>
      <c r="C1170" s="14" t="s">
        <v>501</v>
      </c>
      <c r="D1170" s="86" t="s">
        <v>415</v>
      </c>
      <c r="E1170" s="8"/>
      <c r="F1170" s="14"/>
      <c r="G1170" s="98"/>
      <c r="H1170" s="137"/>
      <c r="I1170" s="287"/>
    </row>
    <row r="1171" spans="1:9" s="104" customFormat="1" ht="20.399999999999999" outlineLevel="1" x14ac:dyDescent="0.25">
      <c r="A1171" s="51"/>
      <c r="B1171" s="2" t="s">
        <v>638</v>
      </c>
      <c r="C1171" s="1" t="s">
        <v>501</v>
      </c>
      <c r="D1171" s="1" t="s">
        <v>224</v>
      </c>
      <c r="E1171" s="5" t="s">
        <v>1858</v>
      </c>
      <c r="F1171" s="1"/>
      <c r="G1171" s="98"/>
      <c r="H1171" s="137"/>
      <c r="I1171" s="287"/>
    </row>
    <row r="1172" spans="1:9" s="104" customFormat="1" ht="20.399999999999999" outlineLevel="1" x14ac:dyDescent="0.25">
      <c r="A1172" s="51"/>
      <c r="B1172" s="2" t="s">
        <v>638</v>
      </c>
      <c r="C1172" s="1" t="s">
        <v>501</v>
      </c>
      <c r="D1172" s="1" t="s">
        <v>225</v>
      </c>
      <c r="E1172" s="5" t="s">
        <v>1859</v>
      </c>
      <c r="F1172" s="1"/>
      <c r="G1172" s="98"/>
      <c r="H1172" s="137"/>
      <c r="I1172" s="287"/>
    </row>
    <row r="1173" spans="1:9" s="104" customFormat="1" ht="20.399999999999999" outlineLevel="1" x14ac:dyDescent="0.25">
      <c r="A1173" s="51"/>
      <c r="B1173" s="2" t="s">
        <v>638</v>
      </c>
      <c r="C1173" s="1" t="s">
        <v>501</v>
      </c>
      <c r="D1173" s="1" t="s">
        <v>226</v>
      </c>
      <c r="E1173" s="5" t="s">
        <v>1882</v>
      </c>
      <c r="F1173" s="1"/>
      <c r="G1173" s="98"/>
      <c r="H1173" s="137"/>
      <c r="I1173" s="287"/>
    </row>
    <row r="1174" spans="1:9" s="104" customFormat="1" ht="20.399999999999999" outlineLevel="1" x14ac:dyDescent="0.25">
      <c r="A1174" s="51"/>
      <c r="B1174" s="2" t="s">
        <v>638</v>
      </c>
      <c r="C1174" s="1" t="s">
        <v>501</v>
      </c>
      <c r="D1174" s="1" t="s">
        <v>554</v>
      </c>
      <c r="E1174" s="5" t="s">
        <v>1865</v>
      </c>
      <c r="F1174" s="1"/>
      <c r="G1174" s="98"/>
      <c r="H1174" s="137"/>
      <c r="I1174" s="287"/>
    </row>
    <row r="1175" spans="1:9" s="104" customFormat="1" ht="30.6" outlineLevel="1" x14ac:dyDescent="0.25">
      <c r="A1175" s="51"/>
      <c r="B1175" s="2" t="s">
        <v>638</v>
      </c>
      <c r="C1175" s="1" t="s">
        <v>501</v>
      </c>
      <c r="D1175" s="1" t="s">
        <v>327</v>
      </c>
      <c r="E1175" s="119"/>
      <c r="F1175" s="95" t="s">
        <v>705</v>
      </c>
      <c r="G1175" s="98"/>
      <c r="H1175" s="137"/>
      <c r="I1175" s="287"/>
    </row>
    <row r="1176" spans="1:9" s="104" customFormat="1" ht="30.6" outlineLevel="1" x14ac:dyDescent="0.25">
      <c r="A1176" s="51"/>
      <c r="B1176" s="2" t="s">
        <v>638</v>
      </c>
      <c r="C1176" s="1" t="s">
        <v>501</v>
      </c>
      <c r="D1176" s="1" t="s">
        <v>0</v>
      </c>
      <c r="E1176" s="119"/>
      <c r="F1176" s="95" t="s">
        <v>705</v>
      </c>
      <c r="G1176" s="98"/>
      <c r="H1176" s="137"/>
      <c r="I1176" s="287"/>
    </row>
    <row r="1177" spans="1:9" s="104" customFormat="1" ht="30.6" outlineLevel="1" x14ac:dyDescent="0.25">
      <c r="A1177" s="51"/>
      <c r="B1177" s="2" t="s">
        <v>638</v>
      </c>
      <c r="C1177" s="1" t="s">
        <v>501</v>
      </c>
      <c r="D1177" s="1" t="s">
        <v>47</v>
      </c>
      <c r="E1177" s="119"/>
      <c r="F1177" s="95" t="s">
        <v>705</v>
      </c>
      <c r="G1177" s="98"/>
      <c r="H1177" s="137"/>
      <c r="I1177" s="287"/>
    </row>
    <row r="1178" spans="1:9" s="104" customFormat="1" ht="30.6" outlineLevel="1" x14ac:dyDescent="0.25">
      <c r="A1178" s="51"/>
      <c r="B1178" s="2" t="s">
        <v>638</v>
      </c>
      <c r="C1178" s="1" t="s">
        <v>501</v>
      </c>
      <c r="D1178" s="1" t="s">
        <v>610</v>
      </c>
      <c r="E1178" s="119"/>
      <c r="F1178" s="95" t="s">
        <v>705</v>
      </c>
      <c r="G1178" s="98"/>
      <c r="H1178" s="137"/>
      <c r="I1178" s="287"/>
    </row>
    <row r="1179" spans="1:9" s="104" customFormat="1" ht="30.6" outlineLevel="1" x14ac:dyDescent="0.25">
      <c r="A1179" s="51"/>
      <c r="B1179" s="2" t="s">
        <v>638</v>
      </c>
      <c r="C1179" s="1" t="s">
        <v>501</v>
      </c>
      <c r="D1179" s="1" t="s">
        <v>629</v>
      </c>
      <c r="E1179" s="119"/>
      <c r="F1179" s="95" t="s">
        <v>705</v>
      </c>
      <c r="G1179" s="98"/>
      <c r="H1179" s="137"/>
      <c r="I1179" s="287"/>
    </row>
    <row r="1180" spans="1:9" s="104" customFormat="1" ht="30.6" outlineLevel="1" x14ac:dyDescent="0.25">
      <c r="A1180" s="51"/>
      <c r="B1180" s="80" t="s">
        <v>929</v>
      </c>
      <c r="C1180" s="121" t="s">
        <v>920</v>
      </c>
      <c r="D1180" s="86" t="s">
        <v>415</v>
      </c>
      <c r="E1180" s="85"/>
      <c r="F1180" s="121"/>
      <c r="G1180" s="98"/>
      <c r="H1180" s="137"/>
      <c r="I1180" s="287"/>
    </row>
    <row r="1181" spans="1:9" s="104" customFormat="1" ht="51" outlineLevel="1" x14ac:dyDescent="0.25">
      <c r="A1181" s="51"/>
      <c r="B1181" s="120" t="s">
        <v>929</v>
      </c>
      <c r="C1181" s="95" t="s">
        <v>920</v>
      </c>
      <c r="D1181" s="95" t="s">
        <v>921</v>
      </c>
      <c r="E1181" s="5" t="e">
        <v>#REF!</v>
      </c>
      <c r="F1181" s="1"/>
      <c r="G1181" s="98"/>
      <c r="H1181" s="137"/>
      <c r="I1181" s="287"/>
    </row>
    <row r="1182" spans="1:9" s="104" customFormat="1" ht="20.399999999999999" outlineLevel="1" x14ac:dyDescent="0.25">
      <c r="A1182" s="51"/>
      <c r="B1182" s="80" t="s">
        <v>638</v>
      </c>
      <c r="C1182" s="121" t="s">
        <v>360</v>
      </c>
      <c r="D1182" s="86" t="s">
        <v>415</v>
      </c>
      <c r="E1182" s="85"/>
      <c r="F1182" s="121"/>
      <c r="G1182" s="98"/>
      <c r="H1182" s="137"/>
      <c r="I1182" s="287"/>
    </row>
    <row r="1183" spans="1:9" s="104" customFormat="1" ht="20.399999999999999" outlineLevel="1" x14ac:dyDescent="0.25">
      <c r="A1183" s="51"/>
      <c r="B1183" s="2" t="s">
        <v>638</v>
      </c>
      <c r="C1183" s="95" t="s">
        <v>360</v>
      </c>
      <c r="D1183" s="95" t="s">
        <v>727</v>
      </c>
      <c r="E1183" s="132" t="s">
        <v>752</v>
      </c>
      <c r="F1183" s="64" t="s">
        <v>725</v>
      </c>
      <c r="G1183" s="90" t="s">
        <v>740</v>
      </c>
      <c r="H1183" s="137"/>
      <c r="I1183" s="287"/>
    </row>
    <row r="1184" spans="1:9" s="104" customFormat="1" ht="20.399999999999999" outlineLevel="1" x14ac:dyDescent="0.25">
      <c r="A1184" s="51"/>
      <c r="B1184" s="2" t="s">
        <v>638</v>
      </c>
      <c r="C1184" s="95" t="s">
        <v>360</v>
      </c>
      <c r="D1184" s="95" t="s">
        <v>728</v>
      </c>
      <c r="E1184" s="5" t="s">
        <v>1883</v>
      </c>
      <c r="F1184" s="64"/>
      <c r="G1184" s="90" t="s">
        <v>740</v>
      </c>
      <c r="H1184" s="137"/>
      <c r="I1184" s="287"/>
    </row>
    <row r="1185" spans="1:9" s="104" customFormat="1" ht="20.399999999999999" outlineLevel="1" x14ac:dyDescent="0.25">
      <c r="A1185" s="51"/>
      <c r="B1185" s="2" t="s">
        <v>638</v>
      </c>
      <c r="C1185" s="95" t="s">
        <v>360</v>
      </c>
      <c r="D1185" s="95" t="s">
        <v>729</v>
      </c>
      <c r="E1185" s="132" t="s">
        <v>753</v>
      </c>
      <c r="F1185" s="64" t="s">
        <v>725</v>
      </c>
      <c r="G1185" s="133" t="s">
        <v>740</v>
      </c>
      <c r="H1185" s="137"/>
      <c r="I1185" s="287"/>
    </row>
    <row r="1186" spans="1:9" s="104" customFormat="1" ht="20.399999999999999" outlineLevel="1" x14ac:dyDescent="0.25">
      <c r="A1186" s="51"/>
      <c r="B1186" s="2" t="s">
        <v>638</v>
      </c>
      <c r="C1186" s="95" t="s">
        <v>360</v>
      </c>
      <c r="D1186" s="95" t="s">
        <v>723</v>
      </c>
      <c r="E1186" s="132" t="s">
        <v>751</v>
      </c>
      <c r="F1186" s="64" t="s">
        <v>725</v>
      </c>
      <c r="G1186" s="133" t="s">
        <v>740</v>
      </c>
      <c r="H1186" s="137"/>
      <c r="I1186" s="178"/>
    </row>
    <row r="1187" spans="1:9" s="104" customFormat="1" ht="30.6" outlineLevel="1" x14ac:dyDescent="0.25">
      <c r="A1187" s="51"/>
      <c r="B1187" s="2" t="s">
        <v>638</v>
      </c>
      <c r="C1187" s="95" t="s">
        <v>360</v>
      </c>
      <c r="D1187" s="95" t="s">
        <v>722</v>
      </c>
      <c r="E1187" s="119"/>
      <c r="F1187" s="95" t="s">
        <v>705</v>
      </c>
      <c r="G1187" s="98"/>
      <c r="H1187" s="137"/>
      <c r="I1187" s="178"/>
    </row>
    <row r="1188" spans="1:9" s="104" customFormat="1" ht="30.6" x14ac:dyDescent="0.25">
      <c r="A1188" s="51"/>
      <c r="B1188" s="19" t="s">
        <v>1000</v>
      </c>
      <c r="C1188" s="65" t="s">
        <v>1394</v>
      </c>
      <c r="D1188" s="18"/>
      <c r="E1188" s="18"/>
      <c r="F1188" s="92"/>
      <c r="G1188" s="164" t="s">
        <v>922</v>
      </c>
      <c r="H1188" s="177"/>
      <c r="I1188" s="288"/>
    </row>
    <row r="1189" spans="1:9" s="104" customFormat="1" ht="30.6" outlineLevel="1" x14ac:dyDescent="0.25">
      <c r="A1189" s="51"/>
      <c r="B1189" s="49" t="s">
        <v>1000</v>
      </c>
      <c r="C1189" s="14" t="s">
        <v>114</v>
      </c>
      <c r="D1189" s="86" t="s">
        <v>415</v>
      </c>
      <c r="E1189" s="8"/>
      <c r="F1189" s="14"/>
      <c r="G1189" s="164" t="s">
        <v>922</v>
      </c>
      <c r="H1189" s="177"/>
      <c r="I1189" s="288"/>
    </row>
    <row r="1190" spans="1:9" s="104" customFormat="1" ht="30.6" outlineLevel="1" x14ac:dyDescent="0.25">
      <c r="A1190" s="51"/>
      <c r="B1190" s="2" t="s">
        <v>1000</v>
      </c>
      <c r="C1190" s="95" t="s">
        <v>114</v>
      </c>
      <c r="D1190" s="1" t="s">
        <v>224</v>
      </c>
      <c r="E1190" s="5" t="s">
        <v>1858</v>
      </c>
      <c r="F1190" s="1"/>
      <c r="G1190" s="164" t="s">
        <v>922</v>
      </c>
      <c r="H1190" s="137"/>
      <c r="I1190" s="288"/>
    </row>
    <row r="1191" spans="1:9" s="104" customFormat="1" ht="30.6" outlineLevel="1" x14ac:dyDescent="0.25">
      <c r="A1191" s="51"/>
      <c r="B1191" s="2" t="s">
        <v>1000</v>
      </c>
      <c r="C1191" s="1" t="s">
        <v>114</v>
      </c>
      <c r="D1191" s="1" t="s">
        <v>225</v>
      </c>
      <c r="E1191" s="5" t="s">
        <v>1859</v>
      </c>
      <c r="F1191" s="1"/>
      <c r="G1191" s="164" t="s">
        <v>922</v>
      </c>
      <c r="H1191" s="137"/>
      <c r="I1191" s="288"/>
    </row>
    <row r="1192" spans="1:9" s="104" customFormat="1" ht="30.6" outlineLevel="1" x14ac:dyDescent="0.25">
      <c r="A1192" s="51"/>
      <c r="B1192" s="2" t="s">
        <v>1000</v>
      </c>
      <c r="C1192" s="1" t="s">
        <v>114</v>
      </c>
      <c r="D1192" s="1" t="s">
        <v>226</v>
      </c>
      <c r="E1192" s="5" t="s">
        <v>1882</v>
      </c>
      <c r="F1192" s="1"/>
      <c r="G1192" s="164" t="s">
        <v>922</v>
      </c>
      <c r="H1192" s="137"/>
      <c r="I1192" s="288"/>
    </row>
    <row r="1193" spans="1:9" s="104" customFormat="1" ht="30.6" outlineLevel="1" x14ac:dyDescent="0.25">
      <c r="A1193" s="51"/>
      <c r="B1193" s="2" t="s">
        <v>1000</v>
      </c>
      <c r="C1193" s="1" t="s">
        <v>114</v>
      </c>
      <c r="D1193" s="95" t="s">
        <v>474</v>
      </c>
      <c r="E1193" s="15" t="s">
        <v>1957</v>
      </c>
      <c r="F1193" s="1"/>
      <c r="G1193" s="164" t="s">
        <v>922</v>
      </c>
      <c r="H1193" s="137"/>
      <c r="I1193" s="288"/>
    </row>
    <row r="1194" spans="1:9" s="104" customFormat="1" ht="30.6" outlineLevel="1" x14ac:dyDescent="0.25">
      <c r="A1194" s="51"/>
      <c r="B1194" s="2" t="s">
        <v>1000</v>
      </c>
      <c r="C1194" s="1" t="s">
        <v>114</v>
      </c>
      <c r="D1194" s="95" t="s">
        <v>1001</v>
      </c>
      <c r="E1194" s="5" t="s">
        <v>2072</v>
      </c>
      <c r="F1194" s="1"/>
      <c r="G1194" s="164" t="s">
        <v>922</v>
      </c>
      <c r="H1194" s="137"/>
      <c r="I1194" s="288"/>
    </row>
    <row r="1195" spans="1:9" s="104" customFormat="1" ht="30.6" outlineLevel="1" x14ac:dyDescent="0.25">
      <c r="A1195" s="51"/>
      <c r="B1195" s="2" t="s">
        <v>1000</v>
      </c>
      <c r="C1195" s="1" t="s">
        <v>114</v>
      </c>
      <c r="D1195" s="95" t="s">
        <v>1001</v>
      </c>
      <c r="E1195" s="5" t="s">
        <v>2073</v>
      </c>
      <c r="F1195" s="1"/>
      <c r="G1195" s="164" t="s">
        <v>922</v>
      </c>
      <c r="H1195" s="137"/>
      <c r="I1195" s="288"/>
    </row>
    <row r="1196" spans="1:9" s="104" customFormat="1" ht="30.6" outlineLevel="1" x14ac:dyDescent="0.25">
      <c r="A1196" s="51"/>
      <c r="B1196" s="49" t="s">
        <v>1000</v>
      </c>
      <c r="C1196" s="14" t="s">
        <v>360</v>
      </c>
      <c r="D1196" s="86" t="s">
        <v>415</v>
      </c>
      <c r="E1196" s="85"/>
      <c r="F1196" s="121"/>
      <c r="G1196" s="164" t="s">
        <v>922</v>
      </c>
      <c r="H1196" s="137"/>
      <c r="I1196" s="288"/>
    </row>
    <row r="1197" spans="1:9" s="104" customFormat="1" ht="30.6" outlineLevel="1" x14ac:dyDescent="0.25">
      <c r="A1197" s="51"/>
      <c r="B1197" s="2" t="s">
        <v>1000</v>
      </c>
      <c r="C1197" s="95" t="s">
        <v>360</v>
      </c>
      <c r="D1197" s="95" t="s">
        <v>727</v>
      </c>
      <c r="E1197" s="132" t="s">
        <v>752</v>
      </c>
      <c r="F1197" s="64" t="s">
        <v>725</v>
      </c>
      <c r="G1197" s="164" t="s">
        <v>922</v>
      </c>
      <c r="H1197" s="137"/>
      <c r="I1197" s="288"/>
    </row>
    <row r="1198" spans="1:9" s="104" customFormat="1" ht="30.6" outlineLevel="1" x14ac:dyDescent="0.25">
      <c r="A1198" s="51"/>
      <c r="B1198" s="2" t="s">
        <v>1000</v>
      </c>
      <c r="C1198" s="95" t="s">
        <v>360</v>
      </c>
      <c r="D1198" s="95" t="s">
        <v>728</v>
      </c>
      <c r="E1198" s="5" t="s">
        <v>2058</v>
      </c>
      <c r="F1198" s="64"/>
      <c r="G1198" s="164" t="s">
        <v>922</v>
      </c>
      <c r="H1198" s="137"/>
      <c r="I1198" s="288"/>
    </row>
    <row r="1199" spans="1:9" s="104" customFormat="1" ht="30.6" outlineLevel="1" x14ac:dyDescent="0.25">
      <c r="A1199" s="51"/>
      <c r="B1199" s="2" t="s">
        <v>1000</v>
      </c>
      <c r="C1199" s="95" t="s">
        <v>360</v>
      </c>
      <c r="D1199" s="95" t="s">
        <v>729</v>
      </c>
      <c r="E1199" s="132" t="s">
        <v>753</v>
      </c>
      <c r="F1199" s="64" t="s">
        <v>725</v>
      </c>
      <c r="G1199" s="164" t="s">
        <v>922</v>
      </c>
      <c r="H1199" s="137"/>
      <c r="I1199" s="288"/>
    </row>
    <row r="1200" spans="1:9" s="104" customFormat="1" ht="30.6" outlineLevel="1" x14ac:dyDescent="0.25">
      <c r="A1200" s="51"/>
      <c r="B1200" s="2" t="s">
        <v>1000</v>
      </c>
      <c r="C1200" s="95" t="s">
        <v>360</v>
      </c>
      <c r="D1200" s="95" t="s">
        <v>723</v>
      </c>
      <c r="E1200" s="132" t="s">
        <v>751</v>
      </c>
      <c r="F1200" s="64" t="s">
        <v>725</v>
      </c>
      <c r="G1200" s="164" t="s">
        <v>922</v>
      </c>
      <c r="H1200" s="137"/>
      <c r="I1200" s="178"/>
    </row>
    <row r="1201" spans="1:9" s="104" customFormat="1" ht="71.400000000000006" x14ac:dyDescent="0.25">
      <c r="A1201" s="59"/>
      <c r="B1201" s="19" t="s">
        <v>1565</v>
      </c>
      <c r="C1201" s="65" t="s">
        <v>1569</v>
      </c>
      <c r="D1201" s="18"/>
      <c r="E1201" s="18"/>
      <c r="F1201" s="92" t="s">
        <v>1136</v>
      </c>
      <c r="G1201" s="164"/>
      <c r="H1201" s="177"/>
      <c r="I1201" s="288"/>
    </row>
    <row r="1202" spans="1:9" s="104" customFormat="1" ht="40.799999999999997" outlineLevel="1" x14ac:dyDescent="0.25">
      <c r="A1202" s="59"/>
      <c r="B1202" s="49" t="s">
        <v>1565</v>
      </c>
      <c r="C1202" s="14" t="s">
        <v>114</v>
      </c>
      <c r="D1202" s="86" t="s">
        <v>415</v>
      </c>
      <c r="E1202" s="8"/>
      <c r="F1202" s="14"/>
      <c r="G1202" s="164"/>
      <c r="H1202" s="177"/>
      <c r="I1202" s="288"/>
    </row>
    <row r="1203" spans="1:9" s="104" customFormat="1" ht="40.799999999999997" outlineLevel="1" x14ac:dyDescent="0.25">
      <c r="A1203" s="59"/>
      <c r="B1203" s="2" t="s">
        <v>1565</v>
      </c>
      <c r="C1203" s="95" t="s">
        <v>114</v>
      </c>
      <c r="D1203" s="95" t="s">
        <v>635</v>
      </c>
      <c r="E1203" s="5" t="s">
        <v>2029</v>
      </c>
      <c r="F1203" s="1"/>
      <c r="G1203" s="164"/>
      <c r="H1203" s="177"/>
      <c r="I1203" s="288"/>
    </row>
    <row r="1204" spans="1:9" s="104" customFormat="1" ht="40.799999999999997" outlineLevel="1" x14ac:dyDescent="0.25">
      <c r="A1204" s="59"/>
      <c r="B1204" s="2" t="s">
        <v>1565</v>
      </c>
      <c r="C1204" s="1" t="s">
        <v>114</v>
      </c>
      <c r="D1204" s="95" t="s">
        <v>474</v>
      </c>
      <c r="E1204" s="15" t="s">
        <v>1957</v>
      </c>
      <c r="F1204" s="1"/>
      <c r="G1204" s="164"/>
      <c r="H1204" s="177"/>
      <c r="I1204" s="288"/>
    </row>
    <row r="1205" spans="1:9" s="104" customFormat="1" ht="40.799999999999997" outlineLevel="1" x14ac:dyDescent="0.25">
      <c r="A1205" s="59"/>
      <c r="B1205" s="49" t="s">
        <v>1565</v>
      </c>
      <c r="C1205" s="14" t="s">
        <v>83</v>
      </c>
      <c r="D1205" s="86" t="s">
        <v>415</v>
      </c>
      <c r="E1205" s="8"/>
      <c r="F1205" s="14"/>
      <c r="G1205" s="164"/>
      <c r="H1205" s="177"/>
      <c r="I1205" s="288"/>
    </row>
    <row r="1206" spans="1:9" s="104" customFormat="1" ht="40.799999999999997" outlineLevel="1" x14ac:dyDescent="0.25">
      <c r="A1206" s="59"/>
      <c r="B1206" s="2" t="s">
        <v>1565</v>
      </c>
      <c r="C1206" s="95" t="s">
        <v>83</v>
      </c>
      <c r="D1206" s="95" t="s">
        <v>1566</v>
      </c>
      <c r="E1206" s="135" t="s">
        <v>2010</v>
      </c>
      <c r="F1206" s="1"/>
      <c r="G1206" s="164"/>
      <c r="H1206" s="180" t="s">
        <v>4380</v>
      </c>
      <c r="I1206" s="288"/>
    </row>
    <row r="1207" spans="1:9" s="104" customFormat="1" ht="40.799999999999997" outlineLevel="1" x14ac:dyDescent="0.25">
      <c r="A1207" s="59"/>
      <c r="B1207" s="105" t="s">
        <v>1565</v>
      </c>
      <c r="C1207" s="95" t="s">
        <v>83</v>
      </c>
      <c r="D1207" s="95" t="s">
        <v>1567</v>
      </c>
      <c r="E1207" s="135" t="s">
        <v>2138</v>
      </c>
      <c r="F1207" s="1"/>
      <c r="G1207" s="164"/>
      <c r="H1207" s="177"/>
      <c r="I1207" s="288"/>
    </row>
    <row r="1208" spans="1:9" s="104" customFormat="1" ht="40.799999999999997" outlineLevel="1" x14ac:dyDescent="0.25">
      <c r="A1208" s="59"/>
      <c r="B1208" s="49" t="s">
        <v>1565</v>
      </c>
      <c r="C1208" s="14" t="s">
        <v>1002</v>
      </c>
      <c r="D1208" s="86" t="s">
        <v>415</v>
      </c>
      <c r="E1208" s="8"/>
      <c r="F1208" s="14"/>
      <c r="G1208" s="164"/>
      <c r="H1208" s="177"/>
      <c r="I1208" s="288"/>
    </row>
    <row r="1209" spans="1:9" s="104" customFormat="1" ht="40.799999999999997" outlineLevel="1" x14ac:dyDescent="0.25">
      <c r="A1209" s="59"/>
      <c r="B1209" s="2" t="s">
        <v>1565</v>
      </c>
      <c r="C1209" s="95" t="s">
        <v>1002</v>
      </c>
      <c r="D1209" s="95" t="s">
        <v>1104</v>
      </c>
      <c r="E1209" s="5" t="s">
        <v>2074</v>
      </c>
      <c r="F1209" s="1"/>
      <c r="G1209" s="164"/>
      <c r="H1209" s="177"/>
      <c r="I1209" s="288"/>
    </row>
    <row r="1210" spans="1:9" s="104" customFormat="1" ht="40.799999999999997" outlineLevel="1" x14ac:dyDescent="0.25">
      <c r="A1210" s="59"/>
      <c r="B1210" s="2" t="s">
        <v>1565</v>
      </c>
      <c r="C1210" s="95" t="s">
        <v>1002</v>
      </c>
      <c r="D1210" s="95" t="s">
        <v>1105</v>
      </c>
      <c r="E1210" s="5" t="s">
        <v>2075</v>
      </c>
      <c r="F1210" s="1"/>
      <c r="G1210" s="164"/>
      <c r="H1210" s="177"/>
      <c r="I1210" s="288"/>
    </row>
    <row r="1211" spans="1:9" s="104" customFormat="1" ht="40.799999999999997" outlineLevel="1" x14ac:dyDescent="0.25">
      <c r="A1211" s="59"/>
      <c r="B1211" s="2" t="s">
        <v>1565</v>
      </c>
      <c r="C1211" s="95" t="s">
        <v>1002</v>
      </c>
      <c r="D1211" s="95" t="s">
        <v>1106</v>
      </c>
      <c r="E1211" s="5" t="s">
        <v>2076</v>
      </c>
      <c r="F1211" s="1"/>
      <c r="G1211" s="164"/>
      <c r="H1211" s="177"/>
      <c r="I1211" s="288"/>
    </row>
    <row r="1212" spans="1:9" s="104" customFormat="1" ht="40.799999999999997" outlineLevel="1" x14ac:dyDescent="0.25">
      <c r="A1212" s="59"/>
      <c r="B1212" s="49" t="s">
        <v>1565</v>
      </c>
      <c r="C1212" s="14" t="s">
        <v>1003</v>
      </c>
      <c r="D1212" s="86" t="s">
        <v>415</v>
      </c>
      <c r="E1212" s="8"/>
      <c r="F1212" s="14"/>
      <c r="G1212" s="164"/>
      <c r="H1212" s="177"/>
      <c r="I1212" s="288"/>
    </row>
    <row r="1213" spans="1:9" s="25" customFormat="1" ht="40.799999999999997" outlineLevel="1" x14ac:dyDescent="0.25">
      <c r="A1213" s="59"/>
      <c r="B1213" s="2" t="s">
        <v>1565</v>
      </c>
      <c r="C1213" s="95" t="s">
        <v>1003</v>
      </c>
      <c r="D1213" s="95" t="s">
        <v>1107</v>
      </c>
      <c r="E1213" s="5" t="s">
        <v>2077</v>
      </c>
      <c r="F1213" s="1"/>
      <c r="G1213" s="164"/>
      <c r="H1213" s="177"/>
      <c r="I1213" s="288"/>
    </row>
    <row r="1214" spans="1:9" s="25" customFormat="1" ht="40.799999999999997" outlineLevel="1" x14ac:dyDescent="0.25">
      <c r="A1214" s="59"/>
      <c r="B1214" s="2" t="s">
        <v>1565</v>
      </c>
      <c r="C1214" s="95" t="s">
        <v>1003</v>
      </c>
      <c r="D1214" s="95" t="s">
        <v>1108</v>
      </c>
      <c r="E1214" s="5" t="s">
        <v>2078</v>
      </c>
      <c r="F1214" s="1"/>
      <c r="G1214" s="164"/>
      <c r="H1214" s="177"/>
      <c r="I1214" s="288"/>
    </row>
    <row r="1215" spans="1:9" s="104" customFormat="1" ht="40.799999999999997" outlineLevel="1" x14ac:dyDescent="0.25">
      <c r="A1215" s="59"/>
      <c r="B1215" s="2" t="s">
        <v>1565</v>
      </c>
      <c r="C1215" s="95" t="s">
        <v>1003</v>
      </c>
      <c r="D1215" s="95" t="s">
        <v>1004</v>
      </c>
      <c r="E1215" s="5" t="s">
        <v>2079</v>
      </c>
      <c r="F1215" s="1"/>
      <c r="G1215" s="164"/>
      <c r="H1215" s="177"/>
      <c r="I1215" s="288"/>
    </row>
    <row r="1216" spans="1:9" s="104" customFormat="1" ht="40.799999999999997" outlineLevel="1" x14ac:dyDescent="0.25">
      <c r="A1216" s="59"/>
      <c r="B1216" s="2" t="s">
        <v>1565</v>
      </c>
      <c r="C1216" s="95" t="s">
        <v>1003</v>
      </c>
      <c r="D1216" s="95" t="s">
        <v>1005</v>
      </c>
      <c r="E1216" s="5" t="s">
        <v>2080</v>
      </c>
      <c r="F1216" s="1"/>
      <c r="G1216" s="164"/>
      <c r="H1216" s="177"/>
      <c r="I1216" s="288"/>
    </row>
    <row r="1217" spans="1:9" s="104" customFormat="1" ht="40.799999999999997" outlineLevel="1" x14ac:dyDescent="0.25">
      <c r="A1217" s="59"/>
      <c r="B1217" s="2" t="s">
        <v>1565</v>
      </c>
      <c r="C1217" s="95" t="s">
        <v>1003</v>
      </c>
      <c r="D1217" s="95" t="s">
        <v>1006</v>
      </c>
      <c r="E1217" s="5" t="s">
        <v>2081</v>
      </c>
      <c r="F1217" s="1"/>
      <c r="G1217" s="164"/>
      <c r="H1217" s="177"/>
      <c r="I1217" s="288"/>
    </row>
    <row r="1218" spans="1:9" s="104" customFormat="1" ht="40.799999999999997" outlineLevel="1" x14ac:dyDescent="0.25">
      <c r="A1218" s="59"/>
      <c r="B1218" s="2" t="s">
        <v>1565</v>
      </c>
      <c r="C1218" s="95" t="s">
        <v>1003</v>
      </c>
      <c r="D1218" s="95" t="s">
        <v>1007</v>
      </c>
      <c r="E1218" s="5" t="s">
        <v>2082</v>
      </c>
      <c r="F1218" s="1"/>
      <c r="G1218" s="164"/>
      <c r="H1218" s="177"/>
      <c r="I1218" s="288"/>
    </row>
    <row r="1219" spans="1:9" s="104" customFormat="1" ht="40.799999999999997" outlineLevel="1" x14ac:dyDescent="0.25">
      <c r="A1219" s="59"/>
      <c r="B1219" s="2" t="s">
        <v>1565</v>
      </c>
      <c r="C1219" s="95" t="s">
        <v>1003</v>
      </c>
      <c r="D1219" s="95" t="s">
        <v>1008</v>
      </c>
      <c r="E1219" s="5" t="s">
        <v>2083</v>
      </c>
      <c r="F1219" s="1"/>
      <c r="G1219" s="164"/>
      <c r="H1219" s="177"/>
      <c r="I1219" s="288"/>
    </row>
    <row r="1220" spans="1:9" s="104" customFormat="1" ht="40.799999999999997" outlineLevel="1" x14ac:dyDescent="0.25">
      <c r="A1220" s="59"/>
      <c r="B1220" s="2" t="s">
        <v>1565</v>
      </c>
      <c r="C1220" s="95" t="s">
        <v>1003</v>
      </c>
      <c r="D1220" s="95" t="s">
        <v>1010</v>
      </c>
      <c r="E1220" s="5" t="s">
        <v>2084</v>
      </c>
      <c r="F1220" s="1"/>
      <c r="G1220" s="164"/>
      <c r="H1220" s="177"/>
      <c r="I1220" s="288"/>
    </row>
    <row r="1221" spans="1:9" s="104" customFormat="1" ht="40.799999999999997" outlineLevel="1" x14ac:dyDescent="0.25">
      <c r="A1221" s="59"/>
      <c r="B1221" s="2" t="s">
        <v>1565</v>
      </c>
      <c r="C1221" s="95" t="s">
        <v>1003</v>
      </c>
      <c r="D1221" s="95" t="s">
        <v>1009</v>
      </c>
      <c r="E1221" s="5" t="s">
        <v>2085</v>
      </c>
      <c r="F1221" s="1"/>
      <c r="G1221" s="164"/>
      <c r="H1221" s="177"/>
      <c r="I1221" s="288"/>
    </row>
    <row r="1222" spans="1:9" s="104" customFormat="1" ht="40.799999999999997" outlineLevel="1" x14ac:dyDescent="0.25">
      <c r="A1222" s="59"/>
      <c r="B1222" s="2" t="s">
        <v>1565</v>
      </c>
      <c r="C1222" s="95" t="s">
        <v>1003</v>
      </c>
      <c r="D1222" s="95" t="s">
        <v>1109</v>
      </c>
      <c r="E1222" s="5" t="s">
        <v>2086</v>
      </c>
      <c r="F1222" s="1"/>
      <c r="G1222" s="164"/>
      <c r="H1222" s="177"/>
      <c r="I1222" s="288"/>
    </row>
    <row r="1223" spans="1:9" s="104" customFormat="1" ht="40.799999999999997" outlineLevel="1" x14ac:dyDescent="0.25">
      <c r="A1223" s="59"/>
      <c r="B1223" s="2" t="s">
        <v>1565</v>
      </c>
      <c r="C1223" s="95" t="s">
        <v>1003</v>
      </c>
      <c r="D1223" s="95" t="s">
        <v>1110</v>
      </c>
      <c r="E1223" s="5" t="s">
        <v>2087</v>
      </c>
      <c r="F1223" s="1"/>
      <c r="G1223" s="164"/>
      <c r="H1223" s="177"/>
      <c r="I1223" s="288"/>
    </row>
    <row r="1224" spans="1:9" s="104" customFormat="1" ht="40.799999999999997" outlineLevel="1" x14ac:dyDescent="0.25">
      <c r="A1224" s="59"/>
      <c r="B1224" s="2" t="s">
        <v>1565</v>
      </c>
      <c r="C1224" s="95" t="s">
        <v>1003</v>
      </c>
      <c r="D1224" s="95" t="s">
        <v>1111</v>
      </c>
      <c r="E1224" s="5" t="s">
        <v>2088</v>
      </c>
      <c r="F1224" s="1"/>
      <c r="G1224" s="164"/>
      <c r="H1224" s="177"/>
      <c r="I1224" s="288"/>
    </row>
    <row r="1225" spans="1:9" s="104" customFormat="1" ht="40.799999999999997" outlineLevel="1" x14ac:dyDescent="0.25">
      <c r="A1225" s="59"/>
      <c r="B1225" s="49" t="s">
        <v>1565</v>
      </c>
      <c r="C1225" s="14" t="s">
        <v>1011</v>
      </c>
      <c r="D1225" s="86" t="s">
        <v>415</v>
      </c>
      <c r="E1225" s="8"/>
      <c r="F1225" s="14"/>
      <c r="G1225" s="164"/>
      <c r="H1225" s="177"/>
      <c r="I1225" s="288"/>
    </row>
    <row r="1226" spans="1:9" s="25" customFormat="1" ht="40.799999999999997" outlineLevel="1" x14ac:dyDescent="0.25">
      <c r="A1226" s="59"/>
      <c r="B1226" s="2" t="s">
        <v>1565</v>
      </c>
      <c r="C1226" s="95" t="s">
        <v>1011</v>
      </c>
      <c r="D1226" s="95" t="s">
        <v>1112</v>
      </c>
      <c r="E1226" s="5" t="s">
        <v>2089</v>
      </c>
      <c r="F1226" s="1"/>
      <c r="G1226" s="164"/>
      <c r="H1226" s="177"/>
      <c r="I1226" s="288"/>
    </row>
    <row r="1227" spans="1:9" s="25" customFormat="1" ht="40.799999999999997" outlineLevel="1" x14ac:dyDescent="0.25">
      <c r="A1227" s="59"/>
      <c r="B1227" s="2" t="s">
        <v>1565</v>
      </c>
      <c r="C1227" s="95" t="s">
        <v>1011</v>
      </c>
      <c r="D1227" s="95" t="s">
        <v>1113</v>
      </c>
      <c r="E1227" s="5" t="s">
        <v>2090</v>
      </c>
      <c r="F1227" s="1"/>
      <c r="G1227" s="164"/>
      <c r="H1227" s="177"/>
      <c r="I1227" s="288"/>
    </row>
    <row r="1228" spans="1:9" s="25" customFormat="1" ht="40.799999999999997" outlineLevel="1" x14ac:dyDescent="0.25">
      <c r="A1228" s="59"/>
      <c r="B1228" s="2" t="s">
        <v>1565</v>
      </c>
      <c r="C1228" s="95" t="s">
        <v>1011</v>
      </c>
      <c r="D1228" s="95" t="s">
        <v>1114</v>
      </c>
      <c r="E1228" s="5" t="s">
        <v>2091</v>
      </c>
      <c r="F1228" s="1"/>
      <c r="G1228" s="164"/>
      <c r="H1228" s="177"/>
      <c r="I1228" s="288"/>
    </row>
    <row r="1229" spans="1:9" s="25" customFormat="1" ht="40.799999999999997" outlineLevel="1" x14ac:dyDescent="0.25">
      <c r="A1229" s="59"/>
      <c r="B1229" s="2" t="s">
        <v>1565</v>
      </c>
      <c r="C1229" s="95" t="s">
        <v>1011</v>
      </c>
      <c r="D1229" s="95" t="s">
        <v>1115</v>
      </c>
      <c r="E1229" s="5" t="s">
        <v>2092</v>
      </c>
      <c r="F1229" s="1"/>
      <c r="G1229" s="164"/>
      <c r="H1229" s="177"/>
      <c r="I1229" s="288"/>
    </row>
    <row r="1230" spans="1:9" s="25" customFormat="1" ht="40.799999999999997" outlineLevel="1" x14ac:dyDescent="0.25">
      <c r="A1230" s="59"/>
      <c r="B1230" s="2" t="s">
        <v>1565</v>
      </c>
      <c r="C1230" s="95" t="s">
        <v>1011</v>
      </c>
      <c r="D1230" s="95" t="s">
        <v>1012</v>
      </c>
      <c r="E1230" s="5" t="s">
        <v>2093</v>
      </c>
      <c r="F1230" s="1"/>
      <c r="G1230" s="164"/>
      <c r="H1230" s="177"/>
      <c r="I1230" s="288"/>
    </row>
    <row r="1231" spans="1:9" s="25" customFormat="1" ht="40.799999999999997" outlineLevel="1" x14ac:dyDescent="0.25">
      <c r="A1231" s="59"/>
      <c r="B1231" s="2" t="s">
        <v>1565</v>
      </c>
      <c r="C1231" s="95" t="s">
        <v>1011</v>
      </c>
      <c r="D1231" s="95" t="s">
        <v>1013</v>
      </c>
      <c r="E1231" s="5" t="s">
        <v>2094</v>
      </c>
      <c r="F1231" s="1"/>
      <c r="G1231" s="164"/>
      <c r="H1231" s="177"/>
      <c r="I1231" s="288"/>
    </row>
    <row r="1232" spans="1:9" s="25" customFormat="1" ht="40.799999999999997" outlineLevel="1" x14ac:dyDescent="0.25">
      <c r="A1232" s="59"/>
      <c r="B1232" s="2" t="s">
        <v>1565</v>
      </c>
      <c r="C1232" s="95" t="s">
        <v>1011</v>
      </c>
      <c r="D1232" s="95" t="s">
        <v>1014</v>
      </c>
      <c r="E1232" s="5" t="s">
        <v>2095</v>
      </c>
      <c r="F1232" s="1"/>
      <c r="G1232" s="164"/>
      <c r="H1232" s="177"/>
      <c r="I1232" s="288"/>
    </row>
    <row r="1233" spans="1:9" s="25" customFormat="1" ht="40.799999999999997" outlineLevel="1" x14ac:dyDescent="0.25">
      <c r="A1233" s="59"/>
      <c r="B1233" s="2" t="s">
        <v>1565</v>
      </c>
      <c r="C1233" s="95" t="s">
        <v>1011</v>
      </c>
      <c r="D1233" s="95" t="s">
        <v>1015</v>
      </c>
      <c r="E1233" s="5" t="s">
        <v>2096</v>
      </c>
      <c r="F1233" s="1"/>
      <c r="G1233" s="164"/>
      <c r="H1233" s="177"/>
      <c r="I1233" s="288"/>
    </row>
    <row r="1234" spans="1:9" s="104" customFormat="1" ht="40.799999999999997" outlineLevel="1" x14ac:dyDescent="0.25">
      <c r="A1234" s="59"/>
      <c r="B1234" s="2" t="s">
        <v>1565</v>
      </c>
      <c r="C1234" s="95" t="s">
        <v>1011</v>
      </c>
      <c r="D1234" s="95" t="s">
        <v>1016</v>
      </c>
      <c r="E1234" s="5" t="s">
        <v>2097</v>
      </c>
      <c r="F1234" s="1"/>
      <c r="G1234" s="164"/>
      <c r="H1234" s="177"/>
      <c r="I1234" s="288"/>
    </row>
    <row r="1235" spans="1:9" s="104" customFormat="1" ht="40.799999999999997" outlineLevel="1" x14ac:dyDescent="0.25">
      <c r="A1235" s="59"/>
      <c r="B1235" s="2" t="s">
        <v>1565</v>
      </c>
      <c r="C1235" s="95" t="s">
        <v>1011</v>
      </c>
      <c r="D1235" s="95" t="s">
        <v>1017</v>
      </c>
      <c r="E1235" s="5" t="s">
        <v>2098</v>
      </c>
      <c r="F1235" s="1"/>
      <c r="G1235" s="164"/>
      <c r="H1235" s="177"/>
      <c r="I1235" s="288"/>
    </row>
    <row r="1236" spans="1:9" s="104" customFormat="1" ht="40.799999999999997" outlineLevel="1" x14ac:dyDescent="0.25">
      <c r="A1236" s="59"/>
      <c r="B1236" s="49" t="s">
        <v>1565</v>
      </c>
      <c r="C1236" s="14" t="s">
        <v>1018</v>
      </c>
      <c r="D1236" s="86" t="s">
        <v>415</v>
      </c>
      <c r="E1236" s="8"/>
      <c r="F1236" s="14"/>
      <c r="G1236" s="164"/>
      <c r="H1236" s="177"/>
      <c r="I1236" s="288"/>
    </row>
    <row r="1237" spans="1:9" s="104" customFormat="1" ht="40.799999999999997" outlineLevel="1" x14ac:dyDescent="0.25">
      <c r="A1237" s="59"/>
      <c r="B1237" s="2" t="s">
        <v>1565</v>
      </c>
      <c r="C1237" s="95" t="s">
        <v>1018</v>
      </c>
      <c r="D1237" s="95" t="s">
        <v>1019</v>
      </c>
      <c r="E1237" s="5" t="s">
        <v>2099</v>
      </c>
      <c r="F1237" s="1"/>
      <c r="G1237" s="164"/>
      <c r="H1237" s="177"/>
      <c r="I1237" s="288"/>
    </row>
    <row r="1238" spans="1:9" s="104" customFormat="1" ht="40.799999999999997" outlineLevel="1" x14ac:dyDescent="0.25">
      <c r="A1238" s="59"/>
      <c r="B1238" s="2" t="s">
        <v>1565</v>
      </c>
      <c r="C1238" s="95" t="s">
        <v>1018</v>
      </c>
      <c r="D1238" s="95" t="s">
        <v>1020</v>
      </c>
      <c r="E1238" s="5" t="s">
        <v>2100</v>
      </c>
      <c r="F1238" s="1"/>
      <c r="G1238" s="164"/>
      <c r="H1238" s="177"/>
      <c r="I1238" s="288"/>
    </row>
    <row r="1239" spans="1:9" s="104" customFormat="1" ht="61.2" outlineLevel="1" x14ac:dyDescent="0.25">
      <c r="A1239" s="59"/>
      <c r="B1239" s="2" t="s">
        <v>1565</v>
      </c>
      <c r="C1239" s="95" t="s">
        <v>1018</v>
      </c>
      <c r="D1239" s="95" t="s">
        <v>1021</v>
      </c>
      <c r="E1239" s="5" t="s">
        <v>2101</v>
      </c>
      <c r="F1239" s="1"/>
      <c r="G1239" s="164"/>
      <c r="H1239" s="177"/>
      <c r="I1239" s="288"/>
    </row>
    <row r="1240" spans="1:9" s="104" customFormat="1" ht="40.799999999999997" outlineLevel="1" x14ac:dyDescent="0.25">
      <c r="A1240" s="59"/>
      <c r="B1240" s="49" t="s">
        <v>1565</v>
      </c>
      <c r="C1240" s="14" t="s">
        <v>360</v>
      </c>
      <c r="D1240" s="86" t="s">
        <v>415</v>
      </c>
      <c r="E1240" s="85"/>
      <c r="F1240" s="121"/>
      <c r="G1240" s="164"/>
      <c r="H1240" s="177"/>
      <c r="I1240" s="288"/>
    </row>
    <row r="1241" spans="1:9" s="104" customFormat="1" ht="40.799999999999997" outlineLevel="1" x14ac:dyDescent="0.25">
      <c r="A1241" s="59"/>
      <c r="B1241" s="2" t="s">
        <v>1565</v>
      </c>
      <c r="C1241" s="101" t="s">
        <v>353</v>
      </c>
      <c r="D1241" s="101" t="s">
        <v>1432</v>
      </c>
      <c r="E1241" s="132" t="s">
        <v>1359</v>
      </c>
      <c r="F1241" s="163" t="s">
        <v>725</v>
      </c>
      <c r="G1241" s="164"/>
      <c r="H1241" s="177"/>
      <c r="I1241" s="287"/>
    </row>
    <row r="1242" spans="1:9" s="104" customFormat="1" ht="40.799999999999997" outlineLevel="1" x14ac:dyDescent="0.25">
      <c r="A1242" s="59"/>
      <c r="B1242" s="2" t="s">
        <v>1565</v>
      </c>
      <c r="C1242" s="101" t="s">
        <v>353</v>
      </c>
      <c r="D1242" s="101" t="s">
        <v>726</v>
      </c>
      <c r="E1242" s="132"/>
      <c r="F1242" s="163" t="s">
        <v>725</v>
      </c>
      <c r="G1242" s="164"/>
      <c r="H1242" s="177"/>
      <c r="I1242" s="287"/>
    </row>
    <row r="1243" spans="1:9" s="104" customFormat="1" ht="224.4" outlineLevel="1" x14ac:dyDescent="0.25">
      <c r="A1243" s="59"/>
      <c r="B1243" s="105" t="s">
        <v>1565</v>
      </c>
      <c r="C1243" s="262" t="s">
        <v>353</v>
      </c>
      <c r="D1243" s="262" t="s">
        <v>1433</v>
      </c>
      <c r="E1243" s="15" t="s">
        <v>2102</v>
      </c>
      <c r="F1243" s="163" t="s">
        <v>1144</v>
      </c>
      <c r="G1243" s="164"/>
      <c r="H1243" s="177"/>
      <c r="I1243" s="287"/>
    </row>
    <row r="1244" spans="1:9" s="104" customFormat="1" ht="40.799999999999997" outlineLevel="1" x14ac:dyDescent="0.25">
      <c r="A1244" s="59"/>
      <c r="B1244" s="2" t="s">
        <v>1565</v>
      </c>
      <c r="C1244" s="262" t="s">
        <v>353</v>
      </c>
      <c r="D1244" s="262" t="s">
        <v>1116</v>
      </c>
      <c r="E1244" s="5" t="s">
        <v>2101</v>
      </c>
      <c r="F1244" s="163"/>
      <c r="G1244" s="164"/>
      <c r="H1244" s="177"/>
      <c r="I1244" s="287"/>
    </row>
    <row r="1245" spans="1:9" s="104" customFormat="1" ht="40.799999999999997" outlineLevel="1" x14ac:dyDescent="0.25">
      <c r="A1245" s="59"/>
      <c r="B1245" s="2" t="s">
        <v>1565</v>
      </c>
      <c r="C1245" s="101" t="s">
        <v>353</v>
      </c>
      <c r="D1245" s="101" t="s">
        <v>1434</v>
      </c>
      <c r="E1245" s="132" t="s">
        <v>281</v>
      </c>
      <c r="F1245" s="163" t="s">
        <v>725</v>
      </c>
      <c r="G1245" s="164"/>
      <c r="H1245" s="177"/>
      <c r="I1245" s="287"/>
    </row>
    <row r="1246" spans="1:9" s="104" customFormat="1" ht="40.799999999999997" outlineLevel="1" x14ac:dyDescent="0.25">
      <c r="A1246" s="59"/>
      <c r="B1246" s="2" t="s">
        <v>1565</v>
      </c>
      <c r="C1246" s="101" t="s">
        <v>353</v>
      </c>
      <c r="D1246" s="101" t="s">
        <v>726</v>
      </c>
      <c r="E1246" s="132"/>
      <c r="F1246" s="163" t="s">
        <v>725</v>
      </c>
      <c r="G1246" s="164"/>
      <c r="H1246" s="177"/>
      <c r="I1246" s="287"/>
    </row>
    <row r="1247" spans="1:9" s="104" customFormat="1" ht="40.799999999999997" outlineLevel="1" x14ac:dyDescent="0.25">
      <c r="A1247" s="59"/>
      <c r="B1247" s="2" t="s">
        <v>1565</v>
      </c>
      <c r="C1247" s="101" t="s">
        <v>353</v>
      </c>
      <c r="D1247" s="101" t="s">
        <v>1435</v>
      </c>
      <c r="E1247" s="15" t="s">
        <v>1872</v>
      </c>
      <c r="F1247" s="163"/>
      <c r="G1247" s="164"/>
      <c r="H1247" s="177"/>
      <c r="I1247" s="287"/>
    </row>
    <row r="1248" spans="1:9" s="104" customFormat="1" ht="51" outlineLevel="1" x14ac:dyDescent="0.25">
      <c r="A1248" s="59"/>
      <c r="B1248" s="105" t="s">
        <v>1568</v>
      </c>
      <c r="C1248" s="262" t="s">
        <v>353</v>
      </c>
      <c r="D1248" s="262" t="s">
        <v>1436</v>
      </c>
      <c r="E1248" s="15" t="s">
        <v>1895</v>
      </c>
      <c r="F1248" s="163"/>
      <c r="G1248" s="164"/>
      <c r="H1248" s="177"/>
      <c r="I1248" s="287"/>
    </row>
    <row r="1249" spans="1:9" s="104" customFormat="1" ht="51" outlineLevel="1" x14ac:dyDescent="0.25">
      <c r="A1249" s="59"/>
      <c r="B1249" s="2" t="s">
        <v>1565</v>
      </c>
      <c r="C1249" s="101" t="s">
        <v>353</v>
      </c>
      <c r="D1249" s="101" t="s">
        <v>1022</v>
      </c>
      <c r="E1249" s="168"/>
      <c r="F1249" s="163" t="s">
        <v>1024</v>
      </c>
      <c r="G1249" s="164"/>
      <c r="H1249" s="177"/>
      <c r="I1249" s="287"/>
    </row>
    <row r="1250" spans="1:9" s="104" customFormat="1" ht="40.799999999999997" outlineLevel="1" x14ac:dyDescent="0.25">
      <c r="A1250" s="59"/>
      <c r="B1250" s="2" t="s">
        <v>1565</v>
      </c>
      <c r="C1250" s="101" t="s">
        <v>353</v>
      </c>
      <c r="D1250" s="101" t="s">
        <v>726</v>
      </c>
      <c r="E1250" s="168"/>
      <c r="F1250" s="163"/>
      <c r="G1250" s="164"/>
      <c r="H1250" s="177"/>
      <c r="I1250" s="287"/>
    </row>
    <row r="1251" spans="1:9" s="104" customFormat="1" ht="30.6" x14ac:dyDescent="0.25">
      <c r="A1251" s="51"/>
      <c r="B1251" s="19" t="s">
        <v>1265</v>
      </c>
      <c r="C1251" s="231" t="s">
        <v>1396</v>
      </c>
      <c r="D1251" s="18"/>
      <c r="E1251" s="18"/>
      <c r="F1251" s="91"/>
      <c r="G1251" s="98"/>
      <c r="H1251" s="177"/>
      <c r="I1251" s="287"/>
    </row>
    <row r="1252" spans="1:9" s="104" customFormat="1" ht="30.6" outlineLevel="1" x14ac:dyDescent="0.25">
      <c r="A1252" s="51"/>
      <c r="B1252" s="49" t="s">
        <v>1265</v>
      </c>
      <c r="C1252" s="14" t="s">
        <v>173</v>
      </c>
      <c r="D1252" s="33" t="s">
        <v>415</v>
      </c>
      <c r="E1252" s="8"/>
      <c r="F1252" s="39" t="s">
        <v>202</v>
      </c>
      <c r="G1252" s="55"/>
      <c r="H1252" s="177"/>
      <c r="I1252" s="287"/>
    </row>
    <row r="1253" spans="1:9" s="104" customFormat="1" ht="30.6" outlineLevel="1" x14ac:dyDescent="0.25">
      <c r="A1253" s="51"/>
      <c r="B1253" s="2" t="s">
        <v>1265</v>
      </c>
      <c r="C1253" s="95" t="s">
        <v>173</v>
      </c>
      <c r="D1253" s="95" t="s">
        <v>1266</v>
      </c>
      <c r="E1253" s="4" t="s">
        <v>1995</v>
      </c>
      <c r="F1253" s="13"/>
      <c r="G1253" s="98"/>
      <c r="H1253" s="177"/>
      <c r="I1253" s="287"/>
    </row>
    <row r="1254" spans="1:9" s="104" customFormat="1" ht="30.6" outlineLevel="1" x14ac:dyDescent="0.25">
      <c r="A1254" s="51"/>
      <c r="B1254" s="2" t="s">
        <v>1265</v>
      </c>
      <c r="C1254" s="95" t="s">
        <v>173</v>
      </c>
      <c r="D1254" s="95" t="s">
        <v>1267</v>
      </c>
      <c r="E1254" s="4" t="s">
        <v>1865</v>
      </c>
      <c r="F1254" s="13"/>
      <c r="G1254" s="98"/>
      <c r="H1254" s="177"/>
      <c r="I1254" s="287"/>
    </row>
    <row r="1255" spans="1:9" s="104" customFormat="1" ht="30.6" outlineLevel="1" x14ac:dyDescent="0.25">
      <c r="A1255" s="51"/>
      <c r="B1255" s="49" t="s">
        <v>1265</v>
      </c>
      <c r="C1255" s="14" t="s">
        <v>1268</v>
      </c>
      <c r="D1255" s="33" t="s">
        <v>415</v>
      </c>
      <c r="E1255" s="8"/>
      <c r="F1255" s="39" t="s">
        <v>202</v>
      </c>
      <c r="G1255" s="55"/>
      <c r="H1255" s="177"/>
      <c r="I1255" s="287"/>
    </row>
    <row r="1256" spans="1:9" s="104" customFormat="1" ht="30.6" outlineLevel="1" x14ac:dyDescent="0.25">
      <c r="A1256" s="51"/>
      <c r="B1256" s="2" t="s">
        <v>1265</v>
      </c>
      <c r="C1256" s="95" t="s">
        <v>1268</v>
      </c>
      <c r="D1256" s="95" t="s">
        <v>1269</v>
      </c>
      <c r="E1256" s="4" t="s">
        <v>2117</v>
      </c>
      <c r="F1256" s="13"/>
      <c r="G1256" s="98"/>
      <c r="H1256" s="177"/>
      <c r="I1256" s="287"/>
    </row>
    <row r="1257" spans="1:9" s="104" customFormat="1" ht="30.6" outlineLevel="1" x14ac:dyDescent="0.25">
      <c r="A1257" s="51"/>
      <c r="B1257" s="2" t="s">
        <v>1265</v>
      </c>
      <c r="C1257" s="95" t="s">
        <v>1268</v>
      </c>
      <c r="D1257" s="95" t="s">
        <v>1270</v>
      </c>
      <c r="E1257" s="4" t="s">
        <v>2118</v>
      </c>
      <c r="F1257" s="13"/>
      <c r="G1257" s="98"/>
      <c r="H1257" s="177"/>
      <c r="I1257" s="287"/>
    </row>
    <row r="1258" spans="1:9" s="104" customFormat="1" ht="30.6" outlineLevel="1" x14ac:dyDescent="0.25">
      <c r="A1258" s="51"/>
      <c r="B1258" s="2" t="s">
        <v>1265</v>
      </c>
      <c r="C1258" s="95" t="s">
        <v>1268</v>
      </c>
      <c r="D1258" s="95" t="s">
        <v>1271</v>
      </c>
      <c r="E1258" s="4" t="s">
        <v>2119</v>
      </c>
      <c r="F1258" s="13"/>
      <c r="G1258" s="98"/>
      <c r="H1258" s="177"/>
      <c r="I1258" s="287"/>
    </row>
    <row r="1259" spans="1:9" s="104" customFormat="1" ht="30.6" outlineLevel="1" x14ac:dyDescent="0.25">
      <c r="A1259" s="51"/>
      <c r="B1259" s="2" t="s">
        <v>1265</v>
      </c>
      <c r="C1259" s="95" t="s">
        <v>1268</v>
      </c>
      <c r="D1259" s="95" t="s">
        <v>395</v>
      </c>
      <c r="E1259" s="4" t="s">
        <v>2120</v>
      </c>
      <c r="F1259" s="13"/>
      <c r="G1259" s="98"/>
      <c r="H1259" s="177"/>
      <c r="I1259" s="287"/>
    </row>
    <row r="1260" spans="1:9" s="104" customFormat="1" ht="30.6" outlineLevel="1" x14ac:dyDescent="0.25">
      <c r="A1260" s="51"/>
      <c r="B1260" s="2" t="s">
        <v>1265</v>
      </c>
      <c r="C1260" s="95" t="s">
        <v>1268</v>
      </c>
      <c r="D1260" s="95" t="s">
        <v>284</v>
      </c>
      <c r="E1260" s="4" t="s">
        <v>2121</v>
      </c>
      <c r="F1260" s="13"/>
      <c r="G1260" s="98"/>
      <c r="H1260" s="177"/>
      <c r="I1260" s="287"/>
    </row>
    <row r="1261" spans="1:9" s="104" customFormat="1" ht="30.6" outlineLevel="1" x14ac:dyDescent="0.25">
      <c r="A1261" s="51"/>
      <c r="B1261" s="2" t="s">
        <v>1265</v>
      </c>
      <c r="C1261" s="95" t="s">
        <v>1268</v>
      </c>
      <c r="D1261" s="95" t="s">
        <v>285</v>
      </c>
      <c r="E1261" s="4" t="s">
        <v>2122</v>
      </c>
      <c r="F1261" s="13"/>
      <c r="G1261" s="98"/>
      <c r="H1261" s="177"/>
      <c r="I1261" s="287"/>
    </row>
    <row r="1262" spans="1:9" s="104" customFormat="1" ht="30.6" outlineLevel="1" x14ac:dyDescent="0.25">
      <c r="A1262" s="51"/>
      <c r="B1262" s="2" t="s">
        <v>1265</v>
      </c>
      <c r="C1262" s="95" t="s">
        <v>1268</v>
      </c>
      <c r="D1262" s="95" t="s">
        <v>1272</v>
      </c>
      <c r="E1262" s="4" t="s">
        <v>2123</v>
      </c>
      <c r="F1262" s="13"/>
      <c r="G1262" s="98"/>
      <c r="H1262" s="177"/>
      <c r="I1262" s="287"/>
    </row>
    <row r="1263" spans="1:9" s="104" customFormat="1" ht="30.6" outlineLevel="1" x14ac:dyDescent="0.25">
      <c r="A1263" s="67"/>
      <c r="B1263" s="60" t="s">
        <v>1265</v>
      </c>
      <c r="C1263" s="61" t="s">
        <v>1268</v>
      </c>
      <c r="D1263" s="61" t="s">
        <v>1273</v>
      </c>
      <c r="E1263" s="62" t="s">
        <v>2124</v>
      </c>
      <c r="F1263" s="63"/>
      <c r="G1263" s="98"/>
      <c r="H1263" s="177"/>
      <c r="I1263" s="287"/>
    </row>
    <row r="1264" spans="1:9" s="104" customFormat="1" ht="30.6" outlineLevel="1" x14ac:dyDescent="0.25">
      <c r="A1264" s="51"/>
      <c r="B1264" s="49" t="s">
        <v>1265</v>
      </c>
      <c r="C1264" s="14" t="s">
        <v>1274</v>
      </c>
      <c r="D1264" s="33" t="s">
        <v>415</v>
      </c>
      <c r="E1264" s="8"/>
      <c r="F1264" s="39"/>
      <c r="G1264" s="55"/>
      <c r="H1264" s="177"/>
      <c r="I1264" s="287"/>
    </row>
    <row r="1265" spans="1:9" s="104" customFormat="1" ht="30.6" outlineLevel="1" x14ac:dyDescent="0.25">
      <c r="A1265" s="51"/>
      <c r="B1265" s="2" t="s">
        <v>1265</v>
      </c>
      <c r="C1265" s="95" t="s">
        <v>1274</v>
      </c>
      <c r="D1265" s="95" t="s">
        <v>1275</v>
      </c>
      <c r="E1265" s="4" t="s">
        <v>2125</v>
      </c>
      <c r="F1265" s="13"/>
      <c r="G1265" s="98"/>
      <c r="H1265" s="177"/>
      <c r="I1265" s="287"/>
    </row>
    <row r="1266" spans="1:9" s="104" customFormat="1" ht="30.6" outlineLevel="1" x14ac:dyDescent="0.25">
      <c r="A1266" s="51"/>
      <c r="B1266" s="2" t="s">
        <v>1265</v>
      </c>
      <c r="C1266" s="95" t="s">
        <v>1274</v>
      </c>
      <c r="D1266" s="95" t="s">
        <v>1276</v>
      </c>
      <c r="E1266" s="4" t="s">
        <v>2126</v>
      </c>
      <c r="F1266" s="13"/>
      <c r="G1266" s="98"/>
      <c r="H1266" s="177"/>
      <c r="I1266" s="287"/>
    </row>
    <row r="1267" spans="1:9" s="104" customFormat="1" ht="30.6" outlineLevel="1" x14ac:dyDescent="0.25">
      <c r="A1267" s="51"/>
      <c r="B1267" s="2" t="s">
        <v>1265</v>
      </c>
      <c r="C1267" s="95" t="s">
        <v>1274</v>
      </c>
      <c r="D1267" s="95" t="s">
        <v>1270</v>
      </c>
      <c r="E1267" s="4" t="s">
        <v>2127</v>
      </c>
      <c r="F1267" s="13"/>
      <c r="G1267" s="98"/>
      <c r="H1267" s="177"/>
      <c r="I1267" s="287"/>
    </row>
    <row r="1268" spans="1:9" s="104" customFormat="1" ht="30.6" outlineLevel="1" x14ac:dyDescent="0.25">
      <c r="A1268" s="51"/>
      <c r="B1268" s="2" t="s">
        <v>1265</v>
      </c>
      <c r="C1268" s="95" t="s">
        <v>1274</v>
      </c>
      <c r="D1268" s="95" t="s">
        <v>1271</v>
      </c>
      <c r="E1268" s="4" t="s">
        <v>2128</v>
      </c>
      <c r="F1268" s="13"/>
      <c r="G1268" s="98"/>
      <c r="H1268" s="177"/>
      <c r="I1268" s="287"/>
    </row>
    <row r="1269" spans="1:9" s="104" customFormat="1" ht="30.6" outlineLevel="1" x14ac:dyDescent="0.25">
      <c r="A1269" s="51"/>
      <c r="B1269" s="2" t="s">
        <v>1265</v>
      </c>
      <c r="C1269" s="95" t="s">
        <v>1274</v>
      </c>
      <c r="D1269" s="95" t="s">
        <v>395</v>
      </c>
      <c r="E1269" s="4" t="s">
        <v>2129</v>
      </c>
      <c r="F1269" s="13"/>
      <c r="G1269" s="98"/>
      <c r="H1269" s="177"/>
      <c r="I1269" s="287"/>
    </row>
    <row r="1270" spans="1:9" s="104" customFormat="1" ht="30.6" outlineLevel="1" x14ac:dyDescent="0.25">
      <c r="A1270" s="51"/>
      <c r="B1270" s="2" t="s">
        <v>1265</v>
      </c>
      <c r="C1270" s="95" t="s">
        <v>1274</v>
      </c>
      <c r="D1270" s="95" t="s">
        <v>284</v>
      </c>
      <c r="E1270" s="4" t="s">
        <v>2130</v>
      </c>
      <c r="F1270" s="13"/>
      <c r="G1270" s="98"/>
      <c r="H1270" s="177"/>
      <c r="I1270" s="287"/>
    </row>
    <row r="1271" spans="1:9" s="104" customFormat="1" ht="30.6" outlineLevel="1" x14ac:dyDescent="0.25">
      <c r="A1271" s="51"/>
      <c r="B1271" s="2" t="s">
        <v>1265</v>
      </c>
      <c r="C1271" s="95" t="s">
        <v>1274</v>
      </c>
      <c r="D1271" s="95" t="s">
        <v>285</v>
      </c>
      <c r="E1271" s="4" t="s">
        <v>2131</v>
      </c>
      <c r="F1271" s="13"/>
      <c r="G1271" s="98"/>
      <c r="H1271" s="177"/>
      <c r="I1271" s="287"/>
    </row>
    <row r="1272" spans="1:9" s="104" customFormat="1" ht="30.6" outlineLevel="1" x14ac:dyDescent="0.25">
      <c r="A1272" s="51"/>
      <c r="B1272" s="105" t="s">
        <v>1265</v>
      </c>
      <c r="C1272" s="95" t="s">
        <v>1274</v>
      </c>
      <c r="D1272" s="95" t="s">
        <v>1272</v>
      </c>
      <c r="E1272" s="4" t="s">
        <v>2132</v>
      </c>
      <c r="F1272" s="13"/>
      <c r="G1272" s="98"/>
      <c r="H1272" s="177"/>
      <c r="I1272" s="287"/>
    </row>
    <row r="1273" spans="1:9" s="104" customFormat="1" ht="30.6" outlineLevel="1" x14ac:dyDescent="0.25">
      <c r="A1273" s="67"/>
      <c r="B1273" s="60" t="s">
        <v>1265</v>
      </c>
      <c r="C1273" s="61" t="s">
        <v>1274</v>
      </c>
      <c r="D1273" s="61" t="s">
        <v>1273</v>
      </c>
      <c r="E1273" s="62" t="s">
        <v>2133</v>
      </c>
      <c r="F1273" s="10"/>
      <c r="G1273" s="87"/>
      <c r="H1273" s="177"/>
      <c r="I1273" s="287"/>
    </row>
    <row r="1274" spans="1:9" s="104" customFormat="1" ht="30.6" outlineLevel="1" x14ac:dyDescent="0.25">
      <c r="A1274" s="51"/>
      <c r="B1274" s="2" t="s">
        <v>1265</v>
      </c>
      <c r="C1274" s="95" t="s">
        <v>1274</v>
      </c>
      <c r="D1274" s="95" t="s">
        <v>1277</v>
      </c>
      <c r="E1274" s="4" t="s">
        <v>2134</v>
      </c>
      <c r="F1274" s="13"/>
      <c r="G1274" s="98"/>
      <c r="H1274" s="177"/>
      <c r="I1274" s="287"/>
    </row>
    <row r="1275" spans="1:9" s="104" customFormat="1" ht="61.2" x14ac:dyDescent="0.25">
      <c r="A1275" s="51"/>
      <c r="B1275" s="19" t="s">
        <v>605</v>
      </c>
      <c r="C1275" s="65" t="s">
        <v>1632</v>
      </c>
      <c r="D1275" s="65"/>
      <c r="E1275" s="66"/>
      <c r="F1275" s="92"/>
      <c r="G1275" s="102"/>
      <c r="H1275" s="177"/>
      <c r="I1275" s="287"/>
    </row>
    <row r="1276" spans="1:9" s="104" customFormat="1" ht="40.799999999999997" outlineLevel="1" x14ac:dyDescent="0.25">
      <c r="A1276" s="51"/>
      <c r="B1276" s="2" t="s">
        <v>605</v>
      </c>
      <c r="C1276" s="101" t="s">
        <v>114</v>
      </c>
      <c r="D1276" s="101" t="s">
        <v>635</v>
      </c>
      <c r="E1276" s="5" t="s">
        <v>2044</v>
      </c>
      <c r="F1276" s="40" t="s">
        <v>750</v>
      </c>
      <c r="G1276" s="55"/>
      <c r="H1276" s="177"/>
      <c r="I1276" s="287"/>
    </row>
    <row r="1277" spans="1:9" s="104" customFormat="1" ht="30.6" outlineLevel="1" x14ac:dyDescent="0.25">
      <c r="A1277" s="51"/>
      <c r="B1277" s="2" t="s">
        <v>605</v>
      </c>
      <c r="C1277" s="101" t="s">
        <v>114</v>
      </c>
      <c r="D1277" s="101" t="s">
        <v>150</v>
      </c>
      <c r="E1277" s="5" t="s">
        <v>1865</v>
      </c>
      <c r="F1277" s="40" t="s">
        <v>750</v>
      </c>
      <c r="G1277" s="55"/>
      <c r="H1277" s="177"/>
      <c r="I1277" s="287"/>
    </row>
    <row r="1278" spans="1:9" s="104" customFormat="1" ht="20.399999999999999" outlineLevel="1" x14ac:dyDescent="0.25">
      <c r="A1278" s="59"/>
      <c r="B1278" s="105" t="s">
        <v>605</v>
      </c>
      <c r="C1278" s="261" t="s">
        <v>114</v>
      </c>
      <c r="D1278" s="262" t="s">
        <v>1635</v>
      </c>
      <c r="E1278" s="15" t="s">
        <v>1871</v>
      </c>
      <c r="F1278" s="77"/>
      <c r="G1278" s="55"/>
      <c r="H1278" s="177"/>
      <c r="I1278" s="287"/>
    </row>
    <row r="1279" spans="1:9" s="104" customFormat="1" ht="81.599999999999994" outlineLevel="1" x14ac:dyDescent="0.25">
      <c r="A1279" s="59"/>
      <c r="B1279" s="105" t="s">
        <v>605</v>
      </c>
      <c r="C1279" s="262" t="s">
        <v>606</v>
      </c>
      <c r="D1279" s="95" t="s">
        <v>1633</v>
      </c>
      <c r="E1279" s="5" t="s">
        <v>2045</v>
      </c>
      <c r="F1279" s="77"/>
      <c r="G1279" s="55"/>
      <c r="H1279" s="177"/>
      <c r="I1279" s="287"/>
    </row>
    <row r="1280" spans="1:9" s="104" customFormat="1" ht="81.599999999999994" outlineLevel="1" x14ac:dyDescent="0.25">
      <c r="A1280" s="59"/>
      <c r="B1280" s="105" t="s">
        <v>605</v>
      </c>
      <c r="C1280" s="262" t="s">
        <v>606</v>
      </c>
      <c r="D1280" s="95" t="s">
        <v>1634</v>
      </c>
      <c r="E1280" s="5" t="s">
        <v>2046</v>
      </c>
      <c r="F1280" s="77"/>
      <c r="G1280" s="55"/>
      <c r="H1280" s="177"/>
      <c r="I1280" s="287"/>
    </row>
    <row r="1281" spans="1:9" s="104" customFormat="1" ht="71.400000000000006" outlineLevel="1" x14ac:dyDescent="0.25">
      <c r="A1281" s="59"/>
      <c r="B1281" s="2" t="s">
        <v>605</v>
      </c>
      <c r="C1281" s="6" t="s">
        <v>606</v>
      </c>
      <c r="D1281" s="84" t="s">
        <v>1649</v>
      </c>
      <c r="E1281" s="4" t="s">
        <v>2047</v>
      </c>
      <c r="F1281" s="40"/>
      <c r="G1281" s="55"/>
      <c r="H1281" s="177"/>
      <c r="I1281" s="287"/>
    </row>
    <row r="1282" spans="1:9" s="104" customFormat="1" ht="71.400000000000006" outlineLevel="1" x14ac:dyDescent="0.25">
      <c r="A1282" s="59"/>
      <c r="B1282" s="2" t="s">
        <v>605</v>
      </c>
      <c r="C1282" s="6" t="s">
        <v>606</v>
      </c>
      <c r="D1282" s="84" t="s">
        <v>1650</v>
      </c>
      <c r="E1282" s="4" t="s">
        <v>2048</v>
      </c>
      <c r="F1282" s="40"/>
      <c r="G1282" s="55"/>
      <c r="H1282" s="177"/>
      <c r="I1282" s="287"/>
    </row>
    <row r="1283" spans="1:9" s="104" customFormat="1" ht="81.599999999999994" outlineLevel="1" x14ac:dyDescent="0.25">
      <c r="A1283" s="59"/>
      <c r="B1283" s="96" t="s">
        <v>138</v>
      </c>
      <c r="C1283" s="6" t="s">
        <v>606</v>
      </c>
      <c r="D1283" s="84" t="s">
        <v>1636</v>
      </c>
      <c r="E1283" s="4" t="s">
        <v>2049</v>
      </c>
      <c r="F1283" s="40"/>
      <c r="G1283" s="55"/>
      <c r="H1283" s="177"/>
      <c r="I1283" s="287"/>
    </row>
    <row r="1284" spans="1:9" s="104" customFormat="1" ht="81.599999999999994" outlineLevel="1" x14ac:dyDescent="0.25">
      <c r="A1284" s="59"/>
      <c r="B1284" s="96" t="s">
        <v>138</v>
      </c>
      <c r="C1284" s="6" t="s">
        <v>606</v>
      </c>
      <c r="D1284" s="84" t="s">
        <v>1637</v>
      </c>
      <c r="E1284" s="4" t="s">
        <v>2050</v>
      </c>
      <c r="F1284" s="40"/>
      <c r="G1284" s="55"/>
      <c r="H1284" s="177"/>
      <c r="I1284" s="287"/>
    </row>
    <row r="1285" spans="1:9" s="104" customFormat="1" ht="61.2" outlineLevel="1" x14ac:dyDescent="0.25">
      <c r="A1285" s="59"/>
      <c r="B1285" s="50" t="s">
        <v>138</v>
      </c>
      <c r="C1285" s="6" t="s">
        <v>606</v>
      </c>
      <c r="D1285" s="84" t="s">
        <v>1638</v>
      </c>
      <c r="E1285" s="4" t="s">
        <v>2051</v>
      </c>
      <c r="F1285" s="40"/>
      <c r="G1285" s="55"/>
      <c r="H1285" s="177"/>
      <c r="I1285" s="287"/>
    </row>
    <row r="1286" spans="1:9" s="104" customFormat="1" ht="61.2" outlineLevel="1" x14ac:dyDescent="0.25">
      <c r="A1286" s="59"/>
      <c r="B1286" s="50" t="s">
        <v>138</v>
      </c>
      <c r="C1286" s="6" t="s">
        <v>606</v>
      </c>
      <c r="D1286" s="84" t="s">
        <v>1639</v>
      </c>
      <c r="E1286" s="4" t="s">
        <v>2052</v>
      </c>
      <c r="F1286" s="40"/>
      <c r="G1286" s="55"/>
      <c r="H1286" s="177"/>
      <c r="I1286" s="287"/>
    </row>
    <row r="1287" spans="1:9" s="104" customFormat="1" ht="81.599999999999994" outlineLevel="1" x14ac:dyDescent="0.25">
      <c r="A1287" s="59"/>
      <c r="B1287" s="50" t="s">
        <v>138</v>
      </c>
      <c r="C1287" s="6" t="s">
        <v>606</v>
      </c>
      <c r="D1287" s="84" t="s">
        <v>1640</v>
      </c>
      <c r="E1287" s="4" t="s">
        <v>2053</v>
      </c>
      <c r="F1287" s="40"/>
      <c r="G1287" s="55"/>
      <c r="H1287" s="177"/>
      <c r="I1287" s="287"/>
    </row>
    <row r="1288" spans="1:9" s="104" customFormat="1" ht="81.599999999999994" outlineLevel="1" x14ac:dyDescent="0.25">
      <c r="A1288" s="59"/>
      <c r="B1288" s="50" t="s">
        <v>138</v>
      </c>
      <c r="C1288" s="6" t="s">
        <v>606</v>
      </c>
      <c r="D1288" s="84" t="s">
        <v>1641</v>
      </c>
      <c r="E1288" s="4" t="s">
        <v>2054</v>
      </c>
      <c r="F1288" s="40"/>
      <c r="G1288" s="55"/>
      <c r="H1288" s="177"/>
      <c r="I1288" s="287"/>
    </row>
    <row r="1289" spans="1:9" s="104" customFormat="1" ht="20.399999999999999" outlineLevel="1" x14ac:dyDescent="0.25">
      <c r="A1289" s="59"/>
      <c r="B1289" s="2" t="s">
        <v>605</v>
      </c>
      <c r="C1289" s="95" t="s">
        <v>360</v>
      </c>
      <c r="D1289" s="95" t="s">
        <v>1643</v>
      </c>
      <c r="E1289" s="132" t="s">
        <v>752</v>
      </c>
      <c r="F1289" s="64" t="s">
        <v>725</v>
      </c>
      <c r="G1289" s="90"/>
      <c r="H1289" s="177"/>
      <c r="I1289" s="287"/>
    </row>
    <row r="1290" spans="1:9" s="104" customFormat="1" ht="20.399999999999999" outlineLevel="1" x14ac:dyDescent="0.25">
      <c r="A1290" s="59"/>
      <c r="B1290" s="2" t="s">
        <v>605</v>
      </c>
      <c r="C1290" s="95" t="s">
        <v>360</v>
      </c>
      <c r="D1290" s="95" t="s">
        <v>1642</v>
      </c>
      <c r="E1290" s="5" t="s">
        <v>1883</v>
      </c>
      <c r="F1290" s="64"/>
      <c r="G1290" s="90"/>
      <c r="H1290" s="177"/>
      <c r="I1290" s="287"/>
    </row>
    <row r="1291" spans="1:9" s="104" customFormat="1" ht="20.399999999999999" outlineLevel="1" x14ac:dyDescent="0.25">
      <c r="A1291" s="51"/>
      <c r="B1291" s="2" t="s">
        <v>605</v>
      </c>
      <c r="C1291" s="101" t="s">
        <v>353</v>
      </c>
      <c r="D1291" s="101" t="s">
        <v>1644</v>
      </c>
      <c r="E1291" s="132" t="s">
        <v>787</v>
      </c>
      <c r="F1291" s="64" t="s">
        <v>725</v>
      </c>
      <c r="G1291" s="133"/>
      <c r="H1291" s="177"/>
      <c r="I1291" s="287"/>
    </row>
    <row r="1292" spans="1:9" s="104" customFormat="1" ht="20.399999999999999" outlineLevel="1" x14ac:dyDescent="0.25">
      <c r="A1292" s="51"/>
      <c r="B1292" s="2" t="s">
        <v>605</v>
      </c>
      <c r="C1292" s="101" t="s">
        <v>353</v>
      </c>
      <c r="D1292" s="101" t="s">
        <v>1645</v>
      </c>
      <c r="E1292" s="132" t="s">
        <v>788</v>
      </c>
      <c r="F1292" s="64" t="s">
        <v>725</v>
      </c>
      <c r="G1292" s="133"/>
      <c r="H1292" s="177"/>
      <c r="I1292" s="287"/>
    </row>
    <row r="1293" spans="1:9" s="104" customFormat="1" ht="20.399999999999999" outlineLevel="1" x14ac:dyDescent="0.25">
      <c r="A1293" s="51"/>
      <c r="B1293" s="2" t="s">
        <v>605</v>
      </c>
      <c r="C1293" s="101" t="s">
        <v>353</v>
      </c>
      <c r="D1293" s="101" t="s">
        <v>1646</v>
      </c>
      <c r="E1293" s="119"/>
      <c r="F1293" s="143" t="s">
        <v>789</v>
      </c>
      <c r="G1293" s="136"/>
      <c r="H1293" s="177"/>
      <c r="I1293" s="287"/>
    </row>
    <row r="1294" spans="1:9" s="104" customFormat="1" ht="40.799999999999997" outlineLevel="1" x14ac:dyDescent="0.25">
      <c r="A1294" s="51"/>
      <c r="B1294" s="2" t="s">
        <v>605</v>
      </c>
      <c r="C1294" s="101" t="s">
        <v>353</v>
      </c>
      <c r="D1294" s="101" t="s">
        <v>1647</v>
      </c>
      <c r="E1294" s="132" t="s">
        <v>679</v>
      </c>
      <c r="F1294" s="64" t="s">
        <v>725</v>
      </c>
      <c r="G1294" s="133"/>
      <c r="H1294" s="177"/>
      <c r="I1294" s="287"/>
    </row>
    <row r="1295" spans="1:9" s="104" customFormat="1" ht="40.799999999999997" outlineLevel="1" x14ac:dyDescent="0.25">
      <c r="A1295" s="51"/>
      <c r="B1295" s="2" t="s">
        <v>605</v>
      </c>
      <c r="C1295" s="95" t="s">
        <v>353</v>
      </c>
      <c r="D1295" s="84" t="s">
        <v>1648</v>
      </c>
      <c r="E1295" s="5" t="s">
        <v>2055</v>
      </c>
      <c r="F1295" s="6"/>
      <c r="G1295" s="98"/>
      <c r="H1295" s="177"/>
      <c r="I1295" s="287"/>
    </row>
    <row r="1296" spans="1:9" s="104" customFormat="1" ht="30.6" outlineLevel="1" x14ac:dyDescent="0.25">
      <c r="A1296" s="51"/>
      <c r="B1296" s="105" t="s">
        <v>749</v>
      </c>
      <c r="C1296" s="6"/>
      <c r="D1296" s="6" t="s">
        <v>505</v>
      </c>
      <c r="E1296" s="4" t="s">
        <v>1895</v>
      </c>
      <c r="F1296" s="13"/>
      <c r="G1296" s="136"/>
      <c r="H1296" s="177"/>
      <c r="I1296" s="287"/>
    </row>
    <row r="1297" spans="1:9" s="104" customFormat="1" ht="30.6" x14ac:dyDescent="0.25">
      <c r="A1297" s="51"/>
      <c r="B1297" s="19" t="s">
        <v>117</v>
      </c>
      <c r="C1297" s="18"/>
      <c r="D1297" s="24" t="s">
        <v>415</v>
      </c>
      <c r="E1297" s="18"/>
      <c r="F1297" s="92"/>
      <c r="G1297" s="136"/>
      <c r="H1297" s="248"/>
      <c r="I1297" s="288"/>
    </row>
    <row r="1298" spans="1:9" s="104" customFormat="1" ht="30.6" outlineLevel="1" x14ac:dyDescent="0.25">
      <c r="A1298" s="51"/>
      <c r="B1298" s="49" t="s">
        <v>43</v>
      </c>
      <c r="C1298" s="14" t="s">
        <v>114</v>
      </c>
      <c r="D1298" s="86" t="s">
        <v>415</v>
      </c>
      <c r="E1298" s="8"/>
      <c r="F1298" s="39"/>
      <c r="G1298" s="136"/>
      <c r="H1298" s="248"/>
      <c r="I1298" s="287"/>
    </row>
    <row r="1299" spans="1:9" s="104" customFormat="1" ht="30.6" outlineLevel="1" x14ac:dyDescent="0.25">
      <c r="A1299" s="51"/>
      <c r="B1299" s="12" t="s">
        <v>43</v>
      </c>
      <c r="C1299" s="6" t="s">
        <v>114</v>
      </c>
      <c r="D1299" s="84" t="s">
        <v>635</v>
      </c>
      <c r="E1299" s="4" t="s">
        <v>2029</v>
      </c>
      <c r="F1299" s="13"/>
      <c r="G1299" s="136"/>
      <c r="H1299" s="248"/>
      <c r="I1299" s="287"/>
    </row>
    <row r="1300" spans="1:9" s="104" customFormat="1" ht="30.6" outlineLevel="1" x14ac:dyDescent="0.25">
      <c r="A1300" s="51"/>
      <c r="B1300" s="12" t="s">
        <v>43</v>
      </c>
      <c r="C1300" s="6" t="s">
        <v>114</v>
      </c>
      <c r="D1300" s="6" t="s">
        <v>554</v>
      </c>
      <c r="E1300" s="5" t="s">
        <v>1865</v>
      </c>
      <c r="F1300" s="13"/>
      <c r="G1300" s="136"/>
      <c r="H1300" s="248"/>
      <c r="I1300" s="287"/>
    </row>
    <row r="1301" spans="1:9" s="104" customFormat="1" ht="30.6" outlineLevel="1" x14ac:dyDescent="0.25">
      <c r="A1301" s="51"/>
      <c r="B1301" s="12" t="s">
        <v>43</v>
      </c>
      <c r="C1301" s="6" t="s">
        <v>114</v>
      </c>
      <c r="D1301" s="6" t="s">
        <v>194</v>
      </c>
      <c r="E1301" s="119"/>
      <c r="F1301" s="39" t="s">
        <v>195</v>
      </c>
      <c r="G1301" s="136"/>
      <c r="H1301" s="248"/>
      <c r="I1301" s="287"/>
    </row>
    <row r="1302" spans="1:9" s="104" customFormat="1" ht="30.6" outlineLevel="1" x14ac:dyDescent="0.25">
      <c r="A1302" s="51"/>
      <c r="B1302" s="12" t="s">
        <v>43</v>
      </c>
      <c r="C1302" s="6" t="s">
        <v>114</v>
      </c>
      <c r="D1302" s="84" t="s">
        <v>1481</v>
      </c>
      <c r="E1302" s="119"/>
      <c r="F1302" s="95" t="s">
        <v>705</v>
      </c>
      <c r="G1302" s="136"/>
      <c r="H1302" s="248"/>
      <c r="I1302" s="287"/>
    </row>
    <row r="1303" spans="1:9" s="104" customFormat="1" ht="30.6" outlineLevel="1" x14ac:dyDescent="0.25">
      <c r="A1303" s="51"/>
      <c r="B1303" s="12" t="s">
        <v>43</v>
      </c>
      <c r="C1303" s="6" t="s">
        <v>114</v>
      </c>
      <c r="D1303" s="6" t="s">
        <v>11</v>
      </c>
      <c r="E1303" s="119"/>
      <c r="F1303" s="95" t="s">
        <v>705</v>
      </c>
      <c r="G1303" s="136"/>
      <c r="H1303" s="248"/>
      <c r="I1303" s="287"/>
    </row>
    <row r="1304" spans="1:9" s="104" customFormat="1" ht="30.6" outlineLevel="1" x14ac:dyDescent="0.25">
      <c r="A1304" s="51"/>
      <c r="B1304" s="49" t="s">
        <v>43</v>
      </c>
      <c r="C1304" s="14" t="s">
        <v>1468</v>
      </c>
      <c r="D1304" s="86" t="s">
        <v>415</v>
      </c>
      <c r="E1304" s="8"/>
      <c r="F1304" s="39"/>
      <c r="G1304" s="265"/>
      <c r="H1304" s="248"/>
      <c r="I1304" s="287"/>
    </row>
    <row r="1305" spans="1:9" s="104" customFormat="1" ht="30.6" outlineLevel="1" x14ac:dyDescent="0.25">
      <c r="A1305" s="51"/>
      <c r="B1305" s="12" t="s">
        <v>43</v>
      </c>
      <c r="C1305" s="6" t="s">
        <v>1468</v>
      </c>
      <c r="D1305" s="84" t="s">
        <v>1470</v>
      </c>
      <c r="E1305" s="4" t="s">
        <v>2030</v>
      </c>
      <c r="F1305" s="13"/>
      <c r="G1305" s="265"/>
      <c r="H1305" s="248"/>
      <c r="I1305" s="287"/>
    </row>
    <row r="1306" spans="1:9" s="104" customFormat="1" ht="30.6" outlineLevel="1" x14ac:dyDescent="0.25">
      <c r="A1306" s="51"/>
      <c r="B1306" s="12" t="s">
        <v>43</v>
      </c>
      <c r="C1306" s="6" t="s">
        <v>1468</v>
      </c>
      <c r="D1306" s="84" t="s">
        <v>1471</v>
      </c>
      <c r="E1306" s="58" t="s">
        <v>2031</v>
      </c>
      <c r="F1306" s="13"/>
      <c r="G1306" s="265"/>
      <c r="H1306" s="248"/>
      <c r="I1306" s="287"/>
    </row>
    <row r="1307" spans="1:9" s="104" customFormat="1" ht="30.6" outlineLevel="1" x14ac:dyDescent="0.25">
      <c r="A1307" s="51"/>
      <c r="B1307" s="12" t="s">
        <v>43</v>
      </c>
      <c r="C1307" s="6" t="s">
        <v>1468</v>
      </c>
      <c r="D1307" s="84" t="s">
        <v>1472</v>
      </c>
      <c r="E1307" s="58" t="s">
        <v>2032</v>
      </c>
      <c r="F1307" s="13"/>
      <c r="G1307" s="265"/>
      <c r="H1307" s="248"/>
      <c r="I1307" s="287"/>
    </row>
    <row r="1308" spans="1:9" s="104" customFormat="1" ht="30.6" outlineLevel="1" x14ac:dyDescent="0.25">
      <c r="A1308" s="51"/>
      <c r="B1308" s="12" t="s">
        <v>43</v>
      </c>
      <c r="C1308" s="6" t="s">
        <v>1468</v>
      </c>
      <c r="D1308" s="84" t="s">
        <v>1473</v>
      </c>
      <c r="E1308" s="58" t="s">
        <v>2033</v>
      </c>
      <c r="F1308" s="13"/>
      <c r="G1308" s="265"/>
      <c r="H1308" s="248"/>
      <c r="I1308" s="287"/>
    </row>
    <row r="1309" spans="1:9" s="104" customFormat="1" ht="30.6" outlineLevel="1" x14ac:dyDescent="0.25">
      <c r="A1309" s="51"/>
      <c r="B1309" s="49" t="s">
        <v>43</v>
      </c>
      <c r="C1309" s="14" t="s">
        <v>1469</v>
      </c>
      <c r="D1309" s="86" t="s">
        <v>415</v>
      </c>
      <c r="E1309" s="8"/>
      <c r="F1309" s="39"/>
      <c r="G1309" s="136"/>
      <c r="H1309" s="248"/>
      <c r="I1309" s="287"/>
    </row>
    <row r="1310" spans="1:9" s="104" customFormat="1" ht="30.6" outlineLevel="1" x14ac:dyDescent="0.25">
      <c r="A1310" s="51"/>
      <c r="B1310" s="12" t="s">
        <v>43</v>
      </c>
      <c r="C1310" s="6" t="s">
        <v>1469</v>
      </c>
      <c r="D1310" s="6" t="s">
        <v>21</v>
      </c>
      <c r="E1310" s="4" t="s">
        <v>2034</v>
      </c>
      <c r="F1310" s="13"/>
      <c r="G1310" s="136"/>
      <c r="H1310" s="248"/>
      <c r="I1310" s="287"/>
    </row>
    <row r="1311" spans="1:9" s="104" customFormat="1" ht="30.6" outlineLevel="1" x14ac:dyDescent="0.25">
      <c r="A1311" s="51"/>
      <c r="B1311" s="12" t="s">
        <v>43</v>
      </c>
      <c r="C1311" s="6" t="s">
        <v>1469</v>
      </c>
      <c r="D1311" s="6" t="s">
        <v>22</v>
      </c>
      <c r="E1311" s="58" t="s">
        <v>2035</v>
      </c>
      <c r="F1311" s="13"/>
      <c r="G1311" s="136"/>
      <c r="H1311" s="248"/>
      <c r="I1311" s="287"/>
    </row>
    <row r="1312" spans="1:9" s="104" customFormat="1" ht="30.6" outlineLevel="1" x14ac:dyDescent="0.25">
      <c r="A1312" s="51"/>
      <c r="B1312" s="12" t="s">
        <v>43</v>
      </c>
      <c r="C1312" s="6" t="s">
        <v>1469</v>
      </c>
      <c r="D1312" s="6" t="s">
        <v>562</v>
      </c>
      <c r="E1312" s="58" t="s">
        <v>2036</v>
      </c>
      <c r="F1312" s="13"/>
      <c r="G1312" s="136"/>
      <c r="H1312" s="248"/>
      <c r="I1312" s="287"/>
    </row>
    <row r="1313" spans="1:9" s="104" customFormat="1" ht="30.6" outlineLevel="1" x14ac:dyDescent="0.25">
      <c r="A1313" s="51"/>
      <c r="B1313" s="49" t="s">
        <v>43</v>
      </c>
      <c r="C1313" s="14" t="s">
        <v>1475</v>
      </c>
      <c r="D1313" s="86" t="s">
        <v>415</v>
      </c>
      <c r="E1313" s="8"/>
      <c r="F1313" s="39"/>
      <c r="G1313" s="136"/>
      <c r="H1313" s="248"/>
      <c r="I1313" s="287"/>
    </row>
    <row r="1314" spans="1:9" s="104" customFormat="1" ht="30.6" outlineLevel="1" x14ac:dyDescent="0.25">
      <c r="A1314" s="51"/>
      <c r="B1314" s="12" t="s">
        <v>43</v>
      </c>
      <c r="C1314" s="95" t="s">
        <v>1475</v>
      </c>
      <c r="D1314" s="6" t="s">
        <v>635</v>
      </c>
      <c r="E1314" s="58" t="s">
        <v>1476</v>
      </c>
      <c r="F1314" s="13"/>
      <c r="G1314" s="136"/>
      <c r="H1314" s="248"/>
      <c r="I1314" s="287"/>
    </row>
    <row r="1315" spans="1:9" s="104" customFormat="1" ht="30.6" outlineLevel="1" x14ac:dyDescent="0.25">
      <c r="A1315" s="51"/>
      <c r="B1315" s="2" t="s">
        <v>43</v>
      </c>
      <c r="C1315" s="1" t="s">
        <v>1475</v>
      </c>
      <c r="D1315" s="84" t="s">
        <v>194</v>
      </c>
      <c r="E1315" s="119"/>
      <c r="F1315" s="39" t="s">
        <v>195</v>
      </c>
      <c r="G1315" s="136"/>
      <c r="H1315" s="248"/>
      <c r="I1315" s="287"/>
    </row>
    <row r="1316" spans="1:9" s="104" customFormat="1" ht="30.6" outlineLevel="1" x14ac:dyDescent="0.25">
      <c r="A1316" s="51"/>
      <c r="B1316" s="49" t="s">
        <v>43</v>
      </c>
      <c r="C1316" s="14" t="s">
        <v>956</v>
      </c>
      <c r="D1316" s="86" t="s">
        <v>415</v>
      </c>
      <c r="E1316" s="8"/>
      <c r="F1316" s="39"/>
      <c r="G1316" s="136"/>
      <c r="H1316" s="248"/>
      <c r="I1316" s="287"/>
    </row>
    <row r="1317" spans="1:9" s="104" customFormat="1" ht="30.6" outlineLevel="1" x14ac:dyDescent="0.25">
      <c r="A1317" s="51"/>
      <c r="B1317" s="12" t="s">
        <v>43</v>
      </c>
      <c r="C1317" s="1" t="s">
        <v>956</v>
      </c>
      <c r="D1317" s="6" t="s">
        <v>414</v>
      </c>
      <c r="E1317" s="4" t="s">
        <v>2037</v>
      </c>
      <c r="F1317" s="13"/>
      <c r="G1317" s="136"/>
      <c r="H1317" s="248"/>
      <c r="I1317" s="287"/>
    </row>
    <row r="1318" spans="1:9" s="104" customFormat="1" ht="30.6" outlineLevel="1" x14ac:dyDescent="0.25">
      <c r="A1318" s="51"/>
      <c r="B1318" s="12" t="s">
        <v>43</v>
      </c>
      <c r="C1318" s="1" t="s">
        <v>956</v>
      </c>
      <c r="D1318" s="84" t="s">
        <v>57</v>
      </c>
      <c r="E1318" s="119"/>
      <c r="F1318" s="13"/>
      <c r="G1318" s="136"/>
      <c r="H1318" s="248"/>
      <c r="I1318" s="287"/>
    </row>
    <row r="1319" spans="1:9" s="104" customFormat="1" ht="30.6" outlineLevel="1" x14ac:dyDescent="0.25">
      <c r="A1319" s="51"/>
      <c r="B1319" s="12" t="s">
        <v>43</v>
      </c>
      <c r="C1319" s="1" t="s">
        <v>956</v>
      </c>
      <c r="D1319" s="84" t="s">
        <v>1482</v>
      </c>
      <c r="E1319" s="119"/>
      <c r="F1319" s="13"/>
      <c r="G1319" s="136"/>
      <c r="H1319" s="248"/>
      <c r="I1319" s="287"/>
    </row>
    <row r="1320" spans="1:9" s="104" customFormat="1" ht="30.6" outlineLevel="1" x14ac:dyDescent="0.25">
      <c r="A1320" s="51"/>
      <c r="B1320" s="49" t="s">
        <v>43</v>
      </c>
      <c r="C1320" s="14" t="s">
        <v>1477</v>
      </c>
      <c r="D1320" s="86" t="s">
        <v>415</v>
      </c>
      <c r="E1320" s="8"/>
      <c r="F1320" s="39"/>
      <c r="G1320" s="136"/>
      <c r="H1320" s="248"/>
      <c r="I1320" s="287"/>
    </row>
    <row r="1321" spans="1:9" s="104" customFormat="1" ht="30.6" outlineLevel="1" x14ac:dyDescent="0.25">
      <c r="A1321" s="51"/>
      <c r="B1321" s="12" t="s">
        <v>43</v>
      </c>
      <c r="C1321" s="1" t="s">
        <v>1477</v>
      </c>
      <c r="D1321" s="84" t="s">
        <v>784</v>
      </c>
      <c r="E1321" s="4" t="s">
        <v>2038</v>
      </c>
      <c r="F1321" s="13"/>
      <c r="G1321" s="136"/>
      <c r="H1321" s="248"/>
      <c r="I1321" s="287"/>
    </row>
    <row r="1322" spans="1:9" s="104" customFormat="1" ht="30.6" outlineLevel="1" x14ac:dyDescent="0.25">
      <c r="A1322" s="51"/>
      <c r="B1322" s="12" t="s">
        <v>43</v>
      </c>
      <c r="C1322" s="1" t="s">
        <v>1477</v>
      </c>
      <c r="D1322" s="6" t="s">
        <v>9</v>
      </c>
      <c r="E1322" s="4" t="s">
        <v>2039</v>
      </c>
      <c r="F1322" s="13"/>
      <c r="G1322" s="136"/>
      <c r="H1322" s="248"/>
      <c r="I1322" s="287"/>
    </row>
    <row r="1323" spans="1:9" s="104" customFormat="1" ht="30.6" outlineLevel="1" x14ac:dyDescent="0.25">
      <c r="A1323" s="51"/>
      <c r="B1323" s="12" t="s">
        <v>43</v>
      </c>
      <c r="C1323" s="1" t="s">
        <v>1477</v>
      </c>
      <c r="D1323" s="6" t="s">
        <v>551</v>
      </c>
      <c r="E1323" s="4" t="s">
        <v>2040</v>
      </c>
      <c r="F1323" s="13"/>
      <c r="G1323" s="136"/>
      <c r="H1323" s="248"/>
      <c r="I1323" s="287"/>
    </row>
    <row r="1324" spans="1:9" s="104" customFormat="1" ht="30.6" outlineLevel="1" x14ac:dyDescent="0.25">
      <c r="A1324" s="51"/>
      <c r="B1324" s="12" t="s">
        <v>43</v>
      </c>
      <c r="C1324" s="1" t="s">
        <v>1477</v>
      </c>
      <c r="D1324" s="6" t="s">
        <v>64</v>
      </c>
      <c r="E1324" s="5" t="s">
        <v>2041</v>
      </c>
      <c r="F1324" s="13"/>
      <c r="G1324" s="136"/>
      <c r="H1324" s="248"/>
      <c r="I1324" s="179"/>
    </row>
    <row r="1325" spans="1:9" s="104" customFormat="1" ht="30.6" outlineLevel="1" x14ac:dyDescent="0.25">
      <c r="A1325" s="51"/>
      <c r="B1325" s="12" t="s">
        <v>43</v>
      </c>
      <c r="C1325" s="1" t="s">
        <v>1477</v>
      </c>
      <c r="D1325" s="6" t="s">
        <v>66</v>
      </c>
      <c r="E1325" s="5" t="s">
        <v>2042</v>
      </c>
      <c r="F1325" s="13"/>
      <c r="G1325" s="136"/>
      <c r="H1325" s="248"/>
      <c r="I1325" s="287"/>
    </row>
    <row r="1326" spans="1:9" s="104" customFormat="1" ht="30.6" outlineLevel="1" x14ac:dyDescent="0.25">
      <c r="A1326" s="51"/>
      <c r="B1326" s="12" t="s">
        <v>43</v>
      </c>
      <c r="C1326" s="1" t="s">
        <v>1477</v>
      </c>
      <c r="D1326" s="6" t="s">
        <v>146</v>
      </c>
      <c r="E1326" s="5" t="s">
        <v>2043</v>
      </c>
      <c r="F1326" s="13"/>
      <c r="G1326" s="136"/>
      <c r="H1326" s="248"/>
      <c r="I1326" s="287"/>
    </row>
    <row r="1327" spans="1:9" s="104" customFormat="1" ht="30.6" outlineLevel="1" x14ac:dyDescent="0.25">
      <c r="A1327" s="51"/>
      <c r="B1327" s="12" t="s">
        <v>43</v>
      </c>
      <c r="C1327" s="1" t="s">
        <v>1477</v>
      </c>
      <c r="D1327" s="84" t="s">
        <v>1478</v>
      </c>
      <c r="E1327" s="119"/>
      <c r="F1327" s="13"/>
      <c r="G1327" s="136"/>
      <c r="H1327" s="248"/>
      <c r="I1327" s="287"/>
    </row>
    <row r="1328" spans="1:9" s="104" customFormat="1" ht="30.6" outlineLevel="1" x14ac:dyDescent="0.25">
      <c r="A1328" s="51"/>
      <c r="B1328" s="12" t="s">
        <v>43</v>
      </c>
      <c r="C1328" s="1" t="s">
        <v>1477</v>
      </c>
      <c r="D1328" s="84" t="s">
        <v>1479</v>
      </c>
      <c r="E1328" s="119"/>
      <c r="F1328" s="13"/>
      <c r="G1328" s="136"/>
      <c r="H1328" s="248"/>
      <c r="I1328" s="287"/>
    </row>
    <row r="1329" spans="1:9" s="104" customFormat="1" ht="30.6" outlineLevel="1" x14ac:dyDescent="0.25">
      <c r="A1329" s="51"/>
      <c r="B1329" s="12" t="s">
        <v>43</v>
      </c>
      <c r="C1329" s="95" t="s">
        <v>736</v>
      </c>
      <c r="D1329" s="84" t="s">
        <v>747</v>
      </c>
      <c r="E1329" s="132" t="s">
        <v>787</v>
      </c>
      <c r="F1329" s="64" t="s">
        <v>725</v>
      </c>
      <c r="G1329" s="133" t="s">
        <v>740</v>
      </c>
      <c r="H1329" s="248"/>
      <c r="I1329" s="287"/>
    </row>
    <row r="1330" spans="1:9" s="104" customFormat="1" ht="30.6" outlineLevel="1" x14ac:dyDescent="0.25">
      <c r="A1330" s="51"/>
      <c r="B1330" s="12" t="s">
        <v>43</v>
      </c>
      <c r="C1330" s="95" t="s">
        <v>736</v>
      </c>
      <c r="D1330" s="84" t="s">
        <v>748</v>
      </c>
      <c r="E1330" s="132" t="s">
        <v>698</v>
      </c>
      <c r="F1330" s="64" t="s">
        <v>725</v>
      </c>
      <c r="G1330" s="133" t="s">
        <v>740</v>
      </c>
      <c r="H1330" s="248"/>
      <c r="I1330" s="287"/>
    </row>
    <row r="1331" spans="1:9" s="104" customFormat="1" ht="30.6" outlineLevel="1" x14ac:dyDescent="0.25">
      <c r="A1331" s="51"/>
      <c r="B1331" s="12" t="s">
        <v>43</v>
      </c>
      <c r="C1331" s="95" t="s">
        <v>736</v>
      </c>
      <c r="D1331" s="84" t="s">
        <v>1480</v>
      </c>
      <c r="E1331" s="119"/>
      <c r="F1331" s="64" t="s">
        <v>792</v>
      </c>
      <c r="G1331" s="133"/>
      <c r="H1331" s="248"/>
      <c r="I1331" s="287"/>
    </row>
    <row r="1332" spans="1:9" s="104" customFormat="1" ht="40.799999999999997" x14ac:dyDescent="0.25">
      <c r="A1332" s="51"/>
      <c r="B1332" s="19" t="s">
        <v>1592</v>
      </c>
      <c r="C1332" s="18" t="s">
        <v>1577</v>
      </c>
      <c r="D1332" s="24" t="s">
        <v>415</v>
      </c>
      <c r="E1332" s="18"/>
      <c r="F1332" s="92"/>
      <c r="G1332" s="98"/>
      <c r="H1332" s="177"/>
      <c r="I1332" s="287"/>
    </row>
    <row r="1333" spans="1:9" s="104" customFormat="1" ht="40.799999999999997" outlineLevel="1" x14ac:dyDescent="0.25">
      <c r="A1333" s="51"/>
      <c r="B1333" s="14" t="s">
        <v>1592</v>
      </c>
      <c r="C1333" s="14" t="s">
        <v>706</v>
      </c>
      <c r="D1333" s="86" t="s">
        <v>415</v>
      </c>
      <c r="E1333" s="8"/>
      <c r="F1333" s="14"/>
      <c r="G1333" s="98"/>
      <c r="H1333" s="177"/>
      <c r="I1333" s="287"/>
    </row>
    <row r="1334" spans="1:9" s="104" customFormat="1" ht="40.799999999999997" outlineLevel="1" x14ac:dyDescent="0.25">
      <c r="A1334" s="51"/>
      <c r="B1334" s="4" t="s">
        <v>1592</v>
      </c>
      <c r="C1334" s="58" t="s">
        <v>706</v>
      </c>
      <c r="D1334" s="84" t="s">
        <v>224</v>
      </c>
      <c r="E1334" s="5" t="s">
        <v>2142</v>
      </c>
      <c r="F1334" s="6"/>
      <c r="G1334" s="98"/>
      <c r="H1334" s="177"/>
      <c r="I1334" s="287"/>
    </row>
    <row r="1335" spans="1:9" s="104" customFormat="1" ht="40.799999999999997" outlineLevel="1" x14ac:dyDescent="0.25">
      <c r="A1335" s="51"/>
      <c r="B1335" s="4" t="s">
        <v>1592</v>
      </c>
      <c r="C1335" s="58" t="s">
        <v>706</v>
      </c>
      <c r="D1335" s="6" t="s">
        <v>68</v>
      </c>
      <c r="E1335" s="5" t="s">
        <v>1865</v>
      </c>
      <c r="F1335" s="1"/>
      <c r="G1335" s="98"/>
      <c r="H1335" s="177"/>
      <c r="I1335" s="287"/>
    </row>
    <row r="1336" spans="1:9" s="104" customFormat="1" ht="40.799999999999997" outlineLevel="1" x14ac:dyDescent="0.25">
      <c r="A1336" s="51"/>
      <c r="B1336" s="4" t="s">
        <v>1592</v>
      </c>
      <c r="C1336" s="58" t="s">
        <v>706</v>
      </c>
      <c r="D1336" s="84" t="s">
        <v>327</v>
      </c>
      <c r="E1336" s="167" t="s">
        <v>792</v>
      </c>
      <c r="F1336" s="6"/>
      <c r="G1336" s="98"/>
      <c r="H1336" s="177"/>
      <c r="I1336" s="287"/>
    </row>
    <row r="1337" spans="1:9" s="104" customFormat="1" ht="40.799999999999997" outlineLevel="1" x14ac:dyDescent="0.25">
      <c r="A1337" s="51"/>
      <c r="B1337" s="4" t="s">
        <v>1592</v>
      </c>
      <c r="C1337" s="58" t="s">
        <v>706</v>
      </c>
      <c r="D1337" s="6" t="s">
        <v>68</v>
      </c>
      <c r="E1337" s="167" t="s">
        <v>792</v>
      </c>
      <c r="F1337" s="1"/>
      <c r="G1337" s="98"/>
      <c r="H1337" s="177"/>
      <c r="I1337" s="287"/>
    </row>
    <row r="1338" spans="1:9" s="104" customFormat="1" ht="40.799999999999997" outlineLevel="1" x14ac:dyDescent="0.25">
      <c r="A1338" s="51"/>
      <c r="B1338" s="49" t="s">
        <v>1592</v>
      </c>
      <c r="C1338" s="14" t="s">
        <v>1578</v>
      </c>
      <c r="D1338" s="86"/>
      <c r="E1338" s="8"/>
      <c r="F1338" s="39"/>
      <c r="G1338" s="98"/>
      <c r="H1338" s="177"/>
      <c r="I1338" s="287"/>
    </row>
    <row r="1339" spans="1:9" s="104" customFormat="1" ht="40.799999999999997" outlineLevel="1" x14ac:dyDescent="0.25">
      <c r="A1339" s="51"/>
      <c r="B1339" s="4" t="s">
        <v>1592</v>
      </c>
      <c r="C1339" s="58" t="s">
        <v>1578</v>
      </c>
      <c r="D1339" s="95" t="s">
        <v>1579</v>
      </c>
      <c r="E1339" s="5" t="s">
        <v>2104</v>
      </c>
      <c r="G1339" s="90"/>
      <c r="H1339" s="177"/>
      <c r="I1339" s="287"/>
    </row>
    <row r="1340" spans="1:9" s="104" customFormat="1" ht="40.799999999999997" outlineLevel="1" x14ac:dyDescent="0.25">
      <c r="A1340" s="51"/>
      <c r="B1340" s="4" t="s">
        <v>1592</v>
      </c>
      <c r="C1340" s="58" t="s">
        <v>1578</v>
      </c>
      <c r="D1340" s="95" t="s">
        <v>1580</v>
      </c>
      <c r="E1340" s="5" t="s">
        <v>2143</v>
      </c>
      <c r="F1340" s="1"/>
      <c r="G1340" s="90"/>
      <c r="H1340" s="177"/>
      <c r="I1340" s="287"/>
    </row>
    <row r="1341" spans="1:9" s="104" customFormat="1" ht="91.8" outlineLevel="1" x14ac:dyDescent="0.25">
      <c r="A1341" s="51"/>
      <c r="B1341" s="4" t="s">
        <v>1592</v>
      </c>
      <c r="C1341" s="58" t="s">
        <v>1578</v>
      </c>
      <c r="D1341" s="95" t="s">
        <v>1581</v>
      </c>
      <c r="E1341" s="5" t="s">
        <v>2105</v>
      </c>
      <c r="F1341" s="1"/>
      <c r="G1341" s="90"/>
      <c r="H1341" s="177"/>
      <c r="I1341" s="287"/>
    </row>
    <row r="1342" spans="1:9" s="104" customFormat="1" ht="91.8" outlineLevel="1" x14ac:dyDescent="0.25">
      <c r="A1342" s="51"/>
      <c r="B1342" s="4" t="s">
        <v>1592</v>
      </c>
      <c r="C1342" s="58" t="s">
        <v>1578</v>
      </c>
      <c r="D1342" s="95" t="s">
        <v>1582</v>
      </c>
      <c r="E1342" s="5" t="s">
        <v>2106</v>
      </c>
      <c r="F1342" s="1"/>
      <c r="G1342" s="90"/>
      <c r="H1342" s="177"/>
      <c r="I1342" s="287"/>
    </row>
    <row r="1343" spans="1:9" s="104" customFormat="1" ht="40.799999999999997" outlineLevel="1" x14ac:dyDescent="0.25">
      <c r="A1343" s="51"/>
      <c r="B1343" s="49" t="s">
        <v>1592</v>
      </c>
      <c r="C1343" s="14" t="s">
        <v>1578</v>
      </c>
      <c r="D1343" s="86"/>
      <c r="E1343" s="8"/>
      <c r="F1343" s="39" t="s">
        <v>1172</v>
      </c>
      <c r="G1343" s="98"/>
      <c r="H1343" s="177"/>
      <c r="I1343" s="287"/>
    </row>
    <row r="1344" spans="1:9" s="104" customFormat="1" ht="40.799999999999997" outlineLevel="1" x14ac:dyDescent="0.25">
      <c r="A1344" s="51"/>
      <c r="B1344" s="4" t="s">
        <v>1592</v>
      </c>
      <c r="C1344" s="58" t="s">
        <v>1578</v>
      </c>
      <c r="D1344" s="95" t="s">
        <v>144</v>
      </c>
      <c r="E1344" s="5" t="s">
        <v>2107</v>
      </c>
      <c r="F1344" s="95"/>
      <c r="G1344" s="90"/>
      <c r="H1344" s="177"/>
      <c r="I1344" s="287"/>
    </row>
    <row r="1345" spans="1:13" s="104" customFormat="1" ht="81.599999999999994" outlineLevel="1" x14ac:dyDescent="0.25">
      <c r="A1345" s="51"/>
      <c r="B1345" s="4" t="s">
        <v>1592</v>
      </c>
      <c r="C1345" s="58" t="s">
        <v>1578</v>
      </c>
      <c r="D1345" s="95" t="s">
        <v>1170</v>
      </c>
      <c r="E1345" s="5" t="s">
        <v>2108</v>
      </c>
      <c r="F1345" s="95"/>
      <c r="G1345" s="90"/>
      <c r="H1345" s="177"/>
      <c r="I1345" s="287"/>
    </row>
    <row r="1346" spans="1:13" s="104" customFormat="1" ht="40.799999999999997" outlineLevel="1" x14ac:dyDescent="0.25">
      <c r="A1346" s="51"/>
      <c r="B1346" s="4" t="s">
        <v>1592</v>
      </c>
      <c r="C1346" s="58" t="s">
        <v>1578</v>
      </c>
      <c r="D1346" s="95" t="s">
        <v>571</v>
      </c>
      <c r="E1346" s="5" t="s">
        <v>2109</v>
      </c>
      <c r="F1346" s="95"/>
      <c r="G1346" s="90"/>
      <c r="H1346" s="177"/>
      <c r="I1346" s="287"/>
    </row>
    <row r="1347" spans="1:13" s="104" customFormat="1" ht="153" outlineLevel="1" x14ac:dyDescent="0.25">
      <c r="A1347" s="51"/>
      <c r="B1347" s="4" t="s">
        <v>1592</v>
      </c>
      <c r="C1347" s="58" t="s">
        <v>1578</v>
      </c>
      <c r="D1347" s="95" t="s">
        <v>1171</v>
      </c>
      <c r="E1347" s="5" t="s">
        <v>2110</v>
      </c>
      <c r="F1347" s="39" t="s">
        <v>1174</v>
      </c>
      <c r="G1347" s="90"/>
      <c r="H1347" s="177"/>
      <c r="I1347" s="287"/>
    </row>
    <row r="1348" spans="1:13" s="104" customFormat="1" ht="40.799999999999997" outlineLevel="1" x14ac:dyDescent="0.25">
      <c r="A1348" s="51"/>
      <c r="B1348" s="4" t="s">
        <v>1592</v>
      </c>
      <c r="C1348" s="58" t="s">
        <v>1578</v>
      </c>
      <c r="D1348" s="95" t="s">
        <v>1583</v>
      </c>
      <c r="E1348" s="5" t="s">
        <v>2144</v>
      </c>
      <c r="F1348" s="95"/>
      <c r="G1348" s="90"/>
      <c r="H1348" s="177"/>
      <c r="I1348" s="839"/>
      <c r="J1348" s="839"/>
      <c r="K1348" s="839"/>
      <c r="L1348" s="103"/>
      <c r="M1348" s="103"/>
    </row>
    <row r="1349" spans="1:13" s="104" customFormat="1" ht="40.799999999999997" outlineLevel="1" x14ac:dyDescent="0.25">
      <c r="A1349" s="51"/>
      <c r="B1349" s="4" t="s">
        <v>1592</v>
      </c>
      <c r="C1349" s="58" t="s">
        <v>1578</v>
      </c>
      <c r="D1349" s="95" t="s">
        <v>1584</v>
      </c>
      <c r="E1349" s="5" t="s">
        <v>2145</v>
      </c>
      <c r="F1349" s="95"/>
      <c r="G1349" s="90"/>
      <c r="H1349" s="177"/>
      <c r="I1349" s="287"/>
    </row>
    <row r="1350" spans="1:13" s="104" customFormat="1" ht="40.799999999999997" outlineLevel="1" x14ac:dyDescent="0.25">
      <c r="A1350" s="51"/>
      <c r="B1350" s="4" t="s">
        <v>1592</v>
      </c>
      <c r="C1350" s="58" t="s">
        <v>1578</v>
      </c>
      <c r="D1350" s="95" t="s">
        <v>270</v>
      </c>
      <c r="E1350" s="5" t="s">
        <v>2146</v>
      </c>
      <c r="F1350" s="95"/>
      <c r="G1350" s="90"/>
      <c r="H1350" s="177"/>
      <c r="I1350" s="287"/>
    </row>
    <row r="1351" spans="1:13" s="104" customFormat="1" ht="40.799999999999997" outlineLevel="1" x14ac:dyDescent="0.25">
      <c r="A1351" s="51"/>
      <c r="B1351" s="4" t="s">
        <v>1592</v>
      </c>
      <c r="C1351" s="58" t="s">
        <v>1578</v>
      </c>
      <c r="D1351" s="95" t="s">
        <v>922</v>
      </c>
      <c r="E1351" s="5" t="s">
        <v>2147</v>
      </c>
      <c r="F1351" s="95"/>
      <c r="G1351" s="90"/>
      <c r="H1351" s="177"/>
      <c r="I1351" s="287"/>
    </row>
    <row r="1352" spans="1:13" s="104" customFormat="1" ht="40.799999999999997" outlineLevel="1" x14ac:dyDescent="0.25">
      <c r="A1352" s="51"/>
      <c r="B1352" s="4" t="s">
        <v>1592</v>
      </c>
      <c r="C1352" s="58" t="s">
        <v>1578</v>
      </c>
      <c r="D1352" s="95" t="s">
        <v>401</v>
      </c>
      <c r="E1352" s="5" t="s">
        <v>2148</v>
      </c>
      <c r="F1352" s="95"/>
      <c r="G1352" s="90"/>
      <c r="H1352" s="177"/>
      <c r="I1352" s="287"/>
    </row>
    <row r="1353" spans="1:13" s="104" customFormat="1" ht="40.799999999999997" outlineLevel="1" x14ac:dyDescent="0.25">
      <c r="A1353" s="51"/>
      <c r="B1353" s="4" t="s">
        <v>1592</v>
      </c>
      <c r="C1353" s="58" t="s">
        <v>1578</v>
      </c>
      <c r="D1353" s="95" t="s">
        <v>1585</v>
      </c>
      <c r="E1353" s="5" t="s">
        <v>2149</v>
      </c>
      <c r="F1353" s="95"/>
      <c r="G1353" s="90"/>
      <c r="H1353" s="177"/>
      <c r="I1353" s="287"/>
    </row>
    <row r="1354" spans="1:13" s="104" customFormat="1" ht="40.799999999999997" outlineLevel="1" x14ac:dyDescent="0.25">
      <c r="A1354" s="51"/>
      <c r="B1354" s="4" t="s">
        <v>1592</v>
      </c>
      <c r="C1354" s="58" t="s">
        <v>1578</v>
      </c>
      <c r="D1354" s="95" t="s">
        <v>1586</v>
      </c>
      <c r="E1354" s="5" t="s">
        <v>2150</v>
      </c>
      <c r="F1354" s="95"/>
      <c r="G1354" s="90"/>
      <c r="H1354" s="177"/>
      <c r="I1354" s="287"/>
    </row>
    <row r="1355" spans="1:13" s="104" customFormat="1" ht="40.799999999999997" outlineLevel="1" x14ac:dyDescent="0.25">
      <c r="A1355" s="51"/>
      <c r="B1355" s="4" t="s">
        <v>1592</v>
      </c>
      <c r="C1355" s="58" t="s">
        <v>1578</v>
      </c>
      <c r="D1355" s="95" t="s">
        <v>1587</v>
      </c>
      <c r="E1355" s="5" t="s">
        <v>2151</v>
      </c>
      <c r="F1355" s="95"/>
      <c r="G1355" s="90"/>
      <c r="H1355" s="177"/>
      <c r="I1355" s="287"/>
    </row>
    <row r="1356" spans="1:13" s="104" customFormat="1" ht="40.799999999999997" outlineLevel="1" x14ac:dyDescent="0.25">
      <c r="A1356" s="51"/>
      <c r="B1356" s="4" t="s">
        <v>1592</v>
      </c>
      <c r="C1356" s="58" t="s">
        <v>1578</v>
      </c>
      <c r="D1356" s="95" t="s">
        <v>1588</v>
      </c>
      <c r="E1356" s="5" t="s">
        <v>2152</v>
      </c>
      <c r="F1356" s="95"/>
      <c r="G1356" s="90"/>
      <c r="H1356" s="177"/>
      <c r="I1356" s="287"/>
    </row>
    <row r="1357" spans="1:13" s="104" customFormat="1" ht="40.799999999999997" outlineLevel="1" x14ac:dyDescent="0.25">
      <c r="A1357" s="51"/>
      <c r="B1357" s="4" t="s">
        <v>1592</v>
      </c>
      <c r="C1357" s="58" t="s">
        <v>1578</v>
      </c>
      <c r="D1357" s="95" t="s">
        <v>1589</v>
      </c>
      <c r="E1357" s="5" t="s">
        <v>2153</v>
      </c>
      <c r="F1357" s="1"/>
      <c r="G1357" s="90"/>
      <c r="H1357" s="177"/>
      <c r="I1357" s="287"/>
      <c r="M1357" s="104">
        <v>35000</v>
      </c>
    </row>
    <row r="1358" spans="1:13" s="104" customFormat="1" ht="61.2" outlineLevel="1" x14ac:dyDescent="0.25">
      <c r="A1358" s="51"/>
      <c r="B1358" s="4" t="s">
        <v>1592</v>
      </c>
      <c r="C1358" s="58" t="s">
        <v>1578</v>
      </c>
      <c r="D1358" s="95" t="s">
        <v>1590</v>
      </c>
      <c r="E1358" s="5" t="s">
        <v>2154</v>
      </c>
      <c r="F1358" s="1"/>
      <c r="G1358" s="90"/>
      <c r="H1358" s="177"/>
      <c r="I1358" s="287"/>
      <c r="M1358" s="104">
        <v>35000</v>
      </c>
    </row>
    <row r="1359" spans="1:13" s="104" customFormat="1" ht="61.2" outlineLevel="1" x14ac:dyDescent="0.25">
      <c r="A1359" s="51"/>
      <c r="B1359" s="4" t="s">
        <v>1592</v>
      </c>
      <c r="C1359" s="58" t="s">
        <v>1578</v>
      </c>
      <c r="D1359" s="95" t="s">
        <v>1591</v>
      </c>
      <c r="E1359" s="5" t="s">
        <v>2155</v>
      </c>
      <c r="F1359" s="1"/>
      <c r="G1359" s="90"/>
      <c r="H1359" s="177"/>
      <c r="I1359" s="287"/>
      <c r="M1359" s="104">
        <v>35000</v>
      </c>
    </row>
    <row r="1360" spans="1:13" s="20" customFormat="1" ht="40.799999999999997" outlineLevel="1" x14ac:dyDescent="0.25">
      <c r="A1360" s="51"/>
      <c r="B1360" s="4" t="s">
        <v>1592</v>
      </c>
      <c r="C1360" s="58" t="s">
        <v>1578</v>
      </c>
      <c r="D1360" s="95" t="s">
        <v>1593</v>
      </c>
      <c r="E1360" s="5" t="s">
        <v>2156</v>
      </c>
      <c r="F1360" s="1"/>
      <c r="G1360" s="90"/>
      <c r="H1360" s="177"/>
      <c r="I1360" s="287"/>
      <c r="J1360" s="104"/>
      <c r="K1360" s="104"/>
      <c r="L1360" s="104"/>
      <c r="M1360" s="104"/>
    </row>
    <row r="1361" spans="1:13" s="20" customFormat="1" ht="40.799999999999997" outlineLevel="1" x14ac:dyDescent="0.25">
      <c r="A1361" s="51"/>
      <c r="B1361" s="4" t="s">
        <v>1592</v>
      </c>
      <c r="C1361" s="58" t="s">
        <v>1578</v>
      </c>
      <c r="D1361" s="95" t="s">
        <v>1594</v>
      </c>
      <c r="E1361" s="5" t="s">
        <v>2157</v>
      </c>
      <c r="F1361" s="1"/>
      <c r="G1361" s="90"/>
      <c r="H1361" s="177"/>
      <c r="I1361" s="287"/>
      <c r="J1361" s="104"/>
      <c r="K1361" s="104"/>
      <c r="L1361" s="104"/>
      <c r="M1361" s="104"/>
    </row>
    <row r="1362" spans="1:13" s="104" customFormat="1" ht="40.799999999999997" outlineLevel="1" x14ac:dyDescent="0.25">
      <c r="A1362" s="51"/>
      <c r="B1362" s="4" t="s">
        <v>1592</v>
      </c>
      <c r="C1362" s="58" t="s">
        <v>1578</v>
      </c>
      <c r="D1362" s="95" t="s">
        <v>1595</v>
      </c>
      <c r="E1362" s="5" t="s">
        <v>2158</v>
      </c>
      <c r="F1362" s="1"/>
      <c r="G1362" s="90"/>
      <c r="H1362" s="177"/>
      <c r="I1362" s="287"/>
    </row>
    <row r="1363" spans="1:13" s="104" customFormat="1" ht="40.799999999999997" outlineLevel="1" x14ac:dyDescent="0.25">
      <c r="A1363" s="51"/>
      <c r="B1363" s="4" t="s">
        <v>1592</v>
      </c>
      <c r="C1363" s="58" t="s">
        <v>1578</v>
      </c>
      <c r="D1363" s="95" t="s">
        <v>1596</v>
      </c>
      <c r="E1363" s="5" t="s">
        <v>2159</v>
      </c>
      <c r="F1363" s="1"/>
      <c r="G1363" s="90"/>
      <c r="H1363" s="177"/>
      <c r="I1363" s="287"/>
    </row>
    <row r="1364" spans="1:13" s="104" customFormat="1" ht="40.799999999999997" outlineLevel="1" x14ac:dyDescent="0.25">
      <c r="A1364" s="51"/>
      <c r="B1364" s="49" t="s">
        <v>1592</v>
      </c>
      <c r="C1364" s="14" t="s">
        <v>709</v>
      </c>
      <c r="D1364" s="86"/>
      <c r="E1364" s="8"/>
      <c r="F1364" s="39" t="s">
        <v>731</v>
      </c>
      <c r="G1364" s="98"/>
      <c r="H1364" s="177"/>
      <c r="I1364" s="287"/>
    </row>
    <row r="1365" spans="1:13" s="104" customFormat="1" ht="40.799999999999997" x14ac:dyDescent="0.25">
      <c r="A1365" s="51"/>
      <c r="B1365" s="4" t="s">
        <v>1592</v>
      </c>
      <c r="C1365" s="58" t="s">
        <v>709</v>
      </c>
      <c r="D1365" s="95" t="s">
        <v>1597</v>
      </c>
      <c r="E1365" s="5" t="s">
        <v>2111</v>
      </c>
      <c r="F1365" s="95"/>
      <c r="G1365" s="90"/>
      <c r="H1365" s="177"/>
      <c r="I1365" s="287"/>
    </row>
    <row r="1366" spans="1:13" s="104" customFormat="1" ht="40.799999999999997" x14ac:dyDescent="0.25">
      <c r="A1366" s="51"/>
      <c r="B1366" s="4" t="s">
        <v>1592</v>
      </c>
      <c r="C1366" s="58" t="s">
        <v>709</v>
      </c>
      <c r="D1366" s="95" t="s">
        <v>1598</v>
      </c>
      <c r="E1366" s="5" t="s">
        <v>2160</v>
      </c>
      <c r="F1366" s="95"/>
      <c r="G1366" s="90"/>
      <c r="H1366" s="177"/>
      <c r="I1366" s="287"/>
    </row>
    <row r="1367" spans="1:13" s="104" customFormat="1" ht="81.599999999999994" x14ac:dyDescent="0.25">
      <c r="A1367" s="51"/>
      <c r="B1367" s="4" t="s">
        <v>1592</v>
      </c>
      <c r="C1367" s="5" t="s">
        <v>709</v>
      </c>
      <c r="D1367" s="95" t="s">
        <v>944</v>
      </c>
      <c r="E1367" s="5" t="s">
        <v>2112</v>
      </c>
      <c r="F1367" s="1"/>
      <c r="G1367" s="90"/>
      <c r="H1367" s="177"/>
      <c r="I1367" s="287"/>
    </row>
    <row r="1368" spans="1:13" s="104" customFormat="1" ht="40.799999999999997" x14ac:dyDescent="0.25">
      <c r="A1368" s="51"/>
      <c r="B1368" s="4" t="s">
        <v>1592</v>
      </c>
      <c r="C1368" s="5" t="s">
        <v>709</v>
      </c>
      <c r="D1368" s="95" t="s">
        <v>571</v>
      </c>
      <c r="E1368" s="5" t="s">
        <v>2113</v>
      </c>
      <c r="F1368" s="1"/>
      <c r="G1368" s="90"/>
      <c r="H1368" s="177"/>
      <c r="I1368" s="287"/>
    </row>
    <row r="1369" spans="1:13" s="104" customFormat="1" ht="91.8" x14ac:dyDescent="0.25">
      <c r="A1369" s="51"/>
      <c r="B1369" s="4" t="s">
        <v>1592</v>
      </c>
      <c r="C1369" s="5" t="s">
        <v>709</v>
      </c>
      <c r="D1369" s="95" t="s">
        <v>1173</v>
      </c>
      <c r="E1369" s="5" t="s">
        <v>2114</v>
      </c>
      <c r="F1369" s="1"/>
      <c r="G1369" s="90"/>
      <c r="H1369" s="177"/>
      <c r="I1369" s="287"/>
    </row>
    <row r="1370" spans="1:13" s="104" customFormat="1" ht="40.799999999999997" x14ac:dyDescent="0.25">
      <c r="A1370" s="51"/>
      <c r="B1370" s="64" t="s">
        <v>1592</v>
      </c>
      <c r="C1370" s="64" t="s">
        <v>709</v>
      </c>
      <c r="D1370" s="95" t="s">
        <v>1599</v>
      </c>
      <c r="E1370" s="64" t="s">
        <v>2161</v>
      </c>
      <c r="F1370" s="95"/>
      <c r="G1370" s="99"/>
      <c r="H1370" s="177"/>
      <c r="I1370" s="288"/>
      <c r="J1370" s="20"/>
      <c r="K1370" s="20"/>
      <c r="L1370" s="20"/>
      <c r="M1370" s="20"/>
    </row>
    <row r="1371" spans="1:13" s="104" customFormat="1" ht="40.799999999999997" x14ac:dyDescent="0.25">
      <c r="A1371" s="51"/>
      <c r="B1371" s="64" t="s">
        <v>1592</v>
      </c>
      <c r="C1371" s="64" t="s">
        <v>709</v>
      </c>
      <c r="D1371" s="95" t="s">
        <v>1600</v>
      </c>
      <c r="E1371" s="64" t="s">
        <v>2162</v>
      </c>
      <c r="F1371" s="95"/>
      <c r="G1371" s="99"/>
      <c r="H1371" s="177"/>
      <c r="I1371" s="288"/>
      <c r="J1371" s="20"/>
      <c r="K1371" s="20"/>
      <c r="L1371" s="20"/>
      <c r="M1371" s="20"/>
    </row>
    <row r="1372" spans="1:13" s="104" customFormat="1" ht="61.2" x14ac:dyDescent="0.25">
      <c r="A1372" s="51"/>
      <c r="B1372" s="64" t="s">
        <v>1592</v>
      </c>
      <c r="C1372" s="64" t="s">
        <v>709</v>
      </c>
      <c r="D1372" s="95" t="s">
        <v>1601</v>
      </c>
      <c r="E1372" s="64" t="s">
        <v>2163</v>
      </c>
      <c r="F1372" s="95"/>
      <c r="G1372" s="99"/>
      <c r="H1372" s="177"/>
      <c r="I1372" s="288"/>
      <c r="J1372" s="20"/>
      <c r="K1372" s="20"/>
      <c r="L1372" s="20"/>
      <c r="M1372" s="20"/>
    </row>
    <row r="1373" spans="1:13" s="104" customFormat="1" ht="61.2" x14ac:dyDescent="0.25">
      <c r="A1373" s="51"/>
      <c r="B1373" s="64" t="s">
        <v>1592</v>
      </c>
      <c r="C1373" s="64" t="s">
        <v>709</v>
      </c>
      <c r="D1373" s="95" t="s">
        <v>1602</v>
      </c>
      <c r="E1373" s="64" t="s">
        <v>2164</v>
      </c>
      <c r="F1373" s="95"/>
      <c r="G1373" s="99"/>
      <c r="H1373" s="177"/>
      <c r="I1373" s="288"/>
      <c r="J1373" s="20"/>
      <c r="K1373" s="20"/>
      <c r="L1373" s="20"/>
      <c r="M1373" s="20"/>
    </row>
    <row r="1374" spans="1:13" s="104" customFormat="1" ht="40.799999999999997" x14ac:dyDescent="0.25">
      <c r="A1374" s="51"/>
      <c r="B1374" s="64" t="s">
        <v>1592</v>
      </c>
      <c r="C1374" s="64" t="s">
        <v>709</v>
      </c>
      <c r="D1374" s="95" t="s">
        <v>1612</v>
      </c>
      <c r="E1374" s="64" t="s">
        <v>2165</v>
      </c>
      <c r="F1374" s="95"/>
      <c r="G1374" s="99"/>
      <c r="H1374" s="177"/>
      <c r="I1374" s="288"/>
      <c r="J1374" s="20"/>
      <c r="K1374" s="20"/>
      <c r="L1374" s="20"/>
      <c r="M1374" s="20"/>
    </row>
    <row r="1375" spans="1:13" s="104" customFormat="1" ht="40.799999999999997" x14ac:dyDescent="0.25">
      <c r="A1375" s="51"/>
      <c r="B1375" s="14" t="s">
        <v>1592</v>
      </c>
      <c r="C1375" s="14" t="s">
        <v>700</v>
      </c>
      <c r="D1375" s="86" t="s">
        <v>415</v>
      </c>
      <c r="E1375" s="8"/>
      <c r="F1375" s="1"/>
      <c r="G1375" s="98"/>
      <c r="H1375" s="177"/>
      <c r="I1375" s="287"/>
    </row>
    <row r="1376" spans="1:13" s="104" customFormat="1" ht="91.8" x14ac:dyDescent="0.25">
      <c r="A1376" s="51"/>
      <c r="B1376" s="64" t="s">
        <v>1592</v>
      </c>
      <c r="C1376" s="64" t="s">
        <v>700</v>
      </c>
      <c r="D1376" s="1" t="s">
        <v>260</v>
      </c>
      <c r="E1376" s="5" t="s">
        <v>2166</v>
      </c>
      <c r="F1376" s="95"/>
      <c r="G1376" s="98"/>
      <c r="H1376" s="177"/>
      <c r="I1376" s="287"/>
    </row>
    <row r="1377" spans="1:9" s="104" customFormat="1" ht="20.399999999999999" x14ac:dyDescent="0.25">
      <c r="A1377" s="51"/>
      <c r="B1377" s="19" t="s">
        <v>375</v>
      </c>
      <c r="C1377" s="231" t="s">
        <v>1442</v>
      </c>
      <c r="D1377" s="18"/>
      <c r="E1377" s="18"/>
      <c r="F1377" s="91"/>
      <c r="G1377" s="98"/>
      <c r="H1377"/>
      <c r="I1377" s="287"/>
    </row>
    <row r="1378" spans="1:9" s="104" customFormat="1" ht="20.399999999999999" outlineLevel="1" x14ac:dyDescent="0.25">
      <c r="A1378" s="51"/>
      <c r="B1378" s="49" t="s">
        <v>100</v>
      </c>
      <c r="C1378" s="14" t="s">
        <v>245</v>
      </c>
      <c r="D1378" s="33" t="s">
        <v>415</v>
      </c>
      <c r="E1378" s="8"/>
      <c r="F1378" s="39"/>
      <c r="G1378" s="265"/>
      <c r="H1378"/>
      <c r="I1378" s="287"/>
    </row>
    <row r="1379" spans="1:9" s="104" customFormat="1" ht="51" outlineLevel="1" x14ac:dyDescent="0.25">
      <c r="A1379" s="51"/>
      <c r="B1379" s="2" t="s">
        <v>100</v>
      </c>
      <c r="C1379" s="6" t="s">
        <v>245</v>
      </c>
      <c r="D1379" s="6" t="s">
        <v>372</v>
      </c>
      <c r="E1379" s="4" t="s">
        <v>1901</v>
      </c>
      <c r="F1379" s="13"/>
      <c r="G1379" s="265"/>
      <c r="H1379"/>
      <c r="I1379" s="287"/>
    </row>
    <row r="1380" spans="1:9" s="104" customFormat="1" ht="51" outlineLevel="1" x14ac:dyDescent="0.25">
      <c r="A1380" s="51"/>
      <c r="B1380" s="2" t="s">
        <v>100</v>
      </c>
      <c r="C1380" s="6" t="s">
        <v>245</v>
      </c>
      <c r="D1380" s="6" t="s">
        <v>462</v>
      </c>
      <c r="E1380" s="5" t="e">
        <v>#REF!</v>
      </c>
      <c r="F1380" s="13"/>
      <c r="G1380" s="265"/>
      <c r="H1380"/>
      <c r="I1380" s="287"/>
    </row>
    <row r="1381" spans="1:9" s="104" customFormat="1" ht="30.6" outlineLevel="1" x14ac:dyDescent="0.25">
      <c r="A1381" s="51"/>
      <c r="B1381" s="2" t="s">
        <v>100</v>
      </c>
      <c r="C1381" s="6" t="s">
        <v>245</v>
      </c>
      <c r="D1381" s="6" t="s">
        <v>290</v>
      </c>
      <c r="E1381" s="4" t="s">
        <v>1902</v>
      </c>
      <c r="F1381" s="13"/>
      <c r="G1381" s="265"/>
      <c r="H1381"/>
      <c r="I1381" s="287"/>
    </row>
    <row r="1382" spans="1:9" s="104" customFormat="1" ht="30.6" outlineLevel="1" x14ac:dyDescent="0.25">
      <c r="A1382" s="51"/>
      <c r="B1382" s="2" t="s">
        <v>100</v>
      </c>
      <c r="C1382" s="6" t="s">
        <v>245</v>
      </c>
      <c r="D1382" s="6" t="s">
        <v>492</v>
      </c>
      <c r="E1382" s="5" t="e">
        <v>#REF!</v>
      </c>
      <c r="F1382" s="13"/>
      <c r="G1382" s="265"/>
      <c r="H1382"/>
      <c r="I1382" s="287"/>
    </row>
    <row r="1383" spans="1:9" s="104" customFormat="1" ht="20.399999999999999" outlineLevel="1" x14ac:dyDescent="0.25">
      <c r="A1383" s="51"/>
      <c r="B1383" s="49" t="s">
        <v>100</v>
      </c>
      <c r="C1383" s="14" t="s">
        <v>49</v>
      </c>
      <c r="D1383" s="33" t="s">
        <v>415</v>
      </c>
      <c r="E1383" s="8"/>
      <c r="F1383" s="39" t="s">
        <v>202</v>
      </c>
      <c r="G1383" s="55"/>
      <c r="H1383"/>
      <c r="I1383" s="287"/>
    </row>
    <row r="1384" spans="1:9" s="104" customFormat="1" ht="61.2" outlineLevel="1" x14ac:dyDescent="0.25">
      <c r="A1384" s="51"/>
      <c r="B1384" s="2" t="s">
        <v>100</v>
      </c>
      <c r="C1384" s="84" t="s">
        <v>1444</v>
      </c>
      <c r="D1384" s="95" t="s">
        <v>1224</v>
      </c>
      <c r="E1384" s="4" t="s">
        <v>1936</v>
      </c>
      <c r="F1384" s="13"/>
      <c r="G1384" s="265"/>
      <c r="H1384"/>
      <c r="I1384" s="287"/>
    </row>
    <row r="1385" spans="1:9" s="104" customFormat="1" ht="153" outlineLevel="1" x14ac:dyDescent="0.25">
      <c r="A1385" s="51"/>
      <c r="B1385" s="2" t="s">
        <v>100</v>
      </c>
      <c r="C1385" s="84" t="s">
        <v>49</v>
      </c>
      <c r="D1385" s="236" t="s">
        <v>1443</v>
      </c>
      <c r="E1385" s="58" t="s">
        <v>2135</v>
      </c>
      <c r="F1385" s="39"/>
      <c r="G1385" s="265"/>
      <c r="H1385"/>
      <c r="I1385" s="287"/>
    </row>
    <row r="1386" spans="1:9" s="104" customFormat="1" ht="71.400000000000006" outlineLevel="1" x14ac:dyDescent="0.25">
      <c r="A1386" s="51"/>
      <c r="B1386" s="105" t="s">
        <v>100</v>
      </c>
      <c r="C1386" s="1" t="s">
        <v>49</v>
      </c>
      <c r="D1386" s="95" t="s">
        <v>1195</v>
      </c>
      <c r="E1386" s="5" t="s">
        <v>2136</v>
      </c>
      <c r="F1386" s="10"/>
      <c r="G1386" s="55"/>
      <c r="H1386"/>
      <c r="I1386" s="287"/>
    </row>
    <row r="1387" spans="1:9" s="104" customFormat="1" ht="71.400000000000006" outlineLevel="1" x14ac:dyDescent="0.25">
      <c r="A1387" s="51"/>
      <c r="B1387" s="105" t="s">
        <v>100</v>
      </c>
      <c r="C1387" s="1" t="s">
        <v>49</v>
      </c>
      <c r="D1387" s="95" t="s">
        <v>1196</v>
      </c>
      <c r="E1387" s="5" t="s">
        <v>2137</v>
      </c>
      <c r="F1387" s="10"/>
      <c r="G1387" s="55"/>
      <c r="H1387"/>
      <c r="I1387" s="287"/>
    </row>
    <row r="1388" spans="1:9" s="104" customFormat="1" outlineLevel="1" x14ac:dyDescent="0.25">
      <c r="A1388" s="51"/>
      <c r="B1388" s="2" t="s">
        <v>100</v>
      </c>
      <c r="C1388" s="1" t="s">
        <v>49</v>
      </c>
      <c r="D1388" s="95" t="s">
        <v>1447</v>
      </c>
      <c r="E1388" s="4" t="s">
        <v>1858</v>
      </c>
      <c r="F1388" s="10"/>
      <c r="G1388" s="98"/>
      <c r="H1388"/>
      <c r="I1388" s="287"/>
    </row>
    <row r="1389" spans="1:9" s="104" customFormat="1" ht="20.399999999999999" outlineLevel="1" x14ac:dyDescent="0.25">
      <c r="A1389" s="51"/>
      <c r="B1389" s="2" t="s">
        <v>100</v>
      </c>
      <c r="C1389" s="1" t="s">
        <v>49</v>
      </c>
      <c r="D1389" s="95" t="s">
        <v>1445</v>
      </c>
      <c r="E1389" s="4" t="s">
        <v>1859</v>
      </c>
      <c r="F1389" s="10"/>
      <c r="G1389" s="98"/>
      <c r="H1389"/>
      <c r="I1389" s="287"/>
    </row>
    <row r="1390" spans="1:9" s="104" customFormat="1" outlineLevel="1" x14ac:dyDescent="0.25">
      <c r="A1390" s="51"/>
      <c r="B1390" s="2" t="s">
        <v>100</v>
      </c>
      <c r="C1390" s="1" t="s">
        <v>49</v>
      </c>
      <c r="D1390" s="95" t="s">
        <v>1446</v>
      </c>
      <c r="E1390" s="4" t="s">
        <v>1882</v>
      </c>
      <c r="F1390" s="10"/>
      <c r="G1390" s="98"/>
      <c r="H1390"/>
      <c r="I1390" s="287"/>
    </row>
    <row r="1391" spans="1:9" s="104" customFormat="1" ht="20.399999999999999" outlineLevel="1" x14ac:dyDescent="0.25">
      <c r="A1391" s="51"/>
      <c r="B1391" s="2" t="s">
        <v>100</v>
      </c>
      <c r="C1391" s="84" t="s">
        <v>1448</v>
      </c>
      <c r="D1391" s="95" t="s">
        <v>1449</v>
      </c>
      <c r="E1391" s="4" t="s">
        <v>1945</v>
      </c>
      <c r="F1391" s="13"/>
      <c r="G1391" s="265"/>
      <c r="H1391"/>
      <c r="I1391" s="287"/>
    </row>
    <row r="1392" spans="1:9" s="104" customFormat="1" ht="20.399999999999999" outlineLevel="1" x14ac:dyDescent="0.25">
      <c r="A1392" s="51"/>
      <c r="B1392" s="2" t="s">
        <v>100</v>
      </c>
      <c r="C1392" s="6"/>
      <c r="D1392" s="95" t="s">
        <v>1450</v>
      </c>
      <c r="E1392" s="132" t="s">
        <v>1200</v>
      </c>
      <c r="F1392" s="13"/>
      <c r="G1392" s="265"/>
      <c r="H1392"/>
      <c r="I1392" s="287"/>
    </row>
    <row r="1393" spans="1:9" s="104" customFormat="1" outlineLevel="1" x14ac:dyDescent="0.25">
      <c r="A1393" s="51"/>
      <c r="B1393" s="49" t="s">
        <v>100</v>
      </c>
      <c r="C1393" s="14" t="s">
        <v>148</v>
      </c>
      <c r="D1393" s="33" t="s">
        <v>415</v>
      </c>
      <c r="E1393" s="8"/>
      <c r="F1393" s="127"/>
      <c r="G1393" s="98"/>
      <c r="H1393"/>
      <c r="I1393" s="287"/>
    </row>
    <row r="1394" spans="1:9" s="104" customFormat="1" ht="132.6" outlineLevel="1" x14ac:dyDescent="0.25">
      <c r="A1394" s="51"/>
      <c r="B1394" s="2" t="s">
        <v>100</v>
      </c>
      <c r="C1394" s="1" t="s">
        <v>148</v>
      </c>
      <c r="D1394" s="1" t="s">
        <v>376</v>
      </c>
      <c r="E1394" s="5" t="s">
        <v>1885</v>
      </c>
      <c r="F1394" s="41"/>
      <c r="G1394" s="90"/>
      <c r="H1394"/>
      <c r="I1394" s="287"/>
    </row>
    <row r="1395" spans="1:9" s="104" customFormat="1" ht="132.6" outlineLevel="1" x14ac:dyDescent="0.25">
      <c r="A1395" s="51"/>
      <c r="B1395" s="2" t="s">
        <v>100</v>
      </c>
      <c r="C1395" s="1" t="s">
        <v>148</v>
      </c>
      <c r="D1395" s="1" t="s">
        <v>86</v>
      </c>
      <c r="E1395" s="5" t="s">
        <v>1947</v>
      </c>
      <c r="F1395" s="41"/>
      <c r="G1395" s="90"/>
      <c r="H1395"/>
      <c r="I1395" s="287"/>
    </row>
    <row r="1396" spans="1:9" s="104" customFormat="1" ht="142.80000000000001" outlineLevel="1" x14ac:dyDescent="0.25">
      <c r="A1396" s="51"/>
      <c r="B1396" s="2" t="s">
        <v>100</v>
      </c>
      <c r="C1396" s="1" t="s">
        <v>148</v>
      </c>
      <c r="D1396" s="95" t="s">
        <v>85</v>
      </c>
      <c r="E1396" s="5" t="s">
        <v>1887</v>
      </c>
      <c r="F1396" s="41"/>
      <c r="G1396" s="90"/>
      <c r="H1396"/>
      <c r="I1396" s="287"/>
    </row>
    <row r="1397" spans="1:9" s="104" customFormat="1" outlineLevel="1" x14ac:dyDescent="0.25">
      <c r="A1397" s="51"/>
      <c r="B1397" s="2" t="s">
        <v>100</v>
      </c>
      <c r="C1397" s="1" t="s">
        <v>148</v>
      </c>
      <c r="D1397" s="95" t="s">
        <v>1451</v>
      </c>
      <c r="E1397" s="132" t="s">
        <v>1359</v>
      </c>
      <c r="F1397" s="64" t="s">
        <v>725</v>
      </c>
      <c r="G1397" s="133" t="s">
        <v>740</v>
      </c>
      <c r="H1397"/>
      <c r="I1397" s="288"/>
    </row>
    <row r="1398" spans="1:9" s="104" customFormat="1" outlineLevel="1" x14ac:dyDescent="0.25">
      <c r="A1398" s="51"/>
      <c r="B1398" s="2" t="s">
        <v>100</v>
      </c>
      <c r="C1398" s="1" t="s">
        <v>148</v>
      </c>
      <c r="D1398" s="95" t="s">
        <v>95</v>
      </c>
      <c r="E1398" s="125"/>
      <c r="F1398" s="64" t="s">
        <v>725</v>
      </c>
      <c r="G1398" s="133" t="s">
        <v>740</v>
      </c>
      <c r="H1398"/>
      <c r="I1398" s="287"/>
    </row>
    <row r="1399" spans="1:9" s="104" customFormat="1" outlineLevel="1" x14ac:dyDescent="0.25">
      <c r="A1399" s="51"/>
      <c r="B1399" s="49" t="s">
        <v>100</v>
      </c>
      <c r="C1399" s="14" t="s">
        <v>45</v>
      </c>
      <c r="D1399" s="33" t="s">
        <v>415</v>
      </c>
      <c r="E1399" s="8"/>
      <c r="F1399" s="14"/>
      <c r="G1399" s="98"/>
      <c r="H1399"/>
      <c r="I1399" s="287"/>
    </row>
    <row r="1400" spans="1:9" s="104" customFormat="1" outlineLevel="1" x14ac:dyDescent="0.25">
      <c r="A1400" s="51"/>
      <c r="B1400" s="2" t="s">
        <v>100</v>
      </c>
      <c r="C1400" s="95" t="s">
        <v>45</v>
      </c>
      <c r="D1400" s="95" t="s">
        <v>1179</v>
      </c>
      <c r="E1400" s="5" t="s">
        <v>1892</v>
      </c>
      <c r="F1400" s="41"/>
      <c r="G1400" s="98"/>
      <c r="H1400"/>
      <c r="I1400" s="287"/>
    </row>
    <row r="1401" spans="1:9" s="104" customFormat="1" outlineLevel="1" x14ac:dyDescent="0.25">
      <c r="A1401" s="51"/>
      <c r="B1401" s="2" t="s">
        <v>100</v>
      </c>
      <c r="C1401" s="95" t="s">
        <v>45</v>
      </c>
      <c r="D1401" s="95" t="s">
        <v>86</v>
      </c>
      <c r="E1401" s="5" t="s">
        <v>1893</v>
      </c>
      <c r="F1401" s="41"/>
      <c r="G1401" s="98"/>
      <c r="H1401"/>
      <c r="I1401" s="287"/>
    </row>
    <row r="1402" spans="1:9" s="104" customFormat="1" outlineLevel="1" x14ac:dyDescent="0.25">
      <c r="A1402" s="51"/>
      <c r="B1402" s="2" t="s">
        <v>100</v>
      </c>
      <c r="C1402" s="95" t="s">
        <v>45</v>
      </c>
      <c r="D1402" s="95" t="s">
        <v>85</v>
      </c>
      <c r="E1402" s="5" t="s">
        <v>1894</v>
      </c>
      <c r="F1402" s="41"/>
      <c r="G1402" s="98"/>
      <c r="H1402"/>
      <c r="I1402" s="287"/>
    </row>
    <row r="1403" spans="1:9" s="104" customFormat="1" outlineLevel="1" x14ac:dyDescent="0.25">
      <c r="A1403" s="51"/>
      <c r="B1403" s="2" t="s">
        <v>100</v>
      </c>
      <c r="C1403" s="95" t="s">
        <v>45</v>
      </c>
      <c r="D1403" s="95" t="s">
        <v>1452</v>
      </c>
      <c r="E1403" s="132" t="s">
        <v>679</v>
      </c>
      <c r="F1403" s="64" t="s">
        <v>725</v>
      </c>
      <c r="G1403" s="133" t="s">
        <v>740</v>
      </c>
      <c r="H1403"/>
      <c r="I1403" s="287"/>
    </row>
    <row r="1404" spans="1:9" s="104" customFormat="1" outlineLevel="1" x14ac:dyDescent="0.25">
      <c r="A1404" s="51"/>
      <c r="B1404" s="2" t="s">
        <v>100</v>
      </c>
      <c r="C1404" s="95" t="s">
        <v>45</v>
      </c>
      <c r="D1404" s="95" t="s">
        <v>95</v>
      </c>
      <c r="E1404" s="125"/>
      <c r="F1404" s="64" t="s">
        <v>725</v>
      </c>
      <c r="G1404" s="133" t="s">
        <v>740</v>
      </c>
      <c r="H1404"/>
      <c r="I1404" s="287"/>
    </row>
    <row r="1405" spans="1:9" ht="91.8" x14ac:dyDescent="0.25">
      <c r="A1405" s="51"/>
      <c r="B1405" s="19" t="s">
        <v>152</v>
      </c>
      <c r="C1405" s="18" t="s">
        <v>1391</v>
      </c>
      <c r="D1405" s="18"/>
      <c r="E1405" s="18"/>
      <c r="F1405" s="92"/>
      <c r="G1405" s="98"/>
      <c r="H1405" s="137"/>
    </row>
    <row r="1406" spans="1:9" outlineLevel="1" x14ac:dyDescent="0.25">
      <c r="A1406" s="51"/>
      <c r="B1406" s="49" t="s">
        <v>100</v>
      </c>
      <c r="C1406" s="14" t="s">
        <v>246</v>
      </c>
      <c r="D1406" s="33" t="s">
        <v>415</v>
      </c>
      <c r="E1406" s="8"/>
      <c r="F1406" s="14"/>
      <c r="G1406" s="98"/>
      <c r="H1406" s="137"/>
    </row>
    <row r="1407" spans="1:9" ht="30.6" outlineLevel="1" x14ac:dyDescent="0.25">
      <c r="A1407" s="51"/>
      <c r="B1407" s="122" t="s">
        <v>713</v>
      </c>
      <c r="C1407" s="95" t="s">
        <v>246</v>
      </c>
      <c r="D1407" s="1" t="s">
        <v>262</v>
      </c>
      <c r="E1407" s="5" t="s">
        <v>1884</v>
      </c>
      <c r="F1407" s="41"/>
      <c r="G1407" s="98"/>
      <c r="H1407" s="137"/>
    </row>
    <row r="1408" spans="1:9" outlineLevel="1" x14ac:dyDescent="0.25">
      <c r="A1408" s="51"/>
      <c r="B1408" s="49" t="s">
        <v>100</v>
      </c>
      <c r="C1408" s="14" t="s">
        <v>148</v>
      </c>
      <c r="D1408" s="33" t="s">
        <v>415</v>
      </c>
      <c r="E1408" s="8"/>
      <c r="F1408" s="14"/>
      <c r="G1408" s="98"/>
      <c r="H1408" s="137"/>
    </row>
    <row r="1409" spans="1:9" ht="132.6" outlineLevel="1" x14ac:dyDescent="0.25">
      <c r="A1409" s="51"/>
      <c r="B1409" s="2" t="s">
        <v>100</v>
      </c>
      <c r="C1409" s="1" t="s">
        <v>148</v>
      </c>
      <c r="D1409" s="1" t="s">
        <v>376</v>
      </c>
      <c r="E1409" s="5" t="s">
        <v>1885</v>
      </c>
      <c r="F1409" s="41"/>
      <c r="G1409" s="99" t="s">
        <v>371</v>
      </c>
      <c r="H1409" s="177"/>
      <c r="I1409" s="288"/>
    </row>
    <row r="1410" spans="1:9" ht="132.6" outlineLevel="1" x14ac:dyDescent="0.25">
      <c r="A1410" s="51"/>
      <c r="B1410" s="2" t="s">
        <v>100</v>
      </c>
      <c r="C1410" s="1" t="s">
        <v>148</v>
      </c>
      <c r="D1410" s="1" t="s">
        <v>86</v>
      </c>
      <c r="E1410" s="5" t="s">
        <v>1886</v>
      </c>
      <c r="F1410" s="41"/>
      <c r="G1410" s="99" t="s">
        <v>371</v>
      </c>
      <c r="H1410" s="177"/>
      <c r="I1410" s="288"/>
    </row>
    <row r="1411" spans="1:9" ht="142.80000000000001" outlineLevel="1" x14ac:dyDescent="0.25">
      <c r="A1411" s="51"/>
      <c r="B1411" s="2" t="s">
        <v>100</v>
      </c>
      <c r="C1411" s="1" t="s">
        <v>148</v>
      </c>
      <c r="D1411" s="1" t="s">
        <v>85</v>
      </c>
      <c r="E1411" s="5" t="s">
        <v>1887</v>
      </c>
      <c r="F1411" s="41"/>
      <c r="G1411" s="99" t="s">
        <v>371</v>
      </c>
      <c r="H1411" s="177"/>
      <c r="I1411" s="288"/>
    </row>
    <row r="1412" spans="1:9" ht="30.6" outlineLevel="1" x14ac:dyDescent="0.25">
      <c r="A1412" s="51"/>
      <c r="B1412" s="122" t="s">
        <v>714</v>
      </c>
      <c r="C1412" s="1" t="s">
        <v>148</v>
      </c>
      <c r="D1412" s="1" t="s">
        <v>283</v>
      </c>
      <c r="E1412" s="5" t="s">
        <v>1888</v>
      </c>
      <c r="F1412" s="1"/>
      <c r="G1412" s="87"/>
      <c r="H1412" s="180"/>
      <c r="I1412" s="267"/>
    </row>
    <row r="1413" spans="1:9" ht="30.6" outlineLevel="1" x14ac:dyDescent="0.25">
      <c r="A1413" s="51"/>
      <c r="B1413" s="122" t="s">
        <v>714</v>
      </c>
      <c r="C1413" s="1" t="s">
        <v>148</v>
      </c>
      <c r="D1413" s="1" t="s">
        <v>395</v>
      </c>
      <c r="E1413" s="5" t="s">
        <v>1889</v>
      </c>
      <c r="F1413" s="1"/>
      <c r="G1413" s="87"/>
      <c r="H1413" s="180"/>
      <c r="I1413" s="267"/>
    </row>
    <row r="1414" spans="1:9" ht="30.6" outlineLevel="1" x14ac:dyDescent="0.25">
      <c r="A1414" s="51"/>
      <c r="B1414" s="122" t="s">
        <v>714</v>
      </c>
      <c r="C1414" s="1" t="s">
        <v>148</v>
      </c>
      <c r="D1414" s="1" t="s">
        <v>284</v>
      </c>
      <c r="E1414" s="5" t="s">
        <v>1890</v>
      </c>
      <c r="F1414" s="1"/>
      <c r="G1414" s="87"/>
      <c r="H1414" s="180"/>
      <c r="I1414" s="267"/>
    </row>
    <row r="1415" spans="1:9" ht="30.6" outlineLevel="1" x14ac:dyDescent="0.25">
      <c r="A1415" s="51"/>
      <c r="B1415" s="122" t="s">
        <v>714</v>
      </c>
      <c r="C1415" s="1" t="s">
        <v>148</v>
      </c>
      <c r="D1415" s="1" t="s">
        <v>285</v>
      </c>
      <c r="E1415" s="5" t="s">
        <v>1891</v>
      </c>
      <c r="F1415" s="1"/>
      <c r="G1415" s="87"/>
      <c r="H1415" s="180"/>
      <c r="I1415" s="267"/>
    </row>
    <row r="1416" spans="1:9" ht="20.399999999999999" outlineLevel="1" x14ac:dyDescent="0.25">
      <c r="A1416" s="51"/>
      <c r="B1416" s="105" t="s">
        <v>100</v>
      </c>
      <c r="C1416" s="1" t="s">
        <v>148</v>
      </c>
      <c r="D1416" s="95" t="s">
        <v>757</v>
      </c>
      <c r="E1416" s="132" t="s">
        <v>1359</v>
      </c>
      <c r="F1416" s="64" t="s">
        <v>725</v>
      </c>
      <c r="G1416" s="133" t="s">
        <v>740</v>
      </c>
      <c r="H1416" s="177"/>
    </row>
    <row r="1417" spans="1:9" outlineLevel="1" x14ac:dyDescent="0.25">
      <c r="A1417" s="51"/>
      <c r="B1417" s="105" t="s">
        <v>100</v>
      </c>
      <c r="C1417" s="1" t="s">
        <v>148</v>
      </c>
      <c r="D1417" s="95" t="s">
        <v>95</v>
      </c>
      <c r="E1417" s="125"/>
      <c r="F1417" s="64" t="s">
        <v>725</v>
      </c>
      <c r="G1417" s="133" t="s">
        <v>740</v>
      </c>
      <c r="H1417" s="137"/>
    </row>
    <row r="1418" spans="1:9" ht="30.6" outlineLevel="1" x14ac:dyDescent="0.25">
      <c r="A1418" s="51"/>
      <c r="B1418" s="49" t="s">
        <v>100</v>
      </c>
      <c r="C1418" s="14" t="s">
        <v>409</v>
      </c>
      <c r="D1418" s="33" t="s">
        <v>415</v>
      </c>
      <c r="E1418" s="8"/>
      <c r="F1418" s="14"/>
      <c r="G1418" s="98"/>
      <c r="H1418" s="137"/>
    </row>
    <row r="1419" spans="1:9" ht="30.6" outlineLevel="1" x14ac:dyDescent="0.25">
      <c r="A1419" s="51"/>
      <c r="B1419" s="122" t="s">
        <v>766</v>
      </c>
      <c r="C1419" s="95" t="s">
        <v>715</v>
      </c>
      <c r="D1419" s="1" t="s">
        <v>376</v>
      </c>
      <c r="E1419" s="5" t="s">
        <v>1892</v>
      </c>
      <c r="F1419" s="1"/>
      <c r="G1419" s="98"/>
      <c r="H1419" s="137"/>
    </row>
    <row r="1420" spans="1:9" ht="30.6" outlineLevel="1" x14ac:dyDescent="0.25">
      <c r="A1420" s="51"/>
      <c r="B1420" s="122" t="s">
        <v>766</v>
      </c>
      <c r="C1420" s="95" t="s">
        <v>715</v>
      </c>
      <c r="D1420" s="1" t="s">
        <v>86</v>
      </c>
      <c r="E1420" s="5" t="s">
        <v>1893</v>
      </c>
      <c r="F1420" s="1"/>
      <c r="G1420" s="98"/>
      <c r="H1420" s="137"/>
    </row>
    <row r="1421" spans="1:9" ht="30.6" outlineLevel="1" x14ac:dyDescent="0.25">
      <c r="A1421" s="51"/>
      <c r="B1421" s="122" t="s">
        <v>766</v>
      </c>
      <c r="C1421" s="95" t="s">
        <v>715</v>
      </c>
      <c r="D1421" s="1" t="s">
        <v>85</v>
      </c>
      <c r="E1421" s="5" t="s">
        <v>1894</v>
      </c>
      <c r="F1421" s="1"/>
      <c r="G1421" s="98"/>
      <c r="H1421" s="137"/>
    </row>
    <row r="1422" spans="1:9" ht="30.6" outlineLevel="1" x14ac:dyDescent="0.25">
      <c r="A1422" s="51"/>
      <c r="B1422" s="122" t="s">
        <v>732</v>
      </c>
      <c r="C1422" s="95" t="s">
        <v>716</v>
      </c>
      <c r="D1422" s="95" t="s">
        <v>758</v>
      </c>
      <c r="E1422" s="132" t="s">
        <v>679</v>
      </c>
      <c r="F1422" s="64" t="s">
        <v>725</v>
      </c>
      <c r="G1422" s="133" t="s">
        <v>740</v>
      </c>
      <c r="H1422" s="137"/>
    </row>
    <row r="1423" spans="1:9" ht="30.6" outlineLevel="1" x14ac:dyDescent="0.25">
      <c r="A1423" s="51"/>
      <c r="B1423" s="122" t="s">
        <v>732</v>
      </c>
      <c r="C1423" s="95" t="s">
        <v>716</v>
      </c>
      <c r="D1423" s="95" t="s">
        <v>95</v>
      </c>
      <c r="E1423" s="125"/>
      <c r="F1423" s="64" t="s">
        <v>725</v>
      </c>
      <c r="G1423" s="133" t="s">
        <v>740</v>
      </c>
      <c r="H1423" s="137"/>
    </row>
    <row r="1424" spans="1:9" ht="40.799999999999997" outlineLevel="1" x14ac:dyDescent="0.25">
      <c r="A1424" s="51"/>
      <c r="B1424" s="122" t="s">
        <v>714</v>
      </c>
      <c r="C1424" s="95" t="s">
        <v>716</v>
      </c>
      <c r="D1424" s="95" t="s">
        <v>767</v>
      </c>
      <c r="E1424" s="5" t="s">
        <v>1895</v>
      </c>
      <c r="F1424" s="95"/>
      <c r="G1424" s="98"/>
      <c r="H1424" s="137"/>
    </row>
    <row r="1425" spans="1:9" ht="30.6" outlineLevel="1" x14ac:dyDescent="0.25">
      <c r="A1425" s="51"/>
      <c r="B1425" s="122" t="s">
        <v>714</v>
      </c>
      <c r="C1425" s="95" t="s">
        <v>716</v>
      </c>
      <c r="D1425" s="1" t="s">
        <v>199</v>
      </c>
      <c r="E1425" s="5" t="s">
        <v>1896</v>
      </c>
      <c r="F1425" s="95"/>
      <c r="G1425" s="98"/>
      <c r="H1425" s="137"/>
    </row>
    <row r="1426" spans="1:9" ht="30.6" outlineLevel="1" x14ac:dyDescent="0.25">
      <c r="A1426" s="51"/>
      <c r="B1426" s="122" t="s">
        <v>714</v>
      </c>
      <c r="C1426" s="95" t="s">
        <v>716</v>
      </c>
      <c r="D1426" s="1" t="s">
        <v>283</v>
      </c>
      <c r="E1426" s="5" t="s">
        <v>1897</v>
      </c>
      <c r="F1426" s="95"/>
      <c r="G1426" s="98"/>
      <c r="H1426" s="137"/>
    </row>
    <row r="1427" spans="1:9" ht="30.6" outlineLevel="1" x14ac:dyDescent="0.25">
      <c r="A1427" s="51"/>
      <c r="B1427" s="122" t="s">
        <v>714</v>
      </c>
      <c r="C1427" s="95" t="s">
        <v>716</v>
      </c>
      <c r="D1427" s="1" t="s">
        <v>395</v>
      </c>
      <c r="E1427" s="5" t="s">
        <v>1898</v>
      </c>
      <c r="F1427" s="95"/>
      <c r="G1427" s="98"/>
      <c r="H1427" s="137"/>
    </row>
    <row r="1428" spans="1:9" ht="30.6" outlineLevel="1" x14ac:dyDescent="0.25">
      <c r="A1428" s="51"/>
      <c r="B1428" s="122" t="s">
        <v>714</v>
      </c>
      <c r="C1428" s="95" t="s">
        <v>716</v>
      </c>
      <c r="D1428" s="1" t="s">
        <v>284</v>
      </c>
      <c r="E1428" s="5" t="s">
        <v>1899</v>
      </c>
      <c r="F1428" s="95"/>
      <c r="G1428" s="98"/>
      <c r="H1428" s="137"/>
    </row>
    <row r="1429" spans="1:9" ht="30.6" outlineLevel="1" x14ac:dyDescent="0.25">
      <c r="A1429" s="51"/>
      <c r="B1429" s="122" t="s">
        <v>714</v>
      </c>
      <c r="C1429" s="95" t="s">
        <v>716</v>
      </c>
      <c r="D1429" s="1" t="s">
        <v>268</v>
      </c>
      <c r="E1429" s="5" t="s">
        <v>1900</v>
      </c>
      <c r="F1429" s="95"/>
      <c r="G1429" s="98"/>
      <c r="H1429" s="137"/>
    </row>
    <row r="1430" spans="1:9" s="104" customFormat="1" ht="30.6" outlineLevel="1" x14ac:dyDescent="0.25">
      <c r="A1430" s="51"/>
      <c r="B1430" s="49" t="s">
        <v>765</v>
      </c>
      <c r="C1430" s="14" t="s">
        <v>759</v>
      </c>
      <c r="D1430" s="33" t="s">
        <v>415</v>
      </c>
      <c r="E1430" s="8"/>
      <c r="F1430" s="14"/>
      <c r="G1430" s="98"/>
      <c r="H1430" s="137"/>
      <c r="I1430" s="287"/>
    </row>
    <row r="1431" spans="1:9" s="104" customFormat="1" ht="30.6" outlineLevel="1" x14ac:dyDescent="0.25">
      <c r="A1431" s="51"/>
      <c r="B1431" s="122" t="s">
        <v>764</v>
      </c>
      <c r="C1431" s="95" t="s">
        <v>759</v>
      </c>
      <c r="D1431" s="95" t="s">
        <v>760</v>
      </c>
      <c r="E1431" s="144" t="s">
        <v>791</v>
      </c>
      <c r="F1431" s="64" t="s">
        <v>725</v>
      </c>
      <c r="G1431" s="133" t="s">
        <v>740</v>
      </c>
      <c r="H1431" s="145"/>
      <c r="I1431" s="290"/>
    </row>
    <row r="1432" spans="1:9" s="104" customFormat="1" ht="30.6" outlineLevel="1" x14ac:dyDescent="0.25">
      <c r="A1432" s="51"/>
      <c r="B1432" s="122" t="s">
        <v>764</v>
      </c>
      <c r="C1432" s="95" t="s">
        <v>759</v>
      </c>
      <c r="D1432" s="95" t="s">
        <v>761</v>
      </c>
      <c r="E1432" s="144" t="s">
        <v>95</v>
      </c>
      <c r="F1432" s="64" t="s">
        <v>725</v>
      </c>
      <c r="G1432" s="133" t="s">
        <v>740</v>
      </c>
      <c r="H1432" s="145"/>
      <c r="I1432" s="287"/>
    </row>
    <row r="1433" spans="1:9" s="104" customFormat="1" ht="30.6" outlineLevel="1" x14ac:dyDescent="0.25">
      <c r="A1433" s="51"/>
      <c r="B1433" s="122" t="s">
        <v>764</v>
      </c>
      <c r="C1433" s="95" t="s">
        <v>759</v>
      </c>
      <c r="D1433" s="95" t="s">
        <v>762</v>
      </c>
      <c r="E1433" s="144" t="s">
        <v>791</v>
      </c>
      <c r="F1433" s="64" t="s">
        <v>725</v>
      </c>
      <c r="G1433" s="133" t="s">
        <v>740</v>
      </c>
      <c r="H1433" s="137"/>
      <c r="I1433" s="287"/>
    </row>
    <row r="1434" spans="1:9" s="104" customFormat="1" ht="30.6" outlineLevel="1" x14ac:dyDescent="0.25">
      <c r="A1434" s="51"/>
      <c r="B1434" s="122" t="s">
        <v>764</v>
      </c>
      <c r="C1434" s="95" t="s">
        <v>759</v>
      </c>
      <c r="D1434" s="95" t="s">
        <v>763</v>
      </c>
      <c r="E1434" s="144" t="s">
        <v>95</v>
      </c>
      <c r="F1434" s="64" t="s">
        <v>725</v>
      </c>
      <c r="G1434" s="133" t="s">
        <v>740</v>
      </c>
      <c r="H1434" s="137"/>
      <c r="I1434" s="287"/>
    </row>
    <row r="1435" spans="1:9" s="104" customFormat="1" ht="30.6" outlineLevel="1" x14ac:dyDescent="0.25">
      <c r="A1435" s="51"/>
      <c r="B1435" s="122" t="s">
        <v>764</v>
      </c>
      <c r="C1435" s="95" t="s">
        <v>759</v>
      </c>
      <c r="D1435" s="95" t="s">
        <v>275</v>
      </c>
      <c r="E1435" s="5" t="s">
        <v>1892</v>
      </c>
      <c r="F1435" s="1"/>
      <c r="G1435" s="98"/>
      <c r="H1435" s="137"/>
      <c r="I1435" s="287"/>
    </row>
    <row r="1436" spans="1:9" s="104" customFormat="1" ht="30.6" outlineLevel="1" x14ac:dyDescent="0.25">
      <c r="A1436" s="51"/>
      <c r="B1436" s="122" t="s">
        <v>764</v>
      </c>
      <c r="C1436" s="95" t="s">
        <v>759</v>
      </c>
      <c r="D1436" s="95" t="s">
        <v>74</v>
      </c>
      <c r="E1436" s="5" t="s">
        <v>1893</v>
      </c>
      <c r="F1436" s="1"/>
      <c r="G1436" s="98"/>
      <c r="H1436" s="137"/>
      <c r="I1436" s="287"/>
    </row>
    <row r="1437" spans="1:9" s="104" customFormat="1" ht="30.6" outlineLevel="1" x14ac:dyDescent="0.25">
      <c r="A1437" s="51"/>
      <c r="B1437" s="122" t="s">
        <v>764</v>
      </c>
      <c r="C1437" s="95" t="s">
        <v>759</v>
      </c>
      <c r="D1437" s="95" t="s">
        <v>75</v>
      </c>
      <c r="E1437" s="5" t="s">
        <v>1894</v>
      </c>
      <c r="F1437" s="1"/>
      <c r="G1437" s="98"/>
      <c r="H1437" s="137"/>
      <c r="I1437" s="287"/>
    </row>
    <row r="1438" spans="1:9" s="104" customFormat="1" ht="30.6" outlineLevel="1" x14ac:dyDescent="0.25">
      <c r="A1438" s="51"/>
      <c r="B1438" s="122" t="s">
        <v>764</v>
      </c>
      <c r="C1438" s="95" t="s">
        <v>759</v>
      </c>
      <c r="D1438" s="95" t="s">
        <v>721</v>
      </c>
      <c r="E1438" s="132" t="s">
        <v>679</v>
      </c>
      <c r="F1438" s="64" t="s">
        <v>725</v>
      </c>
      <c r="G1438" s="133" t="s">
        <v>740</v>
      </c>
      <c r="H1438" s="137"/>
      <c r="I1438" s="287"/>
    </row>
    <row r="1439" spans="1:9" s="104" customFormat="1" ht="30.6" outlineLevel="1" x14ac:dyDescent="0.25">
      <c r="A1439" s="51"/>
      <c r="B1439" s="122" t="s">
        <v>764</v>
      </c>
      <c r="C1439" s="95" t="s">
        <v>759</v>
      </c>
      <c r="D1439" s="95" t="s">
        <v>95</v>
      </c>
      <c r="E1439" s="132"/>
      <c r="F1439" s="64" t="s">
        <v>725</v>
      </c>
      <c r="G1439" s="133" t="s">
        <v>740</v>
      </c>
      <c r="H1439" s="137"/>
      <c r="I1439" s="287"/>
    </row>
    <row r="1440" spans="1:9" s="104" customFormat="1" ht="30.6" outlineLevel="1" x14ac:dyDescent="0.25">
      <c r="A1440" s="51"/>
      <c r="B1440" s="122" t="s">
        <v>764</v>
      </c>
      <c r="C1440" s="95" t="s">
        <v>759</v>
      </c>
      <c r="D1440" s="95" t="s">
        <v>768</v>
      </c>
      <c r="E1440" s="5" t="s">
        <v>1895</v>
      </c>
      <c r="F1440" s="95"/>
      <c r="G1440" s="98"/>
      <c r="H1440" s="137"/>
      <c r="I1440" s="287"/>
    </row>
    <row r="1441" spans="1:9" ht="91.8" x14ac:dyDescent="0.25">
      <c r="A1441" s="51"/>
      <c r="B1441" s="19" t="s">
        <v>375</v>
      </c>
      <c r="C1441" s="231" t="s">
        <v>1379</v>
      </c>
      <c r="D1441" s="18"/>
      <c r="E1441" s="18"/>
      <c r="F1441" s="91"/>
      <c r="G1441" s="98"/>
      <c r="H1441" s="177"/>
    </row>
    <row r="1442" spans="1:9" s="104" customFormat="1" ht="20.399999999999999" outlineLevel="1" x14ac:dyDescent="0.25">
      <c r="A1442" s="51"/>
      <c r="B1442" s="49" t="s">
        <v>100</v>
      </c>
      <c r="C1442" s="14" t="s">
        <v>245</v>
      </c>
      <c r="D1442" s="33" t="s">
        <v>415</v>
      </c>
      <c r="E1442" s="8"/>
      <c r="F1442" s="39"/>
      <c r="G1442" s="202"/>
      <c r="I1442" s="287"/>
    </row>
    <row r="1443" spans="1:9" s="104" customFormat="1" ht="51" outlineLevel="1" x14ac:dyDescent="0.25">
      <c r="A1443" s="51"/>
      <c r="B1443" s="2" t="s">
        <v>100</v>
      </c>
      <c r="C1443" s="6" t="s">
        <v>245</v>
      </c>
      <c r="D1443" s="6" t="s">
        <v>372</v>
      </c>
      <c r="E1443" s="4" t="s">
        <v>1901</v>
      </c>
      <c r="F1443" s="13"/>
      <c r="G1443" s="202"/>
      <c r="I1443" s="287"/>
    </row>
    <row r="1444" spans="1:9" s="104" customFormat="1" ht="51" outlineLevel="1" x14ac:dyDescent="0.25">
      <c r="A1444" s="51"/>
      <c r="B1444" s="2" t="s">
        <v>100</v>
      </c>
      <c r="C1444" s="6" t="s">
        <v>245</v>
      </c>
      <c r="D1444" s="6" t="s">
        <v>462</v>
      </c>
      <c r="E1444" s="5" t="e">
        <v>#REF!</v>
      </c>
      <c r="F1444" s="13"/>
      <c r="G1444" s="202"/>
      <c r="H1444" s="177"/>
      <c r="I1444" s="287"/>
    </row>
    <row r="1445" spans="1:9" s="104" customFormat="1" ht="30.6" outlineLevel="1" x14ac:dyDescent="0.25">
      <c r="A1445" s="51"/>
      <c r="B1445" s="2" t="s">
        <v>100</v>
      </c>
      <c r="C1445" s="6" t="s">
        <v>245</v>
      </c>
      <c r="D1445" s="6" t="s">
        <v>290</v>
      </c>
      <c r="E1445" s="4" t="s">
        <v>1902</v>
      </c>
      <c r="F1445" s="13"/>
      <c r="G1445" s="202"/>
      <c r="I1445" s="287"/>
    </row>
    <row r="1446" spans="1:9" s="104" customFormat="1" ht="30.6" outlineLevel="1" x14ac:dyDescent="0.25">
      <c r="A1446" s="51"/>
      <c r="B1446" s="2" t="s">
        <v>100</v>
      </c>
      <c r="C1446" s="6" t="s">
        <v>245</v>
      </c>
      <c r="D1446" s="6" t="s">
        <v>492</v>
      </c>
      <c r="E1446" s="5" t="e">
        <v>#REF!</v>
      </c>
      <c r="F1446" s="13"/>
      <c r="G1446" s="202"/>
      <c r="H1446" s="177"/>
      <c r="I1446" s="287"/>
    </row>
    <row r="1447" spans="1:9" s="104" customFormat="1" ht="61.2" outlineLevel="1" x14ac:dyDescent="0.25">
      <c r="A1447" s="51"/>
      <c r="B1447" s="122" t="s">
        <v>833</v>
      </c>
      <c r="C1447" s="95" t="s">
        <v>769</v>
      </c>
      <c r="D1447" s="95" t="s">
        <v>834</v>
      </c>
      <c r="E1447" s="64" t="s">
        <v>1903</v>
      </c>
      <c r="F1447" s="64" t="s">
        <v>725</v>
      </c>
      <c r="G1447" s="133" t="s">
        <v>740</v>
      </c>
      <c r="H1447" s="177"/>
      <c r="I1447" s="287"/>
    </row>
    <row r="1448" spans="1:9" s="104" customFormat="1" ht="61.2" outlineLevel="1" x14ac:dyDescent="0.25">
      <c r="A1448" s="51"/>
      <c r="B1448" s="122" t="s">
        <v>833</v>
      </c>
      <c r="C1448" s="95" t="s">
        <v>769</v>
      </c>
      <c r="D1448" s="95" t="s">
        <v>835</v>
      </c>
      <c r="E1448" s="64" t="s">
        <v>1904</v>
      </c>
      <c r="F1448" s="64" t="s">
        <v>725</v>
      </c>
      <c r="G1448" s="133" t="s">
        <v>740</v>
      </c>
      <c r="H1448" s="177"/>
      <c r="I1448" s="287"/>
    </row>
    <row r="1449" spans="1:9" s="104" customFormat="1" ht="20.399999999999999" outlineLevel="1" x14ac:dyDescent="0.25">
      <c r="A1449" s="51"/>
      <c r="B1449" s="122" t="s">
        <v>1398</v>
      </c>
      <c r="C1449" s="6"/>
      <c r="D1449" s="264" t="s">
        <v>385</v>
      </c>
      <c r="E1449" s="5" t="s">
        <v>1905</v>
      </c>
      <c r="F1449" s="163"/>
      <c r="G1449" s="133"/>
      <c r="H1449" s="177"/>
      <c r="I1449" s="287"/>
    </row>
    <row r="1450" spans="1:9" s="104" customFormat="1" ht="20.399999999999999" outlineLevel="1" x14ac:dyDescent="0.25">
      <c r="A1450" s="51"/>
      <c r="B1450" s="122" t="s">
        <v>770</v>
      </c>
      <c r="C1450" s="6"/>
      <c r="D1450" s="94" t="s">
        <v>1397</v>
      </c>
      <c r="E1450" s="58" t="s">
        <v>534</v>
      </c>
      <c r="F1450" s="13"/>
      <c r="G1450" s="133"/>
      <c r="H1450" s="177"/>
      <c r="I1450" s="287"/>
    </row>
    <row r="1451" spans="1:9" s="104" customFormat="1" ht="20.399999999999999" outlineLevel="1" x14ac:dyDescent="0.25">
      <c r="A1451" s="51"/>
      <c r="B1451" s="122" t="s">
        <v>770</v>
      </c>
      <c r="C1451" s="95" t="s">
        <v>769</v>
      </c>
      <c r="D1451" s="95" t="s">
        <v>739</v>
      </c>
      <c r="E1451" s="132" t="s">
        <v>1359</v>
      </c>
      <c r="F1451" s="64" t="s">
        <v>725</v>
      </c>
      <c r="G1451" s="133" t="s">
        <v>740</v>
      </c>
      <c r="H1451" s="177"/>
      <c r="I1451" s="287"/>
    </row>
    <row r="1452" spans="1:9" s="104" customFormat="1" ht="20.399999999999999" outlineLevel="1" x14ac:dyDescent="0.25">
      <c r="A1452" s="51"/>
      <c r="B1452" s="122" t="s">
        <v>770</v>
      </c>
      <c r="C1452" s="95" t="s">
        <v>769</v>
      </c>
      <c r="D1452" s="95" t="s">
        <v>95</v>
      </c>
      <c r="E1452" s="125"/>
      <c r="F1452" s="64" t="s">
        <v>725</v>
      </c>
      <c r="G1452" s="133" t="s">
        <v>740</v>
      </c>
      <c r="H1452" s="137"/>
      <c r="I1452" s="287"/>
    </row>
    <row r="1453" spans="1:9" s="104" customFormat="1" ht="20.399999999999999" outlineLevel="1" x14ac:dyDescent="0.25">
      <c r="A1453" s="51"/>
      <c r="B1453" s="49" t="s">
        <v>100</v>
      </c>
      <c r="C1453" s="14" t="s">
        <v>247</v>
      </c>
      <c r="D1453" s="33" t="s">
        <v>415</v>
      </c>
      <c r="E1453" s="8"/>
      <c r="F1453" s="39"/>
      <c r="G1453" s="176"/>
      <c r="H1453" s="177"/>
      <c r="I1453" s="287"/>
    </row>
    <row r="1454" spans="1:9" s="104" customFormat="1" ht="20.399999999999999" outlineLevel="1" x14ac:dyDescent="0.25">
      <c r="A1454" s="51"/>
      <c r="B1454" s="122" t="s">
        <v>1399</v>
      </c>
      <c r="C1454" s="1" t="s">
        <v>247</v>
      </c>
      <c r="D1454" s="1" t="s">
        <v>386</v>
      </c>
      <c r="E1454" s="5" t="s">
        <v>1906</v>
      </c>
      <c r="F1454" s="40"/>
      <c r="G1454" s="265"/>
      <c r="H1454" s="177"/>
      <c r="I1454" s="287"/>
    </row>
    <row r="1455" spans="1:9" s="104" customFormat="1" ht="20.399999999999999" outlineLevel="1" x14ac:dyDescent="0.25">
      <c r="A1455" s="51"/>
      <c r="B1455" s="122" t="s">
        <v>1399</v>
      </c>
      <c r="C1455" s="1" t="s">
        <v>247</v>
      </c>
      <c r="D1455" s="1" t="s">
        <v>253</v>
      </c>
      <c r="E1455" s="5" t="s">
        <v>1907</v>
      </c>
      <c r="F1455" s="40"/>
      <c r="G1455" s="265"/>
      <c r="H1455" s="177"/>
      <c r="I1455" s="287"/>
    </row>
    <row r="1456" spans="1:9" s="104" customFormat="1" ht="20.399999999999999" outlineLevel="1" x14ac:dyDescent="0.25">
      <c r="A1456" s="51"/>
      <c r="B1456" s="122" t="s">
        <v>1399</v>
      </c>
      <c r="C1456" s="1" t="s">
        <v>247</v>
      </c>
      <c r="D1456" s="1" t="s">
        <v>51</v>
      </c>
      <c r="E1456" s="5" t="s">
        <v>1908</v>
      </c>
      <c r="F1456" s="40"/>
      <c r="G1456" s="265"/>
      <c r="H1456" s="177"/>
      <c r="I1456" s="287"/>
    </row>
    <row r="1457" spans="1:9" s="104" customFormat="1" ht="20.399999999999999" outlineLevel="1" x14ac:dyDescent="0.25">
      <c r="A1457" s="51"/>
      <c r="B1457" s="122" t="s">
        <v>1399</v>
      </c>
      <c r="C1457" s="1" t="s">
        <v>247</v>
      </c>
      <c r="D1457" s="1" t="s">
        <v>387</v>
      </c>
      <c r="E1457" s="5" t="s">
        <v>1909</v>
      </c>
      <c r="F1457" s="40"/>
      <c r="G1457" s="265"/>
      <c r="H1457" s="177"/>
      <c r="I1457" s="287"/>
    </row>
    <row r="1458" spans="1:9" s="104" customFormat="1" ht="20.399999999999999" outlineLevel="1" x14ac:dyDescent="0.25">
      <c r="A1458" s="51"/>
      <c r="B1458" s="122" t="s">
        <v>1399</v>
      </c>
      <c r="C1458" s="1" t="s">
        <v>247</v>
      </c>
      <c r="D1458" s="1" t="s">
        <v>254</v>
      </c>
      <c r="E1458" s="5" t="s">
        <v>1910</v>
      </c>
      <c r="F1458" s="40"/>
      <c r="G1458" s="265"/>
      <c r="H1458" s="177"/>
      <c r="I1458" s="287"/>
    </row>
    <row r="1459" spans="1:9" s="104" customFormat="1" ht="30.6" outlineLevel="1" x14ac:dyDescent="0.25">
      <c r="A1459" s="51"/>
      <c r="B1459" s="122" t="s">
        <v>1399</v>
      </c>
      <c r="C1459" s="1" t="s">
        <v>247</v>
      </c>
      <c r="D1459" s="1" t="s">
        <v>51</v>
      </c>
      <c r="E1459" s="5" t="s">
        <v>1911</v>
      </c>
      <c r="F1459" s="40"/>
      <c r="G1459" s="265"/>
      <c r="H1459" s="177"/>
      <c r="I1459" s="287"/>
    </row>
    <row r="1460" spans="1:9" s="104" customFormat="1" ht="30.6" outlineLevel="1" x14ac:dyDescent="0.25">
      <c r="A1460" s="51"/>
      <c r="B1460" s="122" t="s">
        <v>1399</v>
      </c>
      <c r="C1460" s="1" t="s">
        <v>247</v>
      </c>
      <c r="D1460" s="1" t="s">
        <v>527</v>
      </c>
      <c r="E1460" s="5" t="s">
        <v>1912</v>
      </c>
      <c r="F1460" s="40"/>
      <c r="G1460" s="265"/>
      <c r="H1460" s="177"/>
      <c r="I1460" s="287"/>
    </row>
    <row r="1461" spans="1:9" s="104" customFormat="1" ht="40.799999999999997" outlineLevel="1" x14ac:dyDescent="0.25">
      <c r="A1461" s="51"/>
      <c r="B1461" s="122" t="s">
        <v>1399</v>
      </c>
      <c r="C1461" s="1" t="s">
        <v>247</v>
      </c>
      <c r="D1461" s="1" t="s">
        <v>498</v>
      </c>
      <c r="E1461" s="5" t="s">
        <v>1913</v>
      </c>
      <c r="F1461" s="40"/>
      <c r="G1461" s="265"/>
      <c r="H1461" s="177"/>
      <c r="I1461" s="287"/>
    </row>
    <row r="1462" spans="1:9" s="104" customFormat="1" ht="20.399999999999999" outlineLevel="1" x14ac:dyDescent="0.25">
      <c r="A1462" s="51"/>
      <c r="B1462" s="122" t="s">
        <v>1399</v>
      </c>
      <c r="C1462" s="1" t="s">
        <v>247</v>
      </c>
      <c r="D1462" s="1" t="s">
        <v>51</v>
      </c>
      <c r="E1462" s="5" t="s">
        <v>1914</v>
      </c>
      <c r="F1462" s="40"/>
      <c r="G1462" s="265"/>
      <c r="H1462" s="177"/>
      <c r="I1462" s="287"/>
    </row>
    <row r="1463" spans="1:9" s="104" customFormat="1" ht="30.6" outlineLevel="1" x14ac:dyDescent="0.25">
      <c r="A1463" s="51"/>
      <c r="B1463" s="122" t="s">
        <v>1399</v>
      </c>
      <c r="C1463" s="1" t="s">
        <v>247</v>
      </c>
      <c r="D1463" s="1" t="s">
        <v>528</v>
      </c>
      <c r="E1463" s="5" t="s">
        <v>1915</v>
      </c>
      <c r="F1463" s="40"/>
      <c r="G1463" s="265"/>
      <c r="H1463" s="177"/>
      <c r="I1463" s="287"/>
    </row>
    <row r="1464" spans="1:9" s="104" customFormat="1" ht="30.6" outlineLevel="1" x14ac:dyDescent="0.25">
      <c r="A1464" s="51"/>
      <c r="B1464" s="122" t="s">
        <v>1399</v>
      </c>
      <c r="C1464" s="1" t="s">
        <v>247</v>
      </c>
      <c r="D1464" s="1" t="s">
        <v>467</v>
      </c>
      <c r="E1464" s="5" t="s">
        <v>1916</v>
      </c>
      <c r="F1464" s="40"/>
      <c r="G1464" s="265"/>
      <c r="H1464" s="177"/>
      <c r="I1464" s="287"/>
    </row>
    <row r="1465" spans="1:9" s="104" customFormat="1" ht="20.399999999999999" outlineLevel="1" x14ac:dyDescent="0.25">
      <c r="A1465" s="51"/>
      <c r="B1465" s="122" t="s">
        <v>1399</v>
      </c>
      <c r="C1465" s="1" t="s">
        <v>247</v>
      </c>
      <c r="D1465" s="1" t="s">
        <v>51</v>
      </c>
      <c r="E1465" s="5" t="s">
        <v>1917</v>
      </c>
      <c r="F1465" s="40"/>
      <c r="G1465" s="265"/>
      <c r="H1465" s="177"/>
      <c r="I1465" s="287"/>
    </row>
    <row r="1466" spans="1:9" s="104" customFormat="1" ht="20.399999999999999" outlineLevel="1" x14ac:dyDescent="0.25">
      <c r="A1466" s="51"/>
      <c r="B1466" s="122" t="s">
        <v>1399</v>
      </c>
      <c r="C1466" s="1" t="s">
        <v>247</v>
      </c>
      <c r="D1466" s="1" t="s">
        <v>529</v>
      </c>
      <c r="E1466" s="5" t="s">
        <v>1918</v>
      </c>
      <c r="F1466" s="40"/>
      <c r="G1466" s="265"/>
      <c r="H1466" s="177"/>
      <c r="I1466" s="287"/>
    </row>
    <row r="1467" spans="1:9" s="104" customFormat="1" ht="20.399999999999999" outlineLevel="1" x14ac:dyDescent="0.25">
      <c r="A1467" s="51"/>
      <c r="B1467" s="122" t="s">
        <v>1399</v>
      </c>
      <c r="C1467" s="1" t="s">
        <v>247</v>
      </c>
      <c r="D1467" s="1" t="s">
        <v>545</v>
      </c>
      <c r="E1467" s="5" t="s">
        <v>1919</v>
      </c>
      <c r="F1467" s="40"/>
      <c r="G1467" s="265"/>
      <c r="H1467" s="177"/>
      <c r="I1467" s="287"/>
    </row>
    <row r="1468" spans="1:9" s="104" customFormat="1" ht="81.599999999999994" outlineLevel="1" x14ac:dyDescent="0.25">
      <c r="A1468" s="51"/>
      <c r="B1468" s="122" t="s">
        <v>1399</v>
      </c>
      <c r="C1468" s="1" t="s">
        <v>247</v>
      </c>
      <c r="D1468" s="1" t="s">
        <v>313</v>
      </c>
      <c r="E1468" s="5" t="s">
        <v>1920</v>
      </c>
      <c r="F1468" s="40"/>
      <c r="G1468" s="265"/>
      <c r="H1468" s="177"/>
      <c r="I1468" s="287"/>
    </row>
    <row r="1469" spans="1:9" s="104" customFormat="1" ht="30.6" outlineLevel="1" x14ac:dyDescent="0.25">
      <c r="A1469" s="51"/>
      <c r="B1469" s="122" t="s">
        <v>1399</v>
      </c>
      <c r="C1469" s="1" t="s">
        <v>247</v>
      </c>
      <c r="D1469" s="1" t="s">
        <v>20</v>
      </c>
      <c r="E1469" s="5" t="s">
        <v>1921</v>
      </c>
      <c r="F1469" s="40"/>
      <c r="G1469" s="265"/>
      <c r="H1469" s="177"/>
      <c r="I1469" s="287"/>
    </row>
    <row r="1470" spans="1:9" s="104" customFormat="1" ht="30.6" outlineLevel="1" x14ac:dyDescent="0.25">
      <c r="A1470" s="51"/>
      <c r="B1470" s="122" t="s">
        <v>1399</v>
      </c>
      <c r="C1470" s="1" t="s">
        <v>247</v>
      </c>
      <c r="D1470" s="1" t="s">
        <v>280</v>
      </c>
      <c r="E1470" s="5" t="s">
        <v>1922</v>
      </c>
      <c r="F1470" s="40"/>
      <c r="G1470" s="265"/>
      <c r="H1470" s="177"/>
      <c r="I1470" s="287"/>
    </row>
    <row r="1471" spans="1:9" s="104" customFormat="1" ht="20.399999999999999" outlineLevel="1" x14ac:dyDescent="0.25">
      <c r="A1471" s="51"/>
      <c r="B1471" s="122" t="s">
        <v>1399</v>
      </c>
      <c r="C1471" s="1" t="s">
        <v>247</v>
      </c>
      <c r="D1471" s="1" t="s">
        <v>51</v>
      </c>
      <c r="E1471" s="5" t="s">
        <v>1923</v>
      </c>
      <c r="F1471" s="40"/>
      <c r="G1471" s="265"/>
      <c r="H1471" s="177"/>
      <c r="I1471" s="287"/>
    </row>
    <row r="1472" spans="1:9" s="104" customFormat="1" ht="51" outlineLevel="1" x14ac:dyDescent="0.25">
      <c r="A1472" s="51"/>
      <c r="B1472" s="122" t="s">
        <v>1399</v>
      </c>
      <c r="C1472" s="1" t="s">
        <v>247</v>
      </c>
      <c r="D1472" s="1" t="s">
        <v>293</v>
      </c>
      <c r="E1472" s="5" t="s">
        <v>1924</v>
      </c>
      <c r="F1472" s="40"/>
      <c r="G1472" s="265"/>
      <c r="H1472" s="177"/>
      <c r="I1472" s="287"/>
    </row>
    <row r="1473" spans="1:9" s="104" customFormat="1" ht="20.399999999999999" outlineLevel="1" x14ac:dyDescent="0.25">
      <c r="A1473" s="51"/>
      <c r="B1473" s="122" t="s">
        <v>1399</v>
      </c>
      <c r="C1473" s="1" t="s">
        <v>247</v>
      </c>
      <c r="D1473" s="1" t="s">
        <v>472</v>
      </c>
      <c r="E1473" s="5" t="s">
        <v>1925</v>
      </c>
      <c r="F1473" s="40"/>
      <c r="G1473" s="265"/>
      <c r="H1473" s="177"/>
      <c r="I1473" s="287"/>
    </row>
    <row r="1474" spans="1:9" s="104" customFormat="1" ht="20.399999999999999" outlineLevel="1" x14ac:dyDescent="0.25">
      <c r="A1474" s="51"/>
      <c r="B1474" s="122" t="s">
        <v>1399</v>
      </c>
      <c r="C1474" s="1" t="s">
        <v>247</v>
      </c>
      <c r="D1474" s="1" t="s">
        <v>25</v>
      </c>
      <c r="E1474" s="5" t="s">
        <v>1926</v>
      </c>
      <c r="F1474" s="40"/>
      <c r="G1474" s="265"/>
      <c r="H1474" s="177"/>
      <c r="I1474" s="287"/>
    </row>
    <row r="1475" spans="1:9" s="104" customFormat="1" ht="20.399999999999999" outlineLevel="1" x14ac:dyDescent="0.25">
      <c r="A1475" s="51"/>
      <c r="B1475" s="122" t="s">
        <v>1399</v>
      </c>
      <c r="C1475" s="1" t="s">
        <v>247</v>
      </c>
      <c r="D1475" s="1" t="s">
        <v>76</v>
      </c>
      <c r="E1475" s="5" t="s">
        <v>1927</v>
      </c>
      <c r="F1475" s="40"/>
      <c r="G1475" s="265"/>
      <c r="H1475" s="177"/>
      <c r="I1475" s="287"/>
    </row>
    <row r="1476" spans="1:9" s="104" customFormat="1" ht="20.399999999999999" outlineLevel="1" x14ac:dyDescent="0.25">
      <c r="A1476" s="51"/>
      <c r="B1476" s="122" t="s">
        <v>1399</v>
      </c>
      <c r="C1476" s="1" t="s">
        <v>247</v>
      </c>
      <c r="D1476" s="1" t="s">
        <v>77</v>
      </c>
      <c r="E1476" s="5" t="s">
        <v>1928</v>
      </c>
      <c r="F1476" s="40"/>
      <c r="G1476" s="265"/>
      <c r="H1476" s="177"/>
      <c r="I1476" s="287"/>
    </row>
    <row r="1477" spans="1:9" s="104" customFormat="1" ht="20.399999999999999" outlineLevel="1" x14ac:dyDescent="0.25">
      <c r="A1477" s="51"/>
      <c r="B1477" s="122" t="s">
        <v>1399</v>
      </c>
      <c r="C1477" s="1" t="s">
        <v>247</v>
      </c>
      <c r="D1477" s="1" t="s">
        <v>364</v>
      </c>
      <c r="E1477" s="5" t="s">
        <v>1929</v>
      </c>
      <c r="F1477" s="40"/>
      <c r="G1477" s="265"/>
      <c r="H1477" s="177"/>
      <c r="I1477" s="287"/>
    </row>
    <row r="1478" spans="1:9" s="104" customFormat="1" ht="20.399999999999999" outlineLevel="1" x14ac:dyDescent="0.25">
      <c r="A1478" s="51"/>
      <c r="B1478" s="122" t="s">
        <v>1399</v>
      </c>
      <c r="C1478" s="1" t="s">
        <v>247</v>
      </c>
      <c r="D1478" s="1" t="s">
        <v>31</v>
      </c>
      <c r="E1478" s="134" t="s">
        <v>1930</v>
      </c>
      <c r="F1478" s="40"/>
      <c r="G1478" s="46"/>
      <c r="H1478" s="177"/>
      <c r="I1478" s="287"/>
    </row>
    <row r="1479" spans="1:9" s="104" customFormat="1" ht="30.6" outlineLevel="1" x14ac:dyDescent="0.25">
      <c r="A1479" s="51"/>
      <c r="B1479" s="122" t="s">
        <v>1399</v>
      </c>
      <c r="C1479" s="1" t="s">
        <v>247</v>
      </c>
      <c r="D1479" s="1" t="s">
        <v>623</v>
      </c>
      <c r="E1479" s="5" t="s">
        <v>1931</v>
      </c>
      <c r="F1479" s="40"/>
      <c r="G1479" s="265"/>
      <c r="H1479" s="177"/>
      <c r="I1479" s="287"/>
    </row>
    <row r="1480" spans="1:9" s="104" customFormat="1" ht="30.6" outlineLevel="1" x14ac:dyDescent="0.25">
      <c r="A1480" s="51"/>
      <c r="B1480" s="122" t="s">
        <v>1399</v>
      </c>
      <c r="C1480" s="1" t="s">
        <v>247</v>
      </c>
      <c r="D1480" s="1" t="s">
        <v>373</v>
      </c>
      <c r="E1480" s="5" t="s">
        <v>1932</v>
      </c>
      <c r="F1480" s="40"/>
      <c r="G1480" s="265"/>
      <c r="H1480" s="177"/>
      <c r="I1480" s="287"/>
    </row>
    <row r="1481" spans="1:9" s="104" customFormat="1" ht="20.399999999999999" outlineLevel="1" x14ac:dyDescent="0.25">
      <c r="A1481" s="51"/>
      <c r="B1481" s="122" t="s">
        <v>1399</v>
      </c>
      <c r="C1481" s="1" t="s">
        <v>247</v>
      </c>
      <c r="D1481" s="1" t="s">
        <v>51</v>
      </c>
      <c r="E1481" s="5" t="s">
        <v>1933</v>
      </c>
      <c r="F1481" s="40"/>
      <c r="G1481" s="265"/>
      <c r="H1481" s="177"/>
      <c r="I1481" s="287"/>
    </row>
    <row r="1482" spans="1:9" s="104" customFormat="1" ht="20.399999999999999" outlineLevel="1" x14ac:dyDescent="0.25">
      <c r="A1482" s="51"/>
      <c r="B1482" s="49" t="s">
        <v>100</v>
      </c>
      <c r="C1482" s="14" t="s">
        <v>49</v>
      </c>
      <c r="D1482" s="33" t="s">
        <v>415</v>
      </c>
      <c r="E1482" s="8"/>
      <c r="F1482" s="39" t="s">
        <v>202</v>
      </c>
      <c r="G1482" s="55"/>
      <c r="H1482" s="177"/>
      <c r="I1482" s="287"/>
    </row>
    <row r="1483" spans="1:9" s="104" customFormat="1" ht="336.6" outlineLevel="1" x14ac:dyDescent="0.25">
      <c r="A1483" s="51"/>
      <c r="B1483" s="2" t="s">
        <v>100</v>
      </c>
      <c r="C1483" s="84" t="s">
        <v>1071</v>
      </c>
      <c r="D1483" s="230" t="s">
        <v>1223</v>
      </c>
      <c r="E1483" s="58" t="s">
        <v>1934</v>
      </c>
      <c r="F1483" s="39" t="s">
        <v>203</v>
      </c>
      <c r="G1483" s="176"/>
      <c r="H1483" s="177"/>
      <c r="I1483" s="287"/>
    </row>
    <row r="1484" spans="1:9" s="104" customFormat="1" ht="81.599999999999994" outlineLevel="1" x14ac:dyDescent="0.25">
      <c r="A1484" s="51"/>
      <c r="B1484" s="2" t="s">
        <v>100</v>
      </c>
      <c r="C1484" s="84" t="s">
        <v>186</v>
      </c>
      <c r="D1484" s="94" t="s">
        <v>1072</v>
      </c>
      <c r="E1484" s="4" t="s">
        <v>1935</v>
      </c>
      <c r="F1484" s="13"/>
      <c r="G1484" s="176"/>
      <c r="H1484" s="177"/>
      <c r="I1484" s="287"/>
    </row>
    <row r="1485" spans="1:9" s="104" customFormat="1" ht="122.4" outlineLevel="1" x14ac:dyDescent="0.25">
      <c r="A1485" s="51"/>
      <c r="B1485" s="2" t="s">
        <v>100</v>
      </c>
      <c r="C1485" s="84" t="s">
        <v>1073</v>
      </c>
      <c r="D1485" s="95" t="s">
        <v>1239</v>
      </c>
      <c r="E1485" s="4" t="s">
        <v>1936</v>
      </c>
      <c r="F1485" s="13"/>
      <c r="G1485" s="176"/>
      <c r="H1485" s="177"/>
      <c r="I1485" s="287"/>
    </row>
    <row r="1486" spans="1:9" s="104" customFormat="1" ht="20.399999999999999" outlineLevel="1" x14ac:dyDescent="0.25">
      <c r="A1486" s="51"/>
      <c r="B1486" s="2" t="s">
        <v>100</v>
      </c>
      <c r="C1486" s="6" t="s">
        <v>49</v>
      </c>
      <c r="D1486" s="95" t="s">
        <v>1195</v>
      </c>
      <c r="E1486" s="107" t="s">
        <v>1705</v>
      </c>
      <c r="F1486" s="13"/>
      <c r="G1486" s="176"/>
      <c r="H1486" s="311"/>
      <c r="I1486" s="287"/>
    </row>
    <row r="1487" spans="1:9" s="104" customFormat="1" ht="30.6" outlineLevel="1" x14ac:dyDescent="0.25">
      <c r="A1487" s="51"/>
      <c r="B1487" s="2" t="s">
        <v>100</v>
      </c>
      <c r="C1487" s="6" t="s">
        <v>49</v>
      </c>
      <c r="D1487" s="95" t="s">
        <v>1196</v>
      </c>
      <c r="E1487" s="107" t="s">
        <v>1706</v>
      </c>
      <c r="F1487" s="13"/>
      <c r="G1487" s="176"/>
      <c r="H1487" s="311"/>
      <c r="I1487" s="287"/>
    </row>
    <row r="1488" spans="1:9" s="104" customFormat="1" ht="20.399999999999999" outlineLevel="1" x14ac:dyDescent="0.25">
      <c r="A1488" s="51"/>
      <c r="B1488" s="105" t="s">
        <v>1194</v>
      </c>
      <c r="C1488" s="1" t="s">
        <v>49</v>
      </c>
      <c r="D1488" s="95" t="s">
        <v>1195</v>
      </c>
      <c r="E1488" s="107" t="s">
        <v>1705</v>
      </c>
      <c r="F1488" s="10"/>
      <c r="G1488" s="55"/>
      <c r="H1488" s="311"/>
      <c r="I1488" s="287"/>
    </row>
    <row r="1489" spans="1:9" s="104" customFormat="1" ht="30.6" outlineLevel="1" x14ac:dyDescent="0.25">
      <c r="A1489" s="51"/>
      <c r="B1489" s="105" t="s">
        <v>1194</v>
      </c>
      <c r="C1489" s="1" t="s">
        <v>49</v>
      </c>
      <c r="D1489" s="95" t="s">
        <v>1196</v>
      </c>
      <c r="E1489" s="107" t="s">
        <v>1706</v>
      </c>
      <c r="F1489" s="10"/>
      <c r="G1489" s="55"/>
      <c r="H1489" s="311"/>
      <c r="I1489" s="287"/>
    </row>
    <row r="1490" spans="1:9" s="104" customFormat="1" ht="112.2" outlineLevel="1" x14ac:dyDescent="0.25">
      <c r="A1490" s="51"/>
      <c r="B1490" s="2" t="s">
        <v>100</v>
      </c>
      <c r="C1490" s="6" t="s">
        <v>186</v>
      </c>
      <c r="D1490" s="6" t="s">
        <v>469</v>
      </c>
      <c r="E1490" s="5" t="s">
        <v>1937</v>
      </c>
      <c r="F1490" s="40"/>
      <c r="G1490" s="176"/>
      <c r="H1490" s="177"/>
      <c r="I1490" s="287"/>
    </row>
    <row r="1491" spans="1:9" s="104" customFormat="1" ht="132.6" outlineLevel="1" x14ac:dyDescent="0.25">
      <c r="A1491" s="51"/>
      <c r="B1491" s="2" t="s">
        <v>100</v>
      </c>
      <c r="C1491" s="6" t="s">
        <v>186</v>
      </c>
      <c r="D1491" s="6" t="s">
        <v>362</v>
      </c>
      <c r="E1491" s="4" t="s">
        <v>1938</v>
      </c>
      <c r="F1491" s="10"/>
      <c r="G1491" s="176"/>
      <c r="H1491" s="177"/>
      <c r="I1491" s="287"/>
    </row>
    <row r="1492" spans="1:9" s="104" customFormat="1" ht="40.799999999999997" outlineLevel="1" x14ac:dyDescent="0.25">
      <c r="A1492" s="51"/>
      <c r="B1492" s="2" t="s">
        <v>100</v>
      </c>
      <c r="C1492" s="1" t="s">
        <v>186</v>
      </c>
      <c r="D1492" s="6" t="s">
        <v>470</v>
      </c>
      <c r="E1492" s="5" t="s">
        <v>1939</v>
      </c>
      <c r="F1492" s="40"/>
      <c r="G1492" s="176"/>
      <c r="H1492" s="177"/>
      <c r="I1492" s="287"/>
    </row>
    <row r="1493" spans="1:9" ht="132.6" outlineLevel="1" x14ac:dyDescent="0.25">
      <c r="A1493" s="51"/>
      <c r="B1493" s="2" t="s">
        <v>100</v>
      </c>
      <c r="C1493" s="95" t="s">
        <v>1090</v>
      </c>
      <c r="D1493" s="95" t="s">
        <v>1238</v>
      </c>
      <c r="E1493" s="4" t="s">
        <v>1940</v>
      </c>
      <c r="F1493" s="127" t="s">
        <v>734</v>
      </c>
      <c r="G1493" s="98"/>
      <c r="H1493" s="177"/>
    </row>
    <row r="1494" spans="1:9" ht="132.6" outlineLevel="1" x14ac:dyDescent="0.25">
      <c r="A1494" s="51"/>
      <c r="B1494" s="2" t="s">
        <v>100</v>
      </c>
      <c r="C1494" s="95" t="s">
        <v>1090</v>
      </c>
      <c r="D1494" s="95" t="s">
        <v>1237</v>
      </c>
      <c r="E1494" s="4" t="s">
        <v>1941</v>
      </c>
      <c r="F1494" s="127" t="s">
        <v>734</v>
      </c>
      <c r="G1494" s="98"/>
      <c r="H1494" s="177"/>
    </row>
    <row r="1495" spans="1:9" ht="132.6" outlineLevel="1" x14ac:dyDescent="0.25">
      <c r="A1495" s="51"/>
      <c r="B1495" s="2" t="s">
        <v>100</v>
      </c>
      <c r="C1495" s="95" t="s">
        <v>1090</v>
      </c>
      <c r="D1495" s="95" t="s">
        <v>1236</v>
      </c>
      <c r="E1495" s="4" t="s">
        <v>1942</v>
      </c>
      <c r="F1495" s="127" t="s">
        <v>735</v>
      </c>
      <c r="G1495" s="98"/>
      <c r="H1495" s="177"/>
    </row>
    <row r="1496" spans="1:9" s="104" customFormat="1" ht="61.2" outlineLevel="1" x14ac:dyDescent="0.25">
      <c r="A1496" s="51"/>
      <c r="B1496" s="2" t="s">
        <v>100</v>
      </c>
      <c r="C1496" s="6" t="s">
        <v>23</v>
      </c>
      <c r="D1496" s="6" t="s">
        <v>196</v>
      </c>
      <c r="E1496" s="4" t="s">
        <v>1943</v>
      </c>
      <c r="F1496" s="13"/>
      <c r="G1496" s="176"/>
      <c r="H1496" s="177"/>
      <c r="I1496" s="287"/>
    </row>
    <row r="1497" spans="1:9" s="104" customFormat="1" ht="61.2" outlineLevel="1" x14ac:dyDescent="0.25">
      <c r="A1497" s="51"/>
      <c r="B1497" s="2" t="s">
        <v>100</v>
      </c>
      <c r="C1497" s="6" t="s">
        <v>23</v>
      </c>
      <c r="D1497" s="6" t="s">
        <v>197</v>
      </c>
      <c r="E1497" s="4" t="s">
        <v>1944</v>
      </c>
      <c r="F1497" s="13"/>
      <c r="G1497" s="176"/>
      <c r="H1497" s="177"/>
      <c r="I1497" s="287"/>
    </row>
    <row r="1498" spans="1:9" s="104" customFormat="1" ht="20.399999999999999" outlineLevel="1" x14ac:dyDescent="0.25">
      <c r="A1498" s="51"/>
      <c r="B1498" s="2" t="s">
        <v>100</v>
      </c>
      <c r="C1498" s="6"/>
      <c r="D1498" s="95" t="s">
        <v>1198</v>
      </c>
      <c r="E1498" s="4" t="s">
        <v>1945</v>
      </c>
      <c r="F1498" s="13"/>
      <c r="G1498" s="218"/>
      <c r="H1498" s="177"/>
      <c r="I1498" s="287"/>
    </row>
    <row r="1499" spans="1:9" s="104" customFormat="1" ht="20.399999999999999" outlineLevel="1" x14ac:dyDescent="0.25">
      <c r="A1499" s="51"/>
      <c r="B1499" s="2" t="s">
        <v>100</v>
      </c>
      <c r="C1499" s="6"/>
      <c r="D1499" s="95" t="s">
        <v>1199</v>
      </c>
      <c r="E1499" s="132" t="s">
        <v>1200</v>
      </c>
      <c r="F1499" s="13"/>
      <c r="G1499" s="218"/>
      <c r="H1499" s="177"/>
      <c r="I1499" s="287"/>
    </row>
    <row r="1500" spans="1:9" outlineLevel="1" x14ac:dyDescent="0.25">
      <c r="A1500" s="51"/>
      <c r="B1500" s="49" t="s">
        <v>100</v>
      </c>
      <c r="C1500" s="14" t="s">
        <v>315</v>
      </c>
      <c r="D1500" s="33" t="s">
        <v>415</v>
      </c>
      <c r="E1500" s="8"/>
      <c r="F1500" s="127"/>
      <c r="G1500" s="98"/>
      <c r="H1500" s="177"/>
    </row>
    <row r="1501" spans="1:9" s="104" customFormat="1" ht="20.399999999999999" outlineLevel="1" x14ac:dyDescent="0.25">
      <c r="A1501" s="51"/>
      <c r="B1501" s="2" t="s">
        <v>100</v>
      </c>
      <c r="C1501" s="6" t="s">
        <v>315</v>
      </c>
      <c r="D1501" s="84" t="s">
        <v>1400</v>
      </c>
      <c r="E1501" s="4" t="s">
        <v>1946</v>
      </c>
      <c r="F1501" s="39" t="s">
        <v>72</v>
      </c>
      <c r="G1501" s="98"/>
      <c r="H1501" s="177"/>
      <c r="I1501" s="287"/>
    </row>
    <row r="1502" spans="1:9" ht="51" outlineLevel="1" x14ac:dyDescent="0.25">
      <c r="A1502" s="51"/>
      <c r="B1502" s="105" t="s">
        <v>1197</v>
      </c>
      <c r="C1502" s="1" t="s">
        <v>315</v>
      </c>
      <c r="D1502" s="1" t="s">
        <v>73</v>
      </c>
      <c r="E1502" s="5" t="s">
        <v>1858</v>
      </c>
      <c r="F1502" s="128" t="s">
        <v>733</v>
      </c>
      <c r="G1502" s="98"/>
      <c r="H1502" s="177"/>
    </row>
    <row r="1503" spans="1:9" ht="51" outlineLevel="1" x14ac:dyDescent="0.25">
      <c r="A1503" s="51"/>
      <c r="B1503" s="105" t="s">
        <v>1197</v>
      </c>
      <c r="C1503" s="1" t="s">
        <v>315</v>
      </c>
      <c r="D1503" s="1" t="s">
        <v>80</v>
      </c>
      <c r="E1503" s="5" t="s">
        <v>1859</v>
      </c>
      <c r="F1503" s="128" t="s">
        <v>733</v>
      </c>
      <c r="G1503" s="98"/>
      <c r="H1503" s="177"/>
    </row>
    <row r="1504" spans="1:9" ht="51" outlineLevel="1" x14ac:dyDescent="0.25">
      <c r="A1504" s="51"/>
      <c r="B1504" s="105" t="s">
        <v>1197</v>
      </c>
      <c r="C1504" s="1" t="s">
        <v>315</v>
      </c>
      <c r="D1504" s="1" t="s">
        <v>81</v>
      </c>
      <c r="E1504" s="5" t="s">
        <v>1860</v>
      </c>
      <c r="F1504" s="128" t="s">
        <v>733</v>
      </c>
      <c r="G1504" s="98"/>
      <c r="H1504" s="177"/>
    </row>
    <row r="1505" spans="1:9" s="104" customFormat="1" ht="30.6" outlineLevel="1" x14ac:dyDescent="0.25">
      <c r="A1505" s="51"/>
      <c r="B1505" s="2" t="s">
        <v>100</v>
      </c>
      <c r="C1505" s="6" t="s">
        <v>315</v>
      </c>
      <c r="D1505" s="84" t="s">
        <v>1091</v>
      </c>
      <c r="E1505" s="134" t="s">
        <v>1868</v>
      </c>
      <c r="F1505" s="13"/>
      <c r="G1505" s="46" t="s">
        <v>775</v>
      </c>
      <c r="H1505" s="177"/>
      <c r="I1505" s="287"/>
    </row>
    <row r="1506" spans="1:9" s="104" customFormat="1" outlineLevel="1" x14ac:dyDescent="0.25">
      <c r="A1506" s="51"/>
      <c r="B1506" s="2" t="s">
        <v>100</v>
      </c>
      <c r="C1506" s="6" t="s">
        <v>315</v>
      </c>
      <c r="D1506" s="84" t="s">
        <v>1401</v>
      </c>
      <c r="E1506" s="5"/>
      <c r="F1506" s="13"/>
      <c r="G1506" s="46"/>
      <c r="H1506" s="177"/>
      <c r="I1506" s="287"/>
    </row>
    <row r="1507" spans="1:9" s="104" customFormat="1" outlineLevel="1" x14ac:dyDescent="0.25">
      <c r="A1507" s="51"/>
      <c r="B1507" s="2" t="s">
        <v>100</v>
      </c>
      <c r="C1507" s="6" t="s">
        <v>315</v>
      </c>
      <c r="D1507" s="84" t="s">
        <v>1402</v>
      </c>
      <c r="E1507" s="5"/>
      <c r="F1507" s="13"/>
      <c r="G1507" s="46"/>
      <c r="H1507" s="177"/>
      <c r="I1507" s="287"/>
    </row>
    <row r="1508" spans="1:9" outlineLevel="1" x14ac:dyDescent="0.25">
      <c r="A1508" s="51"/>
      <c r="B1508" s="49" t="s">
        <v>100</v>
      </c>
      <c r="C1508" s="14" t="s">
        <v>148</v>
      </c>
      <c r="D1508" s="33" t="s">
        <v>415</v>
      </c>
      <c r="E1508" s="8"/>
      <c r="F1508" s="127"/>
      <c r="G1508" s="98"/>
      <c r="H1508" s="137"/>
    </row>
    <row r="1509" spans="1:9" ht="132.6" outlineLevel="1" x14ac:dyDescent="0.25">
      <c r="A1509" s="51"/>
      <c r="B1509" s="2" t="s">
        <v>100</v>
      </c>
      <c r="C1509" s="1" t="s">
        <v>148</v>
      </c>
      <c r="D1509" s="1" t="s">
        <v>376</v>
      </c>
      <c r="E1509" s="5" t="s">
        <v>1885</v>
      </c>
      <c r="F1509" s="41" t="s">
        <v>772</v>
      </c>
      <c r="G1509" s="99" t="s">
        <v>371</v>
      </c>
      <c r="H1509" s="177"/>
    </row>
    <row r="1510" spans="1:9" ht="132.6" outlineLevel="1" x14ac:dyDescent="0.25">
      <c r="A1510" s="51"/>
      <c r="B1510" s="2" t="s">
        <v>100</v>
      </c>
      <c r="C1510" s="1" t="s">
        <v>148</v>
      </c>
      <c r="D1510" s="1" t="s">
        <v>86</v>
      </c>
      <c r="E1510" s="5" t="s">
        <v>1947</v>
      </c>
      <c r="F1510" s="41" t="s">
        <v>772</v>
      </c>
      <c r="G1510" s="99" t="s">
        <v>371</v>
      </c>
      <c r="H1510" s="177"/>
    </row>
    <row r="1511" spans="1:9" ht="142.80000000000001" outlineLevel="1" x14ac:dyDescent="0.25">
      <c r="A1511" s="51"/>
      <c r="B1511" s="2" t="s">
        <v>100</v>
      </c>
      <c r="C1511" s="1" t="s">
        <v>148</v>
      </c>
      <c r="D1511" s="95" t="s">
        <v>85</v>
      </c>
      <c r="E1511" s="5" t="s">
        <v>1887</v>
      </c>
      <c r="F1511" s="41" t="s">
        <v>772</v>
      </c>
      <c r="G1511" s="99" t="s">
        <v>371</v>
      </c>
      <c r="H1511" s="177"/>
    </row>
    <row r="1512" spans="1:9" ht="30.6" outlineLevel="1" x14ac:dyDescent="0.25">
      <c r="A1512" s="51"/>
      <c r="B1512" s="2" t="s">
        <v>100</v>
      </c>
      <c r="C1512" s="1" t="s">
        <v>148</v>
      </c>
      <c r="D1512" s="95" t="s">
        <v>1233</v>
      </c>
      <c r="E1512" s="5" t="s">
        <v>1888</v>
      </c>
      <c r="F1512" s="95"/>
      <c r="G1512" s="98"/>
      <c r="H1512" s="180"/>
      <c r="I1512" s="267"/>
    </row>
    <row r="1513" spans="1:9" ht="30.6" outlineLevel="1" x14ac:dyDescent="0.25">
      <c r="A1513" s="51"/>
      <c r="B1513" s="2" t="s">
        <v>100</v>
      </c>
      <c r="C1513" s="1" t="s">
        <v>148</v>
      </c>
      <c r="D1513" s="95" t="s">
        <v>1234</v>
      </c>
      <c r="E1513" s="5" t="s">
        <v>1889</v>
      </c>
      <c r="F1513" s="1"/>
      <c r="G1513" s="98"/>
      <c r="H1513" s="180"/>
      <c r="I1513" s="267"/>
    </row>
    <row r="1514" spans="1:9" ht="30.6" outlineLevel="1" x14ac:dyDescent="0.25">
      <c r="A1514" s="51"/>
      <c r="B1514" s="2" t="s">
        <v>100</v>
      </c>
      <c r="C1514" s="1" t="s">
        <v>148</v>
      </c>
      <c r="D1514" s="95" t="s">
        <v>1235</v>
      </c>
      <c r="E1514" s="5" t="s">
        <v>1890</v>
      </c>
      <c r="F1514" s="1"/>
      <c r="G1514" s="98"/>
      <c r="H1514" s="180"/>
      <c r="I1514" s="267"/>
    </row>
    <row r="1515" spans="1:9" ht="30.6" outlineLevel="1" x14ac:dyDescent="0.25">
      <c r="A1515" s="51"/>
      <c r="B1515" s="2" t="s">
        <v>100</v>
      </c>
      <c r="C1515" s="1" t="s">
        <v>148</v>
      </c>
      <c r="D1515" s="95" t="s">
        <v>1232</v>
      </c>
      <c r="E1515" s="5" t="s">
        <v>1891</v>
      </c>
      <c r="F1515" s="1"/>
      <c r="G1515" s="98"/>
      <c r="H1515" s="180"/>
      <c r="I1515" s="267"/>
    </row>
    <row r="1516" spans="1:9" s="45" customFormat="1" outlineLevel="1" x14ac:dyDescent="0.25">
      <c r="A1516" s="56"/>
      <c r="B1516" s="60" t="s">
        <v>100</v>
      </c>
      <c r="C1516" s="61" t="s">
        <v>148</v>
      </c>
      <c r="D1516" s="61" t="s">
        <v>70</v>
      </c>
      <c r="E1516" s="62" t="e">
        <v>#REF!</v>
      </c>
      <c r="F1516" s="61"/>
      <c r="G1516" s="150"/>
      <c r="H1516" s="232"/>
      <c r="I1516" s="291"/>
    </row>
    <row r="1517" spans="1:9" s="104" customFormat="1" ht="20.399999999999999" outlineLevel="1" x14ac:dyDescent="0.25">
      <c r="A1517" s="51"/>
      <c r="B1517" s="2" t="s">
        <v>100</v>
      </c>
      <c r="C1517" s="1" t="s">
        <v>148</v>
      </c>
      <c r="D1517" s="95" t="s">
        <v>1201</v>
      </c>
      <c r="E1517" s="132" t="s">
        <v>1359</v>
      </c>
      <c r="F1517" s="64" t="s">
        <v>725</v>
      </c>
      <c r="G1517" s="133" t="s">
        <v>740</v>
      </c>
      <c r="H1517" s="177"/>
      <c r="I1517" s="288"/>
    </row>
    <row r="1518" spans="1:9" s="104" customFormat="1" outlineLevel="1" x14ac:dyDescent="0.25">
      <c r="A1518" s="51"/>
      <c r="B1518" s="2" t="s">
        <v>100</v>
      </c>
      <c r="C1518" s="1" t="s">
        <v>148</v>
      </c>
      <c r="D1518" s="95" t="s">
        <v>95</v>
      </c>
      <c r="E1518" s="125"/>
      <c r="F1518" s="64" t="s">
        <v>725</v>
      </c>
      <c r="G1518" s="133" t="s">
        <v>740</v>
      </c>
      <c r="H1518" s="137"/>
      <c r="I1518" s="287"/>
    </row>
    <row r="1519" spans="1:9" outlineLevel="1" x14ac:dyDescent="0.25">
      <c r="A1519" s="51"/>
      <c r="B1519" s="49" t="s">
        <v>100</v>
      </c>
      <c r="C1519" s="14" t="s">
        <v>45</v>
      </c>
      <c r="D1519" s="33" t="s">
        <v>415</v>
      </c>
      <c r="E1519" s="8"/>
      <c r="F1519" s="14"/>
      <c r="G1519" s="98"/>
      <c r="H1519" s="137"/>
    </row>
    <row r="1520" spans="1:9" ht="30.6" outlineLevel="1" x14ac:dyDescent="0.25">
      <c r="A1520" s="51"/>
      <c r="B1520" s="2" t="s">
        <v>100</v>
      </c>
      <c r="C1520" s="95" t="s">
        <v>1178</v>
      </c>
      <c r="D1520" s="95" t="s">
        <v>1179</v>
      </c>
      <c r="E1520" s="5" t="s">
        <v>1892</v>
      </c>
      <c r="F1520" s="41"/>
      <c r="G1520" s="98"/>
      <c r="H1520" s="137"/>
    </row>
    <row r="1521" spans="1:9" s="104" customFormat="1" ht="30.6" outlineLevel="1" x14ac:dyDescent="0.25">
      <c r="A1521" s="51"/>
      <c r="B1521" s="2" t="s">
        <v>100</v>
      </c>
      <c r="C1521" s="95" t="s">
        <v>1178</v>
      </c>
      <c r="D1521" s="95" t="s">
        <v>86</v>
      </c>
      <c r="E1521" s="5" t="s">
        <v>1893</v>
      </c>
      <c r="F1521" s="41"/>
      <c r="G1521" s="98"/>
      <c r="H1521" s="137"/>
      <c r="I1521" s="287"/>
    </row>
    <row r="1522" spans="1:9" s="104" customFormat="1" ht="30.6" outlineLevel="1" x14ac:dyDescent="0.25">
      <c r="A1522" s="51"/>
      <c r="B1522" s="2" t="s">
        <v>100</v>
      </c>
      <c r="C1522" s="95" t="s">
        <v>1178</v>
      </c>
      <c r="D1522" s="95" t="s">
        <v>85</v>
      </c>
      <c r="E1522" s="5" t="s">
        <v>1894</v>
      </c>
      <c r="F1522" s="41"/>
      <c r="G1522" s="98"/>
      <c r="H1522" s="137"/>
      <c r="I1522" s="287"/>
    </row>
    <row r="1523" spans="1:9" outlineLevel="1" x14ac:dyDescent="0.25">
      <c r="A1523" s="51"/>
      <c r="B1523" s="2" t="s">
        <v>100</v>
      </c>
      <c r="C1523" s="1" t="s">
        <v>45</v>
      </c>
      <c r="D1523" s="95" t="s">
        <v>907</v>
      </c>
      <c r="E1523" s="5" t="s">
        <v>1948</v>
      </c>
      <c r="F1523" s="95"/>
      <c r="G1523" s="90" t="s">
        <v>786</v>
      </c>
      <c r="H1523" s="137"/>
    </row>
    <row r="1524" spans="1:9" ht="30.6" outlineLevel="1" x14ac:dyDescent="0.25">
      <c r="A1524" s="51"/>
      <c r="B1524" s="2" t="s">
        <v>100</v>
      </c>
      <c r="C1524" s="1" t="s">
        <v>550</v>
      </c>
      <c r="D1524" s="95" t="s">
        <v>1231</v>
      </c>
      <c r="E1524" s="5" t="s">
        <v>1897</v>
      </c>
      <c r="F1524" s="1"/>
      <c r="G1524" s="98"/>
      <c r="H1524" s="137"/>
    </row>
    <row r="1525" spans="1:9" ht="30.6" outlineLevel="1" x14ac:dyDescent="0.25">
      <c r="A1525" s="51"/>
      <c r="B1525" s="2" t="s">
        <v>100</v>
      </c>
      <c r="C1525" s="1" t="s">
        <v>550</v>
      </c>
      <c r="D1525" s="95" t="s">
        <v>1230</v>
      </c>
      <c r="E1525" s="5" t="s">
        <v>1898</v>
      </c>
      <c r="F1525" s="1"/>
      <c r="G1525" s="98"/>
      <c r="H1525" s="137"/>
    </row>
    <row r="1526" spans="1:9" ht="30.6" outlineLevel="1" x14ac:dyDescent="0.25">
      <c r="A1526" s="51"/>
      <c r="B1526" s="2" t="s">
        <v>100</v>
      </c>
      <c r="C1526" s="1" t="s">
        <v>550</v>
      </c>
      <c r="D1526" s="95" t="s">
        <v>1229</v>
      </c>
      <c r="E1526" s="5" t="s">
        <v>1899</v>
      </c>
      <c r="F1526" s="1"/>
      <c r="G1526" s="98"/>
      <c r="H1526" s="137"/>
    </row>
    <row r="1527" spans="1:9" ht="30.6" outlineLevel="1" x14ac:dyDescent="0.25">
      <c r="A1527" s="51"/>
      <c r="B1527" s="2" t="s">
        <v>100</v>
      </c>
      <c r="C1527" s="1" t="s">
        <v>550</v>
      </c>
      <c r="D1527" s="95" t="s">
        <v>1228</v>
      </c>
      <c r="E1527" s="5" t="s">
        <v>1900</v>
      </c>
      <c r="F1527" s="1"/>
      <c r="G1527" s="98"/>
      <c r="H1527" s="137"/>
    </row>
    <row r="1528" spans="1:9" outlineLevel="1" x14ac:dyDescent="0.25">
      <c r="A1528" s="51"/>
      <c r="B1528" s="2" t="s">
        <v>100</v>
      </c>
      <c r="C1528" s="1" t="s">
        <v>45</v>
      </c>
      <c r="D1528" s="95" t="s">
        <v>1227</v>
      </c>
      <c r="E1528" s="5" t="s">
        <v>1896</v>
      </c>
      <c r="F1528" s="1"/>
      <c r="G1528" s="98"/>
      <c r="H1528" s="137"/>
    </row>
    <row r="1529" spans="1:9" ht="20.399999999999999" outlineLevel="1" x14ac:dyDescent="0.25">
      <c r="A1529" s="51"/>
      <c r="B1529" s="2" t="s">
        <v>100</v>
      </c>
      <c r="C1529" s="1" t="s">
        <v>45</v>
      </c>
      <c r="D1529" s="95" t="s">
        <v>1226</v>
      </c>
      <c r="E1529" s="5" t="s">
        <v>1895</v>
      </c>
      <c r="F1529" s="1"/>
      <c r="G1529" s="98"/>
      <c r="H1529" s="137"/>
    </row>
    <row r="1530" spans="1:9" s="104" customFormat="1" ht="40.799999999999997" outlineLevel="1" x14ac:dyDescent="0.25">
      <c r="A1530" s="51"/>
      <c r="B1530" s="2" t="s">
        <v>100</v>
      </c>
      <c r="C1530" s="95" t="s">
        <v>738</v>
      </c>
      <c r="D1530" s="95" t="s">
        <v>1225</v>
      </c>
      <c r="E1530" s="132" t="s">
        <v>679</v>
      </c>
      <c r="F1530" s="64" t="s">
        <v>725</v>
      </c>
      <c r="G1530" s="133" t="s">
        <v>740</v>
      </c>
      <c r="H1530" s="137"/>
      <c r="I1530" s="287"/>
    </row>
    <row r="1531" spans="1:9" s="104" customFormat="1" ht="20.399999999999999" outlineLevel="1" x14ac:dyDescent="0.25">
      <c r="A1531" s="51"/>
      <c r="B1531" s="2" t="s">
        <v>100</v>
      </c>
      <c r="C1531" s="95" t="s">
        <v>738</v>
      </c>
      <c r="D1531" s="95" t="s">
        <v>95</v>
      </c>
      <c r="E1531" s="125"/>
      <c r="F1531" s="64" t="s">
        <v>725</v>
      </c>
      <c r="G1531" s="133" t="s">
        <v>740</v>
      </c>
      <c r="H1531" s="137"/>
      <c r="I1531" s="287"/>
    </row>
    <row r="1532" spans="1:9" ht="20.399999999999999" x14ac:dyDescent="0.25">
      <c r="A1532" s="51"/>
      <c r="B1532" s="19" t="s">
        <v>454</v>
      </c>
      <c r="C1532" s="18" t="s">
        <v>1380</v>
      </c>
      <c r="D1532" s="18"/>
      <c r="E1532" s="18"/>
      <c r="F1532" s="92"/>
      <c r="G1532" s="98"/>
      <c r="H1532" s="137"/>
    </row>
    <row r="1533" spans="1:9" ht="20.399999999999999" outlineLevel="1" x14ac:dyDescent="0.25">
      <c r="A1533" s="51"/>
      <c r="B1533" s="49" t="s">
        <v>454</v>
      </c>
      <c r="C1533" s="14" t="s">
        <v>296</v>
      </c>
      <c r="D1533" s="33" t="s">
        <v>415</v>
      </c>
      <c r="E1533" s="8"/>
      <c r="F1533" s="14" t="s">
        <v>546</v>
      </c>
      <c r="G1533" s="98"/>
      <c r="H1533" s="137"/>
    </row>
    <row r="1534" spans="1:9" s="104" customFormat="1" outlineLevel="1" x14ac:dyDescent="0.25">
      <c r="A1534" s="51"/>
      <c r="B1534" s="2" t="s">
        <v>454</v>
      </c>
      <c r="C1534" s="1"/>
      <c r="D1534" s="1"/>
      <c r="E1534" s="73" t="s">
        <v>771</v>
      </c>
      <c r="F1534" s="1"/>
      <c r="G1534" s="98"/>
      <c r="H1534" s="137"/>
      <c r="I1534" s="287"/>
    </row>
    <row r="1535" spans="1:9" ht="132.6" outlineLevel="1" x14ac:dyDescent="0.25">
      <c r="A1535" s="51"/>
      <c r="B1535" s="2" t="s">
        <v>454</v>
      </c>
      <c r="C1535" s="1" t="s">
        <v>296</v>
      </c>
      <c r="D1535" s="1" t="s">
        <v>376</v>
      </c>
      <c r="E1535" s="5" t="s">
        <v>1885</v>
      </c>
      <c r="F1535" s="41" t="s">
        <v>772</v>
      </c>
      <c r="G1535" s="99" t="s">
        <v>786</v>
      </c>
      <c r="H1535" s="177"/>
    </row>
    <row r="1536" spans="1:9" ht="132.6" outlineLevel="1" x14ac:dyDescent="0.25">
      <c r="A1536" s="51"/>
      <c r="B1536" s="2" t="s">
        <v>454</v>
      </c>
      <c r="C1536" s="1" t="s">
        <v>296</v>
      </c>
      <c r="D1536" s="1" t="s">
        <v>86</v>
      </c>
      <c r="E1536" s="5" t="s">
        <v>1886</v>
      </c>
      <c r="F1536" s="41" t="s">
        <v>772</v>
      </c>
      <c r="G1536" s="99" t="s">
        <v>786</v>
      </c>
      <c r="H1536" s="177"/>
    </row>
    <row r="1537" spans="1:9" ht="142.80000000000001" outlineLevel="1" x14ac:dyDescent="0.25">
      <c r="A1537" s="51"/>
      <c r="B1537" s="2" t="s">
        <v>454</v>
      </c>
      <c r="C1537" s="1" t="s">
        <v>296</v>
      </c>
      <c r="D1537" s="1" t="s">
        <v>85</v>
      </c>
      <c r="E1537" s="5" t="s">
        <v>1887</v>
      </c>
      <c r="F1537" s="41" t="s">
        <v>772</v>
      </c>
      <c r="G1537" s="99" t="s">
        <v>786</v>
      </c>
      <c r="H1537" s="177"/>
    </row>
    <row r="1538" spans="1:9" s="104" customFormat="1" outlineLevel="1" x14ac:dyDescent="0.25">
      <c r="A1538" s="51"/>
      <c r="B1538" s="2" t="s">
        <v>454</v>
      </c>
      <c r="C1538" s="1" t="s">
        <v>296</v>
      </c>
      <c r="D1538" s="95" t="s">
        <v>736</v>
      </c>
      <c r="E1538" s="132" t="s">
        <v>1359</v>
      </c>
      <c r="F1538" s="64" t="s">
        <v>725</v>
      </c>
      <c r="G1538" s="133" t="s">
        <v>740</v>
      </c>
      <c r="H1538" s="177"/>
      <c r="I1538" s="287"/>
    </row>
    <row r="1539" spans="1:9" s="104" customFormat="1" outlineLevel="1" x14ac:dyDescent="0.25">
      <c r="A1539" s="51"/>
      <c r="B1539" s="2" t="s">
        <v>454</v>
      </c>
      <c r="C1539" s="1" t="s">
        <v>296</v>
      </c>
      <c r="D1539" s="95" t="s">
        <v>95</v>
      </c>
      <c r="E1539" s="125"/>
      <c r="F1539" s="64" t="s">
        <v>725</v>
      </c>
      <c r="G1539" s="133" t="s">
        <v>740</v>
      </c>
      <c r="H1539" s="177"/>
      <c r="I1539" s="287"/>
    </row>
    <row r="1540" spans="1:9" ht="20.399999999999999" outlineLevel="1" x14ac:dyDescent="0.25">
      <c r="A1540" s="51"/>
      <c r="B1540" s="49" t="s">
        <v>454</v>
      </c>
      <c r="C1540" s="14" t="s">
        <v>482</v>
      </c>
      <c r="D1540" s="33" t="s">
        <v>415</v>
      </c>
      <c r="E1540" s="8"/>
      <c r="F1540" s="14"/>
      <c r="G1540" s="98"/>
      <c r="H1540" s="177"/>
    </row>
    <row r="1541" spans="1:9" outlineLevel="1" x14ac:dyDescent="0.25">
      <c r="A1541" s="51"/>
      <c r="B1541" s="2" t="s">
        <v>454</v>
      </c>
      <c r="C1541" s="1" t="s">
        <v>482</v>
      </c>
      <c r="D1541" s="1" t="s">
        <v>376</v>
      </c>
      <c r="E1541" s="5" t="s">
        <v>1892</v>
      </c>
      <c r="F1541" s="1"/>
      <c r="G1541" s="98"/>
      <c r="H1541" s="177"/>
    </row>
    <row r="1542" spans="1:9" outlineLevel="1" x14ac:dyDescent="0.25">
      <c r="A1542" s="51"/>
      <c r="B1542" s="2" t="s">
        <v>454</v>
      </c>
      <c r="C1542" s="1" t="s">
        <v>482</v>
      </c>
      <c r="D1542" s="1" t="s">
        <v>86</v>
      </c>
      <c r="E1542" s="5" t="s">
        <v>1893</v>
      </c>
      <c r="F1542" s="1"/>
      <c r="G1542" s="98"/>
      <c r="H1542" s="177"/>
    </row>
    <row r="1543" spans="1:9" outlineLevel="1" x14ac:dyDescent="0.25">
      <c r="A1543" s="51"/>
      <c r="B1543" s="2" t="s">
        <v>454</v>
      </c>
      <c r="C1543" s="1" t="s">
        <v>482</v>
      </c>
      <c r="D1543" s="1" t="s">
        <v>85</v>
      </c>
      <c r="E1543" s="5" t="s">
        <v>1894</v>
      </c>
      <c r="F1543" s="1"/>
      <c r="G1543" s="98"/>
      <c r="H1543" s="177"/>
    </row>
    <row r="1544" spans="1:9" s="104" customFormat="1" outlineLevel="1" x14ac:dyDescent="0.25">
      <c r="A1544" s="51"/>
      <c r="B1544" s="2" t="s">
        <v>454</v>
      </c>
      <c r="C1544" s="1" t="s">
        <v>482</v>
      </c>
      <c r="D1544" s="95" t="s">
        <v>736</v>
      </c>
      <c r="E1544" s="132" t="s">
        <v>679</v>
      </c>
      <c r="F1544" s="64" t="s">
        <v>725</v>
      </c>
      <c r="G1544" s="133" t="s">
        <v>740</v>
      </c>
      <c r="H1544" s="177"/>
      <c r="I1544" s="287"/>
    </row>
    <row r="1545" spans="1:9" s="104" customFormat="1" outlineLevel="1" x14ac:dyDescent="0.25">
      <c r="A1545" s="51"/>
      <c r="B1545" s="2" t="s">
        <v>454</v>
      </c>
      <c r="C1545" s="1" t="s">
        <v>482</v>
      </c>
      <c r="D1545" s="95" t="s">
        <v>95</v>
      </c>
      <c r="E1545" s="125"/>
      <c r="F1545" s="64" t="s">
        <v>725</v>
      </c>
      <c r="G1545" s="133" t="s">
        <v>740</v>
      </c>
      <c r="H1545" s="177"/>
      <c r="I1545" s="287"/>
    </row>
    <row r="1546" spans="1:9" s="104" customFormat="1" ht="20.399999999999999" outlineLevel="1" x14ac:dyDescent="0.25">
      <c r="A1546" s="51"/>
      <c r="B1546" s="49" t="s">
        <v>454</v>
      </c>
      <c r="C1546" s="14" t="s">
        <v>608</v>
      </c>
      <c r="D1546" s="33" t="s">
        <v>415</v>
      </c>
      <c r="E1546" s="8"/>
      <c r="F1546" s="39"/>
      <c r="G1546" s="176"/>
      <c r="H1546" s="177"/>
      <c r="I1546" s="287"/>
    </row>
    <row r="1547" spans="1:9" s="104" customFormat="1" ht="61.2" outlineLevel="1" x14ac:dyDescent="0.25">
      <c r="A1547" s="51"/>
      <c r="B1547" s="2" t="s">
        <v>454</v>
      </c>
      <c r="C1547" s="6" t="s">
        <v>608</v>
      </c>
      <c r="D1547" s="6"/>
      <c r="E1547" s="4" t="s">
        <v>1949</v>
      </c>
      <c r="F1547" s="13"/>
      <c r="G1547" s="176"/>
      <c r="H1547" s="177"/>
      <c r="I1547" s="287"/>
    </row>
    <row r="1548" spans="1:9" s="104" customFormat="1" ht="51" outlineLevel="1" x14ac:dyDescent="0.25">
      <c r="A1548" s="51"/>
      <c r="B1548" s="49" t="s">
        <v>454</v>
      </c>
      <c r="C1548" s="14" t="s">
        <v>626</v>
      </c>
      <c r="D1548" s="33" t="s">
        <v>415</v>
      </c>
      <c r="E1548" s="8"/>
      <c r="F1548" s="39" t="s">
        <v>167</v>
      </c>
      <c r="G1548" s="176"/>
      <c r="H1548" s="177"/>
      <c r="I1548" s="287"/>
    </row>
    <row r="1549" spans="1:9" s="104" customFormat="1" ht="173.4" outlineLevel="1" x14ac:dyDescent="0.25">
      <c r="A1549" s="51"/>
      <c r="B1549" s="2" t="s">
        <v>454</v>
      </c>
      <c r="C1549" s="6" t="s">
        <v>626</v>
      </c>
      <c r="D1549" s="6" t="s">
        <v>149</v>
      </c>
      <c r="E1549" s="4" t="s">
        <v>1950</v>
      </c>
      <c r="F1549" s="13"/>
      <c r="G1549" s="176"/>
      <c r="H1549" s="177"/>
      <c r="I1549" s="287"/>
    </row>
    <row r="1550" spans="1:9" s="104" customFormat="1" ht="91.8" outlineLevel="1" x14ac:dyDescent="0.25">
      <c r="A1550" s="51"/>
      <c r="B1550" s="2" t="s">
        <v>454</v>
      </c>
      <c r="C1550" s="6" t="s">
        <v>626</v>
      </c>
      <c r="D1550" s="6" t="s">
        <v>283</v>
      </c>
      <c r="E1550" s="5" t="s">
        <v>1951</v>
      </c>
      <c r="F1550" s="13"/>
      <c r="G1550" s="176"/>
      <c r="H1550" s="177"/>
      <c r="I1550" s="287"/>
    </row>
    <row r="1551" spans="1:9" s="104" customFormat="1" ht="234.6" outlineLevel="1" x14ac:dyDescent="0.25">
      <c r="A1551" s="51"/>
      <c r="B1551" s="2" t="s">
        <v>454</v>
      </c>
      <c r="C1551" s="6" t="s">
        <v>626</v>
      </c>
      <c r="D1551" s="6" t="s">
        <v>395</v>
      </c>
      <c r="E1551" s="4" t="s">
        <v>1952</v>
      </c>
      <c r="F1551" s="13"/>
      <c r="G1551" s="176"/>
      <c r="H1551" s="177"/>
      <c r="I1551" s="287"/>
    </row>
    <row r="1552" spans="1:9" s="104" customFormat="1" ht="153" outlineLevel="1" x14ac:dyDescent="0.25">
      <c r="A1552" s="51"/>
      <c r="B1552" s="2" t="s">
        <v>454</v>
      </c>
      <c r="C1552" s="6" t="s">
        <v>626</v>
      </c>
      <c r="D1552" s="6" t="s">
        <v>284</v>
      </c>
      <c r="E1552" s="4" t="s">
        <v>1953</v>
      </c>
      <c r="F1552" s="13"/>
      <c r="G1552" s="176"/>
      <c r="H1552" s="177"/>
      <c r="I1552" s="287"/>
    </row>
    <row r="1553" spans="1:9" s="104" customFormat="1" ht="91.8" outlineLevel="1" x14ac:dyDescent="0.25">
      <c r="A1553" s="51"/>
      <c r="B1553" s="2" t="s">
        <v>454</v>
      </c>
      <c r="C1553" s="6" t="s">
        <v>626</v>
      </c>
      <c r="D1553" s="6" t="s">
        <v>285</v>
      </c>
      <c r="E1553" s="4" t="s">
        <v>1954</v>
      </c>
      <c r="F1553" s="13"/>
      <c r="G1553" s="176"/>
      <c r="H1553" s="177"/>
      <c r="I1553" s="287"/>
    </row>
    <row r="1554" spans="1:9" ht="20.399999999999999" outlineLevel="1" x14ac:dyDescent="0.25">
      <c r="A1554" s="51"/>
      <c r="B1554" s="49" t="s">
        <v>454</v>
      </c>
      <c r="C1554" s="14" t="s">
        <v>483</v>
      </c>
      <c r="D1554" s="33" t="s">
        <v>415</v>
      </c>
      <c r="E1554" s="8"/>
      <c r="F1554" s="14"/>
      <c r="G1554" s="98"/>
      <c r="H1554" s="177"/>
    </row>
    <row r="1555" spans="1:9" ht="40.799999999999997" outlineLevel="1" x14ac:dyDescent="0.25">
      <c r="A1555" s="51"/>
      <c r="B1555" s="2" t="s">
        <v>454</v>
      </c>
      <c r="C1555" s="1" t="s">
        <v>483</v>
      </c>
      <c r="D1555" s="1" t="s">
        <v>376</v>
      </c>
      <c r="E1555" s="4" t="s">
        <v>1940</v>
      </c>
      <c r="F1555" s="126" t="s">
        <v>730</v>
      </c>
      <c r="G1555" s="98"/>
      <c r="H1555" s="177"/>
    </row>
    <row r="1556" spans="1:9" ht="40.799999999999997" outlineLevel="1" x14ac:dyDescent="0.25">
      <c r="A1556" s="51"/>
      <c r="B1556" s="2" t="s">
        <v>454</v>
      </c>
      <c r="C1556" s="1" t="s">
        <v>483</v>
      </c>
      <c r="D1556" s="1" t="s">
        <v>86</v>
      </c>
      <c r="E1556" s="4" t="s">
        <v>1941</v>
      </c>
      <c r="F1556" s="126" t="s">
        <v>730</v>
      </c>
      <c r="G1556" s="98"/>
      <c r="H1556" s="177"/>
    </row>
    <row r="1557" spans="1:9" ht="40.799999999999997" outlineLevel="1" x14ac:dyDescent="0.25">
      <c r="A1557" s="51"/>
      <c r="B1557" s="2" t="s">
        <v>454</v>
      </c>
      <c r="C1557" s="1" t="s">
        <v>483</v>
      </c>
      <c r="D1557" s="1" t="s">
        <v>85</v>
      </c>
      <c r="E1557" s="4" t="s">
        <v>1942</v>
      </c>
      <c r="F1557" s="126" t="s">
        <v>730</v>
      </c>
      <c r="G1557" s="98"/>
      <c r="H1557" s="177"/>
    </row>
    <row r="1558" spans="1:9" ht="20.399999999999999" outlineLevel="1" x14ac:dyDescent="0.25">
      <c r="A1558" s="51"/>
      <c r="B1558" s="2" t="s">
        <v>454</v>
      </c>
      <c r="C1558" s="1" t="s">
        <v>483</v>
      </c>
      <c r="D1558" s="1" t="s">
        <v>283</v>
      </c>
      <c r="E1558" s="64" t="s">
        <v>1861</v>
      </c>
      <c r="F1558" s="1"/>
      <c r="G1558" s="98"/>
      <c r="H1558" s="177"/>
    </row>
    <row r="1559" spans="1:9" ht="20.399999999999999" outlineLevel="1" x14ac:dyDescent="0.25">
      <c r="A1559" s="51"/>
      <c r="B1559" s="2" t="s">
        <v>454</v>
      </c>
      <c r="C1559" s="1" t="s">
        <v>483</v>
      </c>
      <c r="D1559" s="1" t="s">
        <v>395</v>
      </c>
      <c r="E1559" s="5" t="s">
        <v>1862</v>
      </c>
      <c r="F1559" s="1"/>
      <c r="G1559" s="98"/>
      <c r="H1559" s="177"/>
    </row>
    <row r="1560" spans="1:9" ht="20.399999999999999" outlineLevel="1" x14ac:dyDescent="0.25">
      <c r="A1560" s="51"/>
      <c r="B1560" s="2" t="s">
        <v>454</v>
      </c>
      <c r="C1560" s="1" t="s">
        <v>483</v>
      </c>
      <c r="D1560" s="1" t="s">
        <v>284</v>
      </c>
      <c r="E1560" s="5" t="s">
        <v>1863</v>
      </c>
      <c r="F1560" s="14" t="s">
        <v>586</v>
      </c>
      <c r="G1560" s="98"/>
      <c r="H1560" s="177"/>
    </row>
    <row r="1561" spans="1:9" ht="20.399999999999999" outlineLevel="1" x14ac:dyDescent="0.25">
      <c r="A1561" s="51"/>
      <c r="B1561" s="2" t="s">
        <v>454</v>
      </c>
      <c r="C1561" s="1" t="s">
        <v>483</v>
      </c>
      <c r="D1561" s="1" t="s">
        <v>285</v>
      </c>
      <c r="E1561" s="5" t="s">
        <v>1864</v>
      </c>
      <c r="F1561" s="1"/>
      <c r="G1561" s="98"/>
      <c r="H1561" s="177"/>
    </row>
    <row r="1562" spans="1:9" ht="20.399999999999999" outlineLevel="1" x14ac:dyDescent="0.25">
      <c r="A1562" s="51"/>
      <c r="B1562" s="49" t="s">
        <v>454</v>
      </c>
      <c r="C1562" s="14" t="s">
        <v>484</v>
      </c>
      <c r="D1562" s="33" t="s">
        <v>415</v>
      </c>
      <c r="E1562" s="8"/>
      <c r="F1562" s="14"/>
      <c r="G1562" s="98"/>
      <c r="H1562" s="177"/>
    </row>
    <row r="1563" spans="1:9" s="104" customFormat="1" ht="61.2" outlineLevel="1" x14ac:dyDescent="0.25">
      <c r="A1563" s="51"/>
      <c r="B1563" s="2" t="s">
        <v>454</v>
      </c>
      <c r="C1563" s="6" t="s">
        <v>484</v>
      </c>
      <c r="D1563" s="6"/>
      <c r="E1563" s="4" t="s">
        <v>1949</v>
      </c>
      <c r="F1563" s="39" t="s">
        <v>1074</v>
      </c>
      <c r="G1563" s="176"/>
      <c r="H1563" s="177"/>
      <c r="I1563" s="287"/>
    </row>
    <row r="1564" spans="1:9" s="104" customFormat="1" outlineLevel="1" x14ac:dyDescent="0.25">
      <c r="A1564" s="51"/>
      <c r="B1564" s="2" t="s">
        <v>454</v>
      </c>
      <c r="C1564" s="1"/>
      <c r="D1564" s="95" t="s">
        <v>737</v>
      </c>
      <c r="E1564" s="132" t="s">
        <v>679</v>
      </c>
      <c r="F1564" s="64" t="s">
        <v>725</v>
      </c>
      <c r="G1564" s="133" t="s">
        <v>740</v>
      </c>
      <c r="H1564" s="177"/>
      <c r="I1564" s="287"/>
    </row>
    <row r="1565" spans="1:9" ht="20.399999999999999" x14ac:dyDescent="0.25">
      <c r="A1565" s="51"/>
      <c r="B1565" s="19" t="s">
        <v>340</v>
      </c>
      <c r="C1565" s="18" t="s">
        <v>1381</v>
      </c>
      <c r="D1565" s="24" t="s">
        <v>415</v>
      </c>
      <c r="E1565" s="18"/>
      <c r="F1565" s="92" t="s">
        <v>546</v>
      </c>
      <c r="G1565" s="98"/>
      <c r="H1565" s="177"/>
    </row>
    <row r="1566" spans="1:9" ht="20.399999999999999" outlineLevel="1" x14ac:dyDescent="0.25">
      <c r="A1566" s="51"/>
      <c r="B1566" s="49" t="s">
        <v>340</v>
      </c>
      <c r="C1566" s="14" t="s">
        <v>7</v>
      </c>
      <c r="D1566" s="33" t="s">
        <v>415</v>
      </c>
      <c r="E1566" s="8"/>
      <c r="F1566" s="14"/>
      <c r="G1566" s="98"/>
      <c r="H1566" s="177"/>
    </row>
    <row r="1567" spans="1:9" ht="20.399999999999999" outlineLevel="1" x14ac:dyDescent="0.25">
      <c r="A1567" s="51"/>
      <c r="B1567" s="2" t="s">
        <v>340</v>
      </c>
      <c r="C1567" s="1"/>
      <c r="D1567" s="1"/>
      <c r="E1567" s="73" t="s">
        <v>771</v>
      </c>
      <c r="F1567" s="1"/>
      <c r="G1567" s="98"/>
      <c r="H1567" s="177"/>
    </row>
    <row r="1568" spans="1:9" s="104" customFormat="1" ht="173.4" outlineLevel="1" x14ac:dyDescent="0.25">
      <c r="A1568" s="51"/>
      <c r="B1568" s="2" t="s">
        <v>340</v>
      </c>
      <c r="C1568" s="6" t="s">
        <v>7</v>
      </c>
      <c r="D1568" s="6" t="s">
        <v>149</v>
      </c>
      <c r="E1568" s="4" t="s">
        <v>1950</v>
      </c>
      <c r="F1568" s="13"/>
      <c r="G1568" s="176"/>
      <c r="H1568" s="177"/>
      <c r="I1568" s="287"/>
    </row>
    <row r="1569" spans="1:9" s="104" customFormat="1" ht="91.8" outlineLevel="1" x14ac:dyDescent="0.25">
      <c r="A1569" s="51"/>
      <c r="B1569" s="2" t="s">
        <v>340</v>
      </c>
      <c r="C1569" s="6" t="s">
        <v>7</v>
      </c>
      <c r="D1569" s="6" t="s">
        <v>283</v>
      </c>
      <c r="E1569" s="4" t="s">
        <v>1951</v>
      </c>
      <c r="F1569" s="13"/>
      <c r="G1569" s="176"/>
      <c r="H1569" s="177"/>
      <c r="I1569" s="287"/>
    </row>
    <row r="1570" spans="1:9" s="104" customFormat="1" ht="234.6" outlineLevel="1" x14ac:dyDescent="0.25">
      <c r="A1570" s="51"/>
      <c r="B1570" s="2" t="s">
        <v>340</v>
      </c>
      <c r="C1570" s="6" t="s">
        <v>7</v>
      </c>
      <c r="D1570" s="6" t="s">
        <v>395</v>
      </c>
      <c r="E1570" s="4" t="s">
        <v>1952</v>
      </c>
      <c r="F1570" s="39" t="s">
        <v>212</v>
      </c>
      <c r="G1570" s="176"/>
      <c r="H1570" s="177"/>
      <c r="I1570" s="287"/>
    </row>
    <row r="1571" spans="1:9" s="104" customFormat="1" ht="153" outlineLevel="1" x14ac:dyDescent="0.25">
      <c r="A1571" s="51"/>
      <c r="B1571" s="2" t="s">
        <v>340</v>
      </c>
      <c r="C1571" s="6" t="s">
        <v>7</v>
      </c>
      <c r="D1571" s="6" t="s">
        <v>284</v>
      </c>
      <c r="E1571" s="4" t="s">
        <v>1953</v>
      </c>
      <c r="F1571" s="13"/>
      <c r="G1571" s="176"/>
      <c r="H1571" s="177"/>
      <c r="I1571" s="287"/>
    </row>
    <row r="1572" spans="1:9" s="104" customFormat="1" ht="91.8" outlineLevel="1" x14ac:dyDescent="0.25">
      <c r="A1572" s="51"/>
      <c r="B1572" s="2" t="s">
        <v>340</v>
      </c>
      <c r="C1572" s="6" t="s">
        <v>7</v>
      </c>
      <c r="D1572" s="6" t="s">
        <v>285</v>
      </c>
      <c r="E1572" s="4" t="s">
        <v>1954</v>
      </c>
      <c r="F1572" s="13"/>
      <c r="G1572" s="176"/>
      <c r="H1572" s="177"/>
      <c r="I1572" s="287"/>
    </row>
    <row r="1573" spans="1:9" ht="30.6" outlineLevel="1" x14ac:dyDescent="0.25">
      <c r="A1573" s="51"/>
      <c r="B1573" s="49" t="s">
        <v>340</v>
      </c>
      <c r="C1573" s="14" t="s">
        <v>267</v>
      </c>
      <c r="D1573" s="33" t="s">
        <v>415</v>
      </c>
      <c r="E1573" s="8"/>
      <c r="F1573" s="14" t="s">
        <v>118</v>
      </c>
      <c r="G1573" s="98"/>
      <c r="H1573" s="177"/>
    </row>
    <row r="1574" spans="1:9" ht="51" outlineLevel="1" x14ac:dyDescent="0.25">
      <c r="A1574" s="51"/>
      <c r="B1574" s="2" t="s">
        <v>340</v>
      </c>
      <c r="C1574" s="1" t="s">
        <v>267</v>
      </c>
      <c r="D1574" s="1" t="s">
        <v>376</v>
      </c>
      <c r="E1574" s="4" t="s">
        <v>1940</v>
      </c>
      <c r="F1574" s="128" t="s">
        <v>733</v>
      </c>
      <c r="G1574" s="98"/>
      <c r="H1574" s="177"/>
    </row>
    <row r="1575" spans="1:9" ht="51" outlineLevel="1" x14ac:dyDescent="0.25">
      <c r="A1575" s="51"/>
      <c r="B1575" s="2" t="s">
        <v>340</v>
      </c>
      <c r="C1575" s="1" t="s">
        <v>267</v>
      </c>
      <c r="D1575" s="1" t="s">
        <v>86</v>
      </c>
      <c r="E1575" s="4" t="s">
        <v>1941</v>
      </c>
      <c r="F1575" s="128" t="s">
        <v>733</v>
      </c>
      <c r="G1575" s="98"/>
      <c r="H1575" s="177"/>
    </row>
    <row r="1576" spans="1:9" ht="51" outlineLevel="1" x14ac:dyDescent="0.25">
      <c r="A1576" s="51"/>
      <c r="B1576" s="2" t="s">
        <v>340</v>
      </c>
      <c r="C1576" s="1" t="s">
        <v>267</v>
      </c>
      <c r="D1576" s="1" t="s">
        <v>85</v>
      </c>
      <c r="E1576" s="4" t="s">
        <v>1942</v>
      </c>
      <c r="F1576" s="128" t="s">
        <v>733</v>
      </c>
      <c r="G1576" s="98"/>
      <c r="H1576" s="177"/>
    </row>
    <row r="1577" spans="1:9" ht="40.799999999999997" outlineLevel="1" x14ac:dyDescent="0.25">
      <c r="A1577" s="51"/>
      <c r="B1577" s="2" t="s">
        <v>340</v>
      </c>
      <c r="C1577" s="1" t="s">
        <v>267</v>
      </c>
      <c r="D1577" s="1" t="s">
        <v>150</v>
      </c>
      <c r="E1577" s="5" t="s">
        <v>1865</v>
      </c>
      <c r="F1577" s="128" t="s">
        <v>730</v>
      </c>
      <c r="G1577" s="98"/>
      <c r="H1577" s="104"/>
    </row>
    <row r="1578" spans="1:9" ht="20.399999999999999" outlineLevel="1" x14ac:dyDescent="0.25">
      <c r="A1578" s="51"/>
      <c r="B1578" s="2" t="s">
        <v>340</v>
      </c>
      <c r="C1578" s="1" t="s">
        <v>267</v>
      </c>
      <c r="D1578" s="1" t="s">
        <v>283</v>
      </c>
      <c r="E1578" s="64" t="s">
        <v>1861</v>
      </c>
      <c r="F1578" s="1"/>
      <c r="G1578" s="98"/>
      <c r="H1578" s="137"/>
    </row>
    <row r="1579" spans="1:9" ht="20.399999999999999" outlineLevel="1" x14ac:dyDescent="0.25">
      <c r="A1579" s="51"/>
      <c r="B1579" s="2" t="s">
        <v>340</v>
      </c>
      <c r="C1579" s="1" t="s">
        <v>267</v>
      </c>
      <c r="D1579" s="1" t="s">
        <v>395</v>
      </c>
      <c r="E1579" s="5" t="s">
        <v>1862</v>
      </c>
      <c r="F1579" s="1"/>
      <c r="G1579" s="98"/>
      <c r="H1579" s="137"/>
    </row>
    <row r="1580" spans="1:9" ht="20.399999999999999" outlineLevel="1" x14ac:dyDescent="0.25">
      <c r="A1580" s="51"/>
      <c r="B1580" s="2" t="s">
        <v>340</v>
      </c>
      <c r="C1580" s="1" t="s">
        <v>267</v>
      </c>
      <c r="D1580" s="1" t="s">
        <v>284</v>
      </c>
      <c r="E1580" s="5" t="s">
        <v>1863</v>
      </c>
      <c r="F1580" s="14" t="s">
        <v>586</v>
      </c>
      <c r="G1580" s="98"/>
      <c r="H1580" s="137"/>
    </row>
    <row r="1581" spans="1:9" ht="20.399999999999999" outlineLevel="1" x14ac:dyDescent="0.25">
      <c r="A1581" s="51"/>
      <c r="B1581" s="2" t="s">
        <v>340</v>
      </c>
      <c r="C1581" s="1" t="s">
        <v>267</v>
      </c>
      <c r="D1581" s="1" t="s">
        <v>285</v>
      </c>
      <c r="E1581" s="5" t="s">
        <v>1864</v>
      </c>
      <c r="F1581" s="1"/>
      <c r="G1581" s="98"/>
      <c r="H1581" s="177"/>
    </row>
    <row r="1582" spans="1:9" s="104" customFormat="1" ht="20.399999999999999" outlineLevel="1" x14ac:dyDescent="0.25">
      <c r="A1582" s="51"/>
      <c r="B1582" s="49" t="s">
        <v>340</v>
      </c>
      <c r="C1582" s="14" t="s">
        <v>325</v>
      </c>
      <c r="D1582" s="33" t="s">
        <v>415</v>
      </c>
      <c r="E1582" s="8"/>
      <c r="F1582" s="39"/>
      <c r="G1582" s="176"/>
      <c r="H1582" s="177"/>
      <c r="I1582" s="287"/>
    </row>
    <row r="1583" spans="1:9" s="104" customFormat="1" ht="61.2" outlineLevel="1" x14ac:dyDescent="0.25">
      <c r="A1583" s="51"/>
      <c r="B1583" s="2" t="s">
        <v>340</v>
      </c>
      <c r="C1583" s="6" t="s">
        <v>325</v>
      </c>
      <c r="D1583" s="6"/>
      <c r="E1583" s="4" t="s">
        <v>1955</v>
      </c>
      <c r="F1583" s="39" t="s">
        <v>1074</v>
      </c>
      <c r="G1583" s="176"/>
      <c r="H1583" s="177"/>
      <c r="I1583" s="287"/>
    </row>
    <row r="1584" spans="1:9" ht="20.399999999999999" outlineLevel="1" x14ac:dyDescent="0.25">
      <c r="A1584" s="51"/>
      <c r="B1584" s="49" t="s">
        <v>340</v>
      </c>
      <c r="C1584" s="14" t="s">
        <v>338</v>
      </c>
      <c r="D1584" s="33" t="s">
        <v>415</v>
      </c>
      <c r="E1584" s="8"/>
      <c r="F1584" s="14"/>
      <c r="G1584" s="98"/>
      <c r="H1584" s="177"/>
    </row>
    <row r="1585" spans="1:9" ht="20.399999999999999" outlineLevel="1" x14ac:dyDescent="0.25">
      <c r="A1585" s="51"/>
      <c r="B1585" s="2" t="s">
        <v>340</v>
      </c>
      <c r="C1585" s="1" t="s">
        <v>338</v>
      </c>
      <c r="D1585" s="1" t="s">
        <v>339</v>
      </c>
      <c r="E1585" s="5" t="s">
        <v>1956</v>
      </c>
      <c r="F1585" s="14" t="s">
        <v>72</v>
      </c>
      <c r="H1585" s="177"/>
      <c r="I1585" s="292"/>
    </row>
    <row r="1586" spans="1:9" ht="20.399999999999999" outlineLevel="1" x14ac:dyDescent="0.25">
      <c r="A1586" s="51"/>
      <c r="B1586" s="2" t="s">
        <v>340</v>
      </c>
      <c r="C1586" s="1" t="s">
        <v>338</v>
      </c>
      <c r="D1586" s="1" t="s">
        <v>571</v>
      </c>
      <c r="E1586" s="134" t="s">
        <v>1868</v>
      </c>
      <c r="F1586" s="1"/>
      <c r="G1586" s="112" t="s">
        <v>742</v>
      </c>
      <c r="H1586" s="137"/>
      <c r="I1586" s="292"/>
    </row>
    <row r="1587" spans="1:9" ht="20.399999999999999" outlineLevel="1" x14ac:dyDescent="0.25">
      <c r="A1587" s="51"/>
      <c r="B1587" s="49" t="s">
        <v>340</v>
      </c>
      <c r="C1587" s="14" t="s">
        <v>148</v>
      </c>
      <c r="D1587" s="33" t="s">
        <v>415</v>
      </c>
      <c r="E1587" s="8"/>
      <c r="F1587" s="14"/>
      <c r="G1587" s="98"/>
      <c r="H1587" s="137"/>
      <c r="I1587" s="292"/>
    </row>
    <row r="1588" spans="1:9" ht="132.6" outlineLevel="1" x14ac:dyDescent="0.25">
      <c r="A1588" s="51"/>
      <c r="B1588" s="2" t="s">
        <v>340</v>
      </c>
      <c r="C1588" s="1" t="s">
        <v>148</v>
      </c>
      <c r="D1588" s="1" t="s">
        <v>376</v>
      </c>
      <c r="E1588" s="5" t="s">
        <v>1885</v>
      </c>
      <c r="F1588" s="41" t="s">
        <v>772</v>
      </c>
      <c r="G1588" s="99" t="s">
        <v>786</v>
      </c>
      <c r="H1588" s="177"/>
      <c r="I1588" s="292"/>
    </row>
    <row r="1589" spans="1:9" ht="132.6" outlineLevel="1" x14ac:dyDescent="0.25">
      <c r="A1589" s="51"/>
      <c r="B1589" s="2" t="s">
        <v>340</v>
      </c>
      <c r="C1589" s="1" t="s">
        <v>148</v>
      </c>
      <c r="D1589" s="1" t="s">
        <v>86</v>
      </c>
      <c r="E1589" s="5" t="s">
        <v>1886</v>
      </c>
      <c r="F1589" s="41" t="s">
        <v>772</v>
      </c>
      <c r="G1589" s="99" t="s">
        <v>786</v>
      </c>
      <c r="H1589" s="177"/>
      <c r="I1589" s="292"/>
    </row>
    <row r="1590" spans="1:9" ht="142.80000000000001" outlineLevel="1" x14ac:dyDescent="0.25">
      <c r="A1590" s="51"/>
      <c r="B1590" s="2" t="s">
        <v>340</v>
      </c>
      <c r="C1590" s="1" t="s">
        <v>148</v>
      </c>
      <c r="D1590" s="1" t="s">
        <v>85</v>
      </c>
      <c r="E1590" s="5" t="s">
        <v>1887</v>
      </c>
      <c r="F1590" s="41" t="s">
        <v>772</v>
      </c>
      <c r="G1590" s="99" t="s">
        <v>786</v>
      </c>
      <c r="H1590" s="177"/>
      <c r="I1590" s="292"/>
    </row>
    <row r="1591" spans="1:9" ht="30.6" outlineLevel="1" x14ac:dyDescent="0.25">
      <c r="A1591" s="59"/>
      <c r="B1591" s="2" t="s">
        <v>340</v>
      </c>
      <c r="C1591" s="1" t="s">
        <v>148</v>
      </c>
      <c r="D1591" s="1" t="s">
        <v>283</v>
      </c>
      <c r="E1591" s="5" t="s">
        <v>1888</v>
      </c>
      <c r="F1591" s="1"/>
      <c r="G1591" s="87"/>
      <c r="H1591" s="180"/>
      <c r="I1591" s="267"/>
    </row>
    <row r="1592" spans="1:9" ht="30.6" outlineLevel="1" x14ac:dyDescent="0.25">
      <c r="A1592" s="59"/>
      <c r="B1592" s="2" t="s">
        <v>340</v>
      </c>
      <c r="C1592" s="1" t="s">
        <v>148</v>
      </c>
      <c r="D1592" s="1" t="s">
        <v>395</v>
      </c>
      <c r="E1592" s="5" t="s">
        <v>1889</v>
      </c>
      <c r="F1592" s="1"/>
      <c r="G1592" s="87"/>
      <c r="H1592" s="180"/>
      <c r="I1592" s="267"/>
    </row>
    <row r="1593" spans="1:9" ht="30.6" outlineLevel="1" x14ac:dyDescent="0.25">
      <c r="A1593" s="59"/>
      <c r="B1593" s="2" t="s">
        <v>340</v>
      </c>
      <c r="C1593" s="1" t="s">
        <v>148</v>
      </c>
      <c r="D1593" s="1" t="s">
        <v>284</v>
      </c>
      <c r="E1593" s="5" t="s">
        <v>1890</v>
      </c>
      <c r="F1593" s="1"/>
      <c r="G1593" s="87"/>
      <c r="H1593" s="180"/>
      <c r="I1593" s="267"/>
    </row>
    <row r="1594" spans="1:9" ht="30.6" outlineLevel="1" x14ac:dyDescent="0.25">
      <c r="A1594" s="59"/>
      <c r="B1594" s="2" t="s">
        <v>340</v>
      </c>
      <c r="C1594" s="1" t="s">
        <v>148</v>
      </c>
      <c r="D1594" s="1" t="s">
        <v>285</v>
      </c>
      <c r="E1594" s="5" t="s">
        <v>1891</v>
      </c>
      <c r="F1594" s="1"/>
      <c r="G1594" s="87"/>
      <c r="H1594" s="180"/>
      <c r="I1594" s="267"/>
    </row>
    <row r="1595" spans="1:9" s="104" customFormat="1" ht="20.399999999999999" outlineLevel="1" x14ac:dyDescent="0.25">
      <c r="A1595" s="51"/>
      <c r="B1595" s="2" t="s">
        <v>340</v>
      </c>
      <c r="C1595" s="1" t="s">
        <v>148</v>
      </c>
      <c r="D1595" s="95" t="s">
        <v>736</v>
      </c>
      <c r="E1595" s="132" t="s">
        <v>1359</v>
      </c>
      <c r="F1595" s="64" t="s">
        <v>725</v>
      </c>
      <c r="G1595" s="133" t="s">
        <v>740</v>
      </c>
      <c r="H1595" s="177"/>
      <c r="I1595" s="293"/>
    </row>
    <row r="1596" spans="1:9" s="104" customFormat="1" ht="20.399999999999999" outlineLevel="1" x14ac:dyDescent="0.25">
      <c r="A1596" s="51"/>
      <c r="B1596" s="2" t="s">
        <v>340</v>
      </c>
      <c r="C1596" s="1" t="s">
        <v>148</v>
      </c>
      <c r="D1596" s="95" t="s">
        <v>95</v>
      </c>
      <c r="E1596" s="125"/>
      <c r="F1596" s="64" t="s">
        <v>725</v>
      </c>
      <c r="G1596" s="133" t="s">
        <v>740</v>
      </c>
      <c r="H1596" s="177"/>
      <c r="I1596" s="293"/>
    </row>
    <row r="1597" spans="1:9" ht="20.399999999999999" outlineLevel="1" x14ac:dyDescent="0.25">
      <c r="A1597" s="51"/>
      <c r="B1597" s="49" t="s">
        <v>340</v>
      </c>
      <c r="C1597" s="14" t="s">
        <v>45</v>
      </c>
      <c r="D1597" s="33" t="s">
        <v>415</v>
      </c>
      <c r="E1597" s="8"/>
      <c r="F1597" s="14"/>
      <c r="G1597" s="98"/>
      <c r="H1597" s="137"/>
      <c r="I1597" s="292"/>
    </row>
    <row r="1598" spans="1:9" ht="20.399999999999999" outlineLevel="1" x14ac:dyDescent="0.25">
      <c r="A1598" s="51"/>
      <c r="B1598" s="2" t="s">
        <v>340</v>
      </c>
      <c r="C1598" s="1" t="s">
        <v>45</v>
      </c>
      <c r="D1598" s="1" t="s">
        <v>376</v>
      </c>
      <c r="E1598" s="5" t="s">
        <v>1892</v>
      </c>
      <c r="F1598" s="1"/>
      <c r="G1598" s="98"/>
      <c r="H1598" s="137"/>
      <c r="I1598" s="292"/>
    </row>
    <row r="1599" spans="1:9" ht="20.399999999999999" outlineLevel="1" x14ac:dyDescent="0.25">
      <c r="A1599" s="51"/>
      <c r="B1599" s="2" t="s">
        <v>340</v>
      </c>
      <c r="C1599" s="1" t="s">
        <v>45</v>
      </c>
      <c r="D1599" s="1" t="s">
        <v>86</v>
      </c>
      <c r="E1599" s="5" t="s">
        <v>1893</v>
      </c>
      <c r="F1599" s="1"/>
      <c r="G1599" s="98"/>
      <c r="H1599" s="137"/>
      <c r="I1599" s="292"/>
    </row>
    <row r="1600" spans="1:9" ht="20.399999999999999" outlineLevel="1" x14ac:dyDescent="0.25">
      <c r="A1600" s="51"/>
      <c r="B1600" s="2" t="s">
        <v>340</v>
      </c>
      <c r="C1600" s="1" t="s">
        <v>45</v>
      </c>
      <c r="D1600" s="1" t="s">
        <v>85</v>
      </c>
      <c r="E1600" s="5" t="s">
        <v>1894</v>
      </c>
      <c r="F1600" s="1"/>
      <c r="G1600" s="98"/>
      <c r="H1600" s="137"/>
      <c r="I1600" s="292"/>
    </row>
    <row r="1601" spans="1:9" s="104" customFormat="1" ht="20.399999999999999" outlineLevel="1" x14ac:dyDescent="0.25">
      <c r="A1601" s="51"/>
      <c r="B1601" s="2" t="s">
        <v>340</v>
      </c>
      <c r="C1601" s="1" t="s">
        <v>45</v>
      </c>
      <c r="D1601" s="95" t="s">
        <v>736</v>
      </c>
      <c r="E1601" s="132" t="s">
        <v>679</v>
      </c>
      <c r="F1601" s="64" t="s">
        <v>725</v>
      </c>
      <c r="G1601" s="133" t="s">
        <v>740</v>
      </c>
      <c r="H1601" s="137"/>
      <c r="I1601" s="294"/>
    </row>
    <row r="1602" spans="1:9" s="104" customFormat="1" ht="20.399999999999999" outlineLevel="1" x14ac:dyDescent="0.25">
      <c r="A1602" s="51"/>
      <c r="B1602" s="2" t="s">
        <v>340</v>
      </c>
      <c r="C1602" s="1" t="s">
        <v>45</v>
      </c>
      <c r="D1602" s="95" t="s">
        <v>95</v>
      </c>
      <c r="E1602" s="125"/>
      <c r="F1602" s="64" t="s">
        <v>725</v>
      </c>
      <c r="G1602" s="133" t="s">
        <v>740</v>
      </c>
      <c r="H1602" s="137"/>
      <c r="I1602" s="294"/>
    </row>
    <row r="1603" spans="1:9" s="104" customFormat="1" ht="20.399999999999999" x14ac:dyDescent="0.25">
      <c r="A1603" s="51"/>
      <c r="B1603" s="19" t="s">
        <v>1222</v>
      </c>
      <c r="C1603" s="231" t="s">
        <v>1388</v>
      </c>
      <c r="D1603" s="18"/>
      <c r="E1603" s="18"/>
      <c r="F1603" s="91"/>
      <c r="G1603" s="98"/>
      <c r="H1603" s="177"/>
      <c r="I1603" s="287"/>
    </row>
    <row r="1604" spans="1:9" s="104" customFormat="1" ht="20.399999999999999" outlineLevel="1" x14ac:dyDescent="0.25">
      <c r="A1604" s="51"/>
      <c r="B1604" s="49" t="s">
        <v>1222</v>
      </c>
      <c r="C1604" s="14" t="s">
        <v>1206</v>
      </c>
      <c r="D1604" s="33" t="s">
        <v>415</v>
      </c>
      <c r="E1604" s="8"/>
      <c r="F1604" s="39" t="s">
        <v>202</v>
      </c>
      <c r="G1604" s="55"/>
      <c r="H1604" s="177"/>
      <c r="I1604" s="287"/>
    </row>
    <row r="1605" spans="1:9" s="104" customFormat="1" ht="20.399999999999999" outlineLevel="1" x14ac:dyDescent="0.25">
      <c r="A1605" s="51"/>
      <c r="B1605" s="2" t="s">
        <v>1222</v>
      </c>
      <c r="C1605" s="95" t="s">
        <v>1206</v>
      </c>
      <c r="D1605" s="95" t="s">
        <v>1207</v>
      </c>
      <c r="E1605" s="4" t="s">
        <v>1873</v>
      </c>
      <c r="F1605" s="13"/>
      <c r="G1605" s="98"/>
      <c r="H1605" s="177"/>
      <c r="I1605" s="287"/>
    </row>
    <row r="1606" spans="1:9" s="104" customFormat="1" ht="61.2" outlineLevel="1" x14ac:dyDescent="0.25">
      <c r="A1606" s="51"/>
      <c r="B1606" s="2" t="s">
        <v>1222</v>
      </c>
      <c r="C1606" s="84" t="s">
        <v>1206</v>
      </c>
      <c r="D1606" s="95" t="s">
        <v>1224</v>
      </c>
      <c r="E1606" s="4" t="s">
        <v>1936</v>
      </c>
      <c r="F1606" s="13"/>
      <c r="G1606" s="229"/>
      <c r="H1606" s="177"/>
      <c r="I1606" s="287"/>
    </row>
    <row r="1607" spans="1:9" s="104" customFormat="1" ht="183.6" outlineLevel="1" x14ac:dyDescent="0.25">
      <c r="A1607" s="51"/>
      <c r="B1607" s="2" t="s">
        <v>1222</v>
      </c>
      <c r="C1607" s="84" t="s">
        <v>1206</v>
      </c>
      <c r="D1607" s="236" t="s">
        <v>1242</v>
      </c>
      <c r="E1607" s="58" t="s">
        <v>2115</v>
      </c>
      <c r="F1607" s="13"/>
      <c r="G1607" s="229"/>
      <c r="H1607" s="177"/>
      <c r="I1607" s="287"/>
    </row>
    <row r="1608" spans="1:9" s="104" customFormat="1" ht="20.399999999999999" outlineLevel="1" x14ac:dyDescent="0.25">
      <c r="A1608" s="51"/>
      <c r="B1608" s="49" t="s">
        <v>1222</v>
      </c>
      <c r="C1608" s="14" t="s">
        <v>1208</v>
      </c>
      <c r="D1608" s="33" t="s">
        <v>415</v>
      </c>
      <c r="E1608" s="8"/>
      <c r="F1608" s="127"/>
      <c r="G1608" s="98"/>
      <c r="H1608" s="177"/>
      <c r="I1608" s="287"/>
    </row>
    <row r="1609" spans="1:9" s="104" customFormat="1" ht="20.399999999999999" outlineLevel="1" x14ac:dyDescent="0.25">
      <c r="A1609" s="51"/>
      <c r="B1609" s="2" t="s">
        <v>1222</v>
      </c>
      <c r="C1609" s="1" t="s">
        <v>1208</v>
      </c>
      <c r="D1609" s="95" t="s">
        <v>1210</v>
      </c>
      <c r="E1609" s="119" t="s">
        <v>792</v>
      </c>
      <c r="F1609" s="13"/>
      <c r="G1609" s="98"/>
      <c r="H1609" s="177"/>
      <c r="I1609" s="287"/>
    </row>
    <row r="1610" spans="1:9" s="104" customFormat="1" ht="20.399999999999999" outlineLevel="1" x14ac:dyDescent="0.25">
      <c r="A1610" s="51"/>
      <c r="B1610" s="2" t="s">
        <v>1222</v>
      </c>
      <c r="C1610" s="1" t="s">
        <v>1208</v>
      </c>
      <c r="D1610" s="95" t="s">
        <v>1211</v>
      </c>
      <c r="E1610" s="119" t="s">
        <v>792</v>
      </c>
      <c r="F1610" s="13"/>
      <c r="G1610" s="98"/>
      <c r="H1610" s="177"/>
      <c r="I1610" s="287"/>
    </row>
    <row r="1611" spans="1:9" s="104" customFormat="1" ht="20.399999999999999" outlineLevel="1" x14ac:dyDescent="0.25">
      <c r="A1611" s="51"/>
      <c r="B1611" s="2" t="s">
        <v>1222</v>
      </c>
      <c r="C1611" s="1" t="s">
        <v>1208</v>
      </c>
      <c r="D1611" s="95" t="s">
        <v>1212</v>
      </c>
      <c r="E1611" s="119" t="s">
        <v>792</v>
      </c>
      <c r="F1611" s="13"/>
      <c r="G1611" s="98"/>
      <c r="H1611" s="177"/>
      <c r="I1611" s="287"/>
    </row>
    <row r="1612" spans="1:9" s="104" customFormat="1" ht="20.399999999999999" outlineLevel="1" x14ac:dyDescent="0.25">
      <c r="A1612" s="51"/>
      <c r="B1612" s="2" t="s">
        <v>1222</v>
      </c>
      <c r="C1612" s="1" t="s">
        <v>1208</v>
      </c>
      <c r="D1612" s="95" t="s">
        <v>1213</v>
      </c>
      <c r="E1612" s="119" t="s">
        <v>792</v>
      </c>
      <c r="F1612" s="13"/>
      <c r="G1612" s="98"/>
      <c r="H1612" s="177"/>
      <c r="I1612" s="287"/>
    </row>
    <row r="1613" spans="1:9" s="104" customFormat="1" ht="20.399999999999999" outlineLevel="1" x14ac:dyDescent="0.25">
      <c r="A1613" s="51"/>
      <c r="B1613" s="2" t="s">
        <v>1222</v>
      </c>
      <c r="C1613" s="1" t="s">
        <v>1208</v>
      </c>
      <c r="D1613" s="95" t="s">
        <v>1214</v>
      </c>
      <c r="E1613" s="119" t="s">
        <v>792</v>
      </c>
      <c r="F1613" s="13"/>
      <c r="G1613" s="98"/>
      <c r="H1613" s="177"/>
      <c r="I1613" s="287"/>
    </row>
    <row r="1614" spans="1:9" s="104" customFormat="1" ht="20.399999999999999" outlineLevel="1" x14ac:dyDescent="0.25">
      <c r="A1614" s="51"/>
      <c r="B1614" s="2" t="s">
        <v>1222</v>
      </c>
      <c r="C1614" s="1" t="s">
        <v>1208</v>
      </c>
      <c r="D1614" s="95" t="s">
        <v>1215</v>
      </c>
      <c r="E1614" s="119" t="s">
        <v>792</v>
      </c>
      <c r="F1614" s="13"/>
      <c r="G1614" s="98"/>
      <c r="H1614" s="177"/>
      <c r="I1614" s="287"/>
    </row>
    <row r="1615" spans="1:9" s="104" customFormat="1" ht="20.399999999999999" outlineLevel="1" x14ac:dyDescent="0.25">
      <c r="A1615" s="51"/>
      <c r="B1615" s="2" t="s">
        <v>1222</v>
      </c>
      <c r="C1615" s="1" t="s">
        <v>1208</v>
      </c>
      <c r="D1615" s="95" t="s">
        <v>1209</v>
      </c>
      <c r="E1615" s="119" t="s">
        <v>792</v>
      </c>
      <c r="F1615" s="13"/>
      <c r="G1615" s="98"/>
      <c r="H1615" s="177"/>
      <c r="I1615" s="287"/>
    </row>
    <row r="1616" spans="1:9" s="104" customFormat="1" ht="40.799999999999997" outlineLevel="1" x14ac:dyDescent="0.25">
      <c r="A1616" s="51"/>
      <c r="B1616" s="2" t="s">
        <v>1222</v>
      </c>
      <c r="C1616" s="1" t="s">
        <v>1208</v>
      </c>
      <c r="D1616" s="95" t="s">
        <v>1243</v>
      </c>
      <c r="E1616" s="119" t="s">
        <v>792</v>
      </c>
      <c r="F1616" s="13"/>
      <c r="G1616" s="98"/>
      <c r="H1616" s="177"/>
      <c r="I1616" s="287"/>
    </row>
    <row r="1617" spans="1:9" s="104" customFormat="1" ht="40.799999999999997" outlineLevel="1" x14ac:dyDescent="0.25">
      <c r="A1617" s="51"/>
      <c r="B1617" s="2" t="s">
        <v>1222</v>
      </c>
      <c r="C1617" s="1" t="s">
        <v>1208</v>
      </c>
      <c r="D1617" s="95" t="s">
        <v>1244</v>
      </c>
      <c r="E1617" s="119" t="s">
        <v>792</v>
      </c>
      <c r="F1617" s="13"/>
      <c r="G1617" s="98"/>
      <c r="H1617" s="177"/>
      <c r="I1617" s="287"/>
    </row>
    <row r="1618" spans="1:9" s="104" customFormat="1" ht="20.399999999999999" outlineLevel="1" x14ac:dyDescent="0.25">
      <c r="A1618" s="51"/>
      <c r="B1618" s="49" t="s">
        <v>1222</v>
      </c>
      <c r="C1618" s="14" t="s">
        <v>353</v>
      </c>
      <c r="D1618" s="33" t="s">
        <v>415</v>
      </c>
      <c r="E1618" s="8"/>
      <c r="F1618" s="127"/>
      <c r="G1618" s="98"/>
      <c r="H1618" s="177"/>
      <c r="I1618" s="287"/>
    </row>
    <row r="1619" spans="1:9" s="104" customFormat="1" ht="20.399999999999999" outlineLevel="1" x14ac:dyDescent="0.25">
      <c r="A1619" s="51"/>
      <c r="B1619" s="2" t="s">
        <v>1222</v>
      </c>
      <c r="C1619" s="1" t="s">
        <v>353</v>
      </c>
      <c r="D1619" s="95" t="s">
        <v>95</v>
      </c>
      <c r="E1619" s="119" t="s">
        <v>792</v>
      </c>
      <c r="F1619" s="64"/>
      <c r="G1619" s="133"/>
      <c r="H1619" s="177"/>
      <c r="I1619" s="287"/>
    </row>
    <row r="1620" spans="1:9" s="104" customFormat="1" ht="20.399999999999999" outlineLevel="1" x14ac:dyDescent="0.25">
      <c r="A1620" s="51"/>
      <c r="B1620" s="2" t="s">
        <v>1222</v>
      </c>
      <c r="C1620" s="1" t="s">
        <v>353</v>
      </c>
      <c r="D1620" s="95" t="s">
        <v>739</v>
      </c>
      <c r="E1620" s="119" t="s">
        <v>792</v>
      </c>
      <c r="F1620" s="64"/>
      <c r="G1620" s="133"/>
      <c r="H1620" s="177"/>
      <c r="I1620" s="288"/>
    </row>
    <row r="1621" spans="1:9" s="104" customFormat="1" ht="132.6" outlineLevel="1" x14ac:dyDescent="0.25">
      <c r="A1621" s="51"/>
      <c r="B1621" s="105" t="s">
        <v>1222</v>
      </c>
      <c r="C1621" s="1" t="s">
        <v>353</v>
      </c>
      <c r="D1621" s="95" t="s">
        <v>1179</v>
      </c>
      <c r="E1621" s="5" t="s">
        <v>1885</v>
      </c>
      <c r="F1621" s="41"/>
      <c r="G1621" s="90"/>
      <c r="H1621" s="177"/>
      <c r="I1621" s="287"/>
    </row>
    <row r="1622" spans="1:9" s="104" customFormat="1" ht="132.6" outlineLevel="1" x14ac:dyDescent="0.25">
      <c r="A1622" s="51"/>
      <c r="B1622" s="2" t="s">
        <v>1222</v>
      </c>
      <c r="C1622" s="1" t="s">
        <v>353</v>
      </c>
      <c r="D1622" s="95" t="s">
        <v>1240</v>
      </c>
      <c r="E1622" s="5" t="s">
        <v>1886</v>
      </c>
      <c r="F1622" s="41"/>
      <c r="G1622" s="90"/>
      <c r="H1622" s="177"/>
      <c r="I1622" s="287"/>
    </row>
    <row r="1623" spans="1:9" s="104" customFormat="1" ht="142.80000000000001" outlineLevel="1" x14ac:dyDescent="0.25">
      <c r="A1623" s="51"/>
      <c r="B1623" s="2" t="s">
        <v>1222</v>
      </c>
      <c r="C1623" s="1" t="s">
        <v>353</v>
      </c>
      <c r="D1623" s="95" t="s">
        <v>85</v>
      </c>
      <c r="E1623" s="5" t="s">
        <v>1887</v>
      </c>
      <c r="F1623" s="41"/>
      <c r="G1623" s="90"/>
      <c r="H1623" s="177"/>
      <c r="I1623" s="287"/>
    </row>
    <row r="1624" spans="1:9" s="104" customFormat="1" ht="30.6" outlineLevel="1" x14ac:dyDescent="0.25">
      <c r="A1624" s="59"/>
      <c r="B1624" s="2" t="s">
        <v>1222</v>
      </c>
      <c r="C1624" s="1" t="s">
        <v>353</v>
      </c>
      <c r="D1624" s="95" t="s">
        <v>283</v>
      </c>
      <c r="E1624" s="5" t="s">
        <v>1888</v>
      </c>
      <c r="F1624" s="95"/>
      <c r="G1624" s="98"/>
      <c r="H1624" s="177"/>
      <c r="I1624" s="287"/>
    </row>
    <row r="1625" spans="1:9" s="104" customFormat="1" ht="30.6" outlineLevel="1" x14ac:dyDescent="0.25">
      <c r="A1625" s="59"/>
      <c r="B1625" s="2" t="s">
        <v>1222</v>
      </c>
      <c r="C1625" s="1" t="s">
        <v>353</v>
      </c>
      <c r="D1625" s="95" t="s">
        <v>1217</v>
      </c>
      <c r="E1625" s="5" t="s">
        <v>1889</v>
      </c>
      <c r="F1625" s="1"/>
      <c r="G1625" s="98"/>
      <c r="H1625" s="177"/>
      <c r="I1625" s="287"/>
    </row>
    <row r="1626" spans="1:9" s="104" customFormat="1" ht="30.6" outlineLevel="1" x14ac:dyDescent="0.25">
      <c r="A1626" s="59"/>
      <c r="B1626" s="2" t="s">
        <v>1222</v>
      </c>
      <c r="C1626" s="1" t="s">
        <v>353</v>
      </c>
      <c r="D1626" s="95" t="s">
        <v>284</v>
      </c>
      <c r="E1626" s="5" t="s">
        <v>1890</v>
      </c>
      <c r="F1626" s="1"/>
      <c r="G1626" s="98"/>
      <c r="H1626" s="177"/>
      <c r="I1626" s="287"/>
    </row>
    <row r="1627" spans="1:9" s="104" customFormat="1" ht="30.6" outlineLevel="1" x14ac:dyDescent="0.25">
      <c r="A1627" s="59"/>
      <c r="B1627" s="2" t="s">
        <v>1222</v>
      </c>
      <c r="C1627" s="1" t="s">
        <v>353</v>
      </c>
      <c r="D1627" s="95" t="s">
        <v>396</v>
      </c>
      <c r="E1627" s="5" t="s">
        <v>1891</v>
      </c>
      <c r="F1627" s="1"/>
      <c r="G1627" s="98"/>
      <c r="H1627" s="177"/>
      <c r="I1627" s="287"/>
    </row>
    <row r="1628" spans="1:9" s="104" customFormat="1" ht="30.6" outlineLevel="1" x14ac:dyDescent="0.25">
      <c r="A1628" s="59"/>
      <c r="B1628" s="2" t="s">
        <v>1222</v>
      </c>
      <c r="C1628" s="1" t="s">
        <v>353</v>
      </c>
      <c r="D1628" s="95" t="s">
        <v>199</v>
      </c>
      <c r="E1628" s="5" t="s">
        <v>2116</v>
      </c>
      <c r="F1628" s="1"/>
      <c r="G1628" s="98"/>
      <c r="H1628" s="177"/>
      <c r="I1628" s="287"/>
    </row>
    <row r="1629" spans="1:9" s="104" customFormat="1" ht="20.399999999999999" outlineLevel="1" x14ac:dyDescent="0.25">
      <c r="A1629" s="51"/>
      <c r="B1629" s="2" t="s">
        <v>1222</v>
      </c>
      <c r="C1629" s="95" t="s">
        <v>353</v>
      </c>
      <c r="D1629" s="95" t="s">
        <v>721</v>
      </c>
      <c r="E1629" s="119" t="s">
        <v>792</v>
      </c>
      <c r="F1629" s="64"/>
      <c r="G1629" s="133"/>
      <c r="H1629" s="177"/>
      <c r="I1629" s="287"/>
    </row>
    <row r="1630" spans="1:9" s="104" customFormat="1" ht="30.6" outlineLevel="1" x14ac:dyDescent="0.25">
      <c r="A1630" s="51"/>
      <c r="B1630" s="2" t="s">
        <v>1222</v>
      </c>
      <c r="C1630" s="95" t="s">
        <v>353</v>
      </c>
      <c r="D1630" s="95" t="s">
        <v>1216</v>
      </c>
      <c r="E1630" s="5" t="s">
        <v>2070</v>
      </c>
      <c r="F1630" s="41"/>
      <c r="G1630" s="98"/>
      <c r="H1630" s="177"/>
      <c r="I1630" s="287"/>
    </row>
    <row r="1631" spans="1:9" s="104" customFormat="1" ht="20.399999999999999" outlineLevel="1" x14ac:dyDescent="0.25">
      <c r="A1631" s="51"/>
      <c r="B1631" s="2" t="s">
        <v>1222</v>
      </c>
      <c r="C1631" s="1" t="s">
        <v>353</v>
      </c>
      <c r="D1631" s="95" t="s">
        <v>1218</v>
      </c>
      <c r="E1631" s="5" t="s">
        <v>1897</v>
      </c>
      <c r="F1631" s="1"/>
      <c r="G1631" s="98"/>
      <c r="H1631" s="177"/>
      <c r="I1631" s="287"/>
    </row>
    <row r="1632" spans="1:9" s="104" customFormat="1" ht="20.399999999999999" outlineLevel="1" x14ac:dyDescent="0.25">
      <c r="A1632" s="51"/>
      <c r="B1632" s="2" t="s">
        <v>1222</v>
      </c>
      <c r="C1632" s="1" t="s">
        <v>353</v>
      </c>
      <c r="D1632" s="95" t="s">
        <v>395</v>
      </c>
      <c r="E1632" s="5" t="s">
        <v>1898</v>
      </c>
      <c r="F1632" s="1"/>
      <c r="G1632" s="98"/>
      <c r="H1632" s="177"/>
      <c r="I1632" s="287"/>
    </row>
    <row r="1633" spans="1:9" s="104" customFormat="1" ht="20.399999999999999" outlineLevel="1" x14ac:dyDescent="0.25">
      <c r="A1633" s="51"/>
      <c r="B1633" s="2" t="s">
        <v>1222</v>
      </c>
      <c r="C1633" s="1" t="s">
        <v>353</v>
      </c>
      <c r="D1633" s="95" t="s">
        <v>284</v>
      </c>
      <c r="E1633" s="5" t="s">
        <v>1899</v>
      </c>
      <c r="F1633" s="1"/>
      <c r="G1633" s="98"/>
      <c r="H1633" s="177"/>
      <c r="I1633" s="287"/>
    </row>
    <row r="1634" spans="1:9" s="104" customFormat="1" ht="20.399999999999999" outlineLevel="1" x14ac:dyDescent="0.25">
      <c r="A1634" s="51"/>
      <c r="B1634" s="2" t="s">
        <v>1222</v>
      </c>
      <c r="C1634" s="1" t="s">
        <v>353</v>
      </c>
      <c r="D1634" s="95" t="s">
        <v>1219</v>
      </c>
      <c r="E1634" s="5" t="s">
        <v>1900</v>
      </c>
      <c r="F1634" s="1"/>
      <c r="G1634" s="98"/>
      <c r="H1634" s="177"/>
      <c r="I1634" s="287"/>
    </row>
    <row r="1635" spans="1:9" s="104" customFormat="1" ht="20.399999999999999" outlineLevel="1" x14ac:dyDescent="0.25">
      <c r="A1635" s="51"/>
      <c r="B1635" s="2" t="s">
        <v>1222</v>
      </c>
      <c r="C1635" s="1" t="s">
        <v>353</v>
      </c>
      <c r="D1635" s="95" t="s">
        <v>1220</v>
      </c>
      <c r="E1635" s="5" t="s">
        <v>1896</v>
      </c>
      <c r="F1635" s="1"/>
      <c r="G1635" s="98"/>
      <c r="H1635" s="177"/>
      <c r="I1635" s="287"/>
    </row>
    <row r="1636" spans="1:9" s="104" customFormat="1" ht="20.399999999999999" outlineLevel="1" x14ac:dyDescent="0.25">
      <c r="A1636" s="51"/>
      <c r="B1636" s="2" t="s">
        <v>1222</v>
      </c>
      <c r="C1636" s="1" t="s">
        <v>353</v>
      </c>
      <c r="D1636" s="95" t="s">
        <v>1221</v>
      </c>
      <c r="E1636" s="5" t="s">
        <v>1895</v>
      </c>
      <c r="F1636" s="1"/>
      <c r="G1636" s="98"/>
      <c r="H1636" s="177"/>
      <c r="I1636" s="287"/>
    </row>
    <row r="1637" spans="1:9" ht="20.399999999999999" x14ac:dyDescent="0.25">
      <c r="A1637" s="51"/>
      <c r="B1637" s="19" t="s">
        <v>326</v>
      </c>
      <c r="C1637" s="18" t="s">
        <v>1392</v>
      </c>
      <c r="D1637" s="24"/>
      <c r="E1637" s="18"/>
      <c r="F1637" s="92"/>
      <c r="G1637" s="98"/>
      <c r="H1637" s="177"/>
      <c r="I1637" s="292"/>
    </row>
    <row r="1638" spans="1:9" ht="20.399999999999999" outlineLevel="1" x14ac:dyDescent="0.25">
      <c r="A1638" s="51"/>
      <c r="B1638" s="85" t="s">
        <v>326</v>
      </c>
      <c r="C1638" s="81" t="s">
        <v>114</v>
      </c>
      <c r="D1638" s="79"/>
      <c r="E1638" s="80"/>
      <c r="F1638" s="121"/>
      <c r="G1638" s="98"/>
      <c r="H1638" s="177"/>
      <c r="I1638" s="292"/>
    </row>
    <row r="1639" spans="1:9" s="104" customFormat="1" ht="20.399999999999999" outlineLevel="1" x14ac:dyDescent="0.25">
      <c r="A1639" s="51"/>
      <c r="B1639" s="5" t="s">
        <v>326</v>
      </c>
      <c r="C1639" s="6"/>
      <c r="D1639" s="6"/>
      <c r="E1639" s="73" t="s">
        <v>771</v>
      </c>
      <c r="F1639" s="4"/>
      <c r="G1639" s="98"/>
      <c r="H1639" s="177"/>
      <c r="I1639" s="292"/>
    </row>
    <row r="1640" spans="1:9" ht="20.399999999999999" outlineLevel="1" x14ac:dyDescent="0.25">
      <c r="A1640" s="51"/>
      <c r="B1640" s="78" t="s">
        <v>326</v>
      </c>
      <c r="C1640" s="6" t="s">
        <v>114</v>
      </c>
      <c r="D1640" s="6" t="s">
        <v>224</v>
      </c>
      <c r="E1640" s="5" t="s">
        <v>1858</v>
      </c>
      <c r="F1640" s="4"/>
      <c r="G1640" s="98"/>
      <c r="H1640" s="177"/>
      <c r="I1640" s="292"/>
    </row>
    <row r="1641" spans="1:9" ht="20.399999999999999" outlineLevel="1" x14ac:dyDescent="0.25">
      <c r="A1641" s="51"/>
      <c r="B1641" s="5" t="s">
        <v>326</v>
      </c>
      <c r="C1641" s="6" t="s">
        <v>114</v>
      </c>
      <c r="D1641" s="6" t="s">
        <v>225</v>
      </c>
      <c r="E1641" s="5" t="s">
        <v>1859</v>
      </c>
      <c r="F1641" s="4"/>
      <c r="G1641" s="98"/>
      <c r="H1641" s="177"/>
      <c r="I1641" s="292"/>
    </row>
    <row r="1642" spans="1:9" ht="20.399999999999999" outlineLevel="1" x14ac:dyDescent="0.25">
      <c r="A1642" s="51"/>
      <c r="B1642" s="5" t="s">
        <v>326</v>
      </c>
      <c r="C1642" s="6" t="s">
        <v>114</v>
      </c>
      <c r="D1642" s="6" t="s">
        <v>226</v>
      </c>
      <c r="E1642" s="5" t="s">
        <v>1860</v>
      </c>
      <c r="F1642" s="4"/>
      <c r="G1642" s="98"/>
      <c r="H1642" s="177"/>
      <c r="I1642" s="292"/>
    </row>
    <row r="1643" spans="1:9" ht="20.399999999999999" outlineLevel="1" x14ac:dyDescent="0.25">
      <c r="A1643" s="51"/>
      <c r="B1643" s="5" t="s">
        <v>326</v>
      </c>
      <c r="C1643" s="6" t="s">
        <v>114</v>
      </c>
      <c r="D1643" s="6" t="s">
        <v>140</v>
      </c>
      <c r="E1643" s="5" t="s">
        <v>1957</v>
      </c>
      <c r="F1643" s="4"/>
      <c r="G1643" s="98"/>
      <c r="H1643" s="177"/>
    </row>
    <row r="1644" spans="1:9" ht="316.2" outlineLevel="1" x14ac:dyDescent="0.25">
      <c r="A1644" s="51"/>
      <c r="B1644" s="5" t="s">
        <v>326</v>
      </c>
      <c r="C1644" s="6" t="s">
        <v>114</v>
      </c>
      <c r="D1644" s="84" t="s">
        <v>141</v>
      </c>
      <c r="E1644" s="5" t="s">
        <v>1958</v>
      </c>
      <c r="F1644" s="14" t="s">
        <v>1062</v>
      </c>
      <c r="G1644" s="90" t="s">
        <v>371</v>
      </c>
      <c r="H1644" s="177"/>
      <c r="I1644" s="292"/>
    </row>
    <row r="1645" spans="1:9" ht="193.8" outlineLevel="1" x14ac:dyDescent="0.25">
      <c r="A1645" s="51"/>
      <c r="B1645" s="5" t="s">
        <v>326</v>
      </c>
      <c r="C1645" s="6" t="s">
        <v>114</v>
      </c>
      <c r="D1645" s="84" t="s">
        <v>142</v>
      </c>
      <c r="E1645" s="5" t="s">
        <v>1959</v>
      </c>
      <c r="F1645" s="14" t="s">
        <v>1062</v>
      </c>
      <c r="G1645" s="90" t="s">
        <v>371</v>
      </c>
      <c r="H1645" s="177"/>
      <c r="I1645" s="292"/>
    </row>
    <row r="1646" spans="1:9" s="104" customFormat="1" ht="20.399999999999999" outlineLevel="1" x14ac:dyDescent="0.25">
      <c r="A1646" s="51"/>
      <c r="B1646" s="8" t="s">
        <v>326</v>
      </c>
      <c r="C1646" s="14" t="s">
        <v>1046</v>
      </c>
      <c r="D1646" s="38"/>
      <c r="E1646" s="37"/>
      <c r="F1646" s="37"/>
      <c r="G1646" s="98"/>
      <c r="H1646" s="177"/>
      <c r="I1646" s="292"/>
    </row>
    <row r="1647" spans="1:9" s="104" customFormat="1" ht="30.6" outlineLevel="1" x14ac:dyDescent="0.25">
      <c r="A1647" s="51"/>
      <c r="B1647" s="5" t="s">
        <v>326</v>
      </c>
      <c r="C1647" s="6" t="s">
        <v>1046</v>
      </c>
      <c r="D1647" s="1" t="s">
        <v>630</v>
      </c>
      <c r="E1647" s="5" t="s">
        <v>1960</v>
      </c>
      <c r="F1647" s="4"/>
      <c r="G1647" s="98"/>
      <c r="H1647" s="177"/>
      <c r="I1647" s="295"/>
    </row>
    <row r="1648" spans="1:9" s="104" customFormat="1" ht="132.6" outlineLevel="1" x14ac:dyDescent="0.25">
      <c r="A1648" s="51"/>
      <c r="B1648" s="5" t="s">
        <v>326</v>
      </c>
      <c r="C1648" s="84" t="s">
        <v>1046</v>
      </c>
      <c r="D1648" s="6" t="s">
        <v>143</v>
      </c>
      <c r="E1648" s="5" t="s">
        <v>1961</v>
      </c>
      <c r="F1648" s="39" t="s">
        <v>1047</v>
      </c>
      <c r="G1648" s="90"/>
      <c r="H1648" s="177"/>
      <c r="I1648" s="292"/>
    </row>
    <row r="1649" spans="1:9" s="104" customFormat="1" ht="40.799999999999997" outlineLevel="1" x14ac:dyDescent="0.25">
      <c r="A1649" s="51"/>
      <c r="B1649" s="5" t="s">
        <v>326</v>
      </c>
      <c r="C1649" s="84" t="s">
        <v>1046</v>
      </c>
      <c r="D1649" s="84" t="s">
        <v>1048</v>
      </c>
      <c r="E1649" s="4" t="s">
        <v>1962</v>
      </c>
      <c r="F1649" s="4"/>
      <c r="G1649" s="90"/>
      <c r="H1649" s="177"/>
      <c r="I1649" s="292"/>
    </row>
    <row r="1650" spans="1:9" s="104" customFormat="1" ht="40.799999999999997" outlineLevel="1" x14ac:dyDescent="0.25">
      <c r="A1650" s="51"/>
      <c r="B1650" s="5" t="s">
        <v>326</v>
      </c>
      <c r="C1650" s="84" t="s">
        <v>1046</v>
      </c>
      <c r="D1650" s="84" t="s">
        <v>1049</v>
      </c>
      <c r="E1650" s="4" t="s">
        <v>1963</v>
      </c>
      <c r="F1650" s="4"/>
      <c r="G1650" s="90"/>
      <c r="H1650" s="177"/>
      <c r="I1650" s="292"/>
    </row>
    <row r="1651" spans="1:9" s="104" customFormat="1" ht="20.399999999999999" outlineLevel="1" x14ac:dyDescent="0.25">
      <c r="A1651" s="51"/>
      <c r="B1651" s="8" t="s">
        <v>326</v>
      </c>
      <c r="C1651" s="14" t="s">
        <v>1050</v>
      </c>
      <c r="D1651" s="38"/>
      <c r="E1651" s="37"/>
      <c r="F1651" s="37"/>
      <c r="G1651" s="98"/>
      <c r="H1651" s="177"/>
      <c r="I1651" s="292"/>
    </row>
    <row r="1652" spans="1:9" s="104" customFormat="1" ht="193.8" outlineLevel="1" x14ac:dyDescent="0.25">
      <c r="A1652" s="51"/>
      <c r="B1652" s="5" t="s">
        <v>326</v>
      </c>
      <c r="C1652" s="84" t="s">
        <v>1050</v>
      </c>
      <c r="D1652" s="6" t="s">
        <v>143</v>
      </c>
      <c r="E1652" s="4" t="s">
        <v>1964</v>
      </c>
      <c r="F1652" s="39" t="s">
        <v>1047</v>
      </c>
      <c r="G1652" s="90"/>
      <c r="H1652" s="177"/>
      <c r="I1652" s="292"/>
    </row>
    <row r="1653" spans="1:9" ht="20.399999999999999" outlineLevel="1" x14ac:dyDescent="0.25">
      <c r="A1653" s="51"/>
      <c r="B1653" s="8" t="s">
        <v>326</v>
      </c>
      <c r="C1653" s="14" t="s">
        <v>1051</v>
      </c>
      <c r="D1653" s="38"/>
      <c r="E1653" s="37"/>
      <c r="F1653" s="37"/>
      <c r="G1653" s="98"/>
      <c r="H1653" s="177"/>
      <c r="I1653" s="292"/>
    </row>
    <row r="1654" spans="1:9" s="104" customFormat="1" ht="40.799999999999997" outlineLevel="1" x14ac:dyDescent="0.25">
      <c r="A1654" s="59"/>
      <c r="B1654" s="64" t="s">
        <v>1403</v>
      </c>
      <c r="C1654" s="1" t="s">
        <v>1051</v>
      </c>
      <c r="D1654" s="95" t="s">
        <v>1253</v>
      </c>
      <c r="E1654" s="5" t="s">
        <v>1965</v>
      </c>
      <c r="F1654" s="5"/>
      <c r="G1654" s="99"/>
      <c r="H1654" s="177"/>
      <c r="I1654" s="292"/>
    </row>
    <row r="1655" spans="1:9" ht="20.399999999999999" outlineLevel="1" x14ac:dyDescent="0.25">
      <c r="A1655" s="51"/>
      <c r="B1655" s="5" t="s">
        <v>326</v>
      </c>
      <c r="C1655" s="6" t="s">
        <v>1051</v>
      </c>
      <c r="D1655" s="6" t="s">
        <v>224</v>
      </c>
      <c r="E1655" s="5" t="s">
        <v>1858</v>
      </c>
      <c r="F1655" s="4"/>
      <c r="G1655" s="90"/>
      <c r="H1655" s="177"/>
      <c r="I1655" s="292"/>
    </row>
    <row r="1656" spans="1:9" ht="20.399999999999999" outlineLevel="1" x14ac:dyDescent="0.25">
      <c r="A1656" s="51"/>
      <c r="B1656" s="5" t="s">
        <v>326</v>
      </c>
      <c r="C1656" s="6" t="s">
        <v>1051</v>
      </c>
      <c r="D1656" s="6" t="s">
        <v>225</v>
      </c>
      <c r="E1656" s="5" t="s">
        <v>1859</v>
      </c>
      <c r="F1656" s="4"/>
      <c r="G1656" s="98"/>
      <c r="H1656" s="177"/>
      <c r="I1656" s="292"/>
    </row>
    <row r="1657" spans="1:9" ht="20.399999999999999" outlineLevel="1" x14ac:dyDescent="0.25">
      <c r="A1657" s="51"/>
      <c r="B1657" s="5" t="s">
        <v>326</v>
      </c>
      <c r="C1657" s="6" t="s">
        <v>1051</v>
      </c>
      <c r="D1657" s="6" t="s">
        <v>226</v>
      </c>
      <c r="E1657" s="5" t="s">
        <v>1860</v>
      </c>
      <c r="F1657" s="4"/>
      <c r="G1657" s="98"/>
      <c r="H1657" s="177"/>
      <c r="I1657" s="292"/>
    </row>
    <row r="1658" spans="1:9" ht="20.399999999999999" outlineLevel="1" x14ac:dyDescent="0.25">
      <c r="A1658" s="51"/>
      <c r="B1658" s="5" t="s">
        <v>326</v>
      </c>
      <c r="C1658" s="6" t="s">
        <v>1051</v>
      </c>
      <c r="D1658" s="6" t="s">
        <v>140</v>
      </c>
      <c r="E1658" s="5" t="s">
        <v>1957</v>
      </c>
      <c r="F1658" s="4"/>
      <c r="G1658" s="98"/>
      <c r="H1658" s="177"/>
      <c r="I1658" s="295"/>
    </row>
    <row r="1659" spans="1:9" s="104" customFormat="1" ht="20.399999999999999" outlineLevel="1" x14ac:dyDescent="0.25">
      <c r="A1659" s="51"/>
      <c r="B1659" s="8" t="s">
        <v>326</v>
      </c>
      <c r="C1659" s="14" t="s">
        <v>1052</v>
      </c>
      <c r="D1659" s="38"/>
      <c r="E1659" s="37"/>
      <c r="F1659" s="37"/>
      <c r="G1659" s="98"/>
      <c r="H1659" s="177"/>
      <c r="I1659" s="292"/>
    </row>
    <row r="1660" spans="1:9" ht="20.399999999999999" outlineLevel="1" x14ac:dyDescent="0.25">
      <c r="A1660" s="51"/>
      <c r="B1660" s="8" t="s">
        <v>326</v>
      </c>
      <c r="C1660" s="14" t="s">
        <v>1060</v>
      </c>
      <c r="D1660" s="38"/>
      <c r="E1660" s="37"/>
      <c r="F1660" s="37"/>
      <c r="G1660" s="98"/>
      <c r="H1660" s="177"/>
      <c r="I1660" s="292"/>
    </row>
    <row r="1661" spans="1:9" s="104" customFormat="1" ht="20.399999999999999" outlineLevel="1" x14ac:dyDescent="0.25">
      <c r="A1661" s="51"/>
      <c r="B1661" s="2" t="s">
        <v>326</v>
      </c>
      <c r="C1661" s="95" t="s">
        <v>1059</v>
      </c>
      <c r="D1661" s="95" t="s">
        <v>746</v>
      </c>
      <c r="E1661" s="125"/>
      <c r="F1661" s="64" t="s">
        <v>725</v>
      </c>
      <c r="G1661" s="133" t="s">
        <v>740</v>
      </c>
      <c r="H1661" s="177"/>
      <c r="I1661" s="294"/>
    </row>
    <row r="1662" spans="1:9" s="104" customFormat="1" ht="20.399999999999999" outlineLevel="1" x14ac:dyDescent="0.25">
      <c r="A1662" s="51"/>
      <c r="B1662" s="2" t="s">
        <v>326</v>
      </c>
      <c r="C1662" s="95" t="s">
        <v>1059</v>
      </c>
      <c r="D1662" s="95" t="s">
        <v>1127</v>
      </c>
      <c r="E1662" s="132" t="s">
        <v>1360</v>
      </c>
      <c r="F1662" s="64" t="s">
        <v>725</v>
      </c>
      <c r="G1662" s="133" t="s">
        <v>740</v>
      </c>
      <c r="H1662" s="177"/>
      <c r="I1662" s="294"/>
    </row>
    <row r="1663" spans="1:9" s="104" customFormat="1" ht="112.2" outlineLevel="1" x14ac:dyDescent="0.25">
      <c r="A1663" s="51"/>
      <c r="B1663" s="2" t="s">
        <v>326</v>
      </c>
      <c r="C1663" s="95" t="s">
        <v>1059</v>
      </c>
      <c r="D1663" s="95" t="s">
        <v>1045</v>
      </c>
      <c r="E1663" s="64" t="s">
        <v>1966</v>
      </c>
      <c r="F1663" s="64"/>
      <c r="G1663" s="133"/>
      <c r="H1663" s="177"/>
      <c r="I1663" s="294"/>
    </row>
    <row r="1664" spans="1:9" s="104" customFormat="1" ht="20.399999999999999" outlineLevel="1" x14ac:dyDescent="0.25">
      <c r="A1664" s="51"/>
      <c r="B1664" s="2" t="s">
        <v>326</v>
      </c>
      <c r="C1664" s="95" t="s">
        <v>1059</v>
      </c>
      <c r="D1664" s="95" t="s">
        <v>1128</v>
      </c>
      <c r="E1664" s="132" t="s">
        <v>1361</v>
      </c>
      <c r="F1664" s="64" t="s">
        <v>725</v>
      </c>
      <c r="G1664" s="133" t="s">
        <v>740</v>
      </c>
      <c r="H1664" s="177"/>
      <c r="I1664" s="294"/>
    </row>
    <row r="1665" spans="1:9" s="104" customFormat="1" ht="81.599999999999994" outlineLevel="1" x14ac:dyDescent="0.25">
      <c r="A1665" s="51"/>
      <c r="B1665" s="2" t="s">
        <v>326</v>
      </c>
      <c r="C1665" s="95" t="s">
        <v>1059</v>
      </c>
      <c r="D1665" s="95" t="s">
        <v>1045</v>
      </c>
      <c r="E1665" s="64" t="s">
        <v>1967</v>
      </c>
      <c r="F1665" s="64"/>
      <c r="G1665" s="133"/>
      <c r="H1665" s="177"/>
      <c r="I1665" s="294"/>
    </row>
    <row r="1666" spans="1:9" s="104" customFormat="1" ht="20.399999999999999" outlineLevel="1" x14ac:dyDescent="0.25">
      <c r="A1666" s="59"/>
      <c r="B1666" s="2" t="s">
        <v>326</v>
      </c>
      <c r="C1666" s="95" t="s">
        <v>1059</v>
      </c>
      <c r="D1666" s="95" t="s">
        <v>1129</v>
      </c>
      <c r="E1666" s="119" t="s">
        <v>792</v>
      </c>
      <c r="F1666" s="64"/>
      <c r="G1666" s="133"/>
      <c r="H1666" s="177"/>
      <c r="I1666" s="294"/>
    </row>
    <row r="1667" spans="1:9" s="104" customFormat="1" ht="20.399999999999999" outlineLevel="1" x14ac:dyDescent="0.25">
      <c r="A1667" s="59"/>
      <c r="B1667" s="2" t="s">
        <v>326</v>
      </c>
      <c r="C1667" s="95" t="s">
        <v>1059</v>
      </c>
      <c r="D1667" s="95" t="s">
        <v>1045</v>
      </c>
      <c r="E1667" s="119" t="s">
        <v>792</v>
      </c>
      <c r="F1667" s="64"/>
      <c r="G1667" s="133"/>
      <c r="H1667" s="177"/>
      <c r="I1667" s="294"/>
    </row>
    <row r="1668" spans="1:9" s="104" customFormat="1" ht="30.6" outlineLevel="1" x14ac:dyDescent="0.25">
      <c r="A1668" s="59"/>
      <c r="B1668" s="2" t="s">
        <v>326</v>
      </c>
      <c r="C1668" s="95" t="s">
        <v>1059</v>
      </c>
      <c r="D1668" s="95" t="s">
        <v>1131</v>
      </c>
      <c r="E1668" s="119" t="s">
        <v>792</v>
      </c>
      <c r="F1668" s="64"/>
      <c r="G1668" s="133"/>
      <c r="H1668" s="177"/>
      <c r="I1668" s="294"/>
    </row>
    <row r="1669" spans="1:9" s="104" customFormat="1" ht="20.399999999999999" outlineLevel="1" x14ac:dyDescent="0.25">
      <c r="A1669" s="51"/>
      <c r="B1669" s="2" t="s">
        <v>326</v>
      </c>
      <c r="C1669" s="95" t="s">
        <v>1059</v>
      </c>
      <c r="D1669" s="1" t="s">
        <v>1045</v>
      </c>
      <c r="E1669" s="119" t="s">
        <v>792</v>
      </c>
      <c r="F1669" s="14" t="s">
        <v>421</v>
      </c>
      <c r="G1669" s="98"/>
      <c r="H1669" s="177"/>
      <c r="I1669" s="294"/>
    </row>
    <row r="1670" spans="1:9" s="104" customFormat="1" ht="20.399999999999999" outlineLevel="1" x14ac:dyDescent="0.25">
      <c r="A1670" s="51"/>
      <c r="B1670" s="2" t="s">
        <v>326</v>
      </c>
      <c r="C1670" s="95" t="s">
        <v>1059</v>
      </c>
      <c r="D1670" s="95" t="s">
        <v>1130</v>
      </c>
      <c r="E1670" s="119" t="s">
        <v>792</v>
      </c>
      <c r="F1670" s="64"/>
      <c r="G1670" s="133"/>
      <c r="H1670" s="177"/>
      <c r="I1670" s="294"/>
    </row>
    <row r="1671" spans="1:9" s="104" customFormat="1" ht="20.399999999999999" outlineLevel="1" x14ac:dyDescent="0.25">
      <c r="A1671" s="51"/>
      <c r="B1671" s="2" t="s">
        <v>326</v>
      </c>
      <c r="C1671" s="95" t="s">
        <v>1059</v>
      </c>
      <c r="D1671" s="6" t="s">
        <v>1045</v>
      </c>
      <c r="E1671" s="119" t="s">
        <v>792</v>
      </c>
      <c r="F1671" s="14" t="s">
        <v>421</v>
      </c>
      <c r="G1671" s="98"/>
      <c r="H1671" s="177"/>
      <c r="I1671" s="294"/>
    </row>
    <row r="1672" spans="1:9" ht="20.399999999999999" x14ac:dyDescent="0.25">
      <c r="A1672" s="51"/>
      <c r="B1672" s="19" t="s">
        <v>456</v>
      </c>
      <c r="C1672" s="18" t="s">
        <v>1382</v>
      </c>
      <c r="D1672" s="24" t="s">
        <v>415</v>
      </c>
      <c r="E1672" s="18"/>
      <c r="F1672" s="92"/>
      <c r="G1672" s="98"/>
      <c r="H1672" s="177"/>
      <c r="I1672" s="292"/>
    </row>
    <row r="1673" spans="1:9" ht="20.399999999999999" outlineLevel="1" x14ac:dyDescent="0.25">
      <c r="A1673" s="51"/>
      <c r="B1673" s="49" t="s">
        <v>456</v>
      </c>
      <c r="C1673" s="14" t="s">
        <v>148</v>
      </c>
      <c r="D1673" s="33" t="s">
        <v>415</v>
      </c>
      <c r="E1673" s="8"/>
      <c r="F1673" s="14"/>
      <c r="G1673" s="98"/>
      <c r="H1673" s="177"/>
      <c r="I1673" s="292"/>
    </row>
    <row r="1674" spans="1:9" ht="132.6" outlineLevel="1" x14ac:dyDescent="0.25">
      <c r="A1674" s="51"/>
      <c r="B1674" s="12" t="s">
        <v>282</v>
      </c>
      <c r="C1674" s="1" t="s">
        <v>148</v>
      </c>
      <c r="D1674" s="6" t="s">
        <v>376</v>
      </c>
      <c r="E1674" s="5" t="s">
        <v>1885</v>
      </c>
      <c r="F1674" s="41" t="s">
        <v>772</v>
      </c>
      <c r="G1674" s="99" t="s">
        <v>371</v>
      </c>
      <c r="H1674" s="177"/>
      <c r="I1674" s="292"/>
    </row>
    <row r="1675" spans="1:9" ht="132.6" outlineLevel="1" x14ac:dyDescent="0.25">
      <c r="A1675" s="51"/>
      <c r="B1675" s="12" t="s">
        <v>282</v>
      </c>
      <c r="C1675" s="1" t="s">
        <v>148</v>
      </c>
      <c r="D1675" s="6" t="s">
        <v>86</v>
      </c>
      <c r="E1675" s="5" t="s">
        <v>1886</v>
      </c>
      <c r="F1675" s="41" t="s">
        <v>772</v>
      </c>
      <c r="G1675" s="99" t="s">
        <v>371</v>
      </c>
      <c r="H1675" s="177"/>
      <c r="I1675" s="292"/>
    </row>
    <row r="1676" spans="1:9" ht="142.80000000000001" outlineLevel="1" x14ac:dyDescent="0.25">
      <c r="A1676" s="51"/>
      <c r="B1676" s="12" t="s">
        <v>282</v>
      </c>
      <c r="C1676" s="1" t="s">
        <v>148</v>
      </c>
      <c r="D1676" s="6" t="s">
        <v>85</v>
      </c>
      <c r="E1676" s="5" t="s">
        <v>1887</v>
      </c>
      <c r="F1676" s="41" t="s">
        <v>772</v>
      </c>
      <c r="G1676" s="99" t="s">
        <v>371</v>
      </c>
      <c r="H1676" s="177"/>
      <c r="I1676" s="292"/>
    </row>
    <row r="1677" spans="1:9" s="104" customFormat="1" ht="20.399999999999999" outlineLevel="1" x14ac:dyDescent="0.25">
      <c r="A1677" s="51"/>
      <c r="B1677" s="2" t="s">
        <v>282</v>
      </c>
      <c r="C1677" s="1" t="s">
        <v>148</v>
      </c>
      <c r="D1677" s="95" t="s">
        <v>736</v>
      </c>
      <c r="E1677" s="132" t="s">
        <v>1359</v>
      </c>
      <c r="F1677" s="64" t="s">
        <v>725</v>
      </c>
      <c r="G1677" s="133" t="s">
        <v>740</v>
      </c>
      <c r="H1677" s="177"/>
      <c r="I1677" s="294"/>
    </row>
    <row r="1678" spans="1:9" s="104" customFormat="1" ht="20.399999999999999" outlineLevel="1" x14ac:dyDescent="0.25">
      <c r="A1678" s="51"/>
      <c r="B1678" s="2" t="s">
        <v>282</v>
      </c>
      <c r="C1678" s="1" t="s">
        <v>148</v>
      </c>
      <c r="D1678" s="95" t="s">
        <v>95</v>
      </c>
      <c r="E1678" s="125"/>
      <c r="F1678" s="64" t="s">
        <v>725</v>
      </c>
      <c r="G1678" s="133" t="s">
        <v>740</v>
      </c>
      <c r="H1678" s="177"/>
      <c r="I1678" s="294"/>
    </row>
    <row r="1679" spans="1:9" ht="20.399999999999999" x14ac:dyDescent="0.25">
      <c r="A1679" s="51"/>
      <c r="B1679" s="19" t="s">
        <v>541</v>
      </c>
      <c r="C1679" s="18" t="s">
        <v>1383</v>
      </c>
      <c r="D1679" s="24" t="s">
        <v>415</v>
      </c>
      <c r="E1679" s="18"/>
      <c r="F1679" s="92"/>
      <c r="G1679" s="98"/>
      <c r="H1679" s="177"/>
      <c r="I1679" s="292"/>
    </row>
    <row r="1680" spans="1:9" ht="30.6" outlineLevel="1" x14ac:dyDescent="0.25">
      <c r="A1680" s="51"/>
      <c r="B1680" s="49" t="s">
        <v>306</v>
      </c>
      <c r="C1680" s="14" t="s">
        <v>481</v>
      </c>
      <c r="D1680" s="33" t="s">
        <v>415</v>
      </c>
      <c r="E1680" s="8"/>
      <c r="F1680" s="14" t="s">
        <v>188</v>
      </c>
      <c r="G1680" s="98"/>
      <c r="H1680" s="177"/>
      <c r="I1680" s="292"/>
    </row>
    <row r="1681" spans="1:9" ht="20.399999999999999" outlineLevel="1" x14ac:dyDescent="0.25">
      <c r="A1681" s="51"/>
      <c r="B1681" s="2" t="s">
        <v>306</v>
      </c>
      <c r="C1681" s="1"/>
      <c r="D1681" s="6"/>
      <c r="E1681" s="73" t="s">
        <v>771</v>
      </c>
      <c r="F1681" s="6"/>
      <c r="G1681" s="98"/>
      <c r="H1681" s="177"/>
      <c r="I1681" s="292"/>
    </row>
    <row r="1682" spans="1:9" ht="214.2" outlineLevel="1" x14ac:dyDescent="0.25">
      <c r="A1682" s="51"/>
      <c r="B1682" s="129" t="s">
        <v>306</v>
      </c>
      <c r="C1682" s="131" t="s">
        <v>481</v>
      </c>
      <c r="D1682" s="130" t="s">
        <v>543</v>
      </c>
      <c r="E1682" s="5" t="s">
        <v>1968</v>
      </c>
      <c r="F1682" s="14" t="s">
        <v>790</v>
      </c>
      <c r="G1682" s="98"/>
      <c r="H1682" s="177"/>
      <c r="I1682" s="292"/>
    </row>
    <row r="1683" spans="1:9" ht="142.80000000000001" outlineLevel="1" x14ac:dyDescent="0.25">
      <c r="A1683" s="51"/>
      <c r="B1683" s="2" t="s">
        <v>306</v>
      </c>
      <c r="C1683" s="1" t="s">
        <v>481</v>
      </c>
      <c r="D1683" s="6" t="s">
        <v>544</v>
      </c>
      <c r="E1683" s="64" t="s">
        <v>1356</v>
      </c>
      <c r="F1683" s="14" t="s">
        <v>255</v>
      </c>
      <c r="G1683" s="98"/>
      <c r="H1683" s="177"/>
      <c r="I1683" s="292"/>
    </row>
    <row r="1684" spans="1:9" ht="183.6" outlineLevel="1" x14ac:dyDescent="0.25">
      <c r="A1684" s="51"/>
      <c r="B1684" s="2" t="s">
        <v>306</v>
      </c>
      <c r="C1684" s="1" t="s">
        <v>481</v>
      </c>
      <c r="D1684" s="6" t="s">
        <v>26</v>
      </c>
      <c r="E1684" s="64" t="s">
        <v>1375</v>
      </c>
      <c r="F1684" s="14" t="s">
        <v>790</v>
      </c>
      <c r="G1684" s="98"/>
      <c r="H1684" s="177"/>
      <c r="I1684" s="292"/>
    </row>
    <row r="1685" spans="1:9" s="104" customFormat="1" ht="20.399999999999999" outlineLevel="1" x14ac:dyDescent="0.25">
      <c r="A1685" s="51"/>
      <c r="B1685" s="49" t="s">
        <v>306</v>
      </c>
      <c r="C1685" s="14" t="s">
        <v>481</v>
      </c>
      <c r="D1685" s="33" t="s">
        <v>415</v>
      </c>
      <c r="E1685" s="8"/>
      <c r="F1685" s="39"/>
      <c r="G1685" s="55"/>
      <c r="H1685" s="177"/>
      <c r="I1685" s="287"/>
    </row>
    <row r="1686" spans="1:9" s="104" customFormat="1" ht="51" outlineLevel="1" x14ac:dyDescent="0.25">
      <c r="A1686" s="51"/>
      <c r="B1686" s="2" t="s">
        <v>306</v>
      </c>
      <c r="C1686" s="1" t="s">
        <v>481</v>
      </c>
      <c r="D1686" s="6" t="s">
        <v>35</v>
      </c>
      <c r="E1686" s="5" t="s">
        <v>1969</v>
      </c>
      <c r="F1686" s="13"/>
      <c r="G1686" s="55"/>
      <c r="H1686" s="177"/>
      <c r="I1686" s="287"/>
    </row>
    <row r="1687" spans="1:9" s="104" customFormat="1" ht="30.6" outlineLevel="1" x14ac:dyDescent="0.25">
      <c r="A1687" s="51"/>
      <c r="B1687" s="2" t="s">
        <v>306</v>
      </c>
      <c r="C1687" s="1" t="s">
        <v>481</v>
      </c>
      <c r="D1687" s="6" t="s">
        <v>270</v>
      </c>
      <c r="E1687" s="5" t="s">
        <v>1970</v>
      </c>
      <c r="F1687" s="10"/>
      <c r="G1687" s="55"/>
      <c r="H1687" s="177"/>
      <c r="I1687" s="287"/>
    </row>
    <row r="1688" spans="1:9" s="104" customFormat="1" ht="40.799999999999997" outlineLevel="1" x14ac:dyDescent="0.25">
      <c r="A1688" s="51"/>
      <c r="B1688" s="2" t="s">
        <v>306</v>
      </c>
      <c r="C1688" s="1" t="s">
        <v>481</v>
      </c>
      <c r="D1688" s="6" t="s">
        <v>401</v>
      </c>
      <c r="E1688" s="5" t="s">
        <v>1971</v>
      </c>
      <c r="F1688" s="10"/>
      <c r="G1688" s="55"/>
      <c r="H1688" s="177"/>
      <c r="I1688" s="287"/>
    </row>
    <row r="1689" spans="1:9" s="104" customFormat="1" ht="81.599999999999994" outlineLevel="1" x14ac:dyDescent="0.25">
      <c r="A1689" s="51"/>
      <c r="B1689" s="2" t="s">
        <v>306</v>
      </c>
      <c r="C1689" s="1" t="s">
        <v>481</v>
      </c>
      <c r="D1689" s="6" t="s">
        <v>78</v>
      </c>
      <c r="E1689" s="4" t="s">
        <v>1972</v>
      </c>
      <c r="F1689" s="13"/>
      <c r="G1689" s="55"/>
      <c r="H1689" s="177"/>
      <c r="I1689" s="287"/>
    </row>
    <row r="1690" spans="1:9" s="104" customFormat="1" ht="40.799999999999997" outlineLevel="1" x14ac:dyDescent="0.25">
      <c r="A1690" s="51"/>
      <c r="B1690" s="2" t="s">
        <v>306</v>
      </c>
      <c r="C1690" s="1" t="s">
        <v>481</v>
      </c>
      <c r="D1690" s="6" t="s">
        <v>79</v>
      </c>
      <c r="E1690" s="5" t="s">
        <v>1973</v>
      </c>
      <c r="F1690" s="13"/>
      <c r="G1690" s="55"/>
      <c r="H1690" s="177"/>
      <c r="I1690" s="287"/>
    </row>
    <row r="1691" spans="1:9" s="104" customFormat="1" ht="20.399999999999999" outlineLevel="1" x14ac:dyDescent="0.25">
      <c r="A1691" s="51"/>
      <c r="B1691" s="2" t="s">
        <v>306</v>
      </c>
      <c r="C1691" s="1" t="s">
        <v>481</v>
      </c>
      <c r="D1691" s="6" t="s">
        <v>459</v>
      </c>
      <c r="E1691" s="4" t="s">
        <v>1974</v>
      </c>
      <c r="F1691" s="13"/>
      <c r="G1691" s="55"/>
      <c r="H1691" s="177"/>
      <c r="I1691" s="287"/>
    </row>
    <row r="1692" spans="1:9" s="104" customFormat="1" ht="40.799999999999997" outlineLevel="1" x14ac:dyDescent="0.25">
      <c r="A1692" s="51"/>
      <c r="B1692" s="2" t="s">
        <v>306</v>
      </c>
      <c r="C1692" s="1" t="s">
        <v>481</v>
      </c>
      <c r="D1692" s="6" t="s">
        <v>430</v>
      </c>
      <c r="E1692" s="4" t="s">
        <v>1975</v>
      </c>
      <c r="F1692" s="13"/>
      <c r="G1692" s="55"/>
      <c r="H1692" s="177"/>
      <c r="I1692" s="287"/>
    </row>
    <row r="1693" spans="1:9" s="104" customFormat="1" ht="40.799999999999997" outlineLevel="1" x14ac:dyDescent="0.25">
      <c r="A1693" s="51"/>
      <c r="B1693" s="2" t="s">
        <v>306</v>
      </c>
      <c r="C1693" s="1" t="s">
        <v>481</v>
      </c>
      <c r="D1693" s="6" t="s">
        <v>431</v>
      </c>
      <c r="E1693" s="4" t="s">
        <v>1976</v>
      </c>
      <c r="F1693" s="13"/>
      <c r="G1693" s="55"/>
      <c r="H1693" s="177"/>
      <c r="I1693" s="287"/>
    </row>
    <row r="1694" spans="1:9" s="104" customFormat="1" ht="40.799999999999997" outlineLevel="1" x14ac:dyDescent="0.25">
      <c r="A1694" s="51"/>
      <c r="B1694" s="2" t="s">
        <v>306</v>
      </c>
      <c r="C1694" s="1" t="s">
        <v>481</v>
      </c>
      <c r="D1694" s="6" t="s">
        <v>574</v>
      </c>
      <c r="E1694" s="4" t="s">
        <v>1977</v>
      </c>
      <c r="F1694" s="13"/>
      <c r="G1694" s="55"/>
      <c r="H1694" s="177"/>
      <c r="I1694" s="287"/>
    </row>
    <row r="1695" spans="1:9" ht="20.399999999999999" outlineLevel="1" x14ac:dyDescent="0.25">
      <c r="A1695" s="51"/>
      <c r="B1695" s="49" t="s">
        <v>306</v>
      </c>
      <c r="C1695" s="14" t="s">
        <v>460</v>
      </c>
      <c r="D1695" s="33" t="s">
        <v>415</v>
      </c>
      <c r="E1695" s="8"/>
      <c r="F1695" s="14"/>
      <c r="G1695" s="98"/>
      <c r="H1695" s="177"/>
      <c r="I1695" s="292"/>
    </row>
    <row r="1696" spans="1:9" ht="20.399999999999999" outlineLevel="1" x14ac:dyDescent="0.25">
      <c r="A1696" s="51"/>
      <c r="B1696" s="2" t="s">
        <v>306</v>
      </c>
      <c r="C1696" s="1" t="s">
        <v>460</v>
      </c>
      <c r="D1696" s="6" t="s">
        <v>257</v>
      </c>
      <c r="E1696" s="134" t="s">
        <v>1930</v>
      </c>
      <c r="F1696" s="84"/>
      <c r="G1696" s="98" t="s">
        <v>775</v>
      </c>
      <c r="H1696" s="177"/>
      <c r="I1696" s="292"/>
    </row>
    <row r="1697" spans="1:9" ht="30.6" outlineLevel="1" x14ac:dyDescent="0.25">
      <c r="A1697" s="51"/>
      <c r="B1697" s="105" t="s">
        <v>306</v>
      </c>
      <c r="C1697" s="1" t="s">
        <v>460</v>
      </c>
      <c r="D1697" s="6" t="s">
        <v>461</v>
      </c>
      <c r="E1697" s="134" t="s">
        <v>1978</v>
      </c>
      <c r="F1697" s="84"/>
      <c r="G1697" s="98" t="s">
        <v>775</v>
      </c>
      <c r="H1697" s="177"/>
      <c r="I1697" s="292"/>
    </row>
    <row r="1698" spans="1:9" ht="20.399999999999999" outlineLevel="1" x14ac:dyDescent="0.25">
      <c r="A1698" s="51"/>
      <c r="B1698" s="2" t="s">
        <v>306</v>
      </c>
      <c r="C1698" s="1" t="s">
        <v>460</v>
      </c>
      <c r="D1698" s="6" t="s">
        <v>270</v>
      </c>
      <c r="E1698" s="4" t="s">
        <v>423</v>
      </c>
      <c r="F1698" s="6"/>
      <c r="G1698" s="98"/>
      <c r="H1698" s="137"/>
      <c r="I1698" s="292"/>
    </row>
    <row r="1699" spans="1:9" ht="20.399999999999999" outlineLevel="1" x14ac:dyDescent="0.25">
      <c r="A1699" s="51"/>
      <c r="B1699" s="2" t="s">
        <v>306</v>
      </c>
      <c r="C1699" s="1" t="s">
        <v>460</v>
      </c>
      <c r="D1699" s="6" t="s">
        <v>401</v>
      </c>
      <c r="E1699" s="123"/>
      <c r="F1699" s="14" t="s">
        <v>71</v>
      </c>
      <c r="G1699" s="98"/>
      <c r="H1699" s="137"/>
      <c r="I1699" s="292"/>
    </row>
    <row r="1700" spans="1:9" ht="20.399999999999999" outlineLevel="1" x14ac:dyDescent="0.25">
      <c r="A1700" s="51"/>
      <c r="B1700" s="2" t="s">
        <v>306</v>
      </c>
      <c r="C1700" s="1" t="s">
        <v>460</v>
      </c>
      <c r="D1700" s="6" t="s">
        <v>459</v>
      </c>
      <c r="E1700" s="134" t="s">
        <v>1979</v>
      </c>
      <c r="F1700" s="84"/>
      <c r="G1700" s="98" t="s">
        <v>775</v>
      </c>
      <c r="H1700" s="177"/>
      <c r="I1700" s="292"/>
    </row>
    <row r="1701" spans="1:9" ht="20.399999999999999" outlineLevel="1" x14ac:dyDescent="0.25">
      <c r="A1701" s="51"/>
      <c r="B1701" s="2" t="s">
        <v>306</v>
      </c>
      <c r="C1701" s="1" t="s">
        <v>460</v>
      </c>
      <c r="D1701" s="6" t="s">
        <v>464</v>
      </c>
      <c r="E1701" s="4" t="s">
        <v>1980</v>
      </c>
      <c r="F1701" s="84"/>
      <c r="G1701" s="98"/>
      <c r="H1701" s="177"/>
      <c r="I1701" s="292"/>
    </row>
    <row r="1702" spans="1:9" ht="20.399999999999999" outlineLevel="1" x14ac:dyDescent="0.25">
      <c r="A1702" s="51"/>
      <c r="B1702" s="2" t="s">
        <v>306</v>
      </c>
      <c r="C1702" s="1" t="s">
        <v>460</v>
      </c>
      <c r="D1702" s="6" t="s">
        <v>465</v>
      </c>
      <c r="E1702" s="146" t="s">
        <v>792</v>
      </c>
      <c r="F1702" s="6"/>
      <c r="G1702" s="98" t="s">
        <v>775</v>
      </c>
      <c r="H1702" s="177"/>
      <c r="I1702" s="292"/>
    </row>
    <row r="1703" spans="1:9" ht="20.399999999999999" outlineLevel="1" x14ac:dyDescent="0.25">
      <c r="A1703" s="51"/>
      <c r="B1703" s="2" t="s">
        <v>306</v>
      </c>
      <c r="C1703" s="1" t="s">
        <v>460</v>
      </c>
      <c r="D1703" s="6" t="s">
        <v>502</v>
      </c>
      <c r="E1703" s="134" t="s">
        <v>1981</v>
      </c>
      <c r="F1703" s="84"/>
      <c r="G1703" s="90" t="s">
        <v>775</v>
      </c>
      <c r="H1703" s="180"/>
      <c r="I1703" s="292"/>
    </row>
    <row r="1704" spans="1:9" s="104" customFormat="1" ht="20.399999999999999" outlineLevel="1" x14ac:dyDescent="0.25">
      <c r="A1704" s="51"/>
      <c r="B1704" s="49" t="s">
        <v>306</v>
      </c>
      <c r="C1704" s="14" t="s">
        <v>379</v>
      </c>
      <c r="D1704" s="33" t="s">
        <v>415</v>
      </c>
      <c r="E1704" s="8"/>
      <c r="F1704" s="39"/>
      <c r="G1704" s="90"/>
      <c r="H1704" s="180"/>
      <c r="I1704" s="292"/>
    </row>
    <row r="1705" spans="1:9" s="104" customFormat="1" ht="20.399999999999999" outlineLevel="1" x14ac:dyDescent="0.25">
      <c r="A1705" s="51"/>
      <c r="B1705" s="2" t="s">
        <v>306</v>
      </c>
      <c r="C1705" s="1" t="s">
        <v>379</v>
      </c>
      <c r="D1705" s="6" t="s">
        <v>347</v>
      </c>
      <c r="E1705" s="4" t="s">
        <v>1982</v>
      </c>
      <c r="F1705" s="13"/>
      <c r="G1705" s="90"/>
      <c r="H1705" s="180"/>
      <c r="I1705" s="292"/>
    </row>
    <row r="1706" spans="1:9" s="104" customFormat="1" ht="20.399999999999999" outlineLevel="1" x14ac:dyDescent="0.25">
      <c r="A1706" s="51"/>
      <c r="B1706" s="2" t="s">
        <v>306</v>
      </c>
      <c r="C1706" s="1" t="s">
        <v>379</v>
      </c>
      <c r="D1706" s="6" t="s">
        <v>503</v>
      </c>
      <c r="E1706" s="4" t="s">
        <v>1983</v>
      </c>
      <c r="F1706" s="13"/>
      <c r="G1706" s="90"/>
      <c r="H1706" s="180"/>
      <c r="I1706" s="292"/>
    </row>
    <row r="1707" spans="1:9" s="104" customFormat="1" ht="20.399999999999999" outlineLevel="1" x14ac:dyDescent="0.25">
      <c r="A1707" s="51"/>
      <c r="B1707" s="2" t="s">
        <v>306</v>
      </c>
      <c r="C1707" s="1" t="s">
        <v>379</v>
      </c>
      <c r="D1707" s="6" t="s">
        <v>504</v>
      </c>
      <c r="E1707" s="4" t="s">
        <v>1984</v>
      </c>
      <c r="F1707" s="13"/>
      <c r="G1707" s="90"/>
      <c r="H1707" s="180"/>
      <c r="I1707" s="292"/>
    </row>
    <row r="1708" spans="1:9" s="104" customFormat="1" ht="20.399999999999999" outlineLevel="1" x14ac:dyDescent="0.25">
      <c r="A1708" s="51"/>
      <c r="B1708" s="2" t="s">
        <v>306</v>
      </c>
      <c r="C1708" s="1" t="s">
        <v>379</v>
      </c>
      <c r="D1708" s="6" t="s">
        <v>348</v>
      </c>
      <c r="E1708" s="4" t="s">
        <v>1985</v>
      </c>
      <c r="F1708" s="13"/>
      <c r="G1708" s="90"/>
      <c r="H1708" s="180"/>
      <c r="I1708" s="292"/>
    </row>
    <row r="1709" spans="1:9" s="104" customFormat="1" ht="20.399999999999999" outlineLevel="1" x14ac:dyDescent="0.25">
      <c r="A1709" s="51"/>
      <c r="B1709" s="2" t="s">
        <v>306</v>
      </c>
      <c r="C1709" s="1" t="s">
        <v>379</v>
      </c>
      <c r="D1709" s="6" t="s">
        <v>503</v>
      </c>
      <c r="E1709" s="4" t="s">
        <v>1986</v>
      </c>
      <c r="F1709" s="13"/>
      <c r="G1709" s="90"/>
      <c r="H1709" s="180"/>
      <c r="I1709" s="292"/>
    </row>
    <row r="1710" spans="1:9" s="104" customFormat="1" ht="20.399999999999999" outlineLevel="1" x14ac:dyDescent="0.25">
      <c r="A1710" s="51"/>
      <c r="B1710" s="2" t="s">
        <v>306</v>
      </c>
      <c r="C1710" s="1" t="s">
        <v>379</v>
      </c>
      <c r="D1710" s="6" t="s">
        <v>572</v>
      </c>
      <c r="E1710" s="4" t="s">
        <v>1987</v>
      </c>
      <c r="F1710" s="13"/>
      <c r="G1710" s="90"/>
      <c r="H1710" s="180"/>
      <c r="I1710" s="292"/>
    </row>
    <row r="1711" spans="1:9" s="104" customFormat="1" ht="20.399999999999999" outlineLevel="1" x14ac:dyDescent="0.25">
      <c r="A1711" s="51"/>
      <c r="B1711" s="2" t="s">
        <v>306</v>
      </c>
      <c r="C1711" s="1" t="s">
        <v>379</v>
      </c>
      <c r="D1711" s="6" t="s">
        <v>503</v>
      </c>
      <c r="E1711" s="4" t="s">
        <v>1988</v>
      </c>
      <c r="F1711" s="13"/>
      <c r="G1711" s="90"/>
      <c r="H1711" s="180"/>
      <c r="I1711" s="292"/>
    </row>
    <row r="1712" spans="1:9" ht="20.399999999999999" outlineLevel="1" x14ac:dyDescent="0.25">
      <c r="A1712" s="51"/>
      <c r="B1712" s="49" t="s">
        <v>306</v>
      </c>
      <c r="C1712" s="14" t="s">
        <v>495</v>
      </c>
      <c r="D1712" s="33" t="s">
        <v>415</v>
      </c>
      <c r="E1712" s="8"/>
      <c r="F1712" s="14"/>
      <c r="G1712" s="98"/>
      <c r="H1712" s="177"/>
      <c r="I1712" s="292"/>
    </row>
    <row r="1713" spans="1:9" s="104" customFormat="1" ht="51" outlineLevel="1" x14ac:dyDescent="0.25">
      <c r="A1713" s="51"/>
      <c r="B1713" s="2" t="s">
        <v>306</v>
      </c>
      <c r="C1713" s="1" t="s">
        <v>495</v>
      </c>
      <c r="D1713" s="84" t="s">
        <v>439</v>
      </c>
      <c r="E1713" s="4" t="s">
        <v>1989</v>
      </c>
      <c r="F1713" s="13"/>
      <c r="G1713" s="98"/>
      <c r="H1713" s="177"/>
      <c r="I1713" s="292"/>
    </row>
    <row r="1714" spans="1:9" s="104" customFormat="1" ht="30.6" outlineLevel="1" x14ac:dyDescent="0.25">
      <c r="A1714" s="51"/>
      <c r="B1714" s="2" t="s">
        <v>306</v>
      </c>
      <c r="C1714" s="1" t="s">
        <v>495</v>
      </c>
      <c r="D1714" s="1" t="s">
        <v>96</v>
      </c>
      <c r="E1714" s="5" t="s">
        <v>1990</v>
      </c>
      <c r="F1714" s="13"/>
      <c r="G1714" s="98"/>
      <c r="H1714" s="177"/>
      <c r="I1714" s="292"/>
    </row>
    <row r="1715" spans="1:9" ht="30.6" outlineLevel="1" x14ac:dyDescent="0.25">
      <c r="A1715" s="51"/>
      <c r="B1715" s="2" t="s">
        <v>306</v>
      </c>
      <c r="C1715" s="1" t="s">
        <v>495</v>
      </c>
      <c r="D1715" s="1" t="s">
        <v>115</v>
      </c>
      <c r="E1715" s="134" t="s">
        <v>1978</v>
      </c>
      <c r="F1715" s="201"/>
      <c r="G1715" s="98" t="s">
        <v>775</v>
      </c>
      <c r="H1715" s="177"/>
      <c r="I1715" s="292"/>
    </row>
    <row r="1716" spans="1:9" ht="51" outlineLevel="1" x14ac:dyDescent="0.25">
      <c r="A1716" s="51"/>
      <c r="B1716" s="2" t="s">
        <v>306</v>
      </c>
      <c r="C1716" s="1" t="s">
        <v>495</v>
      </c>
      <c r="D1716" s="1" t="s">
        <v>581</v>
      </c>
      <c r="E1716" s="134" t="s">
        <v>1991</v>
      </c>
      <c r="F1716" s="6"/>
      <c r="G1716" s="98" t="s">
        <v>775</v>
      </c>
      <c r="H1716" s="177"/>
      <c r="I1716" s="292"/>
    </row>
    <row r="1717" spans="1:9" ht="20.399999999999999" outlineLevel="1" x14ac:dyDescent="0.25">
      <c r="A1717" s="51"/>
      <c r="B1717" s="49" t="s">
        <v>306</v>
      </c>
      <c r="C1717" s="14" t="s">
        <v>773</v>
      </c>
      <c r="D1717" s="33" t="s">
        <v>415</v>
      </c>
      <c r="E1717" s="39"/>
      <c r="F1717" s="14"/>
      <c r="G1717" s="98"/>
      <c r="H1717" s="177"/>
    </row>
    <row r="1718" spans="1:9" ht="316.2" outlineLevel="1" x14ac:dyDescent="0.25">
      <c r="A1718" s="51"/>
      <c r="B1718" s="129" t="s">
        <v>306</v>
      </c>
      <c r="C1718" s="131" t="s">
        <v>773</v>
      </c>
      <c r="D1718" s="130" t="s">
        <v>376</v>
      </c>
      <c r="E1718" s="5" t="s">
        <v>1992</v>
      </c>
      <c r="F1718" s="14"/>
      <c r="G1718" s="90" t="s">
        <v>371</v>
      </c>
      <c r="H1718" s="177"/>
    </row>
    <row r="1719" spans="1:9" ht="275.39999999999998" outlineLevel="1" x14ac:dyDescent="0.25">
      <c r="A1719" s="51"/>
      <c r="B1719" s="131" t="s">
        <v>306</v>
      </c>
      <c r="C1719" s="131" t="s">
        <v>773</v>
      </c>
      <c r="D1719" s="130" t="s">
        <v>86</v>
      </c>
      <c r="E1719" s="5" t="s">
        <v>1993</v>
      </c>
      <c r="F1719" s="14" t="s">
        <v>255</v>
      </c>
      <c r="G1719" s="98"/>
      <c r="H1719" s="177"/>
    </row>
    <row r="1720" spans="1:9" ht="275.39999999999998" outlineLevel="1" x14ac:dyDescent="0.25">
      <c r="A1720" s="51"/>
      <c r="B1720" s="131" t="s">
        <v>306</v>
      </c>
      <c r="C1720" s="131" t="s">
        <v>773</v>
      </c>
      <c r="D1720" s="130" t="s">
        <v>85</v>
      </c>
      <c r="E1720" s="5" t="s">
        <v>1994</v>
      </c>
      <c r="F1720" s="14" t="s">
        <v>255</v>
      </c>
      <c r="G1720" s="98"/>
      <c r="H1720" s="177"/>
    </row>
    <row r="1721" spans="1:9" s="104" customFormat="1" ht="20.399999999999999" outlineLevel="1" x14ac:dyDescent="0.25">
      <c r="A1721" s="51"/>
      <c r="B1721" s="2" t="s">
        <v>306</v>
      </c>
      <c r="C1721" s="1" t="s">
        <v>773</v>
      </c>
      <c r="D1721" s="95" t="s">
        <v>736</v>
      </c>
      <c r="E1721" s="132" t="s">
        <v>1359</v>
      </c>
      <c r="F1721" s="64" t="s">
        <v>725</v>
      </c>
      <c r="G1721" s="133" t="s">
        <v>740</v>
      </c>
      <c r="H1721" s="177"/>
      <c r="I1721" s="287"/>
    </row>
    <row r="1722" spans="1:9" s="104" customFormat="1" ht="20.399999999999999" outlineLevel="1" x14ac:dyDescent="0.25">
      <c r="A1722" s="51"/>
      <c r="B1722" s="2" t="s">
        <v>306</v>
      </c>
      <c r="C1722" s="1" t="s">
        <v>773</v>
      </c>
      <c r="D1722" s="95" t="s">
        <v>95</v>
      </c>
      <c r="E1722" s="125"/>
      <c r="F1722" s="64" t="s">
        <v>725</v>
      </c>
      <c r="G1722" s="133" t="s">
        <v>740</v>
      </c>
      <c r="H1722" s="177"/>
      <c r="I1722" s="287"/>
    </row>
    <row r="1723" spans="1:9" ht="20.399999999999999" outlineLevel="1" x14ac:dyDescent="0.25">
      <c r="A1723" s="51"/>
      <c r="B1723" s="49" t="s">
        <v>306</v>
      </c>
      <c r="C1723" s="14" t="s">
        <v>774</v>
      </c>
      <c r="D1723" s="33" t="s">
        <v>415</v>
      </c>
      <c r="E1723" s="8"/>
      <c r="F1723" s="14"/>
      <c r="G1723" s="98"/>
      <c r="H1723" s="177"/>
    </row>
    <row r="1724" spans="1:9" ht="20.399999999999999" outlineLevel="1" x14ac:dyDescent="0.25">
      <c r="A1724" s="51"/>
      <c r="B1724" s="2" t="s">
        <v>306</v>
      </c>
      <c r="C1724" s="1" t="s">
        <v>774</v>
      </c>
      <c r="D1724" s="6" t="s">
        <v>376</v>
      </c>
      <c r="E1724" s="5" t="s">
        <v>1892</v>
      </c>
      <c r="F1724" s="6"/>
      <c r="G1724" s="98"/>
      <c r="H1724" s="177"/>
    </row>
    <row r="1725" spans="1:9" ht="20.399999999999999" outlineLevel="1" x14ac:dyDescent="0.25">
      <c r="A1725" s="51"/>
      <c r="B1725" s="2" t="s">
        <v>306</v>
      </c>
      <c r="C1725" s="1" t="s">
        <v>774</v>
      </c>
      <c r="D1725" s="6" t="s">
        <v>86</v>
      </c>
      <c r="E1725" s="5" t="s">
        <v>1893</v>
      </c>
      <c r="F1725" s="6"/>
      <c r="G1725" s="98"/>
      <c r="H1725" s="177"/>
    </row>
    <row r="1726" spans="1:9" ht="20.399999999999999" outlineLevel="1" x14ac:dyDescent="0.25">
      <c r="A1726" s="51"/>
      <c r="B1726" s="2" t="s">
        <v>306</v>
      </c>
      <c r="C1726" s="1" t="s">
        <v>774</v>
      </c>
      <c r="D1726" s="6" t="s">
        <v>85</v>
      </c>
      <c r="E1726" s="5" t="s">
        <v>1894</v>
      </c>
      <c r="F1726" s="6"/>
      <c r="G1726" s="98"/>
      <c r="H1726" s="177"/>
    </row>
    <row r="1727" spans="1:9" ht="20.399999999999999" outlineLevel="1" x14ac:dyDescent="0.25">
      <c r="A1727" s="51"/>
      <c r="B1727" s="2" t="s">
        <v>306</v>
      </c>
      <c r="C1727" s="1" t="s">
        <v>774</v>
      </c>
      <c r="D1727" s="6" t="s">
        <v>582</v>
      </c>
      <c r="E1727" s="5" t="s">
        <v>1895</v>
      </c>
      <c r="F1727" s="6"/>
      <c r="G1727" s="98"/>
      <c r="H1727" s="177"/>
    </row>
    <row r="1728" spans="1:9" s="104" customFormat="1" ht="20.399999999999999" outlineLevel="1" x14ac:dyDescent="0.25">
      <c r="A1728" s="51"/>
      <c r="B1728" s="2" t="s">
        <v>306</v>
      </c>
      <c r="C1728" s="1" t="s">
        <v>774</v>
      </c>
      <c r="D1728" s="95" t="s">
        <v>736</v>
      </c>
      <c r="E1728" s="132" t="s">
        <v>679</v>
      </c>
      <c r="F1728" s="64" t="s">
        <v>725</v>
      </c>
      <c r="G1728" s="133" t="s">
        <v>740</v>
      </c>
      <c r="H1728" s="177"/>
      <c r="I1728" s="287"/>
    </row>
    <row r="1729" spans="1:9" s="104" customFormat="1" ht="20.399999999999999" outlineLevel="1" x14ac:dyDescent="0.25">
      <c r="A1729" s="51"/>
      <c r="B1729" s="2" t="s">
        <v>306</v>
      </c>
      <c r="C1729" s="1" t="s">
        <v>774</v>
      </c>
      <c r="D1729" s="95" t="s">
        <v>95</v>
      </c>
      <c r="E1729" s="125"/>
      <c r="F1729" s="64" t="s">
        <v>725</v>
      </c>
      <c r="G1729" s="133" t="s">
        <v>740</v>
      </c>
      <c r="H1729" s="177"/>
      <c r="I1729" s="287"/>
    </row>
    <row r="1730" spans="1:9" ht="20.399999999999999" x14ac:dyDescent="0.25">
      <c r="A1730" s="51"/>
      <c r="B1730" s="19" t="s">
        <v>564</v>
      </c>
      <c r="C1730" s="18" t="s">
        <v>1393</v>
      </c>
      <c r="D1730" s="24" t="s">
        <v>415</v>
      </c>
      <c r="E1730" s="18"/>
      <c r="F1730" s="92"/>
      <c r="G1730" s="98"/>
      <c r="H1730" s="177"/>
    </row>
    <row r="1731" spans="1:9" ht="20.399999999999999" outlineLevel="1" x14ac:dyDescent="0.25">
      <c r="A1731" s="51"/>
      <c r="B1731" s="49" t="s">
        <v>201</v>
      </c>
      <c r="C1731" s="14"/>
      <c r="D1731" s="33" t="s">
        <v>415</v>
      </c>
      <c r="E1731" s="8"/>
      <c r="F1731" s="14"/>
      <c r="G1731" s="98"/>
      <c r="H1731" s="177"/>
    </row>
    <row r="1732" spans="1:9" s="104" customFormat="1" ht="20.399999999999999" outlineLevel="1" x14ac:dyDescent="0.25">
      <c r="A1732" s="51"/>
      <c r="B1732" s="2" t="s">
        <v>201</v>
      </c>
      <c r="C1732" s="6"/>
      <c r="D1732" s="6"/>
      <c r="E1732" s="73" t="s">
        <v>771</v>
      </c>
      <c r="F1732" s="41"/>
      <c r="G1732" s="98"/>
      <c r="H1732" s="177"/>
      <c r="I1732" s="287"/>
    </row>
    <row r="1733" spans="1:9" ht="20.399999999999999" outlineLevel="1" x14ac:dyDescent="0.25">
      <c r="A1733" s="51"/>
      <c r="B1733" s="2" t="s">
        <v>201</v>
      </c>
      <c r="C1733" s="6" t="s">
        <v>114</v>
      </c>
      <c r="D1733" s="6" t="s">
        <v>121</v>
      </c>
      <c r="E1733" s="5" t="s">
        <v>1995</v>
      </c>
      <c r="F1733" s="1"/>
      <c r="G1733" s="98"/>
      <c r="H1733" s="177"/>
    </row>
    <row r="1734" spans="1:9" ht="20.399999999999999" outlineLevel="1" x14ac:dyDescent="0.25">
      <c r="A1734" s="51"/>
      <c r="B1734" s="2" t="s">
        <v>201</v>
      </c>
      <c r="C1734" s="6" t="s">
        <v>114</v>
      </c>
      <c r="D1734" s="6" t="s">
        <v>124</v>
      </c>
      <c r="E1734" s="5" t="s">
        <v>1866</v>
      </c>
      <c r="F1734" s="1"/>
      <c r="G1734" s="98"/>
      <c r="H1734" s="177"/>
    </row>
    <row r="1735" spans="1:9" ht="20.399999999999999" outlineLevel="1" x14ac:dyDescent="0.25">
      <c r="A1735" s="51"/>
      <c r="B1735" s="2" t="s">
        <v>201</v>
      </c>
      <c r="C1735" s="6" t="s">
        <v>114</v>
      </c>
      <c r="D1735" s="6" t="s">
        <v>337</v>
      </c>
      <c r="E1735" s="5" t="s">
        <v>1957</v>
      </c>
      <c r="F1735" s="1"/>
      <c r="G1735" s="98"/>
      <c r="H1735" s="177"/>
    </row>
    <row r="1736" spans="1:9" ht="30.6" outlineLevel="1" x14ac:dyDescent="0.25">
      <c r="A1736" s="51"/>
      <c r="B1736" s="2" t="s">
        <v>201</v>
      </c>
      <c r="C1736" s="6" t="s">
        <v>114</v>
      </c>
      <c r="D1736" s="6" t="s">
        <v>122</v>
      </c>
      <c r="E1736" s="119"/>
      <c r="F1736" s="95" t="s">
        <v>705</v>
      </c>
      <c r="G1736" s="98"/>
      <c r="H1736" s="177"/>
    </row>
    <row r="1737" spans="1:9" ht="30.6" outlineLevel="1" x14ac:dyDescent="0.25">
      <c r="A1737" s="51"/>
      <c r="B1737" s="2" t="s">
        <v>201</v>
      </c>
      <c r="C1737" s="6" t="s">
        <v>114</v>
      </c>
      <c r="D1737" s="6" t="s">
        <v>125</v>
      </c>
      <c r="E1737" s="119"/>
      <c r="F1737" s="95" t="s">
        <v>705</v>
      </c>
      <c r="G1737" s="98"/>
      <c r="H1737" s="177"/>
    </row>
    <row r="1738" spans="1:9" ht="30.6" outlineLevel="1" x14ac:dyDescent="0.25">
      <c r="A1738" s="51"/>
      <c r="B1738" s="2" t="s">
        <v>201</v>
      </c>
      <c r="C1738" s="6" t="s">
        <v>114</v>
      </c>
      <c r="D1738" s="130" t="s">
        <v>126</v>
      </c>
      <c r="E1738" s="119"/>
      <c r="F1738" s="95" t="s">
        <v>705</v>
      </c>
      <c r="G1738" s="98"/>
      <c r="H1738" s="177"/>
    </row>
    <row r="1739" spans="1:9" ht="173.4" outlineLevel="1" x14ac:dyDescent="0.25">
      <c r="A1739" s="51"/>
      <c r="B1739" s="129" t="s">
        <v>201</v>
      </c>
      <c r="C1739" s="130" t="s">
        <v>114</v>
      </c>
      <c r="D1739" s="130" t="s">
        <v>231</v>
      </c>
      <c r="E1739" s="9" t="s">
        <v>1996</v>
      </c>
      <c r="F1739" s="14" t="s">
        <v>719</v>
      </c>
      <c r="G1739" s="98"/>
      <c r="H1739" s="177"/>
    </row>
    <row r="1740" spans="1:9" ht="81.599999999999994" outlineLevel="1" x14ac:dyDescent="0.25">
      <c r="A1740" s="51"/>
      <c r="B1740" s="2" t="s">
        <v>201</v>
      </c>
      <c r="C1740" s="6" t="s">
        <v>114</v>
      </c>
      <c r="D1740" s="6" t="s">
        <v>127</v>
      </c>
      <c r="E1740" s="9" t="s">
        <v>1997</v>
      </c>
      <c r="F1740" s="41"/>
      <c r="G1740" s="98"/>
      <c r="H1740" s="177"/>
    </row>
    <row r="1741" spans="1:9" ht="20.399999999999999" outlineLevel="1" x14ac:dyDescent="0.25">
      <c r="A1741" s="51"/>
      <c r="B1741" s="2" t="s">
        <v>201</v>
      </c>
      <c r="C1741" s="6" t="s">
        <v>114</v>
      </c>
      <c r="D1741" s="6" t="s">
        <v>123</v>
      </c>
      <c r="E1741" s="119"/>
      <c r="F1741" s="14" t="s">
        <v>777</v>
      </c>
      <c r="G1741" s="98"/>
      <c r="H1741" s="177"/>
    </row>
    <row r="1742" spans="1:9" ht="71.400000000000006" outlineLevel="1" x14ac:dyDescent="0.25">
      <c r="A1742" s="51"/>
      <c r="B1742" s="2" t="s">
        <v>201</v>
      </c>
      <c r="C1742" s="6" t="s">
        <v>114</v>
      </c>
      <c r="D1742" s="6" t="s">
        <v>233</v>
      </c>
      <c r="E1742" s="5" t="s">
        <v>1998</v>
      </c>
      <c r="F1742" s="14" t="s">
        <v>1063</v>
      </c>
      <c r="G1742" s="98"/>
      <c r="H1742" s="177"/>
    </row>
    <row r="1743" spans="1:9" ht="61.2" outlineLevel="1" x14ac:dyDescent="0.25">
      <c r="A1743" s="51"/>
      <c r="B1743" s="2" t="s">
        <v>201</v>
      </c>
      <c r="C1743" s="6" t="s">
        <v>114</v>
      </c>
      <c r="D1743" s="95" t="s">
        <v>1355</v>
      </c>
      <c r="E1743" s="64" t="s">
        <v>1999</v>
      </c>
      <c r="F1743" s="14"/>
      <c r="G1743" s="98"/>
      <c r="H1743" s="177"/>
    </row>
    <row r="1744" spans="1:9" s="25" customFormat="1" ht="20.399999999999999" outlineLevel="1" x14ac:dyDescent="0.25">
      <c r="A1744" s="59"/>
      <c r="B1744" s="2" t="s">
        <v>201</v>
      </c>
      <c r="C1744" s="1" t="s">
        <v>114</v>
      </c>
      <c r="D1744" s="95" t="s">
        <v>1708</v>
      </c>
      <c r="E1744" s="64" t="s">
        <v>2000</v>
      </c>
      <c r="F1744" s="41"/>
      <c r="G1744" s="87"/>
      <c r="H1744" s="177"/>
      <c r="I1744" s="288"/>
    </row>
    <row r="1745" spans="1:9" ht="20.399999999999999" outlineLevel="1" x14ac:dyDescent="0.25">
      <c r="A1745" s="51"/>
      <c r="B1745" s="2" t="s">
        <v>201</v>
      </c>
      <c r="C1745" s="6" t="s">
        <v>114</v>
      </c>
      <c r="D1745" s="6" t="s">
        <v>549</v>
      </c>
      <c r="E1745" s="119"/>
      <c r="F1745" s="14" t="s">
        <v>116</v>
      </c>
      <c r="G1745" s="98"/>
      <c r="H1745" s="177"/>
    </row>
    <row r="1746" spans="1:9" ht="20.399999999999999" outlineLevel="1" x14ac:dyDescent="0.25">
      <c r="A1746" s="51"/>
      <c r="B1746" s="2" t="s">
        <v>201</v>
      </c>
      <c r="C1746" s="6" t="s">
        <v>114</v>
      </c>
      <c r="D1746" s="6" t="s">
        <v>305</v>
      </c>
      <c r="E1746" s="119"/>
      <c r="F1746" s="14" t="s">
        <v>116</v>
      </c>
      <c r="G1746" s="98"/>
      <c r="H1746" s="177"/>
    </row>
    <row r="1747" spans="1:9" s="104" customFormat="1" ht="20.399999999999999" outlineLevel="1" x14ac:dyDescent="0.25">
      <c r="A1747" s="51"/>
      <c r="B1747" s="49" t="s">
        <v>201</v>
      </c>
      <c r="C1747" s="14" t="s">
        <v>1030</v>
      </c>
      <c r="D1747" s="33" t="s">
        <v>415</v>
      </c>
      <c r="E1747" s="8"/>
      <c r="F1747" s="14"/>
      <c r="G1747" s="98"/>
      <c r="H1747" s="177"/>
      <c r="I1747" s="287"/>
    </row>
    <row r="1748" spans="1:9" s="104" customFormat="1" ht="71.400000000000006" outlineLevel="1" x14ac:dyDescent="0.25">
      <c r="A1748" s="51"/>
      <c r="B1748" s="2" t="s">
        <v>201</v>
      </c>
      <c r="C1748" s="84" t="s">
        <v>1030</v>
      </c>
      <c r="D1748" s="84" t="s">
        <v>1031</v>
      </c>
      <c r="E1748" s="64" t="s">
        <v>2001</v>
      </c>
      <c r="F1748" s="98"/>
      <c r="G1748" s="98"/>
      <c r="H1748" s="177"/>
      <c r="I1748" s="287"/>
    </row>
    <row r="1749" spans="1:9" s="104" customFormat="1" ht="20.399999999999999" outlineLevel="1" x14ac:dyDescent="0.25">
      <c r="A1749" s="51"/>
      <c r="B1749" s="2" t="s">
        <v>201</v>
      </c>
      <c r="C1749" s="84" t="s">
        <v>1030</v>
      </c>
      <c r="D1749" s="84" t="s">
        <v>30</v>
      </c>
      <c r="E1749" s="64" t="s">
        <v>2002</v>
      </c>
      <c r="F1749" s="98"/>
      <c r="G1749" s="98"/>
      <c r="H1749" s="177"/>
      <c r="I1749" s="287"/>
    </row>
    <row r="1750" spans="1:9" s="104" customFormat="1" ht="20.399999999999999" outlineLevel="1" x14ac:dyDescent="0.25">
      <c r="A1750" s="51"/>
      <c r="B1750" s="2" t="s">
        <v>201</v>
      </c>
      <c r="C1750" s="84" t="s">
        <v>1030</v>
      </c>
      <c r="D1750" s="84" t="s">
        <v>435</v>
      </c>
      <c r="E1750" s="119"/>
      <c r="F1750" s="14" t="s">
        <v>1057</v>
      </c>
      <c r="G1750" s="98"/>
      <c r="H1750" s="177"/>
      <c r="I1750" s="287"/>
    </row>
    <row r="1751" spans="1:9" s="104" customFormat="1" ht="40.799999999999997" outlineLevel="1" x14ac:dyDescent="0.25">
      <c r="A1751" s="51"/>
      <c r="B1751" s="2" t="s">
        <v>201</v>
      </c>
      <c r="C1751" s="84" t="s">
        <v>1030</v>
      </c>
      <c r="D1751" s="84" t="s">
        <v>395</v>
      </c>
      <c r="E1751" s="64" t="s">
        <v>2003</v>
      </c>
      <c r="F1751" s="98"/>
      <c r="G1751" s="98"/>
      <c r="H1751" s="177"/>
      <c r="I1751" s="287"/>
    </row>
    <row r="1752" spans="1:9" s="104" customFormat="1" ht="20.399999999999999" outlineLevel="1" x14ac:dyDescent="0.25">
      <c r="A1752" s="51"/>
      <c r="B1752" s="2" t="s">
        <v>201</v>
      </c>
      <c r="C1752" s="84" t="s">
        <v>1030</v>
      </c>
      <c r="D1752" s="84" t="s">
        <v>284</v>
      </c>
      <c r="E1752" s="64" t="s">
        <v>2004</v>
      </c>
      <c r="F1752" s="98"/>
      <c r="G1752" s="98"/>
      <c r="H1752" s="177"/>
      <c r="I1752" s="287"/>
    </row>
    <row r="1753" spans="1:9" s="104" customFormat="1" ht="20.399999999999999" outlineLevel="1" x14ac:dyDescent="0.25">
      <c r="A1753" s="51"/>
      <c r="B1753" s="2" t="s">
        <v>201</v>
      </c>
      <c r="C1753" s="84" t="s">
        <v>1030</v>
      </c>
      <c r="D1753" s="84" t="s">
        <v>1032</v>
      </c>
      <c r="E1753" s="64" t="s">
        <v>2005</v>
      </c>
      <c r="F1753" s="98"/>
      <c r="G1753" s="98"/>
      <c r="H1753" s="177"/>
      <c r="I1753" s="287"/>
    </row>
    <row r="1754" spans="1:9" s="104" customFormat="1" ht="20.399999999999999" outlineLevel="1" x14ac:dyDescent="0.25">
      <c r="A1754" s="51"/>
      <c r="B1754" s="2" t="s">
        <v>201</v>
      </c>
      <c r="C1754" s="84" t="s">
        <v>1030</v>
      </c>
      <c r="D1754" s="84" t="s">
        <v>1033</v>
      </c>
      <c r="E1754" s="64" t="s">
        <v>2006</v>
      </c>
      <c r="F1754" s="98"/>
      <c r="G1754" s="98"/>
      <c r="H1754" s="177"/>
      <c r="I1754" s="287"/>
    </row>
    <row r="1755" spans="1:9" s="104" customFormat="1" ht="30.6" outlineLevel="1" x14ac:dyDescent="0.25">
      <c r="A1755" s="51"/>
      <c r="B1755" s="2" t="s">
        <v>201</v>
      </c>
      <c r="C1755" s="84" t="s">
        <v>1030</v>
      </c>
      <c r="D1755" s="84" t="s">
        <v>1034</v>
      </c>
      <c r="E1755" s="119"/>
      <c r="F1755" s="39" t="s">
        <v>1064</v>
      </c>
      <c r="G1755" s="98"/>
      <c r="H1755" s="177"/>
      <c r="I1755" s="287"/>
    </row>
    <row r="1756" spans="1:9" s="104" customFormat="1" ht="20.399999999999999" outlineLevel="1" x14ac:dyDescent="0.25">
      <c r="A1756" s="51"/>
      <c r="B1756" s="2" t="s">
        <v>201</v>
      </c>
      <c r="C1756" s="84" t="s">
        <v>1030</v>
      </c>
      <c r="D1756" s="84" t="s">
        <v>1035</v>
      </c>
      <c r="E1756" s="64" t="s">
        <v>2007</v>
      </c>
      <c r="F1756" s="98"/>
      <c r="G1756" s="98"/>
      <c r="H1756" s="177"/>
      <c r="I1756" s="287"/>
    </row>
    <row r="1757" spans="1:9" s="104" customFormat="1" ht="20.399999999999999" outlineLevel="1" x14ac:dyDescent="0.25">
      <c r="A1757" s="51"/>
      <c r="B1757" s="2" t="s">
        <v>201</v>
      </c>
      <c r="C1757" s="84" t="s">
        <v>1030</v>
      </c>
      <c r="D1757" s="84" t="s">
        <v>1036</v>
      </c>
      <c r="E1757" s="64" t="s">
        <v>2008</v>
      </c>
      <c r="F1757" s="98"/>
      <c r="G1757" s="98"/>
      <c r="H1757" s="177"/>
      <c r="I1757" s="287"/>
    </row>
    <row r="1758" spans="1:9" s="104" customFormat="1" ht="20.399999999999999" outlineLevel="1" x14ac:dyDescent="0.25">
      <c r="A1758" s="51"/>
      <c r="B1758" s="49" t="s">
        <v>201</v>
      </c>
      <c r="C1758" s="14" t="s">
        <v>1037</v>
      </c>
      <c r="D1758" s="33" t="s">
        <v>415</v>
      </c>
      <c r="E1758" s="8"/>
      <c r="F1758" s="14"/>
      <c r="G1758" s="98"/>
      <c r="H1758" s="177"/>
      <c r="I1758" s="287"/>
    </row>
    <row r="1759" spans="1:9" s="104" customFormat="1" ht="20.399999999999999" outlineLevel="1" x14ac:dyDescent="0.25">
      <c r="A1759" s="51"/>
      <c r="B1759" s="2" t="s">
        <v>201</v>
      </c>
      <c r="C1759" s="84" t="s">
        <v>1037</v>
      </c>
      <c r="D1759" s="84" t="s">
        <v>1032</v>
      </c>
      <c r="E1759" s="64" t="s">
        <v>2009</v>
      </c>
      <c r="F1759" s="98"/>
      <c r="G1759" s="98"/>
      <c r="H1759" s="177"/>
      <c r="I1759" s="287"/>
    </row>
    <row r="1760" spans="1:9" s="104" customFormat="1" ht="26.4" outlineLevel="1" x14ac:dyDescent="0.25">
      <c r="A1760" s="51"/>
      <c r="B1760" s="2" t="s">
        <v>201</v>
      </c>
      <c r="C1760" s="84" t="s">
        <v>1037</v>
      </c>
      <c r="D1760" s="84" t="s">
        <v>1033</v>
      </c>
      <c r="E1760" s="64" t="s">
        <v>2010</v>
      </c>
      <c r="F1760" s="98"/>
      <c r="G1760" s="98"/>
      <c r="H1760" s="180" t="s">
        <v>4380</v>
      </c>
      <c r="I1760" s="287"/>
    </row>
    <row r="1761" spans="1:9" s="104" customFormat="1" ht="40.799999999999997" outlineLevel="1" x14ac:dyDescent="0.25">
      <c r="A1761" s="51"/>
      <c r="B1761" s="2" t="s">
        <v>201</v>
      </c>
      <c r="C1761" s="84" t="s">
        <v>1037</v>
      </c>
      <c r="D1761" s="84" t="s">
        <v>1034</v>
      </c>
      <c r="E1761" s="119"/>
      <c r="F1761" s="39" t="s">
        <v>487</v>
      </c>
      <c r="G1761" s="98"/>
      <c r="H1761" s="177"/>
      <c r="I1761" s="287"/>
    </row>
    <row r="1762" spans="1:9" s="104" customFormat="1" ht="20.399999999999999" outlineLevel="1" x14ac:dyDescent="0.25">
      <c r="A1762" s="51"/>
      <c r="B1762" s="49" t="s">
        <v>201</v>
      </c>
      <c r="C1762" s="14" t="s">
        <v>1038</v>
      </c>
      <c r="D1762" s="33" t="s">
        <v>415</v>
      </c>
      <c r="E1762" s="8"/>
      <c r="F1762" s="14"/>
      <c r="G1762" s="98"/>
      <c r="H1762" s="177"/>
      <c r="I1762" s="287"/>
    </row>
    <row r="1763" spans="1:9" s="104" customFormat="1" ht="30.6" outlineLevel="1" x14ac:dyDescent="0.25">
      <c r="A1763" s="51"/>
      <c r="B1763" s="2" t="s">
        <v>201</v>
      </c>
      <c r="C1763" s="84" t="s">
        <v>1038</v>
      </c>
      <c r="D1763" s="84" t="s">
        <v>565</v>
      </c>
      <c r="E1763" s="64" t="s">
        <v>2011</v>
      </c>
      <c r="F1763" s="98"/>
      <c r="G1763" s="98"/>
      <c r="H1763" s="177"/>
      <c r="I1763" s="287"/>
    </row>
    <row r="1764" spans="1:9" s="104" customFormat="1" ht="30.6" outlineLevel="1" x14ac:dyDescent="0.25">
      <c r="A1764" s="51"/>
      <c r="B1764" s="2" t="s">
        <v>201</v>
      </c>
      <c r="C1764" s="84" t="s">
        <v>1038</v>
      </c>
      <c r="D1764" s="84" t="s">
        <v>566</v>
      </c>
      <c r="E1764" s="64" t="s">
        <v>2012</v>
      </c>
      <c r="F1764" s="98"/>
      <c r="G1764" s="98"/>
      <c r="H1764" s="177"/>
      <c r="I1764" s="287"/>
    </row>
    <row r="1765" spans="1:9" s="104" customFormat="1" ht="30.6" outlineLevel="1" x14ac:dyDescent="0.25">
      <c r="A1765" s="51"/>
      <c r="B1765" s="2" t="s">
        <v>201</v>
      </c>
      <c r="C1765" s="84" t="s">
        <v>1038</v>
      </c>
      <c r="D1765" s="84" t="s">
        <v>567</v>
      </c>
      <c r="E1765" s="64" t="s">
        <v>2013</v>
      </c>
      <c r="F1765" s="98"/>
      <c r="G1765" s="98"/>
      <c r="H1765" s="177"/>
      <c r="I1765" s="287"/>
    </row>
    <row r="1766" spans="1:9" s="104" customFormat="1" ht="20.399999999999999" outlineLevel="1" x14ac:dyDescent="0.25">
      <c r="A1766" s="51"/>
      <c r="B1766" s="49" t="s">
        <v>201</v>
      </c>
      <c r="C1766" s="14" t="s">
        <v>1039</v>
      </c>
      <c r="D1766" s="33" t="s">
        <v>415</v>
      </c>
      <c r="E1766" s="8"/>
      <c r="F1766" s="14"/>
      <c r="G1766" s="98"/>
      <c r="H1766" s="177"/>
      <c r="I1766" s="287"/>
    </row>
    <row r="1767" spans="1:9" s="104" customFormat="1" ht="30.6" outlineLevel="1" x14ac:dyDescent="0.25">
      <c r="A1767" s="51"/>
      <c r="B1767" s="2" t="s">
        <v>201</v>
      </c>
      <c r="C1767" s="84" t="s">
        <v>1039</v>
      </c>
      <c r="D1767" s="84" t="s">
        <v>1040</v>
      </c>
      <c r="E1767" s="64" t="s">
        <v>2014</v>
      </c>
      <c r="F1767" s="98"/>
      <c r="G1767" s="98"/>
      <c r="H1767" s="177"/>
      <c r="I1767" s="287"/>
    </row>
    <row r="1768" spans="1:9" s="104" customFormat="1" ht="30.6" outlineLevel="1" x14ac:dyDescent="0.25">
      <c r="A1768" s="51"/>
      <c r="B1768" s="2" t="s">
        <v>201</v>
      </c>
      <c r="C1768" s="84" t="s">
        <v>1039</v>
      </c>
      <c r="D1768" s="84" t="s">
        <v>1041</v>
      </c>
      <c r="E1768" s="64" t="s">
        <v>2015</v>
      </c>
      <c r="F1768" s="98"/>
      <c r="G1768" s="98"/>
      <c r="H1768" s="177"/>
      <c r="I1768" s="287"/>
    </row>
    <row r="1769" spans="1:9" s="104" customFormat="1" ht="30.6" outlineLevel="1" x14ac:dyDescent="0.25">
      <c r="A1769" s="51"/>
      <c r="B1769" s="2" t="s">
        <v>201</v>
      </c>
      <c r="C1769" s="84" t="s">
        <v>1039</v>
      </c>
      <c r="D1769" s="84" t="s">
        <v>1042</v>
      </c>
      <c r="E1769" s="64" t="s">
        <v>2016</v>
      </c>
      <c r="F1769" s="98"/>
      <c r="G1769" s="98"/>
      <c r="H1769" s="177"/>
      <c r="I1769" s="287"/>
    </row>
    <row r="1770" spans="1:9" s="104" customFormat="1" ht="30.6" outlineLevel="1" x14ac:dyDescent="0.25">
      <c r="A1770" s="51"/>
      <c r="B1770" s="2" t="s">
        <v>201</v>
      </c>
      <c r="C1770" s="84" t="s">
        <v>1039</v>
      </c>
      <c r="D1770" s="84" t="s">
        <v>1043</v>
      </c>
      <c r="E1770" s="64" t="s">
        <v>2017</v>
      </c>
      <c r="F1770" s="98"/>
      <c r="G1770" s="98"/>
      <c r="H1770" s="177"/>
      <c r="I1770" s="287"/>
    </row>
    <row r="1771" spans="1:9" ht="20.399999999999999" outlineLevel="1" x14ac:dyDescent="0.25">
      <c r="A1771" s="51"/>
      <c r="B1771" s="49" t="s">
        <v>201</v>
      </c>
      <c r="C1771" s="14" t="s">
        <v>1044</v>
      </c>
      <c r="D1771" s="33" t="s">
        <v>415</v>
      </c>
      <c r="E1771" s="8"/>
      <c r="F1771" s="14"/>
      <c r="G1771" s="98"/>
      <c r="H1771" s="177"/>
    </row>
    <row r="1772" spans="1:9" s="104" customFormat="1" ht="20.399999999999999" outlineLevel="1" x14ac:dyDescent="0.25">
      <c r="A1772" s="51"/>
      <c r="B1772" s="2" t="s">
        <v>201</v>
      </c>
      <c r="C1772" s="1" t="s">
        <v>1044</v>
      </c>
      <c r="D1772" s="95" t="s">
        <v>746</v>
      </c>
      <c r="E1772" s="125"/>
      <c r="F1772" s="64" t="s">
        <v>725</v>
      </c>
      <c r="G1772" s="133" t="s">
        <v>740</v>
      </c>
      <c r="H1772" s="177"/>
      <c r="I1772" s="287"/>
    </row>
    <row r="1773" spans="1:9" s="104" customFormat="1" ht="20.399999999999999" outlineLevel="1" x14ac:dyDescent="0.25">
      <c r="A1773" s="51"/>
      <c r="B1773" s="2" t="s">
        <v>201</v>
      </c>
      <c r="C1773" s="1" t="s">
        <v>1044</v>
      </c>
      <c r="D1773" s="95" t="s">
        <v>1061</v>
      </c>
      <c r="E1773" s="132" t="s">
        <v>563</v>
      </c>
      <c r="F1773" s="64" t="s">
        <v>725</v>
      </c>
      <c r="G1773" s="133" t="s">
        <v>740</v>
      </c>
      <c r="H1773" s="177"/>
      <c r="I1773" s="287"/>
    </row>
    <row r="1774" spans="1:9" s="104" customFormat="1" ht="112.2" outlineLevel="1" x14ac:dyDescent="0.25">
      <c r="A1774" s="51"/>
      <c r="B1774" s="2" t="s">
        <v>201</v>
      </c>
      <c r="C1774" s="1" t="s">
        <v>1044</v>
      </c>
      <c r="D1774" s="95" t="s">
        <v>1045</v>
      </c>
      <c r="E1774" s="64" t="s">
        <v>2018</v>
      </c>
      <c r="F1774" s="64"/>
      <c r="G1774" s="133"/>
      <c r="H1774" s="177"/>
      <c r="I1774" s="287"/>
    </row>
    <row r="1775" spans="1:9" s="104" customFormat="1" ht="20.399999999999999" outlineLevel="1" x14ac:dyDescent="0.25">
      <c r="A1775" s="51"/>
      <c r="B1775" s="2" t="s">
        <v>201</v>
      </c>
      <c r="C1775" s="1" t="s">
        <v>1044</v>
      </c>
      <c r="D1775" s="95" t="s">
        <v>743</v>
      </c>
      <c r="E1775" s="132" t="s">
        <v>685</v>
      </c>
      <c r="F1775" s="64" t="s">
        <v>725</v>
      </c>
      <c r="G1775" s="133" t="s">
        <v>740</v>
      </c>
      <c r="H1775" s="177"/>
      <c r="I1775" s="287"/>
    </row>
    <row r="1776" spans="1:9" s="104" customFormat="1" ht="81.599999999999994" outlineLevel="1" x14ac:dyDescent="0.25">
      <c r="A1776" s="51"/>
      <c r="B1776" s="2" t="s">
        <v>201</v>
      </c>
      <c r="C1776" s="1" t="s">
        <v>1044</v>
      </c>
      <c r="D1776" s="95" t="s">
        <v>1045</v>
      </c>
      <c r="E1776" s="64" t="s">
        <v>2019</v>
      </c>
      <c r="F1776" s="64"/>
      <c r="G1776" s="133"/>
      <c r="H1776" s="177"/>
      <c r="I1776" s="287"/>
    </row>
    <row r="1777" spans="1:9" s="104" customFormat="1" ht="20.399999999999999" outlineLevel="1" x14ac:dyDescent="0.25">
      <c r="A1777" s="51"/>
      <c r="B1777" s="2" t="s">
        <v>201</v>
      </c>
      <c r="C1777" s="1" t="s">
        <v>1044</v>
      </c>
      <c r="D1777" s="95" t="s">
        <v>1709</v>
      </c>
      <c r="E1777" s="119"/>
      <c r="F1777" s="64"/>
      <c r="G1777" s="133"/>
      <c r="H1777" s="177"/>
      <c r="I1777" s="287"/>
    </row>
    <row r="1778" spans="1:9" s="25" customFormat="1" ht="20.399999999999999" outlineLevel="1" x14ac:dyDescent="0.25">
      <c r="A1778" s="59"/>
      <c r="B1778" s="2" t="s">
        <v>201</v>
      </c>
      <c r="C1778" s="1" t="s">
        <v>1044</v>
      </c>
      <c r="D1778" s="95" t="s">
        <v>1045</v>
      </c>
      <c r="E1778" s="64" t="s">
        <v>2000</v>
      </c>
      <c r="F1778" s="64"/>
      <c r="G1778" s="760"/>
      <c r="H1778" s="177"/>
      <c r="I1778" s="288"/>
    </row>
    <row r="1779" spans="1:9" s="104" customFormat="1" ht="30.6" outlineLevel="1" x14ac:dyDescent="0.25">
      <c r="A1779" s="51"/>
      <c r="B1779" s="2" t="s">
        <v>201</v>
      </c>
      <c r="C1779" s="1" t="s">
        <v>1044</v>
      </c>
      <c r="D1779" s="95" t="s">
        <v>745</v>
      </c>
      <c r="E1779" s="119"/>
      <c r="F1779" s="64"/>
      <c r="G1779" s="133"/>
      <c r="H1779" s="177"/>
      <c r="I1779" s="287"/>
    </row>
    <row r="1780" spans="1:9" ht="20.399999999999999" outlineLevel="1" x14ac:dyDescent="0.25">
      <c r="A1780" s="51"/>
      <c r="B1780" s="2" t="s">
        <v>201</v>
      </c>
      <c r="C1780" s="1" t="s">
        <v>1044</v>
      </c>
      <c r="D1780" s="6" t="s">
        <v>490</v>
      </c>
      <c r="E1780" s="119"/>
      <c r="F1780" s="14" t="s">
        <v>421</v>
      </c>
      <c r="G1780" s="98"/>
      <c r="H1780" s="177"/>
    </row>
    <row r="1781" spans="1:9" s="104" customFormat="1" ht="30.6" outlineLevel="1" x14ac:dyDescent="0.25">
      <c r="A1781" s="51"/>
      <c r="B1781" s="2" t="s">
        <v>201</v>
      </c>
      <c r="C1781" s="1" t="s">
        <v>1044</v>
      </c>
      <c r="D1781" s="95" t="s">
        <v>744</v>
      </c>
      <c r="E1781" s="119"/>
      <c r="F1781" s="64"/>
      <c r="G1781" s="133"/>
      <c r="H1781" s="177"/>
      <c r="I1781" s="287"/>
    </row>
    <row r="1782" spans="1:9" ht="20.399999999999999" outlineLevel="1" x14ac:dyDescent="0.25">
      <c r="A1782" s="51"/>
      <c r="B1782" s="2" t="s">
        <v>201</v>
      </c>
      <c r="C1782" s="1" t="s">
        <v>1044</v>
      </c>
      <c r="D1782" s="6" t="s">
        <v>418</v>
      </c>
      <c r="E1782" s="119"/>
      <c r="F1782" s="14" t="s">
        <v>421</v>
      </c>
      <c r="G1782" s="98"/>
      <c r="H1782" s="177"/>
    </row>
    <row r="1783" spans="1:9" ht="20.399999999999999" x14ac:dyDescent="0.25">
      <c r="A1783" s="51"/>
      <c r="B1783" s="19" t="s">
        <v>424</v>
      </c>
      <c r="C1783" s="18" t="s">
        <v>1384</v>
      </c>
      <c r="D1783" s="24" t="s">
        <v>415</v>
      </c>
      <c r="E1783" s="18"/>
      <c r="F1783" s="92"/>
      <c r="G1783" s="98"/>
      <c r="H1783" s="180"/>
    </row>
    <row r="1784" spans="1:9" ht="20.399999999999999" outlineLevel="1" x14ac:dyDescent="0.25">
      <c r="A1784" s="51"/>
      <c r="B1784" s="49" t="s">
        <v>424</v>
      </c>
      <c r="C1784" s="14"/>
      <c r="D1784" s="33" t="s">
        <v>415</v>
      </c>
      <c r="E1784" s="8"/>
      <c r="F1784" s="14"/>
      <c r="G1784" s="98"/>
      <c r="H1784" s="180"/>
    </row>
    <row r="1785" spans="1:9" outlineLevel="1" x14ac:dyDescent="0.25">
      <c r="A1785" s="51"/>
      <c r="B1785" s="2" t="s">
        <v>424</v>
      </c>
      <c r="C1785" s="6" t="s">
        <v>114</v>
      </c>
      <c r="D1785" s="6" t="s">
        <v>272</v>
      </c>
      <c r="E1785" s="5" t="s">
        <v>1858</v>
      </c>
      <c r="F1785" s="6"/>
      <c r="G1785" s="98"/>
      <c r="H1785" s="180"/>
    </row>
    <row r="1786" spans="1:9" outlineLevel="1" x14ac:dyDescent="0.25">
      <c r="A1786" s="51"/>
      <c r="B1786" s="2" t="s">
        <v>424</v>
      </c>
      <c r="C1786" s="6" t="s">
        <v>114</v>
      </c>
      <c r="D1786" s="6" t="s">
        <v>273</v>
      </c>
      <c r="E1786" s="5" t="s">
        <v>1859</v>
      </c>
      <c r="F1786" s="6"/>
      <c r="G1786" s="98"/>
      <c r="H1786" s="180"/>
    </row>
    <row r="1787" spans="1:9" outlineLevel="1" x14ac:dyDescent="0.25">
      <c r="A1787" s="51"/>
      <c r="B1787" s="2" t="s">
        <v>424</v>
      </c>
      <c r="C1787" s="6" t="s">
        <v>114</v>
      </c>
      <c r="D1787" s="6" t="s">
        <v>413</v>
      </c>
      <c r="E1787" s="5" t="s">
        <v>1860</v>
      </c>
      <c r="F1787" s="6"/>
      <c r="G1787" s="98"/>
      <c r="H1787" s="180"/>
    </row>
    <row r="1788" spans="1:9" s="104" customFormat="1" outlineLevel="1" x14ac:dyDescent="0.25">
      <c r="A1788" s="51"/>
      <c r="B1788" s="2" t="s">
        <v>424</v>
      </c>
      <c r="C1788" s="6" t="s">
        <v>114</v>
      </c>
      <c r="D1788" s="84" t="s">
        <v>68</v>
      </c>
      <c r="E1788" s="5" t="s">
        <v>1865</v>
      </c>
      <c r="F1788" s="6"/>
      <c r="G1788" s="98"/>
      <c r="H1788" s="180"/>
      <c r="I1788" s="287"/>
    </row>
    <row r="1789" spans="1:9" ht="30.6" outlineLevel="1" x14ac:dyDescent="0.25">
      <c r="A1789" s="56"/>
      <c r="B1789" s="60" t="s">
        <v>424</v>
      </c>
      <c r="C1789" s="57" t="s">
        <v>114</v>
      </c>
      <c r="D1789" s="57" t="s">
        <v>46</v>
      </c>
      <c r="E1789" s="272"/>
      <c r="F1789" s="169" t="s">
        <v>116</v>
      </c>
      <c r="G1789" s="98"/>
      <c r="H1789" s="180"/>
    </row>
    <row r="1790" spans="1:9" s="104" customFormat="1" ht="20.399999999999999" outlineLevel="1" x14ac:dyDescent="0.25">
      <c r="A1790" s="51"/>
      <c r="B1790" s="49" t="s">
        <v>424</v>
      </c>
      <c r="C1790" s="14" t="s">
        <v>235</v>
      </c>
      <c r="D1790" s="33" t="s">
        <v>415</v>
      </c>
      <c r="E1790" s="8"/>
      <c r="F1790" s="39"/>
      <c r="G1790" s="98"/>
      <c r="H1790" s="180"/>
      <c r="I1790" s="287"/>
    </row>
    <row r="1791" spans="1:9" s="104" customFormat="1" outlineLevel="1" x14ac:dyDescent="0.25">
      <c r="A1791" s="51"/>
      <c r="B1791" s="2" t="s">
        <v>424</v>
      </c>
      <c r="C1791" s="1" t="s">
        <v>235</v>
      </c>
      <c r="D1791" s="6" t="s">
        <v>183</v>
      </c>
      <c r="E1791" s="4" t="s">
        <v>2020</v>
      </c>
      <c r="F1791" s="13"/>
      <c r="G1791" s="98"/>
      <c r="H1791" s="180"/>
      <c r="I1791" s="287"/>
    </row>
    <row r="1792" spans="1:9" ht="20.399999999999999" outlineLevel="1" x14ac:dyDescent="0.25">
      <c r="A1792" s="51"/>
      <c r="B1792" s="49" t="s">
        <v>424</v>
      </c>
      <c r="C1792" s="14" t="s">
        <v>5</v>
      </c>
      <c r="D1792" s="33" t="s">
        <v>415</v>
      </c>
      <c r="E1792" s="8"/>
      <c r="F1792" s="14"/>
      <c r="G1792" s="98"/>
    </row>
    <row r="1793" spans="1:9" s="104" customFormat="1" ht="26.4" outlineLevel="1" x14ac:dyDescent="0.25">
      <c r="A1793" s="51"/>
      <c r="B1793" s="2" t="s">
        <v>424</v>
      </c>
      <c r="C1793" s="1" t="s">
        <v>5</v>
      </c>
      <c r="D1793" s="6" t="s">
        <v>298</v>
      </c>
      <c r="E1793" s="4" t="s">
        <v>2010</v>
      </c>
      <c r="F1793" s="13"/>
      <c r="G1793" s="55"/>
      <c r="H1793" s="180" t="s">
        <v>4380</v>
      </c>
      <c r="I1793" s="287"/>
    </row>
    <row r="1794" spans="1:9" s="104" customFormat="1" outlineLevel="1" x14ac:dyDescent="0.25">
      <c r="A1794" s="51"/>
      <c r="B1794" s="2" t="s">
        <v>424</v>
      </c>
      <c r="C1794" s="1" t="s">
        <v>5</v>
      </c>
      <c r="D1794" s="6" t="s">
        <v>494</v>
      </c>
      <c r="E1794" s="5" t="s">
        <v>2021</v>
      </c>
      <c r="F1794" s="13"/>
      <c r="G1794" s="55"/>
      <c r="H1794" s="180"/>
      <c r="I1794" s="287"/>
    </row>
    <row r="1795" spans="1:9" ht="20.399999999999999" outlineLevel="1" x14ac:dyDescent="0.25">
      <c r="A1795" s="51"/>
      <c r="B1795" s="2" t="s">
        <v>424</v>
      </c>
      <c r="C1795" s="1" t="s">
        <v>5</v>
      </c>
      <c r="D1795" s="84" t="s">
        <v>4379</v>
      </c>
      <c r="E1795" s="58" t="s">
        <v>4378</v>
      </c>
      <c r="F1795" s="41"/>
      <c r="G1795" s="98"/>
      <c r="H1795" s="180" t="s">
        <v>4372</v>
      </c>
    </row>
    <row r="1796" spans="1:9" ht="20.399999999999999" outlineLevel="1" x14ac:dyDescent="0.25">
      <c r="A1796" s="51"/>
      <c r="B1796" s="49" t="s">
        <v>424</v>
      </c>
      <c r="C1796" s="14" t="s">
        <v>361</v>
      </c>
      <c r="D1796" s="33" t="s">
        <v>415</v>
      </c>
      <c r="E1796" s="8"/>
      <c r="F1796" s="14"/>
      <c r="G1796" s="98"/>
      <c r="H1796" s="180"/>
    </row>
    <row r="1797" spans="1:9" ht="40.799999999999997" outlineLevel="1" x14ac:dyDescent="0.25">
      <c r="A1797" s="51"/>
      <c r="B1797" s="2" t="s">
        <v>424</v>
      </c>
      <c r="C1797" s="1" t="s">
        <v>361</v>
      </c>
      <c r="D1797" s="84" t="s">
        <v>1458</v>
      </c>
      <c r="E1797" s="5" t="s">
        <v>2022</v>
      </c>
      <c r="F1797" s="41"/>
      <c r="G1797" s="98"/>
      <c r="H1797" s="180"/>
    </row>
    <row r="1798" spans="1:9" ht="20.399999999999999" outlineLevel="1" x14ac:dyDescent="0.25">
      <c r="A1798" s="51"/>
      <c r="B1798" s="2" t="s">
        <v>424</v>
      </c>
      <c r="C1798" s="1" t="s">
        <v>361</v>
      </c>
      <c r="D1798" s="84" t="s">
        <v>1459</v>
      </c>
      <c r="E1798" s="119"/>
      <c r="F1798" s="41" t="s">
        <v>116</v>
      </c>
      <c r="G1798" s="98"/>
      <c r="H1798" s="180"/>
    </row>
    <row r="1799" spans="1:9" s="104" customFormat="1" ht="30.6" outlineLevel="1" x14ac:dyDescent="0.25">
      <c r="A1799" s="51"/>
      <c r="B1799" s="49" t="s">
        <v>424</v>
      </c>
      <c r="C1799" s="14" t="s">
        <v>399</v>
      </c>
      <c r="D1799" s="33" t="s">
        <v>415</v>
      </c>
      <c r="E1799" s="8"/>
      <c r="F1799" s="39" t="s">
        <v>286</v>
      </c>
      <c r="G1799" s="98"/>
      <c r="H1799" s="180"/>
      <c r="I1799" s="287"/>
    </row>
    <row r="1800" spans="1:9" s="104" customFormat="1" ht="20.399999999999999" outlineLevel="1" x14ac:dyDescent="0.25">
      <c r="A1800" s="51"/>
      <c r="B1800" s="2" t="s">
        <v>424</v>
      </c>
      <c r="C1800" s="1" t="s">
        <v>399</v>
      </c>
      <c r="D1800" s="6" t="s">
        <v>607</v>
      </c>
      <c r="E1800" s="4" t="s">
        <v>2023</v>
      </c>
      <c r="F1800" s="13"/>
      <c r="G1800" s="98"/>
      <c r="H1800" s="180"/>
      <c r="I1800" s="287"/>
    </row>
    <row r="1801" spans="1:9" s="104" customFormat="1" ht="20.399999999999999" outlineLevel="1" x14ac:dyDescent="0.25">
      <c r="A1801" s="51"/>
      <c r="B1801" s="2" t="s">
        <v>424</v>
      </c>
      <c r="C1801" s="1" t="s">
        <v>399</v>
      </c>
      <c r="D1801" s="6" t="s">
        <v>400</v>
      </c>
      <c r="E1801" s="4" t="s">
        <v>2024</v>
      </c>
      <c r="F1801" s="13"/>
      <c r="G1801" s="98"/>
      <c r="H1801" s="180"/>
      <c r="I1801" s="287"/>
    </row>
    <row r="1802" spans="1:9" s="104" customFormat="1" ht="20.399999999999999" outlineLevel="1" x14ac:dyDescent="0.25">
      <c r="A1802" s="51"/>
      <c r="B1802" s="2" t="s">
        <v>424</v>
      </c>
      <c r="C1802" s="1" t="s">
        <v>399</v>
      </c>
      <c r="D1802" s="6" t="s">
        <v>382</v>
      </c>
      <c r="E1802" s="4" t="s">
        <v>2025</v>
      </c>
      <c r="F1802" s="13"/>
      <c r="G1802" s="98"/>
      <c r="H1802" s="180"/>
      <c r="I1802" s="287"/>
    </row>
    <row r="1803" spans="1:9" s="104" customFormat="1" ht="30.6" outlineLevel="1" x14ac:dyDescent="0.25">
      <c r="A1803" s="51"/>
      <c r="B1803" s="49" t="s">
        <v>424</v>
      </c>
      <c r="C1803" s="14" t="s">
        <v>601</v>
      </c>
      <c r="D1803" s="33" t="s">
        <v>415</v>
      </c>
      <c r="E1803" s="8"/>
      <c r="F1803" s="39" t="s">
        <v>286</v>
      </c>
      <c r="G1803" s="98"/>
      <c r="H1803" s="180"/>
      <c r="I1803" s="287"/>
    </row>
    <row r="1804" spans="1:9" s="104" customFormat="1" ht="20.399999999999999" outlineLevel="1" x14ac:dyDescent="0.25">
      <c r="A1804" s="51"/>
      <c r="B1804" s="2" t="s">
        <v>424</v>
      </c>
      <c r="C1804" s="1" t="s">
        <v>601</v>
      </c>
      <c r="D1804" s="6" t="s">
        <v>607</v>
      </c>
      <c r="E1804" s="4" t="s">
        <v>2026</v>
      </c>
      <c r="F1804" s="13"/>
      <c r="G1804" s="98"/>
      <c r="H1804" s="180"/>
      <c r="I1804" s="287"/>
    </row>
    <row r="1805" spans="1:9" s="104" customFormat="1" ht="20.399999999999999" outlineLevel="1" x14ac:dyDescent="0.25">
      <c r="A1805" s="51"/>
      <c r="B1805" s="2" t="s">
        <v>424</v>
      </c>
      <c r="C1805" s="1" t="s">
        <v>601</v>
      </c>
      <c r="D1805" s="6" t="s">
        <v>602</v>
      </c>
      <c r="E1805" s="4" t="s">
        <v>2027</v>
      </c>
      <c r="F1805" s="13"/>
      <c r="G1805" s="98"/>
      <c r="H1805" s="180"/>
      <c r="I1805" s="287"/>
    </row>
    <row r="1806" spans="1:9" s="104" customFormat="1" ht="20.399999999999999" outlineLevel="1" x14ac:dyDescent="0.25">
      <c r="A1806" s="51"/>
      <c r="B1806" s="2" t="s">
        <v>424</v>
      </c>
      <c r="C1806" s="1" t="s">
        <v>601</v>
      </c>
      <c r="D1806" s="6" t="s">
        <v>87</v>
      </c>
      <c r="E1806" s="4" t="s">
        <v>2028</v>
      </c>
      <c r="F1806" s="13"/>
      <c r="G1806" s="98"/>
      <c r="H1806" s="180"/>
      <c r="I1806" s="287"/>
    </row>
    <row r="1807" spans="1:9" ht="20.399999999999999" outlineLevel="1" x14ac:dyDescent="0.25">
      <c r="A1807" s="51"/>
      <c r="B1807" s="49" t="s">
        <v>424</v>
      </c>
      <c r="C1807" s="14" t="s">
        <v>45</v>
      </c>
      <c r="D1807" s="33" t="s">
        <v>415</v>
      </c>
      <c r="E1807" s="8"/>
      <c r="F1807" s="14"/>
      <c r="G1807" s="98"/>
      <c r="H1807" s="180"/>
    </row>
    <row r="1808" spans="1:9" outlineLevel="1" x14ac:dyDescent="0.25">
      <c r="A1808" s="51"/>
      <c r="B1808" s="2" t="s">
        <v>424</v>
      </c>
      <c r="C1808" s="1" t="s">
        <v>45</v>
      </c>
      <c r="D1808" s="6" t="s">
        <v>376</v>
      </c>
      <c r="E1808" s="5" t="s">
        <v>1892</v>
      </c>
      <c r="F1808" s="6"/>
      <c r="G1808" s="98"/>
      <c r="H1808" s="180"/>
    </row>
    <row r="1809" spans="1:9" outlineLevel="1" x14ac:dyDescent="0.25">
      <c r="A1809" s="51"/>
      <c r="B1809" s="2" t="s">
        <v>424</v>
      </c>
      <c r="C1809" s="1" t="s">
        <v>45</v>
      </c>
      <c r="D1809" s="6" t="s">
        <v>86</v>
      </c>
      <c r="E1809" s="5" t="s">
        <v>1893</v>
      </c>
      <c r="F1809" s="6"/>
      <c r="G1809" s="98"/>
      <c r="H1809" s="180"/>
    </row>
    <row r="1810" spans="1:9" outlineLevel="1" x14ac:dyDescent="0.25">
      <c r="A1810" s="51"/>
      <c r="B1810" s="2" t="s">
        <v>424</v>
      </c>
      <c r="C1810" s="1" t="s">
        <v>45</v>
      </c>
      <c r="D1810" s="6" t="s">
        <v>85</v>
      </c>
      <c r="E1810" s="5" t="s">
        <v>1894</v>
      </c>
      <c r="F1810" s="6"/>
      <c r="G1810" s="98"/>
      <c r="H1810" s="180"/>
    </row>
    <row r="1811" spans="1:9" s="104" customFormat="1" outlineLevel="1" x14ac:dyDescent="0.25">
      <c r="A1811" s="51"/>
      <c r="B1811" s="2" t="s">
        <v>424</v>
      </c>
      <c r="C1811" s="3" t="s">
        <v>45</v>
      </c>
      <c r="D1811" s="84" t="s">
        <v>736</v>
      </c>
      <c r="E1811" s="132" t="s">
        <v>679</v>
      </c>
      <c r="F1811" s="64" t="s">
        <v>725</v>
      </c>
      <c r="G1811" s="133" t="s">
        <v>740</v>
      </c>
      <c r="H1811" s="180"/>
      <c r="I1811" s="287"/>
    </row>
    <row r="1812" spans="1:9" s="104" customFormat="1" outlineLevel="1" x14ac:dyDescent="0.25">
      <c r="A1812" s="51"/>
      <c r="B1812" s="2" t="s">
        <v>424</v>
      </c>
      <c r="C1812" s="3" t="s">
        <v>45</v>
      </c>
      <c r="D1812" s="84" t="s">
        <v>95</v>
      </c>
      <c r="E1812" s="125"/>
      <c r="F1812" s="64" t="s">
        <v>725</v>
      </c>
      <c r="G1812" s="133" t="s">
        <v>740</v>
      </c>
      <c r="H1812" s="180"/>
      <c r="I1812" s="287"/>
    </row>
    <row r="1813" spans="1:9" s="104" customFormat="1" ht="20.399999999999999" x14ac:dyDescent="0.25">
      <c r="A1813" s="51"/>
      <c r="B1813" s="19" t="s">
        <v>67</v>
      </c>
      <c r="C1813" s="17" t="s">
        <v>1385</v>
      </c>
      <c r="D1813" s="24" t="s">
        <v>415</v>
      </c>
      <c r="E1813" s="18"/>
      <c r="F1813" s="92"/>
      <c r="G1813" s="136"/>
      <c r="H1813" s="177"/>
      <c r="I1813" s="287"/>
    </row>
    <row r="1814" spans="1:9" s="69" customFormat="1" ht="51" x14ac:dyDescent="0.25">
      <c r="A1814" s="51"/>
      <c r="B1814" s="19" t="s">
        <v>633</v>
      </c>
      <c r="C1814" s="17" t="s">
        <v>1386</v>
      </c>
      <c r="D1814" s="24" t="s">
        <v>415</v>
      </c>
      <c r="E1814" s="18"/>
      <c r="F1814" s="92" t="s">
        <v>358</v>
      </c>
      <c r="G1814" s="92"/>
      <c r="H1814" s="180"/>
      <c r="I1814" s="287"/>
    </row>
    <row r="1815" spans="1:9" s="104" customFormat="1" x14ac:dyDescent="0.25">
      <c r="A1815" s="51"/>
      <c r="B1815" s="19" t="s">
        <v>200</v>
      </c>
      <c r="C1815" s="17" t="s">
        <v>1387</v>
      </c>
      <c r="D1815" s="24" t="s">
        <v>415</v>
      </c>
      <c r="E1815" s="18"/>
      <c r="F1815" s="92"/>
      <c r="G1815" s="176"/>
      <c r="H1815" s="177"/>
      <c r="I1815" s="287"/>
    </row>
    <row r="1816" spans="1:9" s="104" customFormat="1" outlineLevel="1" x14ac:dyDescent="0.25">
      <c r="A1816" s="51"/>
      <c r="B1816" s="49" t="s">
        <v>200</v>
      </c>
      <c r="C1816" s="14" t="s">
        <v>114</v>
      </c>
      <c r="D1816" s="33" t="s">
        <v>415</v>
      </c>
      <c r="E1816" s="8"/>
      <c r="F1816" s="39"/>
      <c r="G1816" s="176"/>
      <c r="H1816" s="177"/>
      <c r="I1816" s="287"/>
    </row>
    <row r="1817" spans="1:9" s="104" customFormat="1" ht="20.399999999999999" outlineLevel="1" x14ac:dyDescent="0.25">
      <c r="A1817" s="51"/>
      <c r="B1817" s="12" t="s">
        <v>200</v>
      </c>
      <c r="C1817" s="6" t="s">
        <v>114</v>
      </c>
      <c r="D1817" s="84" t="s">
        <v>1070</v>
      </c>
      <c r="E1817" s="5" t="s">
        <v>1995</v>
      </c>
      <c r="F1817" s="13"/>
      <c r="G1817" s="176"/>
      <c r="H1817" s="177"/>
      <c r="I1817" s="287"/>
    </row>
    <row r="1818" spans="1:9" s="104" customFormat="1" outlineLevel="1" x14ac:dyDescent="0.25">
      <c r="A1818" s="51"/>
      <c r="B1818" s="12" t="s">
        <v>200</v>
      </c>
      <c r="C1818" s="6" t="s">
        <v>114</v>
      </c>
      <c r="D1818" s="6" t="s">
        <v>1</v>
      </c>
      <c r="E1818" s="119"/>
      <c r="F1818" s="39" t="s">
        <v>71</v>
      </c>
      <c r="G1818" s="176"/>
      <c r="H1818" s="177"/>
      <c r="I1818" s="287"/>
    </row>
    <row r="1819" spans="1:9" s="104" customFormat="1" ht="234.6" outlineLevel="1" x14ac:dyDescent="0.25">
      <c r="A1819" s="51"/>
      <c r="B1819" s="175" t="s">
        <v>200</v>
      </c>
      <c r="C1819" s="175" t="s">
        <v>114</v>
      </c>
      <c r="D1819" s="175" t="s">
        <v>478</v>
      </c>
      <c r="E1819" s="64" t="s">
        <v>1376</v>
      </c>
      <c r="F1819" s="13"/>
      <c r="G1819" s="70"/>
      <c r="H1819" s="177"/>
      <c r="I1819" s="287"/>
    </row>
    <row r="1820" spans="1:9" s="104" customFormat="1" outlineLevel="1" x14ac:dyDescent="0.25">
      <c r="A1820" s="51"/>
      <c r="B1820" s="49" t="s">
        <v>200</v>
      </c>
      <c r="C1820" s="14" t="s">
        <v>353</v>
      </c>
      <c r="D1820" s="33" t="s">
        <v>415</v>
      </c>
      <c r="E1820" s="8"/>
      <c r="F1820" s="39"/>
      <c r="G1820" s="176"/>
      <c r="H1820" s="177"/>
      <c r="I1820" s="287"/>
    </row>
    <row r="1821" spans="1:9" s="104" customFormat="1" outlineLevel="1" x14ac:dyDescent="0.25">
      <c r="A1821" s="59"/>
      <c r="B1821" s="2" t="s">
        <v>200</v>
      </c>
      <c r="C1821" s="1" t="s">
        <v>394</v>
      </c>
      <c r="D1821" s="84" t="s">
        <v>936</v>
      </c>
      <c r="E1821" s="15" t="s">
        <v>1872</v>
      </c>
      <c r="F1821" s="13"/>
      <c r="G1821" s="176"/>
      <c r="H1821" s="177"/>
      <c r="I1821" s="287"/>
    </row>
    <row r="1822" spans="1:9" s="104" customFormat="1" outlineLevel="1" x14ac:dyDescent="0.25">
      <c r="A1822" s="59"/>
      <c r="B1822" s="2" t="s">
        <v>200</v>
      </c>
      <c r="C1822" s="1" t="s">
        <v>394</v>
      </c>
      <c r="D1822" s="84" t="s">
        <v>721</v>
      </c>
      <c r="E1822" s="132" t="s">
        <v>281</v>
      </c>
      <c r="F1822" s="163" t="s">
        <v>725</v>
      </c>
      <c r="G1822" s="164" t="s">
        <v>922</v>
      </c>
      <c r="H1822" s="177"/>
      <c r="I1822" s="287"/>
    </row>
    <row r="1823" spans="1:9" s="104" customFormat="1" outlineLevel="1" x14ac:dyDescent="0.25">
      <c r="A1823" s="59"/>
      <c r="B1823" s="2" t="s">
        <v>200</v>
      </c>
      <c r="C1823" s="1" t="s">
        <v>394</v>
      </c>
      <c r="D1823" s="84" t="s">
        <v>95</v>
      </c>
      <c r="E1823" s="132"/>
      <c r="F1823" s="163" t="s">
        <v>725</v>
      </c>
      <c r="G1823" s="164" t="s">
        <v>922</v>
      </c>
      <c r="H1823" s="177"/>
      <c r="I1823" s="287"/>
    </row>
    <row r="1824" spans="1:9" s="104" customFormat="1" ht="244.8" outlineLevel="1" x14ac:dyDescent="0.25">
      <c r="A1824" s="59"/>
      <c r="B1824" s="105" t="s">
        <v>200</v>
      </c>
      <c r="C1824" s="1" t="s">
        <v>394</v>
      </c>
      <c r="D1824" s="84" t="s">
        <v>232</v>
      </c>
      <c r="E1824" s="5" t="s">
        <v>2103</v>
      </c>
      <c r="F1824" s="13"/>
      <c r="G1824" s="176"/>
      <c r="H1824" s="177"/>
      <c r="I1824" s="287"/>
    </row>
    <row r="1825" spans="1:9" s="104" customFormat="1" outlineLevel="1" x14ac:dyDescent="0.25">
      <c r="A1825" s="51"/>
      <c r="B1825" s="2" t="s">
        <v>200</v>
      </c>
      <c r="C1825" s="1" t="s">
        <v>394</v>
      </c>
      <c r="D1825" s="101" t="s">
        <v>739</v>
      </c>
      <c r="E1825" s="132" t="s">
        <v>1359</v>
      </c>
      <c r="F1825" s="163" t="s">
        <v>725</v>
      </c>
      <c r="G1825" s="164" t="s">
        <v>922</v>
      </c>
      <c r="H1825" s="177"/>
      <c r="I1825" s="287"/>
    </row>
    <row r="1826" spans="1:9" s="104" customFormat="1" outlineLevel="1" x14ac:dyDescent="0.25">
      <c r="A1826" s="59"/>
      <c r="B1826" s="2" t="s">
        <v>200</v>
      </c>
      <c r="C1826" s="1" t="s">
        <v>394</v>
      </c>
      <c r="D1826" s="84" t="s">
        <v>95</v>
      </c>
      <c r="E1826" s="132"/>
      <c r="F1826" s="163" t="s">
        <v>725</v>
      </c>
      <c r="G1826" s="176"/>
      <c r="H1826" s="177"/>
      <c r="I1826" s="287"/>
    </row>
    <row r="1827" spans="1:9" s="104" customFormat="1" ht="40.799999999999997" x14ac:dyDescent="0.25">
      <c r="A1827" s="51"/>
      <c r="B1827" s="19" t="s">
        <v>1181</v>
      </c>
      <c r="C1827" s="18" t="s">
        <v>1395</v>
      </c>
      <c r="D1827" s="24" t="s">
        <v>415</v>
      </c>
      <c r="E1827" s="18"/>
      <c r="F1827" s="92"/>
      <c r="G1827" s="98"/>
      <c r="H1827" s="177"/>
      <c r="I1827" s="287"/>
    </row>
    <row r="1828" spans="1:9" s="104" customFormat="1" ht="40.799999999999997" outlineLevel="1" x14ac:dyDescent="0.25">
      <c r="A1828" s="51"/>
      <c r="B1828" s="14" t="s">
        <v>1181</v>
      </c>
      <c r="C1828" s="14" t="s">
        <v>1183</v>
      </c>
      <c r="D1828" s="86" t="s">
        <v>415</v>
      </c>
      <c r="E1828" s="8"/>
      <c r="F1828" s="14"/>
      <c r="G1828" s="98"/>
      <c r="H1828" s="177"/>
      <c r="I1828" s="287"/>
    </row>
    <row r="1829" spans="1:9" s="104" customFormat="1" ht="40.799999999999997" outlineLevel="1" x14ac:dyDescent="0.25">
      <c r="A1829" s="51"/>
      <c r="B1829" s="4" t="s">
        <v>1181</v>
      </c>
      <c r="C1829" s="58" t="s">
        <v>1183</v>
      </c>
      <c r="D1829" s="84"/>
      <c r="E1829" s="123"/>
      <c r="F1829" s="84" t="s">
        <v>1182</v>
      </c>
      <c r="G1829" s="98"/>
      <c r="H1829" s="177"/>
      <c r="I1829" s="287"/>
    </row>
    <row r="1830" spans="1:9" s="104" customFormat="1" ht="40.799999999999997" outlineLevel="1" x14ac:dyDescent="0.25">
      <c r="A1830" s="51"/>
      <c r="B1830" s="14" t="s">
        <v>1181</v>
      </c>
      <c r="C1830" s="14" t="s">
        <v>360</v>
      </c>
      <c r="D1830" s="86" t="s">
        <v>415</v>
      </c>
      <c r="E1830" s="8"/>
      <c r="F1830" s="14"/>
      <c r="G1830" s="98"/>
      <c r="H1830" s="177"/>
      <c r="I1830" s="287"/>
    </row>
    <row r="1831" spans="1:9" s="104" customFormat="1" ht="40.799999999999997" outlineLevel="1" x14ac:dyDescent="0.25">
      <c r="A1831" s="59"/>
      <c r="B1831" s="2" t="s">
        <v>1181</v>
      </c>
      <c r="C1831" s="1" t="s">
        <v>360</v>
      </c>
      <c r="D1831" s="84" t="s">
        <v>95</v>
      </c>
      <c r="E1831" s="132"/>
      <c r="F1831" s="163" t="s">
        <v>725</v>
      </c>
      <c r="G1831" s="164"/>
      <c r="H1831" s="177"/>
      <c r="I1831" s="287"/>
    </row>
    <row r="1832" spans="1:9" s="104" customFormat="1" ht="40.799999999999997" outlineLevel="1" x14ac:dyDescent="0.25">
      <c r="A1832" s="59"/>
      <c r="B1832" s="2" t="s">
        <v>1181</v>
      </c>
      <c r="C1832" s="1" t="s">
        <v>360</v>
      </c>
      <c r="D1832" s="84" t="s">
        <v>721</v>
      </c>
      <c r="E1832" s="132" t="s">
        <v>281</v>
      </c>
      <c r="F1832" s="163" t="s">
        <v>725</v>
      </c>
      <c r="G1832" s="164"/>
      <c r="H1832" s="177"/>
      <c r="I1832" s="287"/>
    </row>
    <row r="1833" spans="1:9" s="104" customFormat="1" ht="40.799999999999997" outlineLevel="1" x14ac:dyDescent="0.25">
      <c r="A1833" s="59"/>
      <c r="B1833" s="2" t="s">
        <v>1181</v>
      </c>
      <c r="C1833" s="1" t="s">
        <v>360</v>
      </c>
      <c r="D1833" s="84" t="s">
        <v>936</v>
      </c>
      <c r="E1833" s="15" t="s">
        <v>1872</v>
      </c>
      <c r="F1833" s="13"/>
      <c r="G1833" s="211"/>
      <c r="H1833" s="177"/>
      <c r="I1833" s="287"/>
    </row>
    <row r="1834" spans="1:9" s="104" customFormat="1" ht="40.799999999999997" outlineLevel="1" x14ac:dyDescent="0.25">
      <c r="A1834" s="51"/>
      <c r="B1834" s="2" t="s">
        <v>1181</v>
      </c>
      <c r="C1834" s="1" t="s">
        <v>360</v>
      </c>
      <c r="D1834" s="101" t="s">
        <v>739</v>
      </c>
      <c r="E1834" s="132" t="s">
        <v>1359</v>
      </c>
      <c r="F1834" s="163" t="s">
        <v>725</v>
      </c>
      <c r="G1834" s="164"/>
      <c r="H1834" s="177"/>
      <c r="I1834" s="287"/>
    </row>
    <row r="1835" spans="1:9" s="104" customFormat="1" ht="204" outlineLevel="1" x14ac:dyDescent="0.25">
      <c r="A1835" s="59"/>
      <c r="B1835" s="105" t="s">
        <v>1181</v>
      </c>
      <c r="C1835" s="1" t="s">
        <v>360</v>
      </c>
      <c r="D1835" s="84" t="s">
        <v>232</v>
      </c>
      <c r="E1835" s="15" t="s">
        <v>2071</v>
      </c>
      <c r="F1835" s="13"/>
      <c r="G1835" s="211"/>
      <c r="H1835" s="177"/>
      <c r="I1835" s="287"/>
    </row>
    <row r="1836" spans="1:9" s="104" customFormat="1" ht="20.399999999999999" x14ac:dyDescent="0.25">
      <c r="A1836" s="51"/>
      <c r="B1836" s="19" t="s">
        <v>1725</v>
      </c>
      <c r="C1836" s="18"/>
      <c r="D1836" s="24" t="s">
        <v>415</v>
      </c>
      <c r="E1836" s="18"/>
      <c r="F1836" s="92"/>
      <c r="G1836" s="55"/>
      <c r="H1836" s="248"/>
      <c r="I1836" s="287"/>
    </row>
    <row r="1837" spans="1:9" s="104" customFormat="1" ht="20.399999999999999" outlineLevel="1" x14ac:dyDescent="0.25">
      <c r="A1837" s="51"/>
      <c r="B1837" s="49" t="s">
        <v>1725</v>
      </c>
      <c r="C1837" s="14"/>
      <c r="D1837" s="33" t="s">
        <v>415</v>
      </c>
      <c r="E1837" s="8"/>
      <c r="F1837" s="39"/>
      <c r="G1837" s="265"/>
      <c r="H1837" s="248"/>
      <c r="I1837" s="287"/>
    </row>
    <row r="1838" spans="1:9" s="104" customFormat="1" ht="20.399999999999999" outlineLevel="1" x14ac:dyDescent="0.25">
      <c r="A1838" s="51"/>
      <c r="B1838" s="105" t="s">
        <v>1725</v>
      </c>
      <c r="C1838" s="95" t="s">
        <v>1729</v>
      </c>
      <c r="D1838" s="95" t="s">
        <v>1728</v>
      </c>
      <c r="E1838" s="161" t="s">
        <v>1995</v>
      </c>
      <c r="F1838" s="40"/>
      <c r="G1838" s="265"/>
      <c r="H1838" s="248"/>
      <c r="I1838" s="287"/>
    </row>
    <row r="1839" spans="1:9" s="104" customFormat="1" outlineLevel="1" x14ac:dyDescent="0.25">
      <c r="A1839" s="51"/>
      <c r="B1839" s="105" t="s">
        <v>1725</v>
      </c>
      <c r="C1839" s="95" t="s">
        <v>1729</v>
      </c>
      <c r="D1839" s="95" t="s">
        <v>179</v>
      </c>
      <c r="E1839" s="134" t="s">
        <v>2167</v>
      </c>
      <c r="F1839" s="1"/>
      <c r="G1839" s="164"/>
      <c r="H1839" s="248"/>
      <c r="I1839" s="288"/>
    </row>
    <row r="1840" spans="1:9" s="104" customFormat="1" outlineLevel="1" x14ac:dyDescent="0.25">
      <c r="A1840" s="51"/>
      <c r="B1840" s="105" t="s">
        <v>1725</v>
      </c>
      <c r="C1840" s="95" t="s">
        <v>1729</v>
      </c>
      <c r="D1840" s="95" t="s">
        <v>930</v>
      </c>
      <c r="E1840" s="134" t="s">
        <v>2056</v>
      </c>
      <c r="F1840" s="1"/>
      <c r="G1840" s="164"/>
      <c r="H1840" s="248"/>
      <c r="I1840" s="288"/>
    </row>
    <row r="1841" spans="1:9" s="104" customFormat="1" outlineLevel="1" x14ac:dyDescent="0.25">
      <c r="A1841" s="51"/>
      <c r="B1841" s="105" t="s">
        <v>1725</v>
      </c>
      <c r="C1841" s="95" t="s">
        <v>1729</v>
      </c>
      <c r="D1841" s="95" t="s">
        <v>931</v>
      </c>
      <c r="E1841" s="134" t="s">
        <v>2057</v>
      </c>
      <c r="F1841" s="1"/>
      <c r="G1841" s="164"/>
      <c r="H1841" s="248"/>
      <c r="I1841" s="288"/>
    </row>
    <row r="1842" spans="1:9" s="45" customFormat="1" outlineLevel="1" x14ac:dyDescent="0.25">
      <c r="A1842" s="51"/>
      <c r="B1842" s="105" t="s">
        <v>1725</v>
      </c>
      <c r="C1842" s="95" t="s">
        <v>1729</v>
      </c>
      <c r="D1842" s="95" t="s">
        <v>1727</v>
      </c>
      <c r="E1842" s="134" t="s">
        <v>2168</v>
      </c>
      <c r="F1842" s="42"/>
      <c r="G1842" s="265"/>
      <c r="H1842" s="248"/>
      <c r="I1842" s="289"/>
    </row>
    <row r="1843" spans="1:9" s="45" customFormat="1" outlineLevel="1" x14ac:dyDescent="0.25">
      <c r="A1843" s="51"/>
      <c r="B1843" s="105" t="s">
        <v>1725</v>
      </c>
      <c r="C1843" s="95" t="s">
        <v>1729</v>
      </c>
      <c r="D1843" s="95" t="s">
        <v>469</v>
      </c>
      <c r="E1843" s="118" t="s">
        <v>2020</v>
      </c>
      <c r="F1843" s="42"/>
      <c r="G1843" s="265"/>
      <c r="H1843" s="248"/>
      <c r="I1843" s="289"/>
    </row>
    <row r="1844" spans="1:9" s="45" customFormat="1" outlineLevel="1" x14ac:dyDescent="0.25">
      <c r="A1844" s="51"/>
      <c r="B1844" s="105" t="s">
        <v>1725</v>
      </c>
      <c r="C1844" s="95" t="s">
        <v>1729</v>
      </c>
      <c r="D1844" s="95" t="s">
        <v>257</v>
      </c>
      <c r="E1844" s="134" t="s">
        <v>1868</v>
      </c>
      <c r="F1844" s="42"/>
      <c r="G1844" s="265"/>
      <c r="H1844" s="248"/>
      <c r="I1844" s="289"/>
    </row>
    <row r="1845" spans="1:9" s="104" customFormat="1" outlineLevel="1" x14ac:dyDescent="0.25">
      <c r="A1845" s="51"/>
      <c r="B1845" s="105" t="s">
        <v>1725</v>
      </c>
      <c r="C1845" s="95" t="s">
        <v>1729</v>
      </c>
      <c r="D1845" s="95" t="s">
        <v>726</v>
      </c>
      <c r="E1845" s="132"/>
      <c r="F1845" s="163" t="s">
        <v>725</v>
      </c>
      <c r="G1845" s="265"/>
      <c r="H1845" s="248"/>
      <c r="I1845" s="287"/>
    </row>
    <row r="1846" spans="1:9" s="104" customFormat="1" outlineLevel="1" x14ac:dyDescent="0.25">
      <c r="A1846" s="51"/>
      <c r="B1846" s="105" t="s">
        <v>1725</v>
      </c>
      <c r="C1846" s="95" t="s">
        <v>1729</v>
      </c>
      <c r="D1846" s="95" t="s">
        <v>721</v>
      </c>
      <c r="E1846" s="132" t="s">
        <v>281</v>
      </c>
      <c r="F1846" s="163" t="s">
        <v>725</v>
      </c>
      <c r="G1846" s="265"/>
      <c r="H1846" s="248"/>
      <c r="I1846" s="287"/>
    </row>
    <row r="1847" spans="1:9" s="104" customFormat="1" outlineLevel="1" x14ac:dyDescent="0.25">
      <c r="A1847" s="51"/>
      <c r="B1847" s="105" t="s">
        <v>1725</v>
      </c>
      <c r="C1847" s="95" t="s">
        <v>1729</v>
      </c>
      <c r="D1847" s="95" t="s">
        <v>1296</v>
      </c>
      <c r="E1847" s="64" t="s">
        <v>1872</v>
      </c>
      <c r="F1847" s="163"/>
      <c r="G1847" s="265"/>
      <c r="H1847" s="248"/>
      <c r="I1847" s="287"/>
    </row>
    <row r="1848" spans="1:9" s="45" customFormat="1" outlineLevel="1" x14ac:dyDescent="0.25">
      <c r="A1848" s="51"/>
      <c r="B1848" s="105" t="s">
        <v>1725</v>
      </c>
      <c r="C1848" s="95" t="s">
        <v>1730</v>
      </c>
      <c r="D1848" s="95" t="s">
        <v>726</v>
      </c>
      <c r="E1848" s="132"/>
      <c r="F1848" s="163" t="s">
        <v>725</v>
      </c>
      <c r="G1848" s="265"/>
      <c r="H1848" s="248"/>
      <c r="I1848" s="289"/>
    </row>
    <row r="1849" spans="1:9" s="45" customFormat="1" ht="30.6" outlineLevel="1" x14ac:dyDescent="0.25">
      <c r="A1849" s="51"/>
      <c r="B1849" s="105" t="s">
        <v>1725</v>
      </c>
      <c r="C1849" s="95" t="s">
        <v>1730</v>
      </c>
      <c r="D1849" s="95" t="s">
        <v>1061</v>
      </c>
      <c r="E1849" s="132" t="s">
        <v>1731</v>
      </c>
      <c r="F1849" s="163" t="s">
        <v>725</v>
      </c>
      <c r="G1849" s="265"/>
      <c r="H1849" s="248"/>
      <c r="I1849" s="289"/>
    </row>
    <row r="1850" spans="1:9" s="104" customFormat="1" ht="204" outlineLevel="1" x14ac:dyDescent="0.25">
      <c r="A1850" s="51"/>
      <c r="B1850" s="105" t="s">
        <v>1725</v>
      </c>
      <c r="C1850" s="95" t="s">
        <v>1730</v>
      </c>
      <c r="D1850" s="95" t="s">
        <v>231</v>
      </c>
      <c r="E1850" s="64" t="s">
        <v>2169</v>
      </c>
      <c r="F1850" s="42"/>
      <c r="G1850" s="265"/>
      <c r="H1850" s="248"/>
      <c r="I1850" s="287"/>
    </row>
  </sheetData>
  <autoFilter ref="A1:I1835"/>
  <customSheetViews>
    <customSheetView guid="{16F60BE3-91AF-4171-88EF-10A799E38E0E}" scale="115" showPageBreaks="1" topLeftCell="D538">
      <selection activeCell="F538" sqref="F538"/>
      <pageMargins left="0.7" right="0.7" top="0.75" bottom="0.75" header="0.3" footer="0.3"/>
      <pageSetup orientation="portrait" horizontalDpi="300" verticalDpi="300" r:id="rId1"/>
    </customSheetView>
    <customSheetView guid="{79D62240-7F26-4B6A-AAB5-775BFC0062C9}" showPageBreaks="1" topLeftCell="A112">
      <selection activeCell="E122" sqref="E122"/>
      <pageMargins left="0.7" right="0.7" top="0.75" bottom="0.75" header="0.3" footer="0.3"/>
      <pageSetup orientation="portrait" horizontalDpi="300" verticalDpi="300" r:id="rId2"/>
    </customSheetView>
  </customSheetViews>
  <mergeCells count="4">
    <mergeCell ref="F1:F2"/>
    <mergeCell ref="G1:G2"/>
    <mergeCell ref="I1348:K1348"/>
    <mergeCell ref="I212:K212"/>
  </mergeCells>
  <pageMargins left="0.7" right="0.7" top="0.75" bottom="0.75" header="0.3" footer="0.3"/>
  <pageSetup paperSize="17" fitToHeight="0" orientation="landscape"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59999389629810485"/>
    <pageSetUpPr fitToPage="1"/>
  </sheetPr>
  <dimension ref="A1:BR68"/>
  <sheetViews>
    <sheetView zoomScaleNormal="100" workbookViewId="0">
      <pane xSplit="1" ySplit="7" topLeftCell="M41" activePane="bottomRight" state="frozen"/>
      <selection activeCell="U19" sqref="U19"/>
      <selection pane="topRight" activeCell="U19" sqref="U19"/>
      <selection pane="bottomLeft" activeCell="U19" sqref="U19"/>
      <selection pane="bottomRight" activeCell="O7" sqref="O7"/>
    </sheetView>
  </sheetViews>
  <sheetFormatPr defaultColWidth="15.5546875" defaultRowHeight="13.2" x14ac:dyDescent="0.25"/>
  <cols>
    <col min="2" max="4" width="22" style="104" customWidth="1"/>
    <col min="5" max="8" width="22" style="69" customWidth="1"/>
    <col min="9" max="9" width="22" style="45" hidden="1" customWidth="1"/>
    <col min="10" max="10" width="22" customWidth="1"/>
    <col min="11" max="11" width="25.5546875" customWidth="1"/>
    <col min="12" max="13" width="25.5546875" style="69" customWidth="1"/>
    <col min="14" max="15" width="25.44140625" style="69" bestFit="1" customWidth="1"/>
    <col min="16" max="16" width="36.44140625" bestFit="1" customWidth="1"/>
    <col min="17" max="17" width="29.44140625" customWidth="1"/>
    <col min="18" max="18" width="41.44140625" style="69" customWidth="1"/>
    <col min="19" max="19" width="43.44140625" customWidth="1"/>
    <col min="20" max="20" width="39.44140625" customWidth="1"/>
    <col min="21" max="21" width="42.44140625" customWidth="1"/>
    <col min="22" max="24" width="43.5546875" customWidth="1"/>
    <col min="25" max="25" width="43.5546875" style="45" customWidth="1"/>
    <col min="26" max="26" width="43.5546875" customWidth="1"/>
    <col min="27" max="28" width="29.44140625" style="69" bestFit="1" customWidth="1"/>
    <col min="29" max="29" width="41.5546875" customWidth="1"/>
    <col min="30" max="30" width="43.5546875" customWidth="1"/>
    <col min="31" max="34" width="28.44140625" style="69" customWidth="1"/>
    <col min="35" max="35" width="39.88671875" customWidth="1"/>
    <col min="36" max="36" width="39.88671875" style="104" customWidth="1"/>
    <col min="37" max="37" width="22" customWidth="1"/>
    <col min="38" max="40" width="29.5546875" style="104" customWidth="1"/>
    <col min="41" max="41" width="24.5546875" style="69" customWidth="1"/>
    <col min="42" max="42" width="22" style="69" customWidth="1"/>
    <col min="43" max="43" width="25.44140625" style="69" customWidth="1"/>
    <col min="44" max="44" width="22" style="45" hidden="1" customWidth="1"/>
    <col min="45" max="45" width="22" style="69" hidden="1" customWidth="1"/>
    <col min="46" max="46" width="23" style="69" hidden="1" customWidth="1"/>
    <col min="47" max="47" width="24.44140625" style="69" customWidth="1"/>
    <col min="48" max="48" width="24.5546875" style="616" hidden="1" customWidth="1"/>
    <col min="49" max="49" width="24.5546875" style="69" customWidth="1"/>
    <col min="50" max="50" width="23.5546875" style="69" customWidth="1"/>
    <col min="51" max="51" width="25.5546875" style="45" hidden="1" customWidth="1"/>
    <col min="52" max="55" width="23.44140625" style="45" hidden="1" customWidth="1"/>
    <col min="56" max="56" width="22" style="45" hidden="1" customWidth="1"/>
    <col min="57" max="60" width="24.5546875" style="45" hidden="1" customWidth="1"/>
    <col min="61" max="61" width="22" style="104" customWidth="1"/>
    <col min="62" max="62" width="22" customWidth="1"/>
    <col min="63" max="63" width="22" style="104" hidden="1" customWidth="1"/>
    <col min="64" max="64" width="22" style="69" hidden="1" customWidth="1"/>
    <col min="65" max="66" width="22" hidden="1" customWidth="1"/>
    <col min="67" max="67" width="22" style="104" hidden="1" customWidth="1"/>
    <col min="68" max="68" width="22" style="69" hidden="1" customWidth="1"/>
  </cols>
  <sheetData>
    <row r="1" spans="1:70" ht="57.6" x14ac:dyDescent="0.3">
      <c r="A1" s="113" t="s">
        <v>636</v>
      </c>
      <c r="B1" s="116" t="s">
        <v>1734</v>
      </c>
      <c r="C1" s="116" t="s">
        <v>1734</v>
      </c>
      <c r="D1" s="116" t="s">
        <v>2299</v>
      </c>
      <c r="E1" s="116" t="s">
        <v>2301</v>
      </c>
      <c r="F1" s="116" t="s">
        <v>2307</v>
      </c>
      <c r="G1" s="116" t="s">
        <v>374</v>
      </c>
      <c r="H1" s="116" t="s">
        <v>1117</v>
      </c>
      <c r="I1" s="699" t="s">
        <v>1725</v>
      </c>
      <c r="J1" s="116" t="s">
        <v>200</v>
      </c>
      <c r="K1" s="116" t="s">
        <v>4050</v>
      </c>
      <c r="L1" s="116" t="s">
        <v>1735</v>
      </c>
      <c r="M1" s="116" t="s">
        <v>2323</v>
      </c>
      <c r="N1" s="116" t="s">
        <v>1736</v>
      </c>
      <c r="O1" s="116" t="s">
        <v>1284</v>
      </c>
      <c r="P1" s="116" t="s">
        <v>1737</v>
      </c>
      <c r="Q1" s="116" t="s">
        <v>1738</v>
      </c>
      <c r="R1" s="116" t="s">
        <v>633</v>
      </c>
      <c r="S1" s="116" t="s">
        <v>417</v>
      </c>
      <c r="T1" s="116" t="s">
        <v>92</v>
      </c>
      <c r="U1" s="116" t="s">
        <v>93</v>
      </c>
      <c r="V1" s="116" t="s">
        <v>101</v>
      </c>
      <c r="W1" s="116" t="s">
        <v>328</v>
      </c>
      <c r="X1" s="116" t="s">
        <v>311</v>
      </c>
      <c r="Y1" s="699" t="s">
        <v>312</v>
      </c>
      <c r="Z1" s="116" t="s">
        <v>632</v>
      </c>
      <c r="AA1" s="116" t="s">
        <v>1527</v>
      </c>
      <c r="AB1" s="116" t="s">
        <v>1626</v>
      </c>
      <c r="AC1" s="116" t="s">
        <v>326</v>
      </c>
      <c r="AD1" s="116" t="s">
        <v>564</v>
      </c>
      <c r="AE1" s="116" t="s">
        <v>1302</v>
      </c>
      <c r="AF1" s="116" t="s">
        <v>1311</v>
      </c>
      <c r="AG1" s="617" t="s">
        <v>4051</v>
      </c>
      <c r="AH1" s="617" t="s">
        <v>4052</v>
      </c>
      <c r="AI1" s="116" t="s">
        <v>424</v>
      </c>
      <c r="AJ1" s="116" t="s">
        <v>4111</v>
      </c>
      <c r="AK1" s="116" t="s">
        <v>642</v>
      </c>
      <c r="AL1" s="116" t="s">
        <v>1166</v>
      </c>
      <c r="AM1" s="116" t="s">
        <v>1528</v>
      </c>
      <c r="AN1" s="116" t="s">
        <v>1742</v>
      </c>
      <c r="AO1" s="116" t="s">
        <v>970</v>
      </c>
      <c r="AP1" s="116" t="s">
        <v>1147</v>
      </c>
      <c r="AQ1" s="116" t="s">
        <v>971</v>
      </c>
      <c r="AR1" s="302" t="s">
        <v>1517</v>
      </c>
      <c r="AS1" s="240" t="s">
        <v>1324</v>
      </c>
      <c r="AT1" s="240" t="s">
        <v>1312</v>
      </c>
      <c r="AU1" s="116" t="s">
        <v>1175</v>
      </c>
      <c r="AV1" s="302" t="s">
        <v>1203</v>
      </c>
      <c r="AW1" s="116" t="s">
        <v>1719</v>
      </c>
      <c r="AX1" s="116" t="s">
        <v>1180</v>
      </c>
      <c r="AY1" s="240" t="s">
        <v>642</v>
      </c>
      <c r="AZ1" s="240" t="s">
        <v>969</v>
      </c>
      <c r="BA1" s="240" t="s">
        <v>955</v>
      </c>
      <c r="BB1" s="240" t="s">
        <v>999</v>
      </c>
      <c r="BC1" s="240" t="s">
        <v>996</v>
      </c>
      <c r="BD1" s="240" t="s">
        <v>1167</v>
      </c>
      <c r="BE1" s="240" t="s">
        <v>1246</v>
      </c>
      <c r="BF1" s="240" t="s">
        <v>1248</v>
      </c>
      <c r="BG1" s="240" t="s">
        <v>1247</v>
      </c>
      <c r="BH1" s="240" t="s">
        <v>1250</v>
      </c>
      <c r="BI1" s="116" t="s">
        <v>1712</v>
      </c>
      <c r="BJ1" s="279" t="s">
        <v>4397</v>
      </c>
      <c r="BK1" s="114" t="s">
        <v>1190</v>
      </c>
      <c r="BL1" s="240" t="s">
        <v>1323</v>
      </c>
      <c r="BM1" s="114" t="s">
        <v>637</v>
      </c>
      <c r="BN1" s="114" t="s">
        <v>641</v>
      </c>
      <c r="BO1" s="114" t="s">
        <v>1079</v>
      </c>
      <c r="BP1" s="302" t="s">
        <v>998</v>
      </c>
    </row>
    <row r="2" spans="1:70" ht="28.8" x14ac:dyDescent="0.3">
      <c r="A2" s="113" t="s">
        <v>640</v>
      </c>
      <c r="B2" s="116"/>
      <c r="C2" s="116"/>
      <c r="D2" s="279" t="s">
        <v>4372</v>
      </c>
      <c r="E2" s="116"/>
      <c r="F2" s="116"/>
      <c r="G2" s="116"/>
      <c r="H2" s="116"/>
      <c r="I2" s="699"/>
      <c r="J2" s="116"/>
      <c r="K2" s="116"/>
      <c r="L2" s="116"/>
      <c r="M2" s="116"/>
      <c r="N2" s="116"/>
      <c r="O2" s="116"/>
      <c r="P2" s="116"/>
      <c r="Q2" s="116"/>
      <c r="R2" s="116"/>
      <c r="S2" s="116"/>
      <c r="T2" s="116"/>
      <c r="U2" s="116"/>
      <c r="V2" s="116"/>
      <c r="W2" s="116"/>
      <c r="X2" s="116" t="s">
        <v>4255</v>
      </c>
      <c r="Y2" s="116" t="s">
        <v>4254</v>
      </c>
      <c r="Z2" s="116"/>
      <c r="AA2" s="116"/>
      <c r="AB2" s="116"/>
      <c r="AC2" s="116"/>
      <c r="AD2" s="116"/>
      <c r="AE2" s="116"/>
      <c r="AF2" s="116"/>
      <c r="AG2" s="617"/>
      <c r="AH2" s="617"/>
      <c r="AI2" s="116"/>
      <c r="AJ2" s="116" t="s">
        <v>4141</v>
      </c>
      <c r="AK2" s="116"/>
      <c r="AL2" s="116"/>
      <c r="AM2" s="116"/>
      <c r="AN2" s="116"/>
      <c r="AO2" s="116"/>
      <c r="AP2" s="116"/>
      <c r="AQ2" s="116"/>
      <c r="AR2" s="302"/>
      <c r="AS2" s="240"/>
      <c r="AT2" s="240"/>
      <c r="AU2" s="116"/>
      <c r="AV2" s="302"/>
      <c r="AW2" s="116"/>
      <c r="AX2" s="116"/>
      <c r="AY2" s="159"/>
      <c r="AZ2" s="159"/>
      <c r="BA2" s="159"/>
      <c r="BB2" s="159"/>
      <c r="BC2" s="159"/>
      <c r="BD2" s="159"/>
      <c r="BE2" s="159"/>
      <c r="BF2" s="159"/>
      <c r="BG2" s="159"/>
      <c r="BH2" s="159"/>
      <c r="BI2" s="116"/>
      <c r="BJ2" s="279" t="s">
        <v>4372</v>
      </c>
      <c r="BK2" s="114"/>
      <c r="BL2" s="240"/>
      <c r="BM2" s="279"/>
      <c r="BN2" s="114"/>
      <c r="BO2" s="114"/>
      <c r="BP2" s="279"/>
    </row>
    <row r="3" spans="1:70" ht="14.4" x14ac:dyDescent="0.3">
      <c r="A3" s="113" t="s">
        <v>240</v>
      </c>
      <c r="B3" s="117">
        <v>1</v>
      </c>
      <c r="C3" s="117">
        <v>1</v>
      </c>
      <c r="D3" s="117">
        <v>2</v>
      </c>
      <c r="E3" s="117">
        <v>3</v>
      </c>
      <c r="F3" s="199">
        <v>4</v>
      </c>
      <c r="G3" s="199">
        <v>5</v>
      </c>
      <c r="H3" s="199">
        <v>6</v>
      </c>
      <c r="I3" s="700">
        <v>7</v>
      </c>
      <c r="J3" s="117">
        <v>8</v>
      </c>
      <c r="K3" s="117">
        <v>9</v>
      </c>
      <c r="L3" s="117">
        <v>11</v>
      </c>
      <c r="M3" s="117">
        <v>12</v>
      </c>
      <c r="N3" s="117">
        <v>13</v>
      </c>
      <c r="O3" s="117">
        <v>15</v>
      </c>
      <c r="P3" s="117">
        <v>16</v>
      </c>
      <c r="Q3" s="117">
        <v>17</v>
      </c>
      <c r="R3" s="117">
        <v>18</v>
      </c>
      <c r="S3" s="117">
        <v>19</v>
      </c>
      <c r="T3" s="117">
        <v>20</v>
      </c>
      <c r="U3" s="117">
        <v>20</v>
      </c>
      <c r="V3" s="117">
        <v>20</v>
      </c>
      <c r="W3" s="117">
        <v>20</v>
      </c>
      <c r="X3" s="117">
        <v>20</v>
      </c>
      <c r="Y3" s="701">
        <v>20</v>
      </c>
      <c r="Z3" s="117">
        <v>20</v>
      </c>
      <c r="AA3" s="117">
        <v>21</v>
      </c>
      <c r="AB3" s="117">
        <v>22</v>
      </c>
      <c r="AC3" s="117">
        <v>23</v>
      </c>
      <c r="AD3" s="117">
        <v>24</v>
      </c>
      <c r="AE3" s="117">
        <v>25</v>
      </c>
      <c r="AF3" s="117">
        <v>26</v>
      </c>
      <c r="AG3" s="618">
        <v>26</v>
      </c>
      <c r="AH3" s="618">
        <v>26</v>
      </c>
      <c r="AI3" s="117">
        <v>27</v>
      </c>
      <c r="AJ3" s="117">
        <v>27</v>
      </c>
      <c r="AK3" s="117">
        <v>28</v>
      </c>
      <c r="AL3" s="117">
        <v>29</v>
      </c>
      <c r="AM3" s="117">
        <v>29</v>
      </c>
      <c r="AN3" s="117">
        <v>29</v>
      </c>
      <c r="AO3" s="117">
        <v>30</v>
      </c>
      <c r="AP3" s="117">
        <v>31</v>
      </c>
      <c r="AQ3" s="117">
        <v>32</v>
      </c>
      <c r="AR3" s="303"/>
      <c r="AS3" s="241"/>
      <c r="AT3" s="241"/>
      <c r="AU3" s="117">
        <v>31</v>
      </c>
      <c r="AV3" s="303">
        <v>31</v>
      </c>
      <c r="AW3" s="117">
        <v>31</v>
      </c>
      <c r="AX3" s="117">
        <v>33</v>
      </c>
      <c r="AY3" s="241">
        <v>19</v>
      </c>
      <c r="AZ3" s="241"/>
      <c r="BA3" s="241"/>
      <c r="BB3" s="241"/>
      <c r="BC3" s="241"/>
      <c r="BD3" s="241"/>
      <c r="BE3" s="241"/>
      <c r="BF3" s="241"/>
      <c r="BG3" s="241"/>
      <c r="BH3" s="241"/>
      <c r="BI3" s="117">
        <v>34</v>
      </c>
      <c r="BJ3" s="278">
        <v>34</v>
      </c>
      <c r="BK3" s="200" t="s">
        <v>1120</v>
      </c>
      <c r="BL3" s="297" t="s">
        <v>1120</v>
      </c>
      <c r="BM3" s="200">
        <v>2</v>
      </c>
      <c r="BN3" s="115">
        <v>22</v>
      </c>
      <c r="BO3" s="115">
        <v>23</v>
      </c>
      <c r="BP3" s="303" t="s">
        <v>1120</v>
      </c>
    </row>
    <row r="4" spans="1:70" ht="14.4" x14ac:dyDescent="0.3">
      <c r="A4" s="113" t="s">
        <v>643</v>
      </c>
      <c r="B4" s="117" t="s">
        <v>880</v>
      </c>
      <c r="C4" s="117" t="s">
        <v>881</v>
      </c>
      <c r="D4" s="117" t="s">
        <v>2300</v>
      </c>
      <c r="E4" s="117" t="s">
        <v>2302</v>
      </c>
      <c r="F4" s="117" t="s">
        <v>2308</v>
      </c>
      <c r="G4" s="117" t="s">
        <v>646</v>
      </c>
      <c r="H4" s="117" t="s">
        <v>1125</v>
      </c>
      <c r="I4" s="701" t="s">
        <v>1726</v>
      </c>
      <c r="J4" s="117" t="s">
        <v>649</v>
      </c>
      <c r="K4" s="117" t="s">
        <v>645</v>
      </c>
      <c r="L4" s="117" t="s">
        <v>1069</v>
      </c>
      <c r="M4" s="117" t="s">
        <v>1820</v>
      </c>
      <c r="N4" s="117" t="s">
        <v>1526</v>
      </c>
      <c r="O4" s="117" t="s">
        <v>4014</v>
      </c>
      <c r="P4" s="117" t="s">
        <v>655</v>
      </c>
      <c r="Q4" s="117" t="s">
        <v>654</v>
      </c>
      <c r="R4" s="117" t="s">
        <v>649</v>
      </c>
      <c r="S4" s="117" t="s">
        <v>649</v>
      </c>
      <c r="T4" s="117" t="s">
        <v>650</v>
      </c>
      <c r="U4" s="117" t="s">
        <v>650</v>
      </c>
      <c r="V4" s="117" t="s">
        <v>650</v>
      </c>
      <c r="W4" s="117" t="s">
        <v>650</v>
      </c>
      <c r="X4" s="117" t="s">
        <v>650</v>
      </c>
      <c r="Y4" s="701" t="s">
        <v>650</v>
      </c>
      <c r="Z4" s="117" t="s">
        <v>650</v>
      </c>
      <c r="AA4" s="117" t="s">
        <v>1067</v>
      </c>
      <c r="AB4" s="117" t="s">
        <v>650</v>
      </c>
      <c r="AC4" s="117" t="s">
        <v>651</v>
      </c>
      <c r="AD4" s="117" t="s">
        <v>652</v>
      </c>
      <c r="AE4" s="117" t="s">
        <v>1303</v>
      </c>
      <c r="AF4" s="117" t="s">
        <v>1362</v>
      </c>
      <c r="AG4" s="618" t="s">
        <v>4053</v>
      </c>
      <c r="AH4" s="618" t="s">
        <v>4054</v>
      </c>
      <c r="AI4" s="117" t="s">
        <v>653</v>
      </c>
      <c r="AJ4" s="117" t="s">
        <v>4253</v>
      </c>
      <c r="AK4" s="117" t="s">
        <v>647</v>
      </c>
      <c r="AL4" s="117"/>
      <c r="AM4" s="117"/>
      <c r="AN4" s="117"/>
      <c r="AO4" s="117"/>
      <c r="AP4" s="117"/>
      <c r="AQ4" s="117" t="s">
        <v>648</v>
      </c>
      <c r="AR4" s="303"/>
      <c r="AS4" s="241"/>
      <c r="AT4" s="241"/>
      <c r="AU4" s="117"/>
      <c r="AV4" s="303"/>
      <c r="AW4" s="117"/>
      <c r="AX4" s="117" t="s">
        <v>649</v>
      </c>
      <c r="AY4" s="241" t="s">
        <v>647</v>
      </c>
      <c r="AZ4" s="241" t="s">
        <v>1068</v>
      </c>
      <c r="BA4" s="241" t="s">
        <v>1068</v>
      </c>
      <c r="BB4" s="241" t="s">
        <v>1068</v>
      </c>
      <c r="BC4" s="241"/>
      <c r="BD4" s="241"/>
      <c r="BE4" s="241"/>
      <c r="BF4" s="241"/>
      <c r="BG4" s="241"/>
      <c r="BH4" s="241"/>
      <c r="BI4" s="117"/>
      <c r="BJ4" s="278"/>
      <c r="BK4" s="115" t="s">
        <v>648</v>
      </c>
      <c r="BL4" s="241" t="s">
        <v>648</v>
      </c>
      <c r="BM4" s="115" t="s">
        <v>644</v>
      </c>
      <c r="BN4" s="115" t="s">
        <v>646</v>
      </c>
      <c r="BO4" s="115"/>
      <c r="BP4" s="303" t="s">
        <v>648</v>
      </c>
    </row>
    <row r="5" spans="1:70" s="172" customFormat="1" ht="62.1" customHeight="1" x14ac:dyDescent="0.25">
      <c r="A5" s="182" t="s">
        <v>177</v>
      </c>
      <c r="B5" s="183" t="s">
        <v>329</v>
      </c>
      <c r="C5" s="183" t="s">
        <v>329</v>
      </c>
      <c r="D5" s="183" t="s">
        <v>329</v>
      </c>
      <c r="E5" s="183" t="s">
        <v>329</v>
      </c>
      <c r="F5" s="183" t="s">
        <v>329</v>
      </c>
      <c r="G5" s="183" t="s">
        <v>329</v>
      </c>
      <c r="H5" s="183"/>
      <c r="I5" s="702" t="s">
        <v>329</v>
      </c>
      <c r="J5" s="183" t="s">
        <v>1085</v>
      </c>
      <c r="K5" s="183" t="s">
        <v>1056</v>
      </c>
      <c r="L5" s="183" t="s">
        <v>329</v>
      </c>
      <c r="M5" s="183" t="s">
        <v>329</v>
      </c>
      <c r="N5" s="183" t="s">
        <v>1055</v>
      </c>
      <c r="O5" s="183" t="s">
        <v>329</v>
      </c>
      <c r="P5" s="183" t="s">
        <v>329</v>
      </c>
      <c r="Q5" s="183" t="s">
        <v>329</v>
      </c>
      <c r="R5" s="184" t="s">
        <v>1065</v>
      </c>
      <c r="S5" s="184" t="s">
        <v>1066</v>
      </c>
      <c r="T5" s="184" t="s">
        <v>1839</v>
      </c>
      <c r="U5" s="183" t="s">
        <v>52</v>
      </c>
      <c r="V5" s="183" t="s">
        <v>1840</v>
      </c>
      <c r="W5" s="183" t="s">
        <v>1841</v>
      </c>
      <c r="X5" s="183" t="s">
        <v>4256</v>
      </c>
      <c r="Y5" s="702" t="s">
        <v>1088</v>
      </c>
      <c r="Z5" s="183" t="s">
        <v>1087</v>
      </c>
      <c r="AA5" s="183" t="s">
        <v>329</v>
      </c>
      <c r="AB5" s="185" t="s">
        <v>2451</v>
      </c>
      <c r="AC5" s="183" t="s">
        <v>1088</v>
      </c>
      <c r="AD5" s="183" t="s">
        <v>2450</v>
      </c>
      <c r="AE5" s="183" t="s">
        <v>1301</v>
      </c>
      <c r="AF5" s="183" t="s">
        <v>1301</v>
      </c>
      <c r="AG5" s="183" t="s">
        <v>1301</v>
      </c>
      <c r="AH5" s="183" t="s">
        <v>1301</v>
      </c>
      <c r="AI5" s="183" t="s">
        <v>1089</v>
      </c>
      <c r="AJ5" s="183" t="s">
        <v>329</v>
      </c>
      <c r="AK5" s="183" t="s">
        <v>1086</v>
      </c>
      <c r="AL5" s="185" t="s">
        <v>1241</v>
      </c>
      <c r="AM5" s="185" t="s">
        <v>1241</v>
      </c>
      <c r="AN5" s="185" t="s">
        <v>1241</v>
      </c>
      <c r="AO5" s="185" t="s">
        <v>1122</v>
      </c>
      <c r="AP5" s="185" t="s">
        <v>1148</v>
      </c>
      <c r="AQ5" s="185" t="s">
        <v>1084</v>
      </c>
      <c r="AR5" s="304" t="s">
        <v>1084</v>
      </c>
      <c r="AS5" s="243" t="s">
        <v>1084</v>
      </c>
      <c r="AT5" s="243" t="s">
        <v>1084</v>
      </c>
      <c r="AU5" s="185" t="s">
        <v>1084</v>
      </c>
      <c r="AV5" s="318" t="s">
        <v>1084</v>
      </c>
      <c r="AW5" s="185" t="s">
        <v>1084</v>
      </c>
      <c r="AX5" s="185"/>
      <c r="AY5" s="246" t="s">
        <v>1288</v>
      </c>
      <c r="AZ5" s="243" t="s">
        <v>1084</v>
      </c>
      <c r="BA5" s="243" t="s">
        <v>1084</v>
      </c>
      <c r="BB5" s="243" t="s">
        <v>1084</v>
      </c>
      <c r="BC5" s="243" t="s">
        <v>1084</v>
      </c>
      <c r="BD5" s="243" t="s">
        <v>1084</v>
      </c>
      <c r="BE5" s="243" t="s">
        <v>1084</v>
      </c>
      <c r="BF5" s="243" t="s">
        <v>1084</v>
      </c>
      <c r="BG5" s="243" t="s">
        <v>1084</v>
      </c>
      <c r="BH5" s="243" t="s">
        <v>1084</v>
      </c>
      <c r="BI5" s="185" t="s">
        <v>1084</v>
      </c>
      <c r="BJ5" s="360" t="s">
        <v>1084</v>
      </c>
      <c r="BK5" s="182" t="s">
        <v>1121</v>
      </c>
      <c r="BL5" s="243" t="s">
        <v>1629</v>
      </c>
      <c r="BM5" s="182" t="s">
        <v>1054</v>
      </c>
      <c r="BN5" s="182" t="s">
        <v>166</v>
      </c>
      <c r="BO5" s="182" t="s">
        <v>329</v>
      </c>
      <c r="BP5" s="318" t="s">
        <v>1713</v>
      </c>
    </row>
    <row r="6" spans="1:70" s="106" customFormat="1" ht="28.8" hidden="1" x14ac:dyDescent="0.3">
      <c r="A6" s="124"/>
      <c r="B6" s="117"/>
      <c r="C6" s="117"/>
      <c r="D6" s="278" t="s">
        <v>1053</v>
      </c>
      <c r="E6" s="117" t="s">
        <v>1099</v>
      </c>
      <c r="F6" s="117"/>
      <c r="G6" s="117"/>
      <c r="H6" s="117"/>
      <c r="I6" s="303"/>
      <c r="J6" s="117" t="s">
        <v>1081</v>
      </c>
      <c r="K6" s="115" t="s">
        <v>1053</v>
      </c>
      <c r="L6" s="160" t="s">
        <v>1080</v>
      </c>
      <c r="M6" s="160"/>
      <c r="N6" s="278" t="s">
        <v>1080</v>
      </c>
      <c r="O6" s="278" t="s">
        <v>1080</v>
      </c>
      <c r="P6" s="115" t="s">
        <v>1053</v>
      </c>
      <c r="Q6" s="115" t="s">
        <v>1053</v>
      </c>
      <c r="R6" s="117" t="s">
        <v>1053</v>
      </c>
      <c r="S6" s="117" t="s">
        <v>1053</v>
      </c>
      <c r="T6" s="117" t="s">
        <v>1053</v>
      </c>
      <c r="U6" s="117" t="s">
        <v>1053</v>
      </c>
      <c r="V6" s="117" t="s">
        <v>1053</v>
      </c>
      <c r="W6" s="117" t="s">
        <v>1053</v>
      </c>
      <c r="X6" s="117" t="s">
        <v>1053</v>
      </c>
      <c r="Y6" s="701" t="s">
        <v>1053</v>
      </c>
      <c r="Z6" s="117" t="s">
        <v>1053</v>
      </c>
      <c r="AA6" s="278"/>
      <c r="AB6" s="278"/>
      <c r="AC6" s="117" t="s">
        <v>1082</v>
      </c>
      <c r="AD6" s="117" t="s">
        <v>1082</v>
      </c>
      <c r="AE6" s="115"/>
      <c r="AF6" s="115"/>
      <c r="AG6" s="619"/>
      <c r="AH6" s="619"/>
      <c r="AI6" s="117" t="s">
        <v>1053</v>
      </c>
      <c r="AJ6" s="117"/>
      <c r="AK6" s="115" t="s">
        <v>1053</v>
      </c>
      <c r="AL6" s="115" t="s">
        <v>1053</v>
      </c>
      <c r="AM6" s="115" t="s">
        <v>1053</v>
      </c>
      <c r="AN6" s="309"/>
      <c r="AO6" s="117" t="s">
        <v>1080</v>
      </c>
      <c r="AP6" s="117"/>
      <c r="AQ6" s="117" t="s">
        <v>1082</v>
      </c>
      <c r="AR6" s="241"/>
      <c r="AS6" s="298"/>
      <c r="AT6" s="298"/>
      <c r="AU6" s="160"/>
      <c r="AV6" s="303"/>
      <c r="AW6" s="160"/>
      <c r="AX6" s="160"/>
      <c r="AY6" s="241" t="s">
        <v>1080</v>
      </c>
      <c r="AZ6" s="241" t="s">
        <v>1098</v>
      </c>
      <c r="BA6" s="241" t="s">
        <v>1080</v>
      </c>
      <c r="BB6" s="241" t="s">
        <v>1098</v>
      </c>
      <c r="BC6" s="241" t="s">
        <v>1080</v>
      </c>
      <c r="BD6" s="241"/>
      <c r="BE6" s="241"/>
      <c r="BF6" s="241"/>
      <c r="BG6" s="241"/>
      <c r="BH6" s="241"/>
      <c r="BI6" s="115" t="s">
        <v>1053</v>
      </c>
      <c r="BJ6" s="278" t="s">
        <v>1053</v>
      </c>
      <c r="BK6" s="115"/>
      <c r="BL6" s="298"/>
      <c r="BM6" s="115" t="s">
        <v>1053</v>
      </c>
      <c r="BN6" s="115" t="s">
        <v>1053</v>
      </c>
      <c r="BO6" s="115"/>
      <c r="BP6" s="315" t="s">
        <v>1080</v>
      </c>
    </row>
    <row r="7" spans="1:70" s="172" customFormat="1" ht="143.25" customHeight="1" x14ac:dyDescent="0.25">
      <c r="A7" s="170" t="s">
        <v>639</v>
      </c>
      <c r="B7" s="174" t="s">
        <v>882</v>
      </c>
      <c r="C7" s="174" t="s">
        <v>883</v>
      </c>
      <c r="D7" s="174" t="s">
        <v>32</v>
      </c>
      <c r="E7" s="174" t="s">
        <v>2309</v>
      </c>
      <c r="F7" s="174" t="s">
        <v>2310</v>
      </c>
      <c r="G7" s="174" t="s">
        <v>32</v>
      </c>
      <c r="H7" s="174"/>
      <c r="I7" s="244" t="s">
        <v>32</v>
      </c>
      <c r="J7" s="174" t="s">
        <v>1843</v>
      </c>
      <c r="K7" s="174" t="s">
        <v>32</v>
      </c>
      <c r="L7" s="181" t="s">
        <v>2310</v>
      </c>
      <c r="M7" s="181" t="s">
        <v>32</v>
      </c>
      <c r="N7" s="174" t="s">
        <v>1518</v>
      </c>
      <c r="O7" s="174" t="s">
        <v>4017</v>
      </c>
      <c r="P7" s="174" t="s">
        <v>1844</v>
      </c>
      <c r="Q7" s="173" t="s">
        <v>1845</v>
      </c>
      <c r="R7" s="174" t="s">
        <v>1846</v>
      </c>
      <c r="S7" s="174" t="s">
        <v>1847</v>
      </c>
      <c r="T7" s="174" t="s">
        <v>1848</v>
      </c>
      <c r="U7" s="171" t="s">
        <v>1849</v>
      </c>
      <c r="V7" s="174" t="s">
        <v>4153</v>
      </c>
      <c r="W7" s="324" t="s">
        <v>1850</v>
      </c>
      <c r="X7" s="324" t="s">
        <v>4257</v>
      </c>
      <c r="Y7" s="244" t="s">
        <v>1851</v>
      </c>
      <c r="Z7" s="174" t="s">
        <v>1852</v>
      </c>
      <c r="AA7" s="181" t="s">
        <v>2355</v>
      </c>
      <c r="AB7" s="181" t="s">
        <v>4142</v>
      </c>
      <c r="AC7" s="171" t="s">
        <v>1421</v>
      </c>
      <c r="AD7" s="171" t="s">
        <v>1422</v>
      </c>
      <c r="AE7" s="171" t="s">
        <v>1853</v>
      </c>
      <c r="AF7" s="171" t="s">
        <v>1854</v>
      </c>
      <c r="AG7" s="620" t="s">
        <v>4055</v>
      </c>
      <c r="AH7" s="620" t="s">
        <v>4056</v>
      </c>
      <c r="AI7" s="171" t="s">
        <v>1855</v>
      </c>
      <c r="AJ7" s="171" t="s">
        <v>4140</v>
      </c>
      <c r="AK7" s="174" t="s">
        <v>32</v>
      </c>
      <c r="AL7" s="174" t="s">
        <v>4143</v>
      </c>
      <c r="AM7" s="174" t="s">
        <v>4144</v>
      </c>
      <c r="AN7" s="174" t="s">
        <v>4145</v>
      </c>
      <c r="AO7" s="181" t="s">
        <v>32</v>
      </c>
      <c r="AP7" s="174" t="s">
        <v>2359</v>
      </c>
      <c r="AQ7" s="174" t="s">
        <v>32</v>
      </c>
      <c r="AR7" s="244" t="s">
        <v>1686</v>
      </c>
      <c r="AS7" s="244" t="e">
        <v>#REF!</v>
      </c>
      <c r="AT7" s="244" t="e">
        <v>#REF!</v>
      </c>
      <c r="AU7" s="174" t="s">
        <v>2358</v>
      </c>
      <c r="AV7" s="614" t="s">
        <v>2357</v>
      </c>
      <c r="AW7" s="174" t="s">
        <v>2356</v>
      </c>
      <c r="AX7" s="174" t="s">
        <v>1857</v>
      </c>
      <c r="AY7" s="245" t="e">
        <v>#REF!</v>
      </c>
      <c r="AZ7" s="245" t="e">
        <v>#REF!</v>
      </c>
      <c r="BA7" s="245" t="e">
        <v>#REF!</v>
      </c>
      <c r="BB7" s="245" t="e">
        <v>#REF!</v>
      </c>
      <c r="BC7" s="244" t="e">
        <v>#REF!</v>
      </c>
      <c r="BD7" s="244" t="e">
        <v>#REF!</v>
      </c>
      <c r="BE7" s="244" t="e">
        <v>#REF!</v>
      </c>
      <c r="BF7" s="244" t="e">
        <v>#REF!</v>
      </c>
      <c r="BG7" s="244" t="e">
        <v>#REF!</v>
      </c>
      <c r="BH7" s="244" t="e">
        <v>#REF!</v>
      </c>
      <c r="BI7" s="174" t="s">
        <v>1631</v>
      </c>
      <c r="BJ7" s="359" t="s">
        <v>4398</v>
      </c>
      <c r="BK7" s="174" t="s">
        <v>1191</v>
      </c>
      <c r="BL7" s="244" t="s">
        <v>1462</v>
      </c>
      <c r="BM7" s="174" t="s">
        <v>1462</v>
      </c>
      <c r="BN7" s="174" t="s">
        <v>1462</v>
      </c>
      <c r="BO7" s="174" t="s">
        <v>1078</v>
      </c>
      <c r="BP7" s="316" t="s">
        <v>1525</v>
      </c>
    </row>
    <row r="8" spans="1:70" ht="14.4" x14ac:dyDescent="0.3">
      <c r="A8" s="325" t="s">
        <v>508</v>
      </c>
      <c r="B8" s="754" t="s">
        <v>4150</v>
      </c>
      <c r="C8" s="754" t="s">
        <v>4151</v>
      </c>
      <c r="D8" s="317" t="s">
        <v>4389</v>
      </c>
      <c r="E8" s="356" t="s">
        <v>2303</v>
      </c>
      <c r="F8" s="356" t="s">
        <v>2311</v>
      </c>
      <c r="G8" s="356" t="s">
        <v>2322</v>
      </c>
      <c r="H8" s="213"/>
      <c r="I8" s="274" t="s">
        <v>1732</v>
      </c>
      <c r="J8" s="222" t="s">
        <v>449</v>
      </c>
      <c r="K8" s="355" t="s">
        <v>1184</v>
      </c>
      <c r="L8" s="355" t="s">
        <v>1310</v>
      </c>
      <c r="M8" s="355" t="s">
        <v>34</v>
      </c>
      <c r="N8" s="355" t="s">
        <v>1533</v>
      </c>
      <c r="O8" s="613" t="s">
        <v>4015</v>
      </c>
      <c r="P8" s="226" t="s">
        <v>1690</v>
      </c>
      <c r="Q8" s="226" t="s">
        <v>1474</v>
      </c>
      <c r="R8" s="226"/>
      <c r="S8" s="226"/>
      <c r="T8" s="226" t="s">
        <v>1733</v>
      </c>
      <c r="U8" s="158" t="s">
        <v>34</v>
      </c>
      <c r="V8" s="226" t="s">
        <v>34</v>
      </c>
      <c r="W8" s="226" t="s">
        <v>34</v>
      </c>
      <c r="X8" s="226"/>
      <c r="Y8" s="307"/>
      <c r="Z8" s="226"/>
      <c r="AA8" s="355" t="s">
        <v>1530</v>
      </c>
      <c r="AB8" s="226"/>
      <c r="AC8" s="226" t="s">
        <v>1251</v>
      </c>
      <c r="AD8" s="226" t="s">
        <v>1698</v>
      </c>
      <c r="AE8" s="260" t="s">
        <v>1304</v>
      </c>
      <c r="AF8" s="268" t="s">
        <v>1363</v>
      </c>
      <c r="AG8" s="621" t="s">
        <v>4060</v>
      </c>
      <c r="AH8" s="621" t="s">
        <v>4061</v>
      </c>
      <c r="AI8" s="226" t="s">
        <v>1460</v>
      </c>
      <c r="AJ8" s="698"/>
      <c r="AK8" s="213" t="s">
        <v>1083</v>
      </c>
      <c r="AL8" s="226"/>
      <c r="AM8" s="226"/>
      <c r="AN8" s="329" t="s">
        <v>1743</v>
      </c>
      <c r="AO8" s="354" t="s">
        <v>1755</v>
      </c>
      <c r="AP8" s="158"/>
      <c r="AQ8" s="226" t="s">
        <v>1058</v>
      </c>
      <c r="AR8" s="306" t="s">
        <v>1680</v>
      </c>
      <c r="AS8" s="274" t="s">
        <v>1327</v>
      </c>
      <c r="AT8" s="274" t="s">
        <v>1313</v>
      </c>
      <c r="AU8" s="226"/>
      <c r="AV8" s="317"/>
      <c r="AW8" s="226"/>
      <c r="AX8" s="226"/>
      <c r="AY8"/>
      <c r="AZ8"/>
      <c r="BA8"/>
      <c r="BB8"/>
      <c r="BC8"/>
      <c r="BD8"/>
      <c r="BE8"/>
      <c r="BF8"/>
      <c r="BG8"/>
      <c r="BH8"/>
      <c r="BI8" s="329" t="s">
        <v>1741</v>
      </c>
      <c r="BJ8" s="753" t="s">
        <v>4399</v>
      </c>
      <c r="BK8" s="237" t="s">
        <v>1289</v>
      </c>
      <c r="BL8" s="274" t="s">
        <v>1326</v>
      </c>
      <c r="BM8" s="274" t="s">
        <v>1160</v>
      </c>
      <c r="BN8" s="213" t="s">
        <v>1142</v>
      </c>
      <c r="BO8" s="158"/>
      <c r="BP8" s="317" t="s">
        <v>1463</v>
      </c>
      <c r="BR8" s="69"/>
    </row>
    <row r="9" spans="1:70" ht="14.4" x14ac:dyDescent="0.3">
      <c r="A9" s="325" t="s">
        <v>506</v>
      </c>
      <c r="B9" s="754" t="s">
        <v>4150</v>
      </c>
      <c r="C9" s="754" t="s">
        <v>4151</v>
      </c>
      <c r="D9" s="317" t="s">
        <v>4389</v>
      </c>
      <c r="E9" s="356" t="s">
        <v>2303</v>
      </c>
      <c r="F9" s="356" t="s">
        <v>2311</v>
      </c>
      <c r="G9" s="356" t="s">
        <v>2322</v>
      </c>
      <c r="H9" s="213"/>
      <c r="I9" s="274" t="s">
        <v>1732</v>
      </c>
      <c r="J9" s="222" t="s">
        <v>449</v>
      </c>
      <c r="K9" s="355" t="s">
        <v>1184</v>
      </c>
      <c r="L9" s="355" t="s">
        <v>1310</v>
      </c>
      <c r="M9" s="355" t="s">
        <v>34</v>
      </c>
      <c r="N9" s="355" t="s">
        <v>1533</v>
      </c>
      <c r="O9" s="613" t="s">
        <v>4015</v>
      </c>
      <c r="P9" s="355" t="s">
        <v>1690</v>
      </c>
      <c r="Q9" s="227" t="s">
        <v>1474</v>
      </c>
      <c r="R9" s="227"/>
      <c r="S9" s="227"/>
      <c r="T9" s="227" t="s">
        <v>1733</v>
      </c>
      <c r="U9" s="110" t="s">
        <v>34</v>
      </c>
      <c r="V9" s="227" t="s">
        <v>34</v>
      </c>
      <c r="W9" s="227" t="s">
        <v>34</v>
      </c>
      <c r="X9" s="227"/>
      <c r="Y9" s="307"/>
      <c r="Z9" s="227"/>
      <c r="AA9" s="355" t="s">
        <v>1530</v>
      </c>
      <c r="AB9" s="227"/>
      <c r="AC9" s="227" t="s">
        <v>1251</v>
      </c>
      <c r="AD9" s="227" t="s">
        <v>1698</v>
      </c>
      <c r="AE9" s="260" t="s">
        <v>1304</v>
      </c>
      <c r="AF9" s="268" t="s">
        <v>1363</v>
      </c>
      <c r="AG9" s="621" t="s">
        <v>4060</v>
      </c>
      <c r="AH9" s="621" t="s">
        <v>4061</v>
      </c>
      <c r="AI9" s="227" t="s">
        <v>1460</v>
      </c>
      <c r="AJ9" s="698"/>
      <c r="AK9" s="213" t="s">
        <v>1083</v>
      </c>
      <c r="AL9" s="227"/>
      <c r="AM9" s="227"/>
      <c r="AN9" s="329" t="s">
        <v>1743</v>
      </c>
      <c r="AO9" s="354" t="s">
        <v>1755</v>
      </c>
      <c r="AP9" s="158"/>
      <c r="AQ9" s="227" t="s">
        <v>1058</v>
      </c>
      <c r="AR9" s="305" t="s">
        <v>1680</v>
      </c>
      <c r="AS9" s="274" t="s">
        <v>1327</v>
      </c>
      <c r="AT9" s="274" t="s">
        <v>1313</v>
      </c>
      <c r="AU9" s="227"/>
      <c r="AV9" s="317"/>
      <c r="AW9" s="227"/>
      <c r="AX9" s="227"/>
      <c r="AY9"/>
      <c r="AZ9"/>
      <c r="BA9"/>
      <c r="BB9"/>
      <c r="BC9"/>
      <c r="BD9"/>
      <c r="BE9"/>
      <c r="BF9"/>
      <c r="BG9"/>
      <c r="BH9"/>
      <c r="BI9" s="329" t="s">
        <v>1741</v>
      </c>
      <c r="BJ9" s="753" t="s">
        <v>4399</v>
      </c>
      <c r="BK9" s="237" t="s">
        <v>1289</v>
      </c>
      <c r="BL9" s="273" t="s">
        <v>1326</v>
      </c>
      <c r="BM9" s="273" t="s">
        <v>1160</v>
      </c>
      <c r="BN9" s="217" t="s">
        <v>1142</v>
      </c>
      <c r="BO9" s="158"/>
      <c r="BP9" s="317" t="s">
        <v>1463</v>
      </c>
    </row>
    <row r="10" spans="1:70" ht="14.4" x14ac:dyDescent="0.3">
      <c r="A10" s="325" t="s">
        <v>510</v>
      </c>
      <c r="B10" s="754" t="s">
        <v>4150</v>
      </c>
      <c r="C10" s="754" t="s">
        <v>4151</v>
      </c>
      <c r="D10" s="317" t="s">
        <v>4389</v>
      </c>
      <c r="E10" s="356" t="s">
        <v>2303</v>
      </c>
      <c r="F10" s="356" t="s">
        <v>2311</v>
      </c>
      <c r="G10" s="356" t="s">
        <v>2322</v>
      </c>
      <c r="H10" s="213"/>
      <c r="I10" s="274" t="s">
        <v>1732</v>
      </c>
      <c r="J10" s="223" t="s">
        <v>449</v>
      </c>
      <c r="K10" s="355" t="s">
        <v>1184</v>
      </c>
      <c r="L10" s="356" t="s">
        <v>1310</v>
      </c>
      <c r="M10" s="356" t="s">
        <v>2330</v>
      </c>
      <c r="N10" s="356" t="s">
        <v>1533</v>
      </c>
      <c r="O10" s="613" t="s">
        <v>4015</v>
      </c>
      <c r="P10" s="356" t="s">
        <v>1690</v>
      </c>
      <c r="Q10" s="223" t="s">
        <v>1474</v>
      </c>
      <c r="R10" s="220" t="s">
        <v>634</v>
      </c>
      <c r="S10" s="111"/>
      <c r="T10" s="331" t="s">
        <v>1733</v>
      </c>
      <c r="U10" s="110" t="s">
        <v>34</v>
      </c>
      <c r="V10" s="111" t="s">
        <v>34</v>
      </c>
      <c r="W10" s="111" t="s">
        <v>34</v>
      </c>
      <c r="X10" s="111"/>
      <c r="Y10" s="730"/>
      <c r="Z10" s="111"/>
      <c r="AA10" s="356" t="s">
        <v>1530</v>
      </c>
      <c r="AB10" s="277"/>
      <c r="AC10" s="251" t="s">
        <v>1251</v>
      </c>
      <c r="AD10" s="223" t="s">
        <v>1698</v>
      </c>
      <c r="AE10" s="260" t="s">
        <v>1304</v>
      </c>
      <c r="AF10" s="268" t="s">
        <v>1363</v>
      </c>
      <c r="AG10" s="621" t="s">
        <v>4060</v>
      </c>
      <c r="AH10" s="621" t="s">
        <v>4061</v>
      </c>
      <c r="AI10" s="223" t="s">
        <v>1460</v>
      </c>
      <c r="AJ10" s="698"/>
      <c r="AK10" s="271" t="s">
        <v>1438</v>
      </c>
      <c r="AL10" s="219"/>
      <c r="AM10" s="277"/>
      <c r="AN10" s="329" t="s">
        <v>1743</v>
      </c>
      <c r="AO10" s="320" t="s">
        <v>1722</v>
      </c>
      <c r="AP10" s="158"/>
      <c r="AQ10" s="220" t="s">
        <v>1058</v>
      </c>
      <c r="AR10" s="306" t="s">
        <v>1680</v>
      </c>
      <c r="AS10" s="274" t="s">
        <v>1336</v>
      </c>
      <c r="AT10" s="274" t="s">
        <v>1315</v>
      </c>
      <c r="AU10" s="221"/>
      <c r="AV10" s="306"/>
      <c r="AW10" s="221"/>
      <c r="AX10" s="221"/>
      <c r="AY10"/>
      <c r="AZ10"/>
      <c r="BA10"/>
      <c r="BB10"/>
      <c r="BC10"/>
      <c r="BD10"/>
      <c r="BE10"/>
      <c r="BF10"/>
      <c r="BG10"/>
      <c r="BH10"/>
      <c r="BI10" s="329" t="s">
        <v>1741</v>
      </c>
      <c r="BJ10" s="753" t="s">
        <v>4399</v>
      </c>
      <c r="BK10" s="237" t="s">
        <v>1289</v>
      </c>
      <c r="BL10" s="274" t="s">
        <v>1326</v>
      </c>
      <c r="BM10" s="274" t="s">
        <v>1160</v>
      </c>
      <c r="BN10" s="213" t="s">
        <v>1142</v>
      </c>
      <c r="BO10" s="158"/>
      <c r="BP10" s="306" t="s">
        <v>1463</v>
      </c>
    </row>
    <row r="11" spans="1:70" ht="14.4" x14ac:dyDescent="0.3">
      <c r="A11" s="326" t="s">
        <v>512</v>
      </c>
      <c r="B11" s="754" t="s">
        <v>4150</v>
      </c>
      <c r="C11" s="754" t="s">
        <v>4151</v>
      </c>
      <c r="D11" s="317" t="s">
        <v>4389</v>
      </c>
      <c r="E11" s="356" t="s">
        <v>2303</v>
      </c>
      <c r="F11" s="729" t="s">
        <v>2312</v>
      </c>
      <c r="G11" s="356" t="s">
        <v>2322</v>
      </c>
      <c r="H11" s="213"/>
      <c r="I11" s="274" t="s">
        <v>1732</v>
      </c>
      <c r="J11" s="314" t="s">
        <v>449</v>
      </c>
      <c r="K11" s="493" t="s">
        <v>2449</v>
      </c>
      <c r="L11" s="356" t="s">
        <v>1294</v>
      </c>
      <c r="M11" s="356" t="s">
        <v>2343</v>
      </c>
      <c r="N11" s="356" t="s">
        <v>1534</v>
      </c>
      <c r="O11" s="613" t="s">
        <v>4015</v>
      </c>
      <c r="P11" s="356" t="s">
        <v>1690</v>
      </c>
      <c r="Q11" s="223" t="s">
        <v>1474</v>
      </c>
      <c r="R11" s="147"/>
      <c r="S11" s="111"/>
      <c r="T11" s="331" t="s">
        <v>1733</v>
      </c>
      <c r="U11" s="110" t="s">
        <v>34</v>
      </c>
      <c r="V11" s="111" t="s">
        <v>34</v>
      </c>
      <c r="W11" s="111" t="s">
        <v>34</v>
      </c>
      <c r="X11" s="111"/>
      <c r="Y11" s="730"/>
      <c r="Z11" s="111"/>
      <c r="AA11" s="355" t="s">
        <v>1532</v>
      </c>
      <c r="AB11" s="280"/>
      <c r="AC11" s="269" t="s">
        <v>1251</v>
      </c>
      <c r="AD11" s="323" t="s">
        <v>1698</v>
      </c>
      <c r="AE11" s="260" t="s">
        <v>1304</v>
      </c>
      <c r="AF11" s="268" t="s">
        <v>1363</v>
      </c>
      <c r="AG11" s="621" t="s">
        <v>4060</v>
      </c>
      <c r="AH11" s="621" t="s">
        <v>4061</v>
      </c>
      <c r="AI11" s="223" t="s">
        <v>1460</v>
      </c>
      <c r="AJ11" s="698"/>
      <c r="AK11" s="271" t="s">
        <v>1438</v>
      </c>
      <c r="AL11" s="219"/>
      <c r="AM11" s="277"/>
      <c r="AN11" s="329" t="s">
        <v>1743</v>
      </c>
      <c r="AO11" s="322" t="s">
        <v>1723</v>
      </c>
      <c r="AP11" s="158"/>
      <c r="AQ11" s="220" t="s">
        <v>1058</v>
      </c>
      <c r="AR11" s="306" t="s">
        <v>1670</v>
      </c>
      <c r="AS11" s="274" t="s">
        <v>1342</v>
      </c>
      <c r="AT11" s="274" t="s">
        <v>1357</v>
      </c>
      <c r="AU11" s="221"/>
      <c r="AV11" s="306"/>
      <c r="AW11" s="221"/>
      <c r="AX11" s="221"/>
      <c r="AY11"/>
      <c r="AZ11"/>
      <c r="BA11"/>
      <c r="BB11"/>
      <c r="BC11"/>
      <c r="BD11"/>
      <c r="BE11"/>
      <c r="BF11"/>
      <c r="BG11"/>
      <c r="BH11"/>
      <c r="BI11" s="329" t="s">
        <v>1741</v>
      </c>
      <c r="BJ11" s="753" t="s">
        <v>4399</v>
      </c>
      <c r="BK11" s="237" t="s">
        <v>1289</v>
      </c>
      <c r="BL11" s="274" t="s">
        <v>1326</v>
      </c>
      <c r="BM11" s="274" t="s">
        <v>1160</v>
      </c>
      <c r="BN11" s="213" t="s">
        <v>1142</v>
      </c>
      <c r="BO11" s="158"/>
      <c r="BP11" s="306" t="s">
        <v>1463</v>
      </c>
    </row>
    <row r="12" spans="1:70" ht="14.4" x14ac:dyDescent="0.3">
      <c r="A12" s="327" t="s">
        <v>514</v>
      </c>
      <c r="B12" s="754" t="s">
        <v>4150</v>
      </c>
      <c r="C12" s="754" t="s">
        <v>4151</v>
      </c>
      <c r="D12" s="306" t="s">
        <v>4396</v>
      </c>
      <c r="E12" s="728" t="s">
        <v>2304</v>
      </c>
      <c r="F12" s="729" t="s">
        <v>4146</v>
      </c>
      <c r="G12" s="356" t="s">
        <v>2322</v>
      </c>
      <c r="H12" s="213"/>
      <c r="I12" s="274" t="s">
        <v>1732</v>
      </c>
      <c r="J12" s="223" t="s">
        <v>449</v>
      </c>
      <c r="K12" s="356" t="s">
        <v>1157</v>
      </c>
      <c r="L12" s="509" t="s">
        <v>1143</v>
      </c>
      <c r="M12" s="356" t="s">
        <v>2332</v>
      </c>
      <c r="N12" s="356" t="s">
        <v>4147</v>
      </c>
      <c r="O12" s="613" t="s">
        <v>4015</v>
      </c>
      <c r="P12" s="356" t="s">
        <v>1691</v>
      </c>
      <c r="Q12" s="223" t="s">
        <v>1474</v>
      </c>
      <c r="R12" s="147"/>
      <c r="S12" s="111"/>
      <c r="T12" s="222" t="s">
        <v>34</v>
      </c>
      <c r="U12" s="110" t="s">
        <v>34</v>
      </c>
      <c r="V12" s="223" t="s">
        <v>603</v>
      </c>
      <c r="W12" s="111" t="s">
        <v>34</v>
      </c>
      <c r="X12" s="111"/>
      <c r="Y12" s="730"/>
      <c r="Z12" s="111"/>
      <c r="AA12" s="355" t="s">
        <v>4148</v>
      </c>
      <c r="AB12" s="296" t="s">
        <v>1627</v>
      </c>
      <c r="AC12" s="251" t="s">
        <v>1251</v>
      </c>
      <c r="AD12" s="223" t="s">
        <v>1698</v>
      </c>
      <c r="AE12" s="260" t="s">
        <v>1304</v>
      </c>
      <c r="AF12" s="268" t="s">
        <v>1363</v>
      </c>
      <c r="AG12" s="621" t="s">
        <v>4058</v>
      </c>
      <c r="AH12" s="621" t="s">
        <v>4061</v>
      </c>
      <c r="AI12" s="223" t="s">
        <v>34</v>
      </c>
      <c r="AJ12" s="754" t="s">
        <v>4149</v>
      </c>
      <c r="AK12" s="271" t="s">
        <v>1438</v>
      </c>
      <c r="AL12" s="219" t="s">
        <v>1158</v>
      </c>
      <c r="AM12" s="277" t="s">
        <v>1529</v>
      </c>
      <c r="AN12" s="329" t="s">
        <v>34</v>
      </c>
      <c r="AO12" s="353" t="s">
        <v>1755</v>
      </c>
      <c r="AP12" s="158"/>
      <c r="AQ12" s="220" t="s">
        <v>1058</v>
      </c>
      <c r="AR12" s="306" t="s">
        <v>1124</v>
      </c>
      <c r="AS12" s="274" t="s">
        <v>1424</v>
      </c>
      <c r="AT12" s="310" t="s">
        <v>1124</v>
      </c>
      <c r="AU12" s="221"/>
      <c r="AV12" s="306"/>
      <c r="AW12" s="221"/>
      <c r="AX12" s="221"/>
      <c r="AY12"/>
      <c r="AZ12"/>
      <c r="BA12"/>
      <c r="BB12"/>
      <c r="BC12"/>
      <c r="BD12"/>
      <c r="BE12"/>
      <c r="BF12"/>
      <c r="BG12"/>
      <c r="BH12"/>
      <c r="BI12" s="329" t="s">
        <v>1741</v>
      </c>
      <c r="BJ12" s="753" t="s">
        <v>4399</v>
      </c>
      <c r="BK12" s="237" t="s">
        <v>1289</v>
      </c>
      <c r="BL12" s="275" t="s">
        <v>1326</v>
      </c>
      <c r="BM12" s="274" t="s">
        <v>1160</v>
      </c>
      <c r="BN12" s="213" t="s">
        <v>1142</v>
      </c>
      <c r="BO12" s="158"/>
      <c r="BP12" s="306" t="s">
        <v>1463</v>
      </c>
    </row>
    <row r="13" spans="1:70" ht="14.4" x14ac:dyDescent="0.3">
      <c r="A13" s="325" t="s">
        <v>516</v>
      </c>
      <c r="B13" s="754" t="s">
        <v>4150</v>
      </c>
      <c r="C13" s="754" t="s">
        <v>4151</v>
      </c>
      <c r="D13" s="317" t="s">
        <v>4389</v>
      </c>
      <c r="E13" s="356" t="s">
        <v>2303</v>
      </c>
      <c r="F13" s="356" t="s">
        <v>2311</v>
      </c>
      <c r="G13" s="356" t="s">
        <v>2322</v>
      </c>
      <c r="H13" s="213"/>
      <c r="I13" s="274" t="s">
        <v>1732</v>
      </c>
      <c r="J13" s="223" t="s">
        <v>449</v>
      </c>
      <c r="K13" s="356" t="s">
        <v>1184</v>
      </c>
      <c r="L13" s="356" t="s">
        <v>1310</v>
      </c>
      <c r="M13" s="356" t="s">
        <v>2349</v>
      </c>
      <c r="N13" s="356" t="s">
        <v>1533</v>
      </c>
      <c r="O13" s="613" t="s">
        <v>4015</v>
      </c>
      <c r="P13" s="356" t="s">
        <v>1690</v>
      </c>
      <c r="Q13" s="223" t="s">
        <v>1474</v>
      </c>
      <c r="R13" s="147"/>
      <c r="S13" s="111"/>
      <c r="T13" s="331" t="s">
        <v>1733</v>
      </c>
      <c r="U13" s="110" t="s">
        <v>34</v>
      </c>
      <c r="V13" s="223" t="s">
        <v>34</v>
      </c>
      <c r="W13" s="111" t="s">
        <v>34</v>
      </c>
      <c r="X13" s="111"/>
      <c r="Y13" s="730"/>
      <c r="Z13" s="111"/>
      <c r="AA13" s="356" t="s">
        <v>1530</v>
      </c>
      <c r="AB13" s="277"/>
      <c r="AC13" s="251" t="s">
        <v>1251</v>
      </c>
      <c r="AD13" s="269" t="s">
        <v>1698</v>
      </c>
      <c r="AE13" s="260" t="s">
        <v>1304</v>
      </c>
      <c r="AF13" s="268" t="s">
        <v>1363</v>
      </c>
      <c r="AG13" s="621" t="s">
        <v>4060</v>
      </c>
      <c r="AH13" s="621" t="s">
        <v>4061</v>
      </c>
      <c r="AI13" s="223" t="s">
        <v>1460</v>
      </c>
      <c r="AJ13" s="223"/>
      <c r="AK13" s="213" t="s">
        <v>1083</v>
      </c>
      <c r="AL13" s="219"/>
      <c r="AM13" s="277"/>
      <c r="AN13" s="329" t="s">
        <v>1743</v>
      </c>
      <c r="AO13" s="353" t="s">
        <v>1755</v>
      </c>
      <c r="AP13" s="158"/>
      <c r="AQ13" s="220" t="s">
        <v>1058</v>
      </c>
      <c r="AR13" s="306" t="s">
        <v>1680</v>
      </c>
      <c r="AS13" s="274" t="s">
        <v>1327</v>
      </c>
      <c r="AT13" s="274" t="s">
        <v>1313</v>
      </c>
      <c r="AU13" s="221"/>
      <c r="AV13" s="306"/>
      <c r="AW13" s="221"/>
      <c r="AX13" s="221"/>
      <c r="AY13"/>
      <c r="AZ13"/>
      <c r="BA13"/>
      <c r="BB13"/>
      <c r="BC13"/>
      <c r="BD13"/>
      <c r="BE13"/>
      <c r="BF13"/>
      <c r="BG13"/>
      <c r="BH13"/>
      <c r="BI13" s="329" t="s">
        <v>1741</v>
      </c>
      <c r="BJ13" s="753" t="s">
        <v>4399</v>
      </c>
      <c r="BK13" s="270" t="s">
        <v>1289</v>
      </c>
      <c r="BL13" s="274" t="s">
        <v>1326</v>
      </c>
      <c r="BM13" s="274" t="s">
        <v>1160</v>
      </c>
      <c r="BN13" s="213" t="s">
        <v>1142</v>
      </c>
      <c r="BO13" s="158"/>
      <c r="BP13" s="306" t="s">
        <v>1463</v>
      </c>
    </row>
    <row r="14" spans="1:70" ht="14.4" x14ac:dyDescent="0.3">
      <c r="A14" s="328" t="s">
        <v>518</v>
      </c>
      <c r="B14" s="754" t="s">
        <v>4150</v>
      </c>
      <c r="C14" s="754" t="s">
        <v>4151</v>
      </c>
      <c r="D14" s="317" t="s">
        <v>4389</v>
      </c>
      <c r="E14" s="356" t="s">
        <v>2303</v>
      </c>
      <c r="F14" s="729" t="s">
        <v>2313</v>
      </c>
      <c r="G14" s="356" t="s">
        <v>2322</v>
      </c>
      <c r="H14" s="213"/>
      <c r="I14" s="274" t="s">
        <v>1732</v>
      </c>
      <c r="J14" s="223" t="s">
        <v>449</v>
      </c>
      <c r="K14" s="355" t="s">
        <v>1309</v>
      </c>
      <c r="L14" s="356" t="s">
        <v>1295</v>
      </c>
      <c r="M14" s="356" t="s">
        <v>2348</v>
      </c>
      <c r="N14" s="356" t="s">
        <v>1534</v>
      </c>
      <c r="O14" s="613" t="s">
        <v>4015</v>
      </c>
      <c r="P14" s="357" t="s">
        <v>1690</v>
      </c>
      <c r="Q14" s="223" t="s">
        <v>1474</v>
      </c>
      <c r="R14" s="147"/>
      <c r="S14" s="111"/>
      <c r="T14" s="331" t="s">
        <v>1733</v>
      </c>
      <c r="U14" s="253" t="s">
        <v>34</v>
      </c>
      <c r="V14" s="223" t="s">
        <v>34</v>
      </c>
      <c r="W14" s="111" t="s">
        <v>34</v>
      </c>
      <c r="X14" s="111"/>
      <c r="Y14" s="730"/>
      <c r="Z14" s="111"/>
      <c r="AA14" s="356" t="s">
        <v>1531</v>
      </c>
      <c r="AB14" s="277"/>
      <c r="AC14" s="251" t="s">
        <v>1251</v>
      </c>
      <c r="AD14" s="223" t="s">
        <v>1698</v>
      </c>
      <c r="AE14" s="260" t="s">
        <v>1304</v>
      </c>
      <c r="AF14" s="268" t="s">
        <v>1363</v>
      </c>
      <c r="AG14" s="621" t="s">
        <v>4060</v>
      </c>
      <c r="AH14" s="621" t="s">
        <v>4061</v>
      </c>
      <c r="AI14" s="223" t="s">
        <v>1460</v>
      </c>
      <c r="AJ14" s="223"/>
      <c r="AK14" s="271" t="s">
        <v>1438</v>
      </c>
      <c r="AL14" s="219"/>
      <c r="AM14" s="277"/>
      <c r="AN14" s="329" t="s">
        <v>1743</v>
      </c>
      <c r="AO14" s="322" t="s">
        <v>1723</v>
      </c>
      <c r="AP14" s="158"/>
      <c r="AQ14" s="220" t="s">
        <v>1058</v>
      </c>
      <c r="AR14" s="306" t="s">
        <v>1671</v>
      </c>
      <c r="AS14" s="274" t="s">
        <v>1437</v>
      </c>
      <c r="AT14" s="274" t="s">
        <v>1457</v>
      </c>
      <c r="AU14" s="221"/>
      <c r="AV14" s="306"/>
      <c r="AW14" s="221"/>
      <c r="AX14" s="221"/>
      <c r="AY14"/>
      <c r="AZ14"/>
      <c r="BA14"/>
      <c r="BB14"/>
      <c r="BC14"/>
      <c r="BD14"/>
      <c r="BE14"/>
      <c r="BF14"/>
      <c r="BG14"/>
      <c r="BH14"/>
      <c r="BI14" s="329" t="s">
        <v>1741</v>
      </c>
      <c r="BJ14" s="753" t="s">
        <v>4399</v>
      </c>
      <c r="BK14" s="237" t="s">
        <v>1289</v>
      </c>
      <c r="BL14" s="275" t="s">
        <v>1326</v>
      </c>
      <c r="BM14" s="274" t="s">
        <v>1160</v>
      </c>
      <c r="BN14" s="213" t="s">
        <v>1142</v>
      </c>
      <c r="BO14" s="158"/>
      <c r="BP14" s="306" t="s">
        <v>1463</v>
      </c>
    </row>
    <row r="15" spans="1:70" ht="14.4" x14ac:dyDescent="0.3">
      <c r="A15" s="327" t="s">
        <v>520</v>
      </c>
      <c r="B15" s="754" t="s">
        <v>4150</v>
      </c>
      <c r="C15" s="754" t="s">
        <v>4151</v>
      </c>
      <c r="D15" s="317" t="s">
        <v>4389</v>
      </c>
      <c r="E15" s="356" t="s">
        <v>2303</v>
      </c>
      <c r="F15" s="729" t="s">
        <v>2314</v>
      </c>
      <c r="G15" s="356" t="s">
        <v>2322</v>
      </c>
      <c r="H15" s="213"/>
      <c r="I15" s="274" t="s">
        <v>1732</v>
      </c>
      <c r="J15" s="223" t="s">
        <v>449</v>
      </c>
      <c r="K15" s="355" t="s">
        <v>1309</v>
      </c>
      <c r="L15" s="356" t="s">
        <v>1295</v>
      </c>
      <c r="M15" s="356" t="s">
        <v>2335</v>
      </c>
      <c r="N15" s="356" t="s">
        <v>1534</v>
      </c>
      <c r="O15" s="613" t="s">
        <v>4015</v>
      </c>
      <c r="P15" s="357" t="s">
        <v>1690</v>
      </c>
      <c r="Q15" s="223" t="s">
        <v>1474</v>
      </c>
      <c r="R15" s="147"/>
      <c r="S15" s="111"/>
      <c r="T15" s="222" t="s">
        <v>34</v>
      </c>
      <c r="U15" s="308" t="s">
        <v>277</v>
      </c>
      <c r="V15" s="223" t="s">
        <v>34</v>
      </c>
      <c r="W15" s="111" t="s">
        <v>34</v>
      </c>
      <c r="X15" s="111"/>
      <c r="Y15" s="730"/>
      <c r="Z15" s="111"/>
      <c r="AA15" s="356" t="s">
        <v>1531</v>
      </c>
      <c r="AB15" s="277"/>
      <c r="AC15" s="251" t="s">
        <v>1251</v>
      </c>
      <c r="AD15" s="223" t="s">
        <v>1698</v>
      </c>
      <c r="AE15" s="260" t="s">
        <v>1304</v>
      </c>
      <c r="AF15" s="268" t="s">
        <v>1363</v>
      </c>
      <c r="AG15" s="621" t="s">
        <v>4060</v>
      </c>
      <c r="AH15" s="621" t="s">
        <v>4061</v>
      </c>
      <c r="AI15" s="223" t="s">
        <v>34</v>
      </c>
      <c r="AJ15" s="223"/>
      <c r="AK15" s="271" t="s">
        <v>1438</v>
      </c>
      <c r="AL15" s="219"/>
      <c r="AM15" s="277"/>
      <c r="AN15" s="329" t="s">
        <v>1743</v>
      </c>
      <c r="AO15" s="353" t="s">
        <v>1755</v>
      </c>
      <c r="AP15" s="158"/>
      <c r="AQ15" s="220" t="s">
        <v>1058</v>
      </c>
      <c r="AR15" s="306" t="s">
        <v>1672</v>
      </c>
      <c r="AS15" s="274" t="s">
        <v>1345</v>
      </c>
      <c r="AT15" s="274" t="s">
        <v>1365</v>
      </c>
      <c r="AU15" s="221"/>
      <c r="AV15" s="306"/>
      <c r="AW15" s="221"/>
      <c r="AX15" s="221"/>
      <c r="AY15"/>
      <c r="AZ15"/>
      <c r="BA15"/>
      <c r="BB15"/>
      <c r="BC15"/>
      <c r="BD15"/>
      <c r="BE15"/>
      <c r="BF15"/>
      <c r="BG15"/>
      <c r="BH15"/>
      <c r="BI15" s="329" t="s">
        <v>1741</v>
      </c>
      <c r="BJ15" s="753" t="s">
        <v>4399</v>
      </c>
      <c r="BK15" s="237" t="s">
        <v>1289</v>
      </c>
      <c r="BL15" s="274" t="s">
        <v>1326</v>
      </c>
      <c r="BM15" s="274" t="s">
        <v>1160</v>
      </c>
      <c r="BN15" s="213" t="s">
        <v>1142</v>
      </c>
      <c r="BO15" s="158"/>
      <c r="BP15" s="306" t="s">
        <v>1463</v>
      </c>
    </row>
    <row r="16" spans="1:70" ht="14.4" x14ac:dyDescent="0.3">
      <c r="A16" s="327" t="s">
        <v>522</v>
      </c>
      <c r="B16" s="754" t="s">
        <v>4150</v>
      </c>
      <c r="C16" s="754" t="s">
        <v>4151</v>
      </c>
      <c r="D16" s="306" t="s">
        <v>4391</v>
      </c>
      <c r="E16" s="728" t="s">
        <v>2305</v>
      </c>
      <c r="F16" s="728" t="s">
        <v>2315</v>
      </c>
      <c r="G16" s="356" t="s">
        <v>2322</v>
      </c>
      <c r="H16" s="213"/>
      <c r="I16" s="274" t="s">
        <v>1732</v>
      </c>
      <c r="J16" s="223" t="s">
        <v>449</v>
      </c>
      <c r="K16" s="355" t="s">
        <v>1309</v>
      </c>
      <c r="L16" s="356" t="s">
        <v>1295</v>
      </c>
      <c r="M16" s="356" t="s">
        <v>2351</v>
      </c>
      <c r="N16" s="356" t="s">
        <v>1534</v>
      </c>
      <c r="O16" s="613" t="s">
        <v>4015</v>
      </c>
      <c r="P16" s="356" t="s">
        <v>1692</v>
      </c>
      <c r="Q16" s="223" t="s">
        <v>1474</v>
      </c>
      <c r="R16" s="147"/>
      <c r="S16" s="223"/>
      <c r="T16" s="222" t="s">
        <v>34</v>
      </c>
      <c r="U16" s="222" t="s">
        <v>34</v>
      </c>
      <c r="V16" s="319" t="s">
        <v>1714</v>
      </c>
      <c r="W16" s="111" t="s">
        <v>34</v>
      </c>
      <c r="X16" s="111"/>
      <c r="Y16" s="730"/>
      <c r="Z16" s="111"/>
      <c r="AA16" s="356" t="s">
        <v>1531</v>
      </c>
      <c r="AB16" s="277"/>
      <c r="AC16" s="251" t="s">
        <v>1251</v>
      </c>
      <c r="AD16" s="223" t="s">
        <v>1698</v>
      </c>
      <c r="AE16" s="260" t="s">
        <v>1304</v>
      </c>
      <c r="AF16" s="268" t="s">
        <v>1363</v>
      </c>
      <c r="AG16" s="621" t="s">
        <v>4059</v>
      </c>
      <c r="AH16" s="621" t="s">
        <v>4061</v>
      </c>
      <c r="AI16" s="223" t="s">
        <v>34</v>
      </c>
      <c r="AJ16" s="223"/>
      <c r="AK16" s="271" t="s">
        <v>1438</v>
      </c>
      <c r="AL16" s="219"/>
      <c r="AM16" s="277"/>
      <c r="AN16" s="329" t="s">
        <v>1743</v>
      </c>
      <c r="AO16" s="353" t="s">
        <v>1755</v>
      </c>
      <c r="AP16" s="158"/>
      <c r="AQ16" s="220" t="s">
        <v>1058</v>
      </c>
      <c r="AR16" s="306" t="s">
        <v>1669</v>
      </c>
      <c r="AS16" s="274" t="s">
        <v>1344</v>
      </c>
      <c r="AT16" s="274" t="s">
        <v>1358</v>
      </c>
      <c r="AU16" s="221"/>
      <c r="AV16" s="306"/>
      <c r="AW16" s="221"/>
      <c r="AX16" s="221"/>
      <c r="AY16"/>
      <c r="AZ16"/>
      <c r="BA16"/>
      <c r="BB16"/>
      <c r="BC16"/>
      <c r="BD16"/>
      <c r="BE16"/>
      <c r="BF16"/>
      <c r="BG16"/>
      <c r="BH16"/>
      <c r="BI16" s="329" t="s">
        <v>1741</v>
      </c>
      <c r="BJ16" s="753" t="s">
        <v>4399</v>
      </c>
      <c r="BK16" s="237" t="s">
        <v>1289</v>
      </c>
      <c r="BL16" s="274" t="s">
        <v>1326</v>
      </c>
      <c r="BM16" s="274" t="s">
        <v>1160</v>
      </c>
      <c r="BN16" s="213" t="s">
        <v>1142</v>
      </c>
      <c r="BO16" s="158"/>
      <c r="BP16" s="306" t="s">
        <v>1463</v>
      </c>
    </row>
    <row r="17" spans="1:68" ht="14.4" x14ac:dyDescent="0.3">
      <c r="A17" s="327" t="s">
        <v>524</v>
      </c>
      <c r="B17" s="754" t="s">
        <v>4150</v>
      </c>
      <c r="C17" s="754" t="s">
        <v>4151</v>
      </c>
      <c r="D17" s="306" t="s">
        <v>4395</v>
      </c>
      <c r="E17" s="728" t="s">
        <v>2306</v>
      </c>
      <c r="F17" s="728" t="s">
        <v>2316</v>
      </c>
      <c r="G17" s="356" t="s">
        <v>2322</v>
      </c>
      <c r="H17" s="213"/>
      <c r="I17" s="274" t="s">
        <v>1732</v>
      </c>
      <c r="J17" s="269" t="s">
        <v>449</v>
      </c>
      <c r="K17" s="356" t="s">
        <v>1185</v>
      </c>
      <c r="L17" s="356" t="s">
        <v>1295</v>
      </c>
      <c r="M17" s="356" t="s">
        <v>2331</v>
      </c>
      <c r="N17" s="356" t="s">
        <v>1535</v>
      </c>
      <c r="O17" s="613" t="s">
        <v>4015</v>
      </c>
      <c r="P17" s="356" t="s">
        <v>1693</v>
      </c>
      <c r="Q17" s="223" t="s">
        <v>1474</v>
      </c>
      <c r="R17" s="147"/>
      <c r="S17" s="269" t="s">
        <v>724</v>
      </c>
      <c r="T17" s="222" t="s">
        <v>34</v>
      </c>
      <c r="U17" s="222" t="s">
        <v>34</v>
      </c>
      <c r="V17" s="269" t="s">
        <v>568</v>
      </c>
      <c r="W17" s="111" t="s">
        <v>34</v>
      </c>
      <c r="X17" s="111"/>
      <c r="Y17" s="730"/>
      <c r="Z17" s="269" t="s">
        <v>532</v>
      </c>
      <c r="AA17" s="355" t="s">
        <v>1536</v>
      </c>
      <c r="AB17" s="280"/>
      <c r="AC17" s="251" t="s">
        <v>1251</v>
      </c>
      <c r="AD17" s="223" t="s">
        <v>1698</v>
      </c>
      <c r="AE17" s="260" t="s">
        <v>1304</v>
      </c>
      <c r="AF17" s="268" t="s">
        <v>1363</v>
      </c>
      <c r="AG17" s="621" t="s">
        <v>4057</v>
      </c>
      <c r="AH17" s="621" t="s">
        <v>4061</v>
      </c>
      <c r="AI17" s="223" t="s">
        <v>34</v>
      </c>
      <c r="AJ17" s="223"/>
      <c r="AK17" s="271" t="s">
        <v>1438</v>
      </c>
      <c r="AL17" s="219"/>
      <c r="AM17" s="277"/>
      <c r="AN17" s="330" t="s">
        <v>1743</v>
      </c>
      <c r="AO17" s="322" t="s">
        <v>1723</v>
      </c>
      <c r="AP17" s="158"/>
      <c r="AQ17" s="220" t="s">
        <v>1058</v>
      </c>
      <c r="AR17" s="306" t="s">
        <v>1673</v>
      </c>
      <c r="AS17" s="274" t="s">
        <v>1461</v>
      </c>
      <c r="AT17" s="274" t="s">
        <v>1465</v>
      </c>
      <c r="AU17" s="221"/>
      <c r="AV17" s="306"/>
      <c r="AW17" s="221"/>
      <c r="AX17" s="221"/>
      <c r="AY17"/>
      <c r="AZ17"/>
      <c r="BA17"/>
      <c r="BB17"/>
      <c r="BC17"/>
      <c r="BD17"/>
      <c r="BE17"/>
      <c r="BF17"/>
      <c r="BG17"/>
      <c r="BH17"/>
      <c r="BI17" s="329" t="s">
        <v>1741</v>
      </c>
      <c r="BJ17" s="753" t="s">
        <v>4399</v>
      </c>
      <c r="BK17" s="237" t="s">
        <v>1289</v>
      </c>
      <c r="BL17" s="275" t="s">
        <v>1326</v>
      </c>
      <c r="BM17" s="274" t="s">
        <v>1160</v>
      </c>
      <c r="BN17" s="213" t="s">
        <v>1142</v>
      </c>
      <c r="BO17" s="158"/>
      <c r="BP17" s="306" t="s">
        <v>1463</v>
      </c>
    </row>
    <row r="18" spans="1:68" ht="14.4" x14ac:dyDescent="0.3">
      <c r="A18" s="325" t="s">
        <v>526</v>
      </c>
      <c r="B18" s="754" t="s">
        <v>4150</v>
      </c>
      <c r="C18" s="754" t="s">
        <v>4151</v>
      </c>
      <c r="D18" s="317" t="s">
        <v>4389</v>
      </c>
      <c r="E18" s="356" t="s">
        <v>2303</v>
      </c>
      <c r="F18" s="356" t="s">
        <v>2311</v>
      </c>
      <c r="G18" s="356" t="s">
        <v>2322</v>
      </c>
      <c r="H18" s="213"/>
      <c r="I18" s="274" t="s">
        <v>1732</v>
      </c>
      <c r="J18" s="223" t="s">
        <v>449</v>
      </c>
      <c r="K18" s="356" t="s">
        <v>1184</v>
      </c>
      <c r="L18" s="356" t="s">
        <v>1310</v>
      </c>
      <c r="M18" s="523" t="s">
        <v>2334</v>
      </c>
      <c r="N18" s="356" t="s">
        <v>1533</v>
      </c>
      <c r="O18" s="613" t="s">
        <v>4015</v>
      </c>
      <c r="P18" s="356" t="s">
        <v>1690</v>
      </c>
      <c r="Q18" s="223" t="s">
        <v>1474</v>
      </c>
      <c r="R18" s="147"/>
      <c r="S18" s="111"/>
      <c r="T18" s="222" t="s">
        <v>34</v>
      </c>
      <c r="U18" s="222" t="s">
        <v>278</v>
      </c>
      <c r="V18" s="223" t="s">
        <v>34</v>
      </c>
      <c r="W18" s="111" t="s">
        <v>34</v>
      </c>
      <c r="X18" s="111"/>
      <c r="Y18" s="730"/>
      <c r="Z18" s="111"/>
      <c r="AA18" s="356" t="s">
        <v>1530</v>
      </c>
      <c r="AB18" s="277"/>
      <c r="AC18" s="251" t="s">
        <v>1251</v>
      </c>
      <c r="AD18" s="223" t="s">
        <v>1698</v>
      </c>
      <c r="AE18" s="260" t="s">
        <v>1304</v>
      </c>
      <c r="AF18" s="268" t="s">
        <v>1363</v>
      </c>
      <c r="AG18" s="621" t="s">
        <v>4060</v>
      </c>
      <c r="AH18" s="621" t="s">
        <v>4061</v>
      </c>
      <c r="AI18" s="223" t="s">
        <v>34</v>
      </c>
      <c r="AJ18" s="223"/>
      <c r="AK18" s="213" t="s">
        <v>1083</v>
      </c>
      <c r="AL18" s="219"/>
      <c r="AM18" s="277"/>
      <c r="AN18" s="329" t="s">
        <v>1743</v>
      </c>
      <c r="AO18" s="322" t="s">
        <v>1723</v>
      </c>
      <c r="AP18" s="158"/>
      <c r="AQ18" s="220" t="s">
        <v>1058</v>
      </c>
      <c r="AR18" s="306" t="s">
        <v>1680</v>
      </c>
      <c r="AS18" s="274" t="s">
        <v>1328</v>
      </c>
      <c r="AT18" s="274" t="s">
        <v>1314</v>
      </c>
      <c r="AU18" s="221"/>
      <c r="AV18" s="306"/>
      <c r="AW18" s="221"/>
      <c r="AX18" s="221"/>
      <c r="AY18"/>
      <c r="AZ18"/>
      <c r="BA18"/>
      <c r="BB18"/>
      <c r="BC18"/>
      <c r="BD18"/>
      <c r="BE18"/>
      <c r="BF18"/>
      <c r="BG18"/>
      <c r="BH18"/>
      <c r="BI18" s="329" t="s">
        <v>1741</v>
      </c>
      <c r="BJ18" s="753" t="s">
        <v>4399</v>
      </c>
      <c r="BK18" s="237" t="s">
        <v>1289</v>
      </c>
      <c r="BL18" s="274" t="s">
        <v>1326</v>
      </c>
      <c r="BM18" s="274" t="s">
        <v>1160</v>
      </c>
      <c r="BN18" s="213" t="s">
        <v>1142</v>
      </c>
      <c r="BO18" s="158"/>
      <c r="BP18" s="306" t="s">
        <v>1463</v>
      </c>
    </row>
    <row r="19" spans="1:68" ht="14.4" x14ac:dyDescent="0.3">
      <c r="A19" s="326" t="s">
        <v>90</v>
      </c>
      <c r="B19" s="754" t="s">
        <v>4150</v>
      </c>
      <c r="C19" s="754" t="s">
        <v>4151</v>
      </c>
      <c r="D19" s="317" t="s">
        <v>4389</v>
      </c>
      <c r="E19" s="356" t="s">
        <v>2303</v>
      </c>
      <c r="F19" s="729" t="s">
        <v>2317</v>
      </c>
      <c r="G19" s="356" t="s">
        <v>2322</v>
      </c>
      <c r="H19" s="213"/>
      <c r="I19" s="274" t="s">
        <v>1732</v>
      </c>
      <c r="J19" s="223" t="s">
        <v>449</v>
      </c>
      <c r="K19" s="493" t="s">
        <v>1309</v>
      </c>
      <c r="L19" s="356" t="s">
        <v>1295</v>
      </c>
      <c r="M19" s="523" t="s">
        <v>2354</v>
      </c>
      <c r="N19" s="356" t="s">
        <v>1534</v>
      </c>
      <c r="O19" s="613" t="s">
        <v>4015</v>
      </c>
      <c r="P19" s="356" t="s">
        <v>1690</v>
      </c>
      <c r="Q19" s="223" t="s">
        <v>1474</v>
      </c>
      <c r="R19" s="147"/>
      <c r="S19" s="111"/>
      <c r="T19" s="331" t="s">
        <v>1733</v>
      </c>
      <c r="U19" s="222" t="s">
        <v>34</v>
      </c>
      <c r="V19" s="223" t="s">
        <v>34</v>
      </c>
      <c r="W19" s="111" t="s">
        <v>34</v>
      </c>
      <c r="X19" s="111"/>
      <c r="Y19" s="730"/>
      <c r="Z19" s="111"/>
      <c r="AA19" s="356" t="s">
        <v>1531</v>
      </c>
      <c r="AB19" s="277"/>
      <c r="AC19" s="251" t="s">
        <v>1251</v>
      </c>
      <c r="AD19" s="223" t="s">
        <v>1698</v>
      </c>
      <c r="AE19" s="260" t="s">
        <v>1304</v>
      </c>
      <c r="AF19" s="268" t="s">
        <v>1363</v>
      </c>
      <c r="AG19" s="621" t="s">
        <v>4060</v>
      </c>
      <c r="AH19" s="621" t="s">
        <v>4061</v>
      </c>
      <c r="AI19" s="223" t="s">
        <v>1460</v>
      </c>
      <c r="AJ19" s="223"/>
      <c r="AK19" s="213" t="s">
        <v>1439</v>
      </c>
      <c r="AL19" s="219"/>
      <c r="AM19" s="277"/>
      <c r="AN19" s="329" t="s">
        <v>1743</v>
      </c>
      <c r="AO19" s="353" t="s">
        <v>1755</v>
      </c>
      <c r="AP19" s="158"/>
      <c r="AQ19" s="220" t="s">
        <v>1058</v>
      </c>
      <c r="AR19" s="306" t="s">
        <v>1124</v>
      </c>
      <c r="AS19" s="274" t="s">
        <v>1338</v>
      </c>
      <c r="AT19" s="310" t="s">
        <v>1124</v>
      </c>
      <c r="AU19" s="221"/>
      <c r="AV19" s="306"/>
      <c r="AW19" s="221"/>
      <c r="AX19" s="221"/>
      <c r="AY19"/>
      <c r="AZ19"/>
      <c r="BA19"/>
      <c r="BB19"/>
      <c r="BC19"/>
      <c r="BD19"/>
      <c r="BE19"/>
      <c r="BF19"/>
      <c r="BG19"/>
      <c r="BH19"/>
      <c r="BI19" s="329" t="s">
        <v>1741</v>
      </c>
      <c r="BJ19" s="753" t="s">
        <v>4399</v>
      </c>
      <c r="BK19" s="237" t="s">
        <v>1289</v>
      </c>
      <c r="BL19" s="274" t="s">
        <v>1326</v>
      </c>
      <c r="BM19" s="274" t="s">
        <v>1160</v>
      </c>
      <c r="BN19" s="213" t="s">
        <v>1142</v>
      </c>
      <c r="BO19" s="158"/>
      <c r="BP19" s="306" t="s">
        <v>1463</v>
      </c>
    </row>
    <row r="20" spans="1:68" ht="14.4" x14ac:dyDescent="0.3">
      <c r="A20" s="325" t="s">
        <v>153</v>
      </c>
      <c r="B20" s="754" t="s">
        <v>4150</v>
      </c>
      <c r="C20" s="754" t="s">
        <v>4151</v>
      </c>
      <c r="D20" s="317" t="s">
        <v>4389</v>
      </c>
      <c r="E20" s="356" t="s">
        <v>2303</v>
      </c>
      <c r="F20" s="356" t="s">
        <v>2311</v>
      </c>
      <c r="G20" s="356" t="s">
        <v>2322</v>
      </c>
      <c r="H20" s="213"/>
      <c r="I20" s="274" t="s">
        <v>1732</v>
      </c>
      <c r="J20" s="223" t="s">
        <v>449</v>
      </c>
      <c r="K20" s="356" t="s">
        <v>1184</v>
      </c>
      <c r="L20" s="356" t="s">
        <v>1310</v>
      </c>
      <c r="M20" s="523" t="s">
        <v>2326</v>
      </c>
      <c r="N20" s="356" t="s">
        <v>1533</v>
      </c>
      <c r="O20" s="613" t="s">
        <v>4015</v>
      </c>
      <c r="P20" s="356" t="s">
        <v>1690</v>
      </c>
      <c r="Q20" s="223" t="s">
        <v>1474</v>
      </c>
      <c r="R20" s="147"/>
      <c r="S20" s="111"/>
      <c r="T20" s="331" t="s">
        <v>1733</v>
      </c>
      <c r="U20" s="222" t="s">
        <v>34</v>
      </c>
      <c r="V20" s="223" t="s">
        <v>34</v>
      </c>
      <c r="W20" s="223" t="s">
        <v>34</v>
      </c>
      <c r="X20" s="223"/>
      <c r="Y20" s="730"/>
      <c r="Z20" s="111"/>
      <c r="AA20" s="356" t="s">
        <v>1530</v>
      </c>
      <c r="AB20" s="277"/>
      <c r="AC20" s="251" t="s">
        <v>1251</v>
      </c>
      <c r="AD20" s="223" t="s">
        <v>1698</v>
      </c>
      <c r="AE20" s="260" t="s">
        <v>1304</v>
      </c>
      <c r="AF20" s="268" t="s">
        <v>1363</v>
      </c>
      <c r="AG20" s="621" t="s">
        <v>4060</v>
      </c>
      <c r="AH20" s="621" t="s">
        <v>4061</v>
      </c>
      <c r="AI20" s="223" t="s">
        <v>1460</v>
      </c>
      <c r="AJ20" s="223"/>
      <c r="AK20" s="213" t="s">
        <v>1083</v>
      </c>
      <c r="AL20" s="219"/>
      <c r="AM20" s="277"/>
      <c r="AN20" s="329" t="s">
        <v>1743</v>
      </c>
      <c r="AO20" s="353" t="s">
        <v>1755</v>
      </c>
      <c r="AP20" s="158"/>
      <c r="AQ20" s="220" t="s">
        <v>1058</v>
      </c>
      <c r="AR20" s="306" t="s">
        <v>1680</v>
      </c>
      <c r="AS20" s="274" t="s">
        <v>1328</v>
      </c>
      <c r="AT20" s="274" t="s">
        <v>1314</v>
      </c>
      <c r="AU20" s="221"/>
      <c r="AV20" s="306"/>
      <c r="AW20" s="221"/>
      <c r="AX20" s="221"/>
      <c r="AY20"/>
      <c r="AZ20"/>
      <c r="BA20"/>
      <c r="BB20"/>
      <c r="BC20"/>
      <c r="BD20"/>
      <c r="BE20"/>
      <c r="BF20"/>
      <c r="BG20"/>
      <c r="BH20"/>
      <c r="BI20" s="329" t="s">
        <v>1741</v>
      </c>
      <c r="BJ20" s="753" t="s">
        <v>4399</v>
      </c>
      <c r="BK20" s="237" t="s">
        <v>1289</v>
      </c>
      <c r="BL20" s="274" t="s">
        <v>1326</v>
      </c>
      <c r="BM20" s="274" t="s">
        <v>1160</v>
      </c>
      <c r="BN20" s="213" t="s">
        <v>1142</v>
      </c>
      <c r="BO20" s="158"/>
      <c r="BP20" s="306" t="s">
        <v>1463</v>
      </c>
    </row>
    <row r="21" spans="1:68" ht="14.4" x14ac:dyDescent="0.3">
      <c r="A21" s="325" t="s">
        <v>155</v>
      </c>
      <c r="B21" s="754" t="s">
        <v>4150</v>
      </c>
      <c r="C21" s="754" t="s">
        <v>4151</v>
      </c>
      <c r="D21" s="317" t="s">
        <v>4389</v>
      </c>
      <c r="E21" s="356" t="s">
        <v>2303</v>
      </c>
      <c r="F21" s="356" t="s">
        <v>2311</v>
      </c>
      <c r="G21" s="356" t="s">
        <v>2322</v>
      </c>
      <c r="H21" s="213"/>
      <c r="I21" s="274" t="s">
        <v>1732</v>
      </c>
      <c r="J21" s="223" t="s">
        <v>449</v>
      </c>
      <c r="K21" s="356" t="s">
        <v>1184</v>
      </c>
      <c r="L21" s="356" t="s">
        <v>1310</v>
      </c>
      <c r="M21" s="523" t="s">
        <v>34</v>
      </c>
      <c r="N21" s="356" t="s">
        <v>1533</v>
      </c>
      <c r="O21" s="613" t="s">
        <v>4015</v>
      </c>
      <c r="P21" s="356" t="s">
        <v>1690</v>
      </c>
      <c r="Q21" s="223" t="s">
        <v>1474</v>
      </c>
      <c r="R21" s="147"/>
      <c r="S21" s="111"/>
      <c r="T21" s="222" t="s">
        <v>34</v>
      </c>
      <c r="U21" s="255" t="s">
        <v>279</v>
      </c>
      <c r="V21" s="223" t="s">
        <v>34</v>
      </c>
      <c r="W21" s="223" t="s">
        <v>34</v>
      </c>
      <c r="X21" s="223"/>
      <c r="Y21" s="730"/>
      <c r="Z21" s="111"/>
      <c r="AA21" s="356" t="s">
        <v>1530</v>
      </c>
      <c r="AB21" s="277"/>
      <c r="AC21" s="251" t="s">
        <v>1251</v>
      </c>
      <c r="AD21" s="223" t="s">
        <v>1698</v>
      </c>
      <c r="AE21" s="260" t="s">
        <v>1304</v>
      </c>
      <c r="AF21" s="268" t="s">
        <v>1363</v>
      </c>
      <c r="AG21" s="621" t="s">
        <v>4060</v>
      </c>
      <c r="AH21" s="621" t="s">
        <v>4061</v>
      </c>
      <c r="AI21" s="223" t="s">
        <v>34</v>
      </c>
      <c r="AJ21" s="223"/>
      <c r="AK21" s="213" t="s">
        <v>1083</v>
      </c>
      <c r="AL21" s="219"/>
      <c r="AM21" s="277"/>
      <c r="AN21" s="329" t="s">
        <v>1743</v>
      </c>
      <c r="AO21" s="353" t="s">
        <v>1755</v>
      </c>
      <c r="AP21" s="158"/>
      <c r="AQ21" s="220" t="s">
        <v>1058</v>
      </c>
      <c r="AR21" s="306" t="s">
        <v>1680</v>
      </c>
      <c r="AS21" s="274" t="s">
        <v>1327</v>
      </c>
      <c r="AT21" s="274" t="s">
        <v>1313</v>
      </c>
      <c r="AU21" s="221"/>
      <c r="AV21" s="306"/>
      <c r="AW21" s="221"/>
      <c r="AX21" s="221"/>
      <c r="AY21"/>
      <c r="AZ21"/>
      <c r="BA21"/>
      <c r="BB21"/>
      <c r="BC21"/>
      <c r="BD21"/>
      <c r="BE21"/>
      <c r="BF21"/>
      <c r="BG21"/>
      <c r="BH21"/>
      <c r="BI21" s="329" t="s">
        <v>1741</v>
      </c>
      <c r="BJ21" s="753" t="s">
        <v>4399</v>
      </c>
      <c r="BK21" s="237" t="s">
        <v>1289</v>
      </c>
      <c r="BL21" s="274" t="s">
        <v>1326</v>
      </c>
      <c r="BM21" s="274" t="s">
        <v>1160</v>
      </c>
      <c r="BN21" s="213" t="s">
        <v>1142</v>
      </c>
      <c r="BO21" s="158"/>
      <c r="BP21" s="306" t="s">
        <v>1463</v>
      </c>
    </row>
    <row r="22" spans="1:68" ht="14.4" x14ac:dyDescent="0.3">
      <c r="A22" s="325" t="s">
        <v>157</v>
      </c>
      <c r="B22" s="754" t="s">
        <v>4150</v>
      </c>
      <c r="C22" s="754" t="s">
        <v>4151</v>
      </c>
      <c r="D22" s="317" t="s">
        <v>4389</v>
      </c>
      <c r="E22" s="356" t="s">
        <v>2303</v>
      </c>
      <c r="F22" s="356" t="s">
        <v>2311</v>
      </c>
      <c r="G22" s="356" t="s">
        <v>2322</v>
      </c>
      <c r="H22" s="213"/>
      <c r="I22" s="274" t="s">
        <v>1732</v>
      </c>
      <c r="J22" s="223" t="s">
        <v>449</v>
      </c>
      <c r="K22" s="356" t="s">
        <v>1184</v>
      </c>
      <c r="L22" s="356" t="s">
        <v>1310</v>
      </c>
      <c r="M22" s="523" t="s">
        <v>2354</v>
      </c>
      <c r="N22" s="356" t="s">
        <v>1533</v>
      </c>
      <c r="O22" s="613" t="s">
        <v>4015</v>
      </c>
      <c r="P22" s="356" t="s">
        <v>1690</v>
      </c>
      <c r="Q22" s="223" t="s">
        <v>1474</v>
      </c>
      <c r="R22" s="147"/>
      <c r="S22" s="111"/>
      <c r="T22" s="222" t="s">
        <v>34</v>
      </c>
      <c r="U22" s="222" t="s">
        <v>34</v>
      </c>
      <c r="V22" s="223" t="s">
        <v>34</v>
      </c>
      <c r="W22" s="223" t="s">
        <v>442</v>
      </c>
      <c r="X22" s="223"/>
      <c r="Y22" s="730"/>
      <c r="Z22" s="111"/>
      <c r="AA22" s="356" t="s">
        <v>1530</v>
      </c>
      <c r="AB22" s="277"/>
      <c r="AC22" s="251" t="s">
        <v>1251</v>
      </c>
      <c r="AD22" s="223" t="s">
        <v>1698</v>
      </c>
      <c r="AE22" s="260" t="s">
        <v>1304</v>
      </c>
      <c r="AF22" s="268" t="s">
        <v>1363</v>
      </c>
      <c r="AG22" s="621" t="s">
        <v>4060</v>
      </c>
      <c r="AH22" s="621" t="s">
        <v>4061</v>
      </c>
      <c r="AI22" s="223" t="s">
        <v>34</v>
      </c>
      <c r="AJ22" s="223"/>
      <c r="AK22" s="213" t="s">
        <v>1083</v>
      </c>
      <c r="AL22" s="219"/>
      <c r="AM22" s="277"/>
      <c r="AN22" s="329" t="s">
        <v>1743</v>
      </c>
      <c r="AO22" s="322" t="s">
        <v>1723</v>
      </c>
      <c r="AP22" s="225" t="s">
        <v>1149</v>
      </c>
      <c r="AQ22" s="220" t="s">
        <v>1058</v>
      </c>
      <c r="AR22" s="306" t="s">
        <v>1680</v>
      </c>
      <c r="AS22" s="274" t="s">
        <v>1329</v>
      </c>
      <c r="AT22" s="274" t="s">
        <v>1316</v>
      </c>
      <c r="AU22" s="221"/>
      <c r="AV22" s="306"/>
      <c r="AW22" s="221"/>
      <c r="AX22" s="216" t="s">
        <v>1189</v>
      </c>
      <c r="AY22"/>
      <c r="AZ22"/>
      <c r="BA22"/>
      <c r="BB22"/>
      <c r="BC22"/>
      <c r="BD22"/>
      <c r="BE22"/>
      <c r="BF22"/>
      <c r="BG22"/>
      <c r="BH22"/>
      <c r="BI22" s="329" t="s">
        <v>1741</v>
      </c>
      <c r="BJ22" s="753" t="s">
        <v>4399</v>
      </c>
      <c r="BK22" s="237" t="s">
        <v>1289</v>
      </c>
      <c r="BL22" s="274" t="s">
        <v>1326</v>
      </c>
      <c r="BM22" s="274" t="s">
        <v>1160</v>
      </c>
      <c r="BN22" s="213" t="s">
        <v>1142</v>
      </c>
      <c r="BO22" s="158"/>
      <c r="BP22" s="306" t="s">
        <v>1463</v>
      </c>
    </row>
    <row r="23" spans="1:68" ht="14.4" x14ac:dyDescent="0.3">
      <c r="A23" s="326" t="s">
        <v>159</v>
      </c>
      <c r="B23" s="754" t="s">
        <v>4150</v>
      </c>
      <c r="C23" s="754" t="s">
        <v>4151</v>
      </c>
      <c r="D23" s="317" t="s">
        <v>4389</v>
      </c>
      <c r="E23" s="356" t="s">
        <v>2303</v>
      </c>
      <c r="F23" s="729" t="s">
        <v>2318</v>
      </c>
      <c r="G23" s="356" t="s">
        <v>2322</v>
      </c>
      <c r="H23" s="213"/>
      <c r="I23" s="274" t="s">
        <v>1732</v>
      </c>
      <c r="J23" s="223" t="s">
        <v>449</v>
      </c>
      <c r="K23" s="493" t="s">
        <v>1309</v>
      </c>
      <c r="L23" s="356" t="s">
        <v>1295</v>
      </c>
      <c r="M23" s="523" t="s">
        <v>2327</v>
      </c>
      <c r="N23" s="356" t="s">
        <v>1534</v>
      </c>
      <c r="O23" s="613" t="s">
        <v>4015</v>
      </c>
      <c r="P23" s="356" t="s">
        <v>1690</v>
      </c>
      <c r="Q23" s="223" t="s">
        <v>1474</v>
      </c>
      <c r="R23" s="147"/>
      <c r="S23" s="111"/>
      <c r="T23" s="222" t="s">
        <v>34</v>
      </c>
      <c r="U23" s="222" t="s">
        <v>34</v>
      </c>
      <c r="V23" s="223" t="s">
        <v>496</v>
      </c>
      <c r="W23" s="223" t="s">
        <v>34</v>
      </c>
      <c r="X23" s="223"/>
      <c r="Y23" s="730"/>
      <c r="Z23" s="111"/>
      <c r="AA23" s="356" t="s">
        <v>1531</v>
      </c>
      <c r="AB23" s="277"/>
      <c r="AC23" s="251" t="s">
        <v>1251</v>
      </c>
      <c r="AD23" s="223" t="s">
        <v>1698</v>
      </c>
      <c r="AE23" s="260" t="s">
        <v>1304</v>
      </c>
      <c r="AF23" s="268" t="s">
        <v>1363</v>
      </c>
      <c r="AG23" s="621" t="s">
        <v>4060</v>
      </c>
      <c r="AH23" s="621" t="s">
        <v>4061</v>
      </c>
      <c r="AI23" s="223" t="s">
        <v>34</v>
      </c>
      <c r="AJ23" s="223"/>
      <c r="AK23" s="213" t="s">
        <v>1439</v>
      </c>
      <c r="AL23" s="219"/>
      <c r="AM23" s="277"/>
      <c r="AN23" s="329" t="s">
        <v>1743</v>
      </c>
      <c r="AO23" s="322" t="s">
        <v>1723</v>
      </c>
      <c r="AP23" s="158"/>
      <c r="AQ23" s="220" t="s">
        <v>1058</v>
      </c>
      <c r="AR23" s="306" t="s">
        <v>1674</v>
      </c>
      <c r="AS23" s="274" t="s">
        <v>1341</v>
      </c>
      <c r="AT23" s="274" t="s">
        <v>1423</v>
      </c>
      <c r="AU23" s="221"/>
      <c r="AV23" s="306"/>
      <c r="AW23" s="221"/>
      <c r="AX23" s="221"/>
      <c r="AY23"/>
      <c r="AZ23"/>
      <c r="BA23"/>
      <c r="BB23"/>
      <c r="BC23"/>
      <c r="BD23"/>
      <c r="BE23"/>
      <c r="BF23"/>
      <c r="BG23"/>
      <c r="BH23"/>
      <c r="BI23" s="329" t="s">
        <v>1741</v>
      </c>
      <c r="BJ23" s="753" t="s">
        <v>4399</v>
      </c>
      <c r="BK23" s="237" t="s">
        <v>1289</v>
      </c>
      <c r="BL23" s="274" t="s">
        <v>1326</v>
      </c>
      <c r="BM23" s="274" t="s">
        <v>1160</v>
      </c>
      <c r="BN23" s="213" t="s">
        <v>1142</v>
      </c>
      <c r="BO23" s="158"/>
      <c r="BP23" s="306" t="s">
        <v>1463</v>
      </c>
    </row>
    <row r="24" spans="1:68" ht="14.4" x14ac:dyDescent="0.3">
      <c r="A24" s="325" t="s">
        <v>161</v>
      </c>
      <c r="B24" s="754" t="s">
        <v>4150</v>
      </c>
      <c r="C24" s="754" t="s">
        <v>4151</v>
      </c>
      <c r="D24" s="317" t="s">
        <v>4389</v>
      </c>
      <c r="E24" s="356" t="s">
        <v>2303</v>
      </c>
      <c r="F24" s="356" t="s">
        <v>2311</v>
      </c>
      <c r="G24" s="356" t="s">
        <v>2322</v>
      </c>
      <c r="H24" s="213"/>
      <c r="I24" s="274" t="s">
        <v>1732</v>
      </c>
      <c r="J24" s="223" t="s">
        <v>449</v>
      </c>
      <c r="K24" s="356" t="s">
        <v>1184</v>
      </c>
      <c r="L24" s="356" t="s">
        <v>1310</v>
      </c>
      <c r="M24" s="523" t="s">
        <v>2353</v>
      </c>
      <c r="N24" s="356" t="s">
        <v>1533</v>
      </c>
      <c r="O24" s="613" t="s">
        <v>4015</v>
      </c>
      <c r="P24" s="356" t="s">
        <v>34</v>
      </c>
      <c r="Q24" s="223" t="s">
        <v>1474</v>
      </c>
      <c r="R24" s="147"/>
      <c r="S24" s="111"/>
      <c r="T24" s="222" t="s">
        <v>34</v>
      </c>
      <c r="U24" s="222" t="s">
        <v>34</v>
      </c>
      <c r="V24" s="223" t="s">
        <v>34</v>
      </c>
      <c r="W24" s="223" t="s">
        <v>34</v>
      </c>
      <c r="X24" s="755" t="s">
        <v>4258</v>
      </c>
      <c r="Y24" s="274" t="s">
        <v>531</v>
      </c>
      <c r="Z24" s="111"/>
      <c r="AA24" s="356" t="s">
        <v>1530</v>
      </c>
      <c r="AB24" s="277"/>
      <c r="AC24" s="251" t="s">
        <v>1251</v>
      </c>
      <c r="AD24" s="223" t="s">
        <v>1698</v>
      </c>
      <c r="AE24" s="260" t="s">
        <v>1304</v>
      </c>
      <c r="AF24" s="268" t="s">
        <v>1363</v>
      </c>
      <c r="AG24" s="621" t="s">
        <v>4060</v>
      </c>
      <c r="AH24" s="621" t="s">
        <v>4061</v>
      </c>
      <c r="AI24" s="223" t="s">
        <v>34</v>
      </c>
      <c r="AJ24" s="223"/>
      <c r="AK24" s="213" t="s">
        <v>1083</v>
      </c>
      <c r="AL24" s="219"/>
      <c r="AM24" s="277"/>
      <c r="AN24" s="329" t="s">
        <v>1743</v>
      </c>
      <c r="AO24" s="353" t="s">
        <v>1755</v>
      </c>
      <c r="AP24" s="158"/>
      <c r="AQ24" s="220" t="s">
        <v>1058</v>
      </c>
      <c r="AR24" s="306" t="s">
        <v>1680</v>
      </c>
      <c r="AS24" s="274" t="s">
        <v>1327</v>
      </c>
      <c r="AT24" s="274" t="s">
        <v>1313</v>
      </c>
      <c r="AU24" s="221"/>
      <c r="AV24" s="306"/>
      <c r="AW24" s="221"/>
      <c r="AX24" s="221"/>
      <c r="AY24"/>
      <c r="AZ24"/>
      <c r="BA24"/>
      <c r="BB24"/>
      <c r="BC24"/>
      <c r="BD24"/>
      <c r="BE24"/>
      <c r="BF24"/>
      <c r="BG24"/>
      <c r="BH24"/>
      <c r="BI24" s="329" t="s">
        <v>1741</v>
      </c>
      <c r="BJ24" s="753" t="s">
        <v>4399</v>
      </c>
      <c r="BK24" s="237" t="s">
        <v>1289</v>
      </c>
      <c r="BL24" s="274" t="s">
        <v>1326</v>
      </c>
      <c r="BM24" s="274" t="s">
        <v>1160</v>
      </c>
      <c r="BN24" s="213" t="s">
        <v>1142</v>
      </c>
      <c r="BO24" s="158"/>
      <c r="BP24" s="306" t="s">
        <v>1463</v>
      </c>
    </row>
    <row r="25" spans="1:68" ht="14.4" x14ac:dyDescent="0.3">
      <c r="A25" s="325" t="s">
        <v>163</v>
      </c>
      <c r="B25" s="754" t="s">
        <v>4150</v>
      </c>
      <c r="C25" s="754" t="s">
        <v>4151</v>
      </c>
      <c r="D25" s="317" t="s">
        <v>4389</v>
      </c>
      <c r="E25" s="356" t="s">
        <v>2303</v>
      </c>
      <c r="F25" s="356" t="s">
        <v>2311</v>
      </c>
      <c r="G25" s="356" t="s">
        <v>2322</v>
      </c>
      <c r="H25" s="213"/>
      <c r="I25" s="274" t="s">
        <v>1732</v>
      </c>
      <c r="J25" s="223" t="s">
        <v>449</v>
      </c>
      <c r="K25" s="356" t="s">
        <v>1184</v>
      </c>
      <c r="L25" s="356" t="s">
        <v>1310</v>
      </c>
      <c r="M25" s="523" t="s">
        <v>2328</v>
      </c>
      <c r="N25" s="356" t="s">
        <v>1533</v>
      </c>
      <c r="O25" s="613" t="s">
        <v>4015</v>
      </c>
      <c r="P25" s="356" t="s">
        <v>1690</v>
      </c>
      <c r="Q25" s="223" t="s">
        <v>1474</v>
      </c>
      <c r="R25" s="147"/>
      <c r="S25" s="111"/>
      <c r="T25" s="331" t="s">
        <v>1733</v>
      </c>
      <c r="U25" s="222" t="s">
        <v>34</v>
      </c>
      <c r="V25" s="223" t="s">
        <v>34</v>
      </c>
      <c r="W25" s="223" t="s">
        <v>34</v>
      </c>
      <c r="X25" s="223"/>
      <c r="Y25" s="730"/>
      <c r="Z25" s="111"/>
      <c r="AA25" s="356" t="s">
        <v>1530</v>
      </c>
      <c r="AB25" s="277"/>
      <c r="AC25" s="251" t="s">
        <v>1251</v>
      </c>
      <c r="AD25" s="223" t="s">
        <v>1698</v>
      </c>
      <c r="AE25" s="260" t="s">
        <v>1304</v>
      </c>
      <c r="AF25" s="268" t="s">
        <v>1363</v>
      </c>
      <c r="AG25" s="621" t="s">
        <v>4060</v>
      </c>
      <c r="AH25" s="621" t="s">
        <v>4061</v>
      </c>
      <c r="AI25" s="223" t="s">
        <v>1460</v>
      </c>
      <c r="AJ25" s="223"/>
      <c r="AK25" s="213" t="s">
        <v>1083</v>
      </c>
      <c r="AL25" s="224"/>
      <c r="AM25" s="277"/>
      <c r="AN25" s="329" t="s">
        <v>1743</v>
      </c>
      <c r="AO25" s="224" t="s">
        <v>1151</v>
      </c>
      <c r="AP25" s="158"/>
      <c r="AQ25" s="220" t="s">
        <v>1058</v>
      </c>
      <c r="AR25" s="306" t="s">
        <v>1680</v>
      </c>
      <c r="AS25" s="274" t="s">
        <v>1332</v>
      </c>
      <c r="AT25" s="274" t="s">
        <v>1317</v>
      </c>
      <c r="AU25" s="221"/>
      <c r="AV25" s="306"/>
      <c r="AW25" s="221"/>
      <c r="AX25" s="221"/>
      <c r="AY25"/>
      <c r="AZ25"/>
      <c r="BA25"/>
      <c r="BB25"/>
      <c r="BC25"/>
      <c r="BD25"/>
      <c r="BE25"/>
      <c r="BF25"/>
      <c r="BG25"/>
      <c r="BH25"/>
      <c r="BI25" s="329" t="s">
        <v>1741</v>
      </c>
      <c r="BJ25" s="753" t="s">
        <v>4399</v>
      </c>
      <c r="BK25" s="237" t="s">
        <v>1289</v>
      </c>
      <c r="BL25" s="274" t="s">
        <v>1326</v>
      </c>
      <c r="BM25" s="274" t="s">
        <v>1160</v>
      </c>
      <c r="BN25" s="213" t="s">
        <v>1142</v>
      </c>
      <c r="BO25" s="158"/>
      <c r="BP25" s="306" t="s">
        <v>1463</v>
      </c>
    </row>
    <row r="26" spans="1:68" ht="14.4" x14ac:dyDescent="0.3">
      <c r="A26" s="325" t="s">
        <v>164</v>
      </c>
      <c r="B26" s="754" t="s">
        <v>4150</v>
      </c>
      <c r="C26" s="754" t="s">
        <v>4151</v>
      </c>
      <c r="D26" s="317" t="s">
        <v>4389</v>
      </c>
      <c r="E26" s="356" t="s">
        <v>2303</v>
      </c>
      <c r="F26" s="356" t="s">
        <v>2311</v>
      </c>
      <c r="G26" s="356" t="s">
        <v>2322</v>
      </c>
      <c r="H26" s="213"/>
      <c r="I26" s="274" t="s">
        <v>1732</v>
      </c>
      <c r="J26" s="223" t="s">
        <v>449</v>
      </c>
      <c r="K26" s="356" t="s">
        <v>1184</v>
      </c>
      <c r="L26" s="356" t="s">
        <v>1310</v>
      </c>
      <c r="M26" s="523" t="s">
        <v>34</v>
      </c>
      <c r="N26" s="356" t="s">
        <v>1533</v>
      </c>
      <c r="O26" s="613" t="s">
        <v>4015</v>
      </c>
      <c r="P26" s="356" t="s">
        <v>1690</v>
      </c>
      <c r="Q26" s="223" t="s">
        <v>1474</v>
      </c>
      <c r="R26" s="147"/>
      <c r="S26" s="111"/>
      <c r="T26" s="331" t="s">
        <v>1733</v>
      </c>
      <c r="U26" s="222" t="s">
        <v>34</v>
      </c>
      <c r="V26" s="223" t="s">
        <v>34</v>
      </c>
      <c r="W26" s="223" t="s">
        <v>34</v>
      </c>
      <c r="X26" s="223"/>
      <c r="Y26" s="730"/>
      <c r="Z26" s="111"/>
      <c r="AA26" s="356" t="s">
        <v>1530</v>
      </c>
      <c r="AB26" s="277"/>
      <c r="AC26" s="251" t="s">
        <v>1251</v>
      </c>
      <c r="AD26" s="223" t="s">
        <v>1698</v>
      </c>
      <c r="AE26" s="260" t="s">
        <v>1304</v>
      </c>
      <c r="AF26" s="268" t="s">
        <v>1363</v>
      </c>
      <c r="AG26" s="621" t="s">
        <v>4060</v>
      </c>
      <c r="AH26" s="621" t="s">
        <v>4061</v>
      </c>
      <c r="AI26" s="223" t="s">
        <v>1460</v>
      </c>
      <c r="AJ26" s="223"/>
      <c r="AK26" s="213" t="s">
        <v>1083</v>
      </c>
      <c r="AL26" s="213"/>
      <c r="AM26" s="277"/>
      <c r="AN26" s="329" t="s">
        <v>1743</v>
      </c>
      <c r="AO26" s="353" t="s">
        <v>1755</v>
      </c>
      <c r="AP26" s="158"/>
      <c r="AQ26" s="220" t="s">
        <v>1058</v>
      </c>
      <c r="AR26" s="306" t="s">
        <v>1680</v>
      </c>
      <c r="AS26" s="274" t="s">
        <v>1327</v>
      </c>
      <c r="AT26" s="274" t="s">
        <v>1313</v>
      </c>
      <c r="AU26" s="221"/>
      <c r="AV26" s="306"/>
      <c r="AW26" s="221"/>
      <c r="AX26" s="216" t="s">
        <v>1189</v>
      </c>
      <c r="AY26"/>
      <c r="AZ26"/>
      <c r="BA26"/>
      <c r="BB26"/>
      <c r="BC26"/>
      <c r="BD26"/>
      <c r="BE26"/>
      <c r="BF26"/>
      <c r="BG26"/>
      <c r="BH26"/>
      <c r="BI26" s="329" t="s">
        <v>1741</v>
      </c>
      <c r="BJ26" s="753" t="s">
        <v>4399</v>
      </c>
      <c r="BK26" s="237" t="s">
        <v>1289</v>
      </c>
      <c r="BL26" s="274" t="s">
        <v>1326</v>
      </c>
      <c r="BM26" s="274" t="s">
        <v>1160</v>
      </c>
      <c r="BN26" s="228" t="s">
        <v>1146</v>
      </c>
      <c r="BO26" s="158"/>
      <c r="BP26" s="306" t="s">
        <v>1463</v>
      </c>
    </row>
    <row r="27" spans="1:68" ht="14.4" x14ac:dyDescent="0.3">
      <c r="A27" s="325" t="s">
        <v>13</v>
      </c>
      <c r="B27" s="754" t="s">
        <v>4150</v>
      </c>
      <c r="C27" s="754" t="s">
        <v>4151</v>
      </c>
      <c r="D27" s="317" t="s">
        <v>4389</v>
      </c>
      <c r="E27" s="356" t="s">
        <v>2303</v>
      </c>
      <c r="F27" s="729" t="s">
        <v>2319</v>
      </c>
      <c r="G27" s="356" t="s">
        <v>2322</v>
      </c>
      <c r="H27" s="213"/>
      <c r="I27" s="274" t="s">
        <v>1732</v>
      </c>
      <c r="J27" s="223" t="s">
        <v>449</v>
      </c>
      <c r="K27" s="356" t="s">
        <v>1184</v>
      </c>
      <c r="L27" s="356" t="s">
        <v>1310</v>
      </c>
      <c r="M27" s="523" t="s">
        <v>2337</v>
      </c>
      <c r="N27" s="356" t="s">
        <v>1533</v>
      </c>
      <c r="O27" s="613" t="s">
        <v>4015</v>
      </c>
      <c r="P27" s="356" t="s">
        <v>1690</v>
      </c>
      <c r="Q27" s="223" t="s">
        <v>1474</v>
      </c>
      <c r="R27" s="147"/>
      <c r="S27" s="111"/>
      <c r="T27" s="222" t="s">
        <v>34</v>
      </c>
      <c r="U27" s="222" t="s">
        <v>34</v>
      </c>
      <c r="V27" s="223" t="s">
        <v>443</v>
      </c>
      <c r="W27" s="223" t="s">
        <v>34</v>
      </c>
      <c r="X27" s="223"/>
      <c r="Y27" s="730"/>
      <c r="Z27" s="111"/>
      <c r="AA27" s="356" t="s">
        <v>1530</v>
      </c>
      <c r="AB27" s="277"/>
      <c r="AC27" s="251" t="s">
        <v>1251</v>
      </c>
      <c r="AD27" s="223" t="s">
        <v>1698</v>
      </c>
      <c r="AE27" s="260" t="s">
        <v>1304</v>
      </c>
      <c r="AF27" s="268" t="s">
        <v>1363</v>
      </c>
      <c r="AG27" s="621" t="s">
        <v>4060</v>
      </c>
      <c r="AH27" s="621" t="s">
        <v>4061</v>
      </c>
      <c r="AI27" s="223" t="s">
        <v>34</v>
      </c>
      <c r="AJ27" s="223"/>
      <c r="AK27" s="213" t="s">
        <v>1083</v>
      </c>
      <c r="AL27" s="213"/>
      <c r="AM27" s="277"/>
      <c r="AN27" s="329" t="s">
        <v>1743</v>
      </c>
      <c r="AO27" s="353" t="s">
        <v>1755</v>
      </c>
      <c r="AP27" s="158"/>
      <c r="AQ27" s="220" t="s">
        <v>1058</v>
      </c>
      <c r="AR27" s="306" t="s">
        <v>1675</v>
      </c>
      <c r="AS27" s="274" t="s">
        <v>1337</v>
      </c>
      <c r="AT27" s="274" t="s">
        <v>1318</v>
      </c>
      <c r="AU27" s="221"/>
      <c r="AV27" s="306"/>
      <c r="AW27" s="221"/>
      <c r="AX27" s="221"/>
      <c r="AY27"/>
      <c r="AZ27"/>
      <c r="BA27"/>
      <c r="BB27"/>
      <c r="BC27"/>
      <c r="BD27"/>
      <c r="BE27"/>
      <c r="BF27"/>
      <c r="BG27"/>
      <c r="BH27"/>
      <c r="BI27" s="329" t="s">
        <v>1741</v>
      </c>
      <c r="BJ27" s="753" t="s">
        <v>4399</v>
      </c>
      <c r="BK27" s="237" t="s">
        <v>1289</v>
      </c>
      <c r="BL27" s="274" t="s">
        <v>1326</v>
      </c>
      <c r="BM27" s="274" t="s">
        <v>1160</v>
      </c>
      <c r="BN27" s="213" t="s">
        <v>1142</v>
      </c>
      <c r="BO27" s="158"/>
      <c r="BP27" s="306" t="s">
        <v>1463</v>
      </c>
    </row>
    <row r="28" spans="1:68" ht="14.4" x14ac:dyDescent="0.3">
      <c r="A28" s="325" t="s">
        <v>15</v>
      </c>
      <c r="B28" s="754" t="s">
        <v>4150</v>
      </c>
      <c r="C28" s="754" t="s">
        <v>4151</v>
      </c>
      <c r="D28" s="317" t="s">
        <v>4389</v>
      </c>
      <c r="E28" s="356" t="s">
        <v>2303</v>
      </c>
      <c r="F28" s="356" t="s">
        <v>2311</v>
      </c>
      <c r="G28" s="356" t="s">
        <v>2322</v>
      </c>
      <c r="H28" s="213"/>
      <c r="I28" s="274" t="s">
        <v>1732</v>
      </c>
      <c r="J28" s="223" t="s">
        <v>449</v>
      </c>
      <c r="K28" s="356" t="s">
        <v>1184</v>
      </c>
      <c r="L28" s="356" t="s">
        <v>1310</v>
      </c>
      <c r="M28" s="523" t="s">
        <v>34</v>
      </c>
      <c r="N28" s="356" t="s">
        <v>1533</v>
      </c>
      <c r="O28" s="613" t="s">
        <v>4015</v>
      </c>
      <c r="P28" s="356" t="s">
        <v>1690</v>
      </c>
      <c r="Q28" s="223" t="s">
        <v>1474</v>
      </c>
      <c r="R28" s="147"/>
      <c r="S28" s="111"/>
      <c r="T28" s="331" t="s">
        <v>1733</v>
      </c>
      <c r="U28" s="222" t="s">
        <v>34</v>
      </c>
      <c r="V28" s="223" t="s">
        <v>34</v>
      </c>
      <c r="W28" s="223" t="s">
        <v>34</v>
      </c>
      <c r="X28" s="223"/>
      <c r="Y28" s="730"/>
      <c r="Z28" s="111"/>
      <c r="AA28" s="356" t="s">
        <v>1530</v>
      </c>
      <c r="AB28" s="277"/>
      <c r="AC28" s="251" t="s">
        <v>1251</v>
      </c>
      <c r="AD28" s="223" t="s">
        <v>1698</v>
      </c>
      <c r="AE28" s="260" t="s">
        <v>1304</v>
      </c>
      <c r="AF28" s="268" t="s">
        <v>1363</v>
      </c>
      <c r="AG28" s="621" t="s">
        <v>4060</v>
      </c>
      <c r="AH28" s="621" t="s">
        <v>4061</v>
      </c>
      <c r="AI28" s="223" t="s">
        <v>1460</v>
      </c>
      <c r="AJ28" s="223"/>
      <c r="AK28" s="213" t="s">
        <v>1083</v>
      </c>
      <c r="AL28" s="213"/>
      <c r="AM28" s="277"/>
      <c r="AN28" s="329" t="s">
        <v>1743</v>
      </c>
      <c r="AO28" s="353" t="s">
        <v>1755</v>
      </c>
      <c r="AP28" s="158"/>
      <c r="AQ28" s="220" t="s">
        <v>1058</v>
      </c>
      <c r="AR28" s="306" t="s">
        <v>1680</v>
      </c>
      <c r="AS28" s="274" t="s">
        <v>1327</v>
      </c>
      <c r="AT28" s="274" t="s">
        <v>1313</v>
      </c>
      <c r="AU28" s="221"/>
      <c r="AV28" s="306"/>
      <c r="AW28" s="221"/>
      <c r="AX28" s="221"/>
      <c r="AY28"/>
      <c r="AZ28"/>
      <c r="BA28"/>
      <c r="BB28"/>
      <c r="BC28"/>
      <c r="BD28"/>
      <c r="BE28"/>
      <c r="BF28"/>
      <c r="BG28"/>
      <c r="BH28"/>
      <c r="BI28" s="329" t="s">
        <v>1741</v>
      </c>
      <c r="BJ28" s="753" t="s">
        <v>4399</v>
      </c>
      <c r="BK28" s="237" t="s">
        <v>1289</v>
      </c>
      <c r="BL28" s="274" t="s">
        <v>1326</v>
      </c>
      <c r="BM28" s="274" t="s">
        <v>1160</v>
      </c>
      <c r="BN28" s="213" t="s">
        <v>1142</v>
      </c>
      <c r="BO28" s="158"/>
      <c r="BP28" s="306" t="s">
        <v>1463</v>
      </c>
    </row>
    <row r="29" spans="1:68" ht="14.4" x14ac:dyDescent="0.3">
      <c r="A29" s="325" t="s">
        <v>17</v>
      </c>
      <c r="B29" s="754" t="s">
        <v>4150</v>
      </c>
      <c r="C29" s="754" t="s">
        <v>4151</v>
      </c>
      <c r="D29" s="306" t="s">
        <v>4394</v>
      </c>
      <c r="E29" s="356" t="s">
        <v>2303</v>
      </c>
      <c r="F29" s="356" t="s">
        <v>2311</v>
      </c>
      <c r="G29" s="356" t="s">
        <v>2322</v>
      </c>
      <c r="H29" s="213"/>
      <c r="I29" s="274" t="s">
        <v>1732</v>
      </c>
      <c r="J29" s="223" t="s">
        <v>449</v>
      </c>
      <c r="K29" s="356" t="s">
        <v>1184</v>
      </c>
      <c r="L29" s="356" t="s">
        <v>1310</v>
      </c>
      <c r="M29" s="523" t="s">
        <v>2333</v>
      </c>
      <c r="N29" s="356" t="s">
        <v>1533</v>
      </c>
      <c r="O29" s="613" t="s">
        <v>4015</v>
      </c>
      <c r="P29" s="356" t="s">
        <v>1690</v>
      </c>
      <c r="Q29" s="223" t="s">
        <v>1474</v>
      </c>
      <c r="R29" s="147"/>
      <c r="S29" s="111"/>
      <c r="T29" s="331" t="s">
        <v>1733</v>
      </c>
      <c r="U29" s="222" t="s">
        <v>34</v>
      </c>
      <c r="V29" s="223" t="s">
        <v>34</v>
      </c>
      <c r="W29" s="223" t="s">
        <v>34</v>
      </c>
      <c r="X29" s="223"/>
      <c r="Y29" s="730"/>
      <c r="Z29" s="111"/>
      <c r="AA29" s="356" t="s">
        <v>1530</v>
      </c>
      <c r="AB29" s="277"/>
      <c r="AC29" s="251" t="s">
        <v>1251</v>
      </c>
      <c r="AD29" s="223" t="s">
        <v>1698</v>
      </c>
      <c r="AE29" s="260" t="s">
        <v>1304</v>
      </c>
      <c r="AF29" s="268" t="s">
        <v>1363</v>
      </c>
      <c r="AG29" s="621" t="s">
        <v>4060</v>
      </c>
      <c r="AH29" s="621" t="s">
        <v>4061</v>
      </c>
      <c r="AI29" s="223" t="s">
        <v>1460</v>
      </c>
      <c r="AJ29" s="223"/>
      <c r="AK29" s="213" t="s">
        <v>1083</v>
      </c>
      <c r="AL29" s="213"/>
      <c r="AM29" s="277"/>
      <c r="AN29" s="329" t="s">
        <v>1743</v>
      </c>
      <c r="AO29" s="213" t="s">
        <v>1152</v>
      </c>
      <c r="AP29" s="158"/>
      <c r="AQ29" s="220" t="s">
        <v>1058</v>
      </c>
      <c r="AR29" s="306" t="s">
        <v>1680</v>
      </c>
      <c r="AS29" s="274" t="s">
        <v>1330</v>
      </c>
      <c r="AT29" s="274" t="s">
        <v>1319</v>
      </c>
      <c r="AU29" s="221"/>
      <c r="AV29" s="306"/>
      <c r="AW29" s="221"/>
      <c r="AX29" s="221"/>
      <c r="AY29"/>
      <c r="AZ29"/>
      <c r="BA29"/>
      <c r="BB29"/>
      <c r="BC29"/>
      <c r="BD29"/>
      <c r="BE29"/>
      <c r="BF29"/>
      <c r="BG29"/>
      <c r="BH29"/>
      <c r="BI29" s="329" t="s">
        <v>1741</v>
      </c>
      <c r="BJ29" s="753" t="s">
        <v>4399</v>
      </c>
      <c r="BK29" s="237" t="s">
        <v>1289</v>
      </c>
      <c r="BL29" s="274" t="s">
        <v>1326</v>
      </c>
      <c r="BM29" s="274" t="s">
        <v>1160</v>
      </c>
      <c r="BN29" s="213" t="s">
        <v>1142</v>
      </c>
      <c r="BO29" s="158"/>
      <c r="BP29" s="306" t="s">
        <v>1463</v>
      </c>
    </row>
    <row r="30" spans="1:68" ht="14.4" x14ac:dyDescent="0.3">
      <c r="A30" s="325" t="s">
        <v>215</v>
      </c>
      <c r="B30" s="754" t="s">
        <v>4150</v>
      </c>
      <c r="C30" s="754" t="s">
        <v>4151</v>
      </c>
      <c r="D30" s="306" t="s">
        <v>4393</v>
      </c>
      <c r="E30" s="356" t="s">
        <v>2303</v>
      </c>
      <c r="F30" s="356" t="s">
        <v>2311</v>
      </c>
      <c r="G30" s="356" t="s">
        <v>2322</v>
      </c>
      <c r="H30" s="213"/>
      <c r="I30" s="274" t="s">
        <v>1732</v>
      </c>
      <c r="J30" s="223" t="s">
        <v>449</v>
      </c>
      <c r="K30" s="356" t="s">
        <v>1184</v>
      </c>
      <c r="L30" s="356" t="s">
        <v>1310</v>
      </c>
      <c r="M30" s="523" t="s">
        <v>2352</v>
      </c>
      <c r="N30" s="356" t="s">
        <v>1533</v>
      </c>
      <c r="O30" s="613" t="s">
        <v>4015</v>
      </c>
      <c r="P30" s="356" t="s">
        <v>1690</v>
      </c>
      <c r="Q30" s="223" t="s">
        <v>1474</v>
      </c>
      <c r="R30" s="147"/>
      <c r="S30" s="111"/>
      <c r="T30" s="222" t="s">
        <v>34</v>
      </c>
      <c r="U30" s="222" t="s">
        <v>34</v>
      </c>
      <c r="V30" s="223" t="s">
        <v>310</v>
      </c>
      <c r="W30" s="223" t="s">
        <v>34</v>
      </c>
      <c r="X30" s="223"/>
      <c r="Y30" s="730"/>
      <c r="Z30" s="111"/>
      <c r="AA30" s="356" t="s">
        <v>1530</v>
      </c>
      <c r="AB30" s="277"/>
      <c r="AC30" s="251" t="s">
        <v>1251</v>
      </c>
      <c r="AD30" s="223" t="s">
        <v>1698</v>
      </c>
      <c r="AE30" s="260" t="s">
        <v>1304</v>
      </c>
      <c r="AF30" s="268" t="s">
        <v>1363</v>
      </c>
      <c r="AG30" s="621" t="s">
        <v>4060</v>
      </c>
      <c r="AH30" s="621" t="s">
        <v>4061</v>
      </c>
      <c r="AI30" s="223" t="s">
        <v>34</v>
      </c>
      <c r="AJ30" s="223"/>
      <c r="AK30" s="213" t="s">
        <v>1083</v>
      </c>
      <c r="AL30" s="213"/>
      <c r="AM30" s="277"/>
      <c r="AN30" s="329" t="s">
        <v>1743</v>
      </c>
      <c r="AO30" s="353" t="s">
        <v>1755</v>
      </c>
      <c r="AP30" s="158"/>
      <c r="AQ30" s="220" t="s">
        <v>1058</v>
      </c>
      <c r="AR30" s="306" t="s">
        <v>1680</v>
      </c>
      <c r="AS30" s="274" t="s">
        <v>1327</v>
      </c>
      <c r="AT30" s="274" t="s">
        <v>1313</v>
      </c>
      <c r="AU30" s="221"/>
      <c r="AV30" s="306"/>
      <c r="AW30" s="221"/>
      <c r="AX30" s="221"/>
      <c r="AY30"/>
      <c r="AZ30"/>
      <c r="BA30"/>
      <c r="BB30"/>
      <c r="BC30"/>
      <c r="BD30"/>
      <c r="BE30"/>
      <c r="BF30"/>
      <c r="BG30"/>
      <c r="BH30"/>
      <c r="BI30" s="329" t="s">
        <v>1741</v>
      </c>
      <c r="BJ30" s="753" t="s">
        <v>4399</v>
      </c>
      <c r="BK30" s="237" t="s">
        <v>1289</v>
      </c>
      <c r="BL30" s="274" t="s">
        <v>1326</v>
      </c>
      <c r="BM30" s="274" t="s">
        <v>1160</v>
      </c>
      <c r="BN30" s="213" t="s">
        <v>1142</v>
      </c>
      <c r="BO30" s="158"/>
      <c r="BP30" s="306" t="s">
        <v>1463</v>
      </c>
    </row>
    <row r="31" spans="1:68" ht="14.4" x14ac:dyDescent="0.3">
      <c r="A31" s="325" t="s">
        <v>217</v>
      </c>
      <c r="B31" s="754" t="s">
        <v>4150</v>
      </c>
      <c r="C31" s="754" t="s">
        <v>4151</v>
      </c>
      <c r="D31" s="317" t="s">
        <v>4389</v>
      </c>
      <c r="E31" s="356" t="s">
        <v>2303</v>
      </c>
      <c r="F31" s="356" t="s">
        <v>2311</v>
      </c>
      <c r="G31" s="356" t="s">
        <v>2322</v>
      </c>
      <c r="H31" s="213"/>
      <c r="I31" s="274" t="s">
        <v>1732</v>
      </c>
      <c r="J31" s="223" t="s">
        <v>449</v>
      </c>
      <c r="K31" s="356" t="s">
        <v>1184</v>
      </c>
      <c r="L31" s="356" t="s">
        <v>1310</v>
      </c>
      <c r="M31" s="523" t="s">
        <v>34</v>
      </c>
      <c r="N31" s="356" t="s">
        <v>1533</v>
      </c>
      <c r="O31" s="613" t="s">
        <v>4015</v>
      </c>
      <c r="P31" s="356" t="s">
        <v>1690</v>
      </c>
      <c r="Q31" s="223" t="s">
        <v>1474</v>
      </c>
      <c r="R31" s="147"/>
      <c r="S31" s="111"/>
      <c r="T31" s="222" t="s">
        <v>34</v>
      </c>
      <c r="U31" s="222" t="s">
        <v>34</v>
      </c>
      <c r="V31" s="223" t="s">
        <v>34</v>
      </c>
      <c r="W31" s="332" t="s">
        <v>1754</v>
      </c>
      <c r="X31" s="223"/>
      <c r="Y31" s="730"/>
      <c r="Z31" s="111"/>
      <c r="AA31" s="356" t="s">
        <v>1530</v>
      </c>
      <c r="AB31" s="277"/>
      <c r="AC31" s="251" t="s">
        <v>1251</v>
      </c>
      <c r="AD31" s="223" t="s">
        <v>1698</v>
      </c>
      <c r="AE31" s="260" t="s">
        <v>1304</v>
      </c>
      <c r="AF31" s="268" t="s">
        <v>1363</v>
      </c>
      <c r="AG31" s="621" t="s">
        <v>4060</v>
      </c>
      <c r="AH31" s="621" t="s">
        <v>4061</v>
      </c>
      <c r="AI31" s="223" t="s">
        <v>34</v>
      </c>
      <c r="AJ31" s="223"/>
      <c r="AK31" s="213" t="s">
        <v>1083</v>
      </c>
      <c r="AL31" s="213"/>
      <c r="AM31" s="277"/>
      <c r="AN31" s="329" t="s">
        <v>1743</v>
      </c>
      <c r="AO31" s="353" t="s">
        <v>1755</v>
      </c>
      <c r="AP31" s="158"/>
      <c r="AQ31" s="220" t="s">
        <v>1058</v>
      </c>
      <c r="AR31" s="306" t="s">
        <v>1680</v>
      </c>
      <c r="AS31" s="274" t="s">
        <v>1335</v>
      </c>
      <c r="AT31" s="274" t="s">
        <v>1320</v>
      </c>
      <c r="AU31" s="221"/>
      <c r="AV31" s="306" t="s">
        <v>1176</v>
      </c>
      <c r="AW31" s="233"/>
      <c r="AX31" s="215"/>
      <c r="AY31"/>
      <c r="AZ31"/>
      <c r="BA31"/>
      <c r="BB31"/>
      <c r="BC31"/>
      <c r="BD31"/>
      <c r="BE31"/>
      <c r="BF31"/>
      <c r="BG31"/>
      <c r="BH31"/>
      <c r="BI31" s="329" t="s">
        <v>1741</v>
      </c>
      <c r="BJ31" s="753" t="s">
        <v>4399</v>
      </c>
      <c r="BK31" s="237" t="s">
        <v>1289</v>
      </c>
      <c r="BL31" s="274" t="s">
        <v>1326</v>
      </c>
      <c r="BM31" s="274" t="s">
        <v>1160</v>
      </c>
      <c r="BN31" s="213" t="s">
        <v>1142</v>
      </c>
      <c r="BO31" s="158"/>
      <c r="BP31" s="306" t="s">
        <v>1463</v>
      </c>
    </row>
    <row r="32" spans="1:68" ht="14.4" x14ac:dyDescent="0.3">
      <c r="A32" s="325" t="s">
        <v>219</v>
      </c>
      <c r="B32" s="754" t="s">
        <v>4150</v>
      </c>
      <c r="C32" s="754" t="s">
        <v>4151</v>
      </c>
      <c r="D32" s="317" t="s">
        <v>4389</v>
      </c>
      <c r="E32" s="356" t="s">
        <v>2303</v>
      </c>
      <c r="F32" s="356" t="s">
        <v>2311</v>
      </c>
      <c r="G32" s="356" t="s">
        <v>2322</v>
      </c>
      <c r="H32" s="213"/>
      <c r="I32" s="274" t="s">
        <v>1732</v>
      </c>
      <c r="J32" s="223" t="s">
        <v>449</v>
      </c>
      <c r="K32" s="356" t="s">
        <v>1184</v>
      </c>
      <c r="L32" s="356" t="s">
        <v>1310</v>
      </c>
      <c r="M32" s="523" t="s">
        <v>2336</v>
      </c>
      <c r="N32" s="356" t="s">
        <v>1533</v>
      </c>
      <c r="O32" s="613" t="s">
        <v>4015</v>
      </c>
      <c r="P32" s="356" t="s">
        <v>1690</v>
      </c>
      <c r="Q32" s="223" t="s">
        <v>1474</v>
      </c>
      <c r="R32" s="147"/>
      <c r="S32" s="111"/>
      <c r="T32" s="331" t="s">
        <v>1733</v>
      </c>
      <c r="U32" s="313" t="s">
        <v>34</v>
      </c>
      <c r="V32" s="223" t="s">
        <v>34</v>
      </c>
      <c r="W32" s="223" t="s">
        <v>34</v>
      </c>
      <c r="X32" s="223"/>
      <c r="Y32" s="730"/>
      <c r="Z32" s="111"/>
      <c r="AA32" s="356" t="s">
        <v>1530</v>
      </c>
      <c r="AB32" s="277"/>
      <c r="AC32" s="251" t="s">
        <v>1251</v>
      </c>
      <c r="AD32" s="223" t="s">
        <v>1698</v>
      </c>
      <c r="AE32" s="260" t="s">
        <v>1304</v>
      </c>
      <c r="AF32" s="268" t="s">
        <v>1363</v>
      </c>
      <c r="AG32" s="621" t="s">
        <v>4060</v>
      </c>
      <c r="AH32" s="621" t="s">
        <v>4061</v>
      </c>
      <c r="AI32" s="223" t="s">
        <v>1460</v>
      </c>
      <c r="AJ32" s="223"/>
      <c r="AK32" s="213" t="s">
        <v>1083</v>
      </c>
      <c r="AL32" s="213"/>
      <c r="AM32" s="277"/>
      <c r="AN32" s="329" t="s">
        <v>1743</v>
      </c>
      <c r="AO32" s="322" t="s">
        <v>1723</v>
      </c>
      <c r="AP32" s="158"/>
      <c r="AQ32" s="220" t="s">
        <v>1058</v>
      </c>
      <c r="AR32" s="306" t="s">
        <v>1680</v>
      </c>
      <c r="AS32" s="274" t="s">
        <v>1328</v>
      </c>
      <c r="AT32" s="274" t="s">
        <v>1314</v>
      </c>
      <c r="AU32" s="221"/>
      <c r="AV32" s="306"/>
      <c r="AW32" s="221"/>
      <c r="AX32" s="221"/>
      <c r="AY32"/>
      <c r="AZ32"/>
      <c r="BA32"/>
      <c r="BB32"/>
      <c r="BC32"/>
      <c r="BD32"/>
      <c r="BE32"/>
      <c r="BF32"/>
      <c r="BG32"/>
      <c r="BH32"/>
      <c r="BI32" s="329" t="s">
        <v>1741</v>
      </c>
      <c r="BJ32" s="753" t="s">
        <v>4399</v>
      </c>
      <c r="BK32" s="237" t="s">
        <v>1289</v>
      </c>
      <c r="BL32" s="274" t="s">
        <v>1326</v>
      </c>
      <c r="BM32" s="274" t="s">
        <v>1160</v>
      </c>
      <c r="BN32" s="213" t="s">
        <v>1142</v>
      </c>
      <c r="BO32" s="158"/>
      <c r="BP32" s="306" t="s">
        <v>1463</v>
      </c>
    </row>
    <row r="33" spans="1:68" ht="14.4" x14ac:dyDescent="0.3">
      <c r="A33" s="325" t="s">
        <v>221</v>
      </c>
      <c r="B33" s="754" t="s">
        <v>4150</v>
      </c>
      <c r="C33" s="754" t="s">
        <v>4151</v>
      </c>
      <c r="D33" s="317" t="s">
        <v>4389</v>
      </c>
      <c r="E33" s="356" t="s">
        <v>2303</v>
      </c>
      <c r="F33" s="356" t="s">
        <v>2311</v>
      </c>
      <c r="G33" s="356" t="s">
        <v>2322</v>
      </c>
      <c r="H33" s="213"/>
      <c r="I33" s="274" t="s">
        <v>1732</v>
      </c>
      <c r="J33" s="223" t="s">
        <v>449</v>
      </c>
      <c r="K33" s="356" t="s">
        <v>1184</v>
      </c>
      <c r="L33" s="356" t="s">
        <v>1310</v>
      </c>
      <c r="M33" s="523" t="s">
        <v>34</v>
      </c>
      <c r="N33" s="356" t="s">
        <v>1533</v>
      </c>
      <c r="O33" s="613" t="s">
        <v>4015</v>
      </c>
      <c r="P33" s="356" t="s">
        <v>1690</v>
      </c>
      <c r="Q33" s="223" t="s">
        <v>1474</v>
      </c>
      <c r="R33" s="147"/>
      <c r="S33" s="111"/>
      <c r="T33" s="331" t="s">
        <v>1733</v>
      </c>
      <c r="U33" s="223" t="s">
        <v>34</v>
      </c>
      <c r="V33" s="223" t="s">
        <v>34</v>
      </c>
      <c r="W33" s="223" t="s">
        <v>34</v>
      </c>
      <c r="X33" s="223"/>
      <c r="Y33" s="730"/>
      <c r="Z33" s="111"/>
      <c r="AA33" s="356" t="s">
        <v>1530</v>
      </c>
      <c r="AB33" s="277"/>
      <c r="AC33" s="251" t="s">
        <v>1251</v>
      </c>
      <c r="AD33" s="223" t="s">
        <v>1698</v>
      </c>
      <c r="AE33" s="260" t="s">
        <v>1304</v>
      </c>
      <c r="AF33" s="268" t="s">
        <v>1363</v>
      </c>
      <c r="AG33" s="621" t="s">
        <v>4060</v>
      </c>
      <c r="AH33" s="621" t="s">
        <v>4061</v>
      </c>
      <c r="AI33" s="223" t="s">
        <v>1460</v>
      </c>
      <c r="AJ33" s="223"/>
      <c r="AK33" s="213" t="s">
        <v>1083</v>
      </c>
      <c r="AL33" s="213"/>
      <c r="AM33" s="277"/>
      <c r="AN33" s="329" t="s">
        <v>1743</v>
      </c>
      <c r="AO33" s="353" t="s">
        <v>1755</v>
      </c>
      <c r="AP33" s="212"/>
      <c r="AQ33" s="220" t="s">
        <v>1058</v>
      </c>
      <c r="AR33" s="306" t="s">
        <v>1680</v>
      </c>
      <c r="AS33" s="274" t="s">
        <v>1327</v>
      </c>
      <c r="AT33" s="274" t="s">
        <v>1313</v>
      </c>
      <c r="AU33" s="221"/>
      <c r="AV33" s="306"/>
      <c r="AW33" s="221"/>
      <c r="AX33" s="221"/>
      <c r="AY33"/>
      <c r="AZ33"/>
      <c r="BA33"/>
      <c r="BB33"/>
      <c r="BC33"/>
      <c r="BD33"/>
      <c r="BE33"/>
      <c r="BF33"/>
      <c r="BG33"/>
      <c r="BH33"/>
      <c r="BI33" s="329" t="s">
        <v>1741</v>
      </c>
      <c r="BJ33" s="753" t="s">
        <v>4399</v>
      </c>
      <c r="BK33" s="237" t="s">
        <v>1289</v>
      </c>
      <c r="BL33" s="274" t="s">
        <v>1326</v>
      </c>
      <c r="BM33" s="274" t="s">
        <v>1160</v>
      </c>
      <c r="BN33" s="213" t="s">
        <v>1142</v>
      </c>
      <c r="BO33" s="212"/>
      <c r="BP33" s="306" t="s">
        <v>1463</v>
      </c>
    </row>
    <row r="34" spans="1:68" ht="14.4" x14ac:dyDescent="0.3">
      <c r="A34" s="326" t="s">
        <v>507</v>
      </c>
      <c r="B34" s="754" t="s">
        <v>4150</v>
      </c>
      <c r="C34" s="754" t="s">
        <v>4151</v>
      </c>
      <c r="D34" s="317" t="s">
        <v>4389</v>
      </c>
      <c r="E34" s="356" t="s">
        <v>2303</v>
      </c>
      <c r="F34" s="728" t="s">
        <v>2315</v>
      </c>
      <c r="G34" s="356" t="s">
        <v>2322</v>
      </c>
      <c r="H34" s="213"/>
      <c r="I34" s="274" t="s">
        <v>1732</v>
      </c>
      <c r="J34" s="223" t="s">
        <v>449</v>
      </c>
      <c r="K34" s="493" t="s">
        <v>1309</v>
      </c>
      <c r="L34" s="356" t="s">
        <v>1456</v>
      </c>
      <c r="M34" s="523" t="s">
        <v>2347</v>
      </c>
      <c r="N34" s="356" t="s">
        <v>1694</v>
      </c>
      <c r="O34" s="613" t="s">
        <v>4015</v>
      </c>
      <c r="P34" s="356" t="s">
        <v>1690</v>
      </c>
      <c r="Q34" s="223" t="s">
        <v>1474</v>
      </c>
      <c r="R34" s="147"/>
      <c r="S34" s="111"/>
      <c r="T34" s="331" t="s">
        <v>1733</v>
      </c>
      <c r="U34" s="223" t="s">
        <v>34</v>
      </c>
      <c r="V34" s="223" t="s">
        <v>34</v>
      </c>
      <c r="W34" s="223" t="s">
        <v>34</v>
      </c>
      <c r="X34" s="223"/>
      <c r="Y34" s="730"/>
      <c r="Z34" s="111"/>
      <c r="AA34" s="356" t="s">
        <v>1531</v>
      </c>
      <c r="AB34" s="277"/>
      <c r="AC34" s="251" t="s">
        <v>1251</v>
      </c>
      <c r="AD34" s="223" t="s">
        <v>1698</v>
      </c>
      <c r="AE34" s="260" t="s">
        <v>1304</v>
      </c>
      <c r="AF34" s="268" t="s">
        <v>1363</v>
      </c>
      <c r="AG34" s="621" t="s">
        <v>4060</v>
      </c>
      <c r="AH34" s="621" t="s">
        <v>4061</v>
      </c>
      <c r="AI34" s="223" t="s">
        <v>1460</v>
      </c>
      <c r="AJ34" s="223"/>
      <c r="AK34" s="271" t="s">
        <v>1438</v>
      </c>
      <c r="AL34" s="213"/>
      <c r="AM34" s="277"/>
      <c r="AN34" s="329" t="s">
        <v>1743</v>
      </c>
      <c r="AO34" s="353" t="s">
        <v>1755</v>
      </c>
      <c r="AP34" s="212"/>
      <c r="AQ34" s="220" t="s">
        <v>1058</v>
      </c>
      <c r="AR34" s="306" t="s">
        <v>1676</v>
      </c>
      <c r="AS34" s="274" t="s">
        <v>1340</v>
      </c>
      <c r="AT34" s="274" t="s">
        <v>1441</v>
      </c>
      <c r="AU34" s="221"/>
      <c r="AV34" s="306"/>
      <c r="AW34" s="221"/>
      <c r="AX34" s="221"/>
      <c r="AY34"/>
      <c r="AZ34"/>
      <c r="BA34"/>
      <c r="BB34"/>
      <c r="BC34"/>
      <c r="BD34"/>
      <c r="BE34"/>
      <c r="BF34"/>
      <c r="BG34"/>
      <c r="BH34"/>
      <c r="BI34" s="329" t="s">
        <v>1741</v>
      </c>
      <c r="BJ34" s="753" t="s">
        <v>4399</v>
      </c>
      <c r="BK34" s="237" t="s">
        <v>1289</v>
      </c>
      <c r="BL34" s="274" t="s">
        <v>1326</v>
      </c>
      <c r="BM34" s="274" t="s">
        <v>1160</v>
      </c>
      <c r="BN34" s="213" t="s">
        <v>1142</v>
      </c>
      <c r="BO34" s="212"/>
      <c r="BP34" s="306" t="s">
        <v>1463</v>
      </c>
    </row>
    <row r="35" spans="1:68" ht="14.4" x14ac:dyDescent="0.3">
      <c r="A35" s="325" t="s">
        <v>509</v>
      </c>
      <c r="B35" s="754" t="s">
        <v>4150</v>
      </c>
      <c r="C35" s="754" t="s">
        <v>4151</v>
      </c>
      <c r="D35" s="317" t="s">
        <v>4389</v>
      </c>
      <c r="E35" s="356" t="s">
        <v>2303</v>
      </c>
      <c r="F35" s="728" t="s">
        <v>2311</v>
      </c>
      <c r="G35" s="356" t="s">
        <v>2322</v>
      </c>
      <c r="H35" s="213"/>
      <c r="I35" s="274" t="s">
        <v>1732</v>
      </c>
      <c r="J35" s="223" t="s">
        <v>449</v>
      </c>
      <c r="K35" s="357" t="s">
        <v>1630</v>
      </c>
      <c r="L35" s="356" t="s">
        <v>1310</v>
      </c>
      <c r="M35" s="523" t="s">
        <v>2354</v>
      </c>
      <c r="N35" s="356" t="s">
        <v>1533</v>
      </c>
      <c r="O35" s="613" t="s">
        <v>4015</v>
      </c>
      <c r="P35" s="355" t="s">
        <v>1690</v>
      </c>
      <c r="Q35" s="222" t="s">
        <v>1474</v>
      </c>
      <c r="R35" s="148"/>
      <c r="S35" s="110"/>
      <c r="T35" s="331" t="s">
        <v>1733</v>
      </c>
      <c r="U35" s="222" t="s">
        <v>34</v>
      </c>
      <c r="V35" s="222" t="s">
        <v>34</v>
      </c>
      <c r="W35" s="110" t="s">
        <v>34</v>
      </c>
      <c r="X35" s="110"/>
      <c r="Y35" s="731"/>
      <c r="Z35" s="110"/>
      <c r="AA35" s="356" t="s">
        <v>1530</v>
      </c>
      <c r="AB35" s="277"/>
      <c r="AC35" s="251" t="s">
        <v>1251</v>
      </c>
      <c r="AD35" s="222" t="s">
        <v>1698</v>
      </c>
      <c r="AE35" s="260" t="s">
        <v>1304</v>
      </c>
      <c r="AF35" s="268" t="s">
        <v>1363</v>
      </c>
      <c r="AG35" s="621" t="s">
        <v>4060</v>
      </c>
      <c r="AH35" s="621" t="s">
        <v>4061</v>
      </c>
      <c r="AI35" s="222" t="s">
        <v>1460</v>
      </c>
      <c r="AJ35" s="222"/>
      <c r="AK35" s="213" t="s">
        <v>1083</v>
      </c>
      <c r="AL35" s="213"/>
      <c r="AM35" s="277"/>
      <c r="AN35" s="329" t="s">
        <v>1743</v>
      </c>
      <c r="AO35" s="353" t="s">
        <v>1755</v>
      </c>
      <c r="AP35" s="158"/>
      <c r="AQ35" s="220" t="s">
        <v>1058</v>
      </c>
      <c r="AR35" s="306" t="s">
        <v>1680</v>
      </c>
      <c r="AS35" s="274" t="s">
        <v>1328</v>
      </c>
      <c r="AT35" s="274" t="s">
        <v>1314</v>
      </c>
      <c r="AU35" s="221"/>
      <c r="AV35" s="306"/>
      <c r="AW35" s="221"/>
      <c r="AX35" s="221"/>
      <c r="AY35"/>
      <c r="AZ35"/>
      <c r="BA35"/>
      <c r="BB35"/>
      <c r="BC35"/>
      <c r="BD35"/>
      <c r="BE35"/>
      <c r="BF35"/>
      <c r="BG35"/>
      <c r="BH35"/>
      <c r="BI35" s="329" t="s">
        <v>1741</v>
      </c>
      <c r="BJ35" s="753" t="s">
        <v>4399</v>
      </c>
      <c r="BK35" s="237" t="s">
        <v>1289</v>
      </c>
      <c r="BL35" s="274" t="s">
        <v>1326</v>
      </c>
      <c r="BM35" s="274" t="s">
        <v>1160</v>
      </c>
      <c r="BN35" s="213" t="s">
        <v>1142</v>
      </c>
      <c r="BO35" s="158"/>
      <c r="BP35" s="306" t="s">
        <v>1463</v>
      </c>
    </row>
    <row r="36" spans="1:68" ht="14.4" x14ac:dyDescent="0.3">
      <c r="A36" s="327" t="s">
        <v>511</v>
      </c>
      <c r="B36" s="754" t="s">
        <v>4150</v>
      </c>
      <c r="C36" s="754" t="s">
        <v>4151</v>
      </c>
      <c r="D36" s="306" t="s">
        <v>4391</v>
      </c>
      <c r="E36" s="356" t="s">
        <v>2305</v>
      </c>
      <c r="F36" s="729" t="s">
        <v>2320</v>
      </c>
      <c r="G36" s="356" t="s">
        <v>2322</v>
      </c>
      <c r="H36" s="213"/>
      <c r="I36" s="274" t="s">
        <v>1732</v>
      </c>
      <c r="J36" s="223" t="s">
        <v>449</v>
      </c>
      <c r="K36" s="355" t="s">
        <v>1309</v>
      </c>
      <c r="L36" s="356" t="s">
        <v>1295</v>
      </c>
      <c r="M36" s="523" t="s">
        <v>2342</v>
      </c>
      <c r="N36" s="356" t="s">
        <v>1534</v>
      </c>
      <c r="O36" s="613" t="s">
        <v>4015</v>
      </c>
      <c r="P36" s="355" t="s">
        <v>1692</v>
      </c>
      <c r="Q36" s="222" t="s">
        <v>1474</v>
      </c>
      <c r="R36" s="148"/>
      <c r="S36" s="110"/>
      <c r="T36" s="222" t="s">
        <v>34</v>
      </c>
      <c r="U36" s="222" t="s">
        <v>277</v>
      </c>
      <c r="V36" s="222" t="s">
        <v>34</v>
      </c>
      <c r="W36" s="110" t="s">
        <v>34</v>
      </c>
      <c r="X36" s="110"/>
      <c r="Y36" s="731"/>
      <c r="Z36" s="110"/>
      <c r="AA36" s="356" t="s">
        <v>1531</v>
      </c>
      <c r="AB36" s="277"/>
      <c r="AC36" s="251" t="s">
        <v>1251</v>
      </c>
      <c r="AD36" s="222" t="s">
        <v>1698</v>
      </c>
      <c r="AE36" s="260" t="s">
        <v>1304</v>
      </c>
      <c r="AF36" s="268" t="s">
        <v>1363</v>
      </c>
      <c r="AG36" s="621" t="s">
        <v>4059</v>
      </c>
      <c r="AH36" s="621" t="s">
        <v>4061</v>
      </c>
      <c r="AI36" s="222" t="s">
        <v>34</v>
      </c>
      <c r="AJ36" s="222"/>
      <c r="AK36" s="271" t="s">
        <v>1438</v>
      </c>
      <c r="AL36" s="213"/>
      <c r="AM36" s="277"/>
      <c r="AN36" s="329" t="s">
        <v>1743</v>
      </c>
      <c r="AO36" s="353" t="s">
        <v>1755</v>
      </c>
      <c r="AP36" s="158"/>
      <c r="AQ36" s="220" t="s">
        <v>1058</v>
      </c>
      <c r="AR36" s="306" t="s">
        <v>1669</v>
      </c>
      <c r="AS36" s="274" t="s">
        <v>1339</v>
      </c>
      <c r="AT36" s="274" t="s">
        <v>1377</v>
      </c>
      <c r="AU36" s="221"/>
      <c r="AV36" s="306"/>
      <c r="AW36" s="221"/>
      <c r="AX36" s="221"/>
      <c r="AY36"/>
      <c r="AZ36"/>
      <c r="BA36"/>
      <c r="BB36"/>
      <c r="BC36"/>
      <c r="BD36"/>
      <c r="BE36"/>
      <c r="BF36"/>
      <c r="BG36"/>
      <c r="BH36"/>
      <c r="BI36" s="329" t="s">
        <v>1741</v>
      </c>
      <c r="BJ36" s="753" t="s">
        <v>4399</v>
      </c>
      <c r="BK36" s="237" t="s">
        <v>1289</v>
      </c>
      <c r="BL36" s="274" t="s">
        <v>1326</v>
      </c>
      <c r="BM36" s="274" t="s">
        <v>1160</v>
      </c>
      <c r="BN36" s="213" t="s">
        <v>1142</v>
      </c>
      <c r="BO36" s="158"/>
      <c r="BP36" s="306" t="s">
        <v>1463</v>
      </c>
    </row>
    <row r="37" spans="1:68" ht="14.4" x14ac:dyDescent="0.3">
      <c r="A37" s="325" t="s">
        <v>513</v>
      </c>
      <c r="B37" s="754" t="s">
        <v>4150</v>
      </c>
      <c r="C37" s="754" t="s">
        <v>4151</v>
      </c>
      <c r="D37" s="317" t="s">
        <v>4389</v>
      </c>
      <c r="E37" s="356" t="s">
        <v>2303</v>
      </c>
      <c r="F37" s="356" t="s">
        <v>2311</v>
      </c>
      <c r="G37" s="356" t="s">
        <v>2322</v>
      </c>
      <c r="H37" s="213"/>
      <c r="I37" s="274" t="s">
        <v>1732</v>
      </c>
      <c r="J37" s="223" t="s">
        <v>449</v>
      </c>
      <c r="K37" s="356" t="s">
        <v>1184</v>
      </c>
      <c r="L37" s="356" t="s">
        <v>1310</v>
      </c>
      <c r="M37" s="523" t="s">
        <v>2350</v>
      </c>
      <c r="N37" s="356" t="s">
        <v>1533</v>
      </c>
      <c r="O37" s="613" t="s">
        <v>4015</v>
      </c>
      <c r="P37" s="355" t="s">
        <v>1690</v>
      </c>
      <c r="Q37" s="222" t="s">
        <v>1474</v>
      </c>
      <c r="R37" s="148"/>
      <c r="S37" s="110"/>
      <c r="T37" s="331" t="s">
        <v>1733</v>
      </c>
      <c r="U37" s="222" t="s">
        <v>34</v>
      </c>
      <c r="V37" s="222" t="s">
        <v>34</v>
      </c>
      <c r="W37" s="110" t="s">
        <v>34</v>
      </c>
      <c r="X37" s="110"/>
      <c r="Y37" s="731"/>
      <c r="Z37" s="110"/>
      <c r="AA37" s="356" t="s">
        <v>1530</v>
      </c>
      <c r="AB37" s="277"/>
      <c r="AC37" s="251" t="s">
        <v>1251</v>
      </c>
      <c r="AD37" s="222" t="s">
        <v>1698</v>
      </c>
      <c r="AE37" s="260" t="s">
        <v>1304</v>
      </c>
      <c r="AF37" s="268" t="s">
        <v>1363</v>
      </c>
      <c r="AG37" s="621" t="s">
        <v>4060</v>
      </c>
      <c r="AH37" s="621" t="s">
        <v>4061</v>
      </c>
      <c r="AI37" s="222" t="s">
        <v>1460</v>
      </c>
      <c r="AJ37" s="222"/>
      <c r="AK37" s="213" t="s">
        <v>1083</v>
      </c>
      <c r="AL37" s="213"/>
      <c r="AM37" s="277"/>
      <c r="AN37" s="329" t="s">
        <v>1743</v>
      </c>
      <c r="AO37" s="353" t="s">
        <v>1755</v>
      </c>
      <c r="AP37" s="158"/>
      <c r="AQ37" s="220" t="s">
        <v>1058</v>
      </c>
      <c r="AR37" s="306" t="s">
        <v>1680</v>
      </c>
      <c r="AS37" s="274" t="s">
        <v>1327</v>
      </c>
      <c r="AT37" s="274" t="s">
        <v>1313</v>
      </c>
      <c r="AU37" s="221"/>
      <c r="AV37" s="306"/>
      <c r="AW37" s="221"/>
      <c r="AX37" s="221"/>
      <c r="AY37"/>
      <c r="AZ37"/>
      <c r="BA37"/>
      <c r="BB37"/>
      <c r="BC37"/>
      <c r="BD37"/>
      <c r="BE37"/>
      <c r="BF37"/>
      <c r="BG37"/>
      <c r="BH37"/>
      <c r="BI37" s="329" t="s">
        <v>1741</v>
      </c>
      <c r="BJ37" s="753" t="s">
        <v>4399</v>
      </c>
      <c r="BK37" s="237" t="s">
        <v>1289</v>
      </c>
      <c r="BL37" s="274" t="s">
        <v>1326</v>
      </c>
      <c r="BM37" s="274" t="s">
        <v>1160</v>
      </c>
      <c r="BN37" s="213" t="s">
        <v>1142</v>
      </c>
      <c r="BO37" s="158"/>
      <c r="BP37" s="306" t="s">
        <v>1463</v>
      </c>
    </row>
    <row r="38" spans="1:68" ht="14.4" x14ac:dyDescent="0.3">
      <c r="A38" s="325" t="s">
        <v>515</v>
      </c>
      <c r="B38" s="754" t="s">
        <v>4150</v>
      </c>
      <c r="C38" s="754" t="s">
        <v>4151</v>
      </c>
      <c r="D38" s="317" t="s">
        <v>4389</v>
      </c>
      <c r="E38" s="356" t="s">
        <v>2303</v>
      </c>
      <c r="F38" s="356" t="s">
        <v>2311</v>
      </c>
      <c r="G38" s="356" t="s">
        <v>2322</v>
      </c>
      <c r="H38" s="213"/>
      <c r="I38" s="274" t="s">
        <v>1732</v>
      </c>
      <c r="J38" s="223" t="s">
        <v>449</v>
      </c>
      <c r="K38" s="356" t="s">
        <v>1184</v>
      </c>
      <c r="L38" s="356" t="s">
        <v>1310</v>
      </c>
      <c r="M38" s="523" t="s">
        <v>2329</v>
      </c>
      <c r="N38" s="356" t="s">
        <v>1533</v>
      </c>
      <c r="O38" s="613" t="s">
        <v>4015</v>
      </c>
      <c r="P38" s="355" t="s">
        <v>1690</v>
      </c>
      <c r="Q38" s="222" t="s">
        <v>1474</v>
      </c>
      <c r="R38" s="148"/>
      <c r="S38" s="110"/>
      <c r="T38" s="331" t="s">
        <v>1733</v>
      </c>
      <c r="U38" s="222" t="s">
        <v>34</v>
      </c>
      <c r="V38" s="222" t="s">
        <v>34</v>
      </c>
      <c r="W38" s="110" t="s">
        <v>34</v>
      </c>
      <c r="X38" s="110"/>
      <c r="Y38" s="731"/>
      <c r="Z38" s="110"/>
      <c r="AA38" s="356" t="s">
        <v>1530</v>
      </c>
      <c r="AB38" s="277"/>
      <c r="AC38" s="251" t="s">
        <v>1251</v>
      </c>
      <c r="AD38" s="222" t="s">
        <v>1698</v>
      </c>
      <c r="AE38" s="260" t="s">
        <v>1304</v>
      </c>
      <c r="AF38" s="268" t="s">
        <v>1363</v>
      </c>
      <c r="AG38" s="621" t="s">
        <v>4060</v>
      </c>
      <c r="AH38" s="621" t="s">
        <v>4061</v>
      </c>
      <c r="AI38" s="222" t="s">
        <v>1460</v>
      </c>
      <c r="AJ38" s="222"/>
      <c r="AK38" s="213" t="s">
        <v>1083</v>
      </c>
      <c r="AL38" s="213"/>
      <c r="AM38" s="277"/>
      <c r="AN38" s="329" t="s">
        <v>1743</v>
      </c>
      <c r="AO38" s="322" t="s">
        <v>1721</v>
      </c>
      <c r="AP38" s="158"/>
      <c r="AQ38" s="220" t="s">
        <v>1058</v>
      </c>
      <c r="AR38" s="306" t="s">
        <v>1680</v>
      </c>
      <c r="AS38" s="274" t="s">
        <v>1328</v>
      </c>
      <c r="AT38" s="274" t="s">
        <v>1314</v>
      </c>
      <c r="AU38" s="221"/>
      <c r="AV38" s="306"/>
      <c r="AW38" s="221"/>
      <c r="AX38" s="221"/>
      <c r="AY38"/>
      <c r="AZ38"/>
      <c r="BA38"/>
      <c r="BB38"/>
      <c r="BC38"/>
      <c r="BD38"/>
      <c r="BE38"/>
      <c r="BF38"/>
      <c r="BG38"/>
      <c r="BH38"/>
      <c r="BI38" s="329" t="s">
        <v>1741</v>
      </c>
      <c r="BJ38" s="753" t="s">
        <v>4399</v>
      </c>
      <c r="BK38" s="237" t="s">
        <v>1289</v>
      </c>
      <c r="BL38" s="274" t="s">
        <v>1326</v>
      </c>
      <c r="BM38" s="274" t="s">
        <v>1160</v>
      </c>
      <c r="BN38" s="213" t="s">
        <v>1142</v>
      </c>
      <c r="BO38" s="158"/>
      <c r="BP38" s="306" t="s">
        <v>1463</v>
      </c>
    </row>
    <row r="39" spans="1:68" ht="14.4" x14ac:dyDescent="0.3">
      <c r="A39" s="326" t="s">
        <v>517</v>
      </c>
      <c r="B39" s="754" t="s">
        <v>4150</v>
      </c>
      <c r="C39" s="754" t="s">
        <v>4151</v>
      </c>
      <c r="D39" s="317" t="s">
        <v>4389</v>
      </c>
      <c r="E39" s="356" t="s">
        <v>2303</v>
      </c>
      <c r="F39" s="729" t="s">
        <v>2321</v>
      </c>
      <c r="G39" s="356" t="s">
        <v>2322</v>
      </c>
      <c r="H39" s="213"/>
      <c r="I39" s="274" t="s">
        <v>1732</v>
      </c>
      <c r="J39" s="223" t="s">
        <v>449</v>
      </c>
      <c r="K39" s="493" t="s">
        <v>1309</v>
      </c>
      <c r="L39" s="356" t="s">
        <v>1295</v>
      </c>
      <c r="M39" s="523" t="s">
        <v>2354</v>
      </c>
      <c r="N39" s="356" t="s">
        <v>1534</v>
      </c>
      <c r="O39" s="613" t="s">
        <v>4015</v>
      </c>
      <c r="P39" s="355" t="s">
        <v>1690</v>
      </c>
      <c r="Q39" s="222" t="s">
        <v>1474</v>
      </c>
      <c r="R39" s="148"/>
      <c r="S39" s="110"/>
      <c r="T39" s="331" t="s">
        <v>1733</v>
      </c>
      <c r="U39" s="222" t="s">
        <v>34</v>
      </c>
      <c r="V39" s="222" t="s">
        <v>34</v>
      </c>
      <c r="W39" s="110" t="s">
        <v>34</v>
      </c>
      <c r="X39" s="110"/>
      <c r="Y39" s="731"/>
      <c r="Z39" s="110"/>
      <c r="AA39" s="356" t="s">
        <v>1531</v>
      </c>
      <c r="AB39" s="277"/>
      <c r="AC39" s="251" t="s">
        <v>1251</v>
      </c>
      <c r="AD39" s="222" t="s">
        <v>1698</v>
      </c>
      <c r="AE39" s="260" t="s">
        <v>1304</v>
      </c>
      <c r="AF39" s="268" t="s">
        <v>1363</v>
      </c>
      <c r="AG39" s="621" t="s">
        <v>4060</v>
      </c>
      <c r="AH39" s="621" t="s">
        <v>4061</v>
      </c>
      <c r="AI39" s="222" t="s">
        <v>1460</v>
      </c>
      <c r="AJ39" s="222"/>
      <c r="AK39" s="213" t="s">
        <v>1439</v>
      </c>
      <c r="AL39" s="213"/>
      <c r="AM39" s="277"/>
      <c r="AN39" s="329" t="s">
        <v>1743</v>
      </c>
      <c r="AO39" s="213" t="s">
        <v>1153</v>
      </c>
      <c r="AP39" s="158"/>
      <c r="AQ39" s="220" t="s">
        <v>1058</v>
      </c>
      <c r="AR39" s="306" t="s">
        <v>1677</v>
      </c>
      <c r="AS39" s="274" t="s">
        <v>1343</v>
      </c>
      <c r="AT39" s="274" t="s">
        <v>1378</v>
      </c>
      <c r="AU39" s="221"/>
      <c r="AV39" s="306"/>
      <c r="AW39" s="221"/>
      <c r="AX39" s="221"/>
      <c r="AY39"/>
      <c r="AZ39"/>
      <c r="BA39"/>
      <c r="BB39"/>
      <c r="BC39"/>
      <c r="BD39"/>
      <c r="BE39"/>
      <c r="BF39"/>
      <c r="BG39"/>
      <c r="BH39"/>
      <c r="BI39" s="329" t="s">
        <v>1741</v>
      </c>
      <c r="BJ39" s="753" t="s">
        <v>4399</v>
      </c>
      <c r="BK39" s="237" t="s">
        <v>1289</v>
      </c>
      <c r="BL39" s="274" t="s">
        <v>1326</v>
      </c>
      <c r="BM39" s="274" t="s">
        <v>1160</v>
      </c>
      <c r="BN39" s="213" t="s">
        <v>1142</v>
      </c>
      <c r="BO39" s="158"/>
      <c r="BP39" s="306" t="s">
        <v>1463</v>
      </c>
    </row>
    <row r="40" spans="1:68" ht="14.4" x14ac:dyDescent="0.3">
      <c r="A40" s="325" t="s">
        <v>519</v>
      </c>
      <c r="B40" s="754" t="s">
        <v>4150</v>
      </c>
      <c r="C40" s="754" t="s">
        <v>4151</v>
      </c>
      <c r="D40" s="317" t="s">
        <v>4389</v>
      </c>
      <c r="E40" s="356" t="s">
        <v>2303</v>
      </c>
      <c r="F40" s="356" t="s">
        <v>2311</v>
      </c>
      <c r="G40" s="356" t="s">
        <v>2322</v>
      </c>
      <c r="H40" s="213"/>
      <c r="I40" s="274" t="s">
        <v>1732</v>
      </c>
      <c r="J40" s="223" t="s">
        <v>449</v>
      </c>
      <c r="K40" s="356" t="s">
        <v>1184</v>
      </c>
      <c r="L40" s="356" t="s">
        <v>1310</v>
      </c>
      <c r="M40" s="523" t="s">
        <v>2354</v>
      </c>
      <c r="N40" s="356" t="s">
        <v>1533</v>
      </c>
      <c r="O40" s="613" t="s">
        <v>4015</v>
      </c>
      <c r="P40" s="355" t="s">
        <v>1690</v>
      </c>
      <c r="Q40" s="222" t="s">
        <v>1474</v>
      </c>
      <c r="R40" s="148"/>
      <c r="S40" s="110"/>
      <c r="T40" s="331" t="s">
        <v>1733</v>
      </c>
      <c r="U40" s="222" t="s">
        <v>34</v>
      </c>
      <c r="V40" s="222" t="s">
        <v>34</v>
      </c>
      <c r="W40" s="110" t="s">
        <v>34</v>
      </c>
      <c r="X40" s="110"/>
      <c r="Y40" s="731"/>
      <c r="Z40" s="110"/>
      <c r="AA40" s="356" t="s">
        <v>1530</v>
      </c>
      <c r="AB40" s="277"/>
      <c r="AC40" s="251" t="s">
        <v>1251</v>
      </c>
      <c r="AD40" s="222" t="s">
        <v>1698</v>
      </c>
      <c r="AE40" s="260" t="s">
        <v>1304</v>
      </c>
      <c r="AF40" s="268" t="s">
        <v>1363</v>
      </c>
      <c r="AG40" s="621" t="s">
        <v>4060</v>
      </c>
      <c r="AH40" s="621" t="s">
        <v>4061</v>
      </c>
      <c r="AI40" s="222" t="s">
        <v>1460</v>
      </c>
      <c r="AJ40" s="222"/>
      <c r="AK40" s="213" t="s">
        <v>1083</v>
      </c>
      <c r="AL40" s="213"/>
      <c r="AM40" s="277"/>
      <c r="AN40" s="329" t="s">
        <v>1743</v>
      </c>
      <c r="AO40" s="322" t="s">
        <v>1722</v>
      </c>
      <c r="AP40" s="158"/>
      <c r="AQ40" s="220" t="s">
        <v>1058</v>
      </c>
      <c r="AR40" s="306" t="s">
        <v>1680</v>
      </c>
      <c r="AS40" s="274" t="s">
        <v>1327</v>
      </c>
      <c r="AT40" s="274" t="s">
        <v>1313</v>
      </c>
      <c r="AU40" s="221"/>
      <c r="AV40" s="306"/>
      <c r="AW40" s="321" t="s">
        <v>1720</v>
      </c>
      <c r="AX40" s="221"/>
      <c r="AY40"/>
      <c r="AZ40"/>
      <c r="BA40"/>
      <c r="BB40"/>
      <c r="BC40"/>
      <c r="BD40"/>
      <c r="BE40"/>
      <c r="BF40"/>
      <c r="BG40"/>
      <c r="BH40"/>
      <c r="BI40" s="329" t="s">
        <v>1741</v>
      </c>
      <c r="BJ40" s="753" t="s">
        <v>4399</v>
      </c>
      <c r="BK40" s="237" t="s">
        <v>1289</v>
      </c>
      <c r="BL40" s="274" t="s">
        <v>1326</v>
      </c>
      <c r="BM40" s="274" t="s">
        <v>1160</v>
      </c>
      <c r="BN40" s="213" t="s">
        <v>1142</v>
      </c>
      <c r="BO40" s="158"/>
      <c r="BP40" s="306" t="s">
        <v>1463</v>
      </c>
    </row>
    <row r="41" spans="1:68" ht="14.4" x14ac:dyDescent="0.3">
      <c r="A41" s="325" t="s">
        <v>521</v>
      </c>
      <c r="B41" s="754" t="s">
        <v>4150</v>
      </c>
      <c r="C41" s="754" t="s">
        <v>4151</v>
      </c>
      <c r="D41" s="317" t="s">
        <v>4389</v>
      </c>
      <c r="E41" s="356" t="s">
        <v>2303</v>
      </c>
      <c r="F41" s="356" t="s">
        <v>2311</v>
      </c>
      <c r="G41" s="356" t="s">
        <v>2322</v>
      </c>
      <c r="H41" s="213"/>
      <c r="I41" s="274" t="s">
        <v>1732</v>
      </c>
      <c r="J41" s="223" t="s">
        <v>449</v>
      </c>
      <c r="K41" s="356" t="s">
        <v>1184</v>
      </c>
      <c r="L41" s="356" t="s">
        <v>1310</v>
      </c>
      <c r="M41" s="523" t="s">
        <v>34</v>
      </c>
      <c r="N41" s="356" t="s">
        <v>1533</v>
      </c>
      <c r="O41" s="613" t="s">
        <v>4015</v>
      </c>
      <c r="P41" s="355" t="s">
        <v>1690</v>
      </c>
      <c r="Q41" s="222" t="s">
        <v>1474</v>
      </c>
      <c r="R41" s="148"/>
      <c r="S41" s="110"/>
      <c r="T41" s="222" t="s">
        <v>34</v>
      </c>
      <c r="U41" s="222" t="s">
        <v>1202</v>
      </c>
      <c r="V41" s="222" t="s">
        <v>34</v>
      </c>
      <c r="W41" s="110" t="s">
        <v>34</v>
      </c>
      <c r="X41" s="110"/>
      <c r="Y41" s="731"/>
      <c r="Z41" s="110"/>
      <c r="AA41" s="356" t="s">
        <v>1530</v>
      </c>
      <c r="AB41" s="277"/>
      <c r="AC41" s="251" t="s">
        <v>1251</v>
      </c>
      <c r="AD41" s="222" t="s">
        <v>1698</v>
      </c>
      <c r="AE41" s="260" t="s">
        <v>1304</v>
      </c>
      <c r="AF41" s="268" t="s">
        <v>1363</v>
      </c>
      <c r="AG41" s="621" t="s">
        <v>4060</v>
      </c>
      <c r="AH41" s="621" t="s">
        <v>4061</v>
      </c>
      <c r="AI41" s="222" t="s">
        <v>34</v>
      </c>
      <c r="AJ41" s="222"/>
      <c r="AK41" s="213" t="s">
        <v>1439</v>
      </c>
      <c r="AL41" s="213"/>
      <c r="AM41" s="277"/>
      <c r="AN41" s="329" t="s">
        <v>1743</v>
      </c>
      <c r="AO41" s="322" t="s">
        <v>1722</v>
      </c>
      <c r="AP41" s="158"/>
      <c r="AQ41" s="220" t="s">
        <v>1058</v>
      </c>
      <c r="AR41" s="306" t="s">
        <v>1680</v>
      </c>
      <c r="AS41" s="274" t="s">
        <v>1328</v>
      </c>
      <c r="AT41" s="274" t="s">
        <v>1314</v>
      </c>
      <c r="AU41" s="221"/>
      <c r="AV41" s="306"/>
      <c r="AW41" s="221"/>
      <c r="AX41" s="221"/>
      <c r="AY41"/>
      <c r="AZ41"/>
      <c r="BA41"/>
      <c r="BB41"/>
      <c r="BC41"/>
      <c r="BD41"/>
      <c r="BE41"/>
      <c r="BF41"/>
      <c r="BG41"/>
      <c r="BH41"/>
      <c r="BI41" s="329" t="s">
        <v>1741</v>
      </c>
      <c r="BJ41" s="753" t="s">
        <v>4399</v>
      </c>
      <c r="BK41" s="237" t="s">
        <v>1289</v>
      </c>
      <c r="BL41" s="274" t="s">
        <v>1326</v>
      </c>
      <c r="BM41" s="274" t="s">
        <v>1160</v>
      </c>
      <c r="BN41" s="213" t="s">
        <v>1142</v>
      </c>
      <c r="BO41" s="158"/>
      <c r="BP41" s="306" t="s">
        <v>1463</v>
      </c>
    </row>
    <row r="42" spans="1:68" s="156" customFormat="1" ht="14.4" x14ac:dyDescent="0.3">
      <c r="A42" s="327" t="s">
        <v>523</v>
      </c>
      <c r="B42" s="334"/>
      <c r="C42" s="334"/>
      <c r="D42" s="751"/>
      <c r="E42" s="335"/>
      <c r="F42" s="335"/>
      <c r="G42" s="335"/>
      <c r="H42" s="336"/>
      <c r="I42" s="349"/>
      <c r="J42" s="337"/>
      <c r="K42" s="358"/>
      <c r="L42" s="337"/>
      <c r="M42" s="337"/>
      <c r="N42" s="337"/>
      <c r="O42" s="337"/>
      <c r="P42" s="361"/>
      <c r="Q42" s="339"/>
      <c r="R42" s="340"/>
      <c r="S42" s="340"/>
      <c r="T42" s="341"/>
      <c r="U42" s="342"/>
      <c r="V42" s="340"/>
      <c r="W42" s="340"/>
      <c r="X42" s="340"/>
      <c r="Y42" s="732"/>
      <c r="Z42" s="340"/>
      <c r="AA42" s="337"/>
      <c r="AB42" s="337"/>
      <c r="AC42" s="343"/>
      <c r="AD42" s="344"/>
      <c r="AE42" s="345"/>
      <c r="AF42" s="346"/>
      <c r="AG42" s="346"/>
      <c r="AH42" s="346"/>
      <c r="AI42" s="347"/>
      <c r="AJ42" s="347"/>
      <c r="AK42" s="342"/>
      <c r="AL42" s="336"/>
      <c r="AM42" s="338"/>
      <c r="AN42" s="338"/>
      <c r="AO42" s="336"/>
      <c r="AP42" s="348"/>
      <c r="AQ42" s="337"/>
      <c r="AR42" s="349"/>
      <c r="AS42" s="349"/>
      <c r="AT42" s="349"/>
      <c r="AU42" s="350"/>
      <c r="AV42" s="306"/>
      <c r="AW42" s="350"/>
      <c r="AX42" s="350"/>
      <c r="AY42" s="351"/>
      <c r="AZ42" s="351"/>
      <c r="BA42" s="351"/>
      <c r="BB42" s="351"/>
      <c r="BC42" s="351"/>
      <c r="BD42" s="351"/>
      <c r="BE42" s="351"/>
      <c r="BF42" s="351"/>
      <c r="BG42" s="351"/>
      <c r="BH42" s="351"/>
      <c r="BI42" s="352"/>
      <c r="BJ42" s="352"/>
      <c r="BK42" s="254" t="s">
        <v>34</v>
      </c>
      <c r="BL42" s="276" t="s">
        <v>1326</v>
      </c>
      <c r="BM42" s="307" t="s">
        <v>1346</v>
      </c>
      <c r="BN42" s="259" t="s">
        <v>1347</v>
      </c>
      <c r="BO42" s="157" t="s">
        <v>1464</v>
      </c>
      <c r="BP42" s="306" t="s">
        <v>34</v>
      </c>
    </row>
    <row r="43" spans="1:68" ht="14.4" x14ac:dyDescent="0.3">
      <c r="A43" s="325" t="s">
        <v>525</v>
      </c>
      <c r="B43" s="754" t="s">
        <v>4150</v>
      </c>
      <c r="C43" s="754" t="s">
        <v>4151</v>
      </c>
      <c r="D43" s="317" t="s">
        <v>4389</v>
      </c>
      <c r="E43" s="356" t="s">
        <v>2303</v>
      </c>
      <c r="F43" s="356" t="s">
        <v>2311</v>
      </c>
      <c r="G43" s="356" t="s">
        <v>2322</v>
      </c>
      <c r="H43" s="213"/>
      <c r="I43" s="274" t="s">
        <v>1732</v>
      </c>
      <c r="J43" s="223" t="s">
        <v>449</v>
      </c>
      <c r="K43" s="356" t="s">
        <v>1184</v>
      </c>
      <c r="L43" s="356" t="s">
        <v>1310</v>
      </c>
      <c r="M43" s="523" t="s">
        <v>2339</v>
      </c>
      <c r="N43" s="356" t="s">
        <v>1533</v>
      </c>
      <c r="O43" s="613" t="s">
        <v>4015</v>
      </c>
      <c r="P43" s="355" t="s">
        <v>1690</v>
      </c>
      <c r="Q43" s="222" t="s">
        <v>1474</v>
      </c>
      <c r="R43" s="148"/>
      <c r="S43" s="110"/>
      <c r="T43" s="331" t="s">
        <v>1733</v>
      </c>
      <c r="U43" s="222" t="s">
        <v>34</v>
      </c>
      <c r="V43" s="222" t="s">
        <v>34</v>
      </c>
      <c r="W43" s="110" t="s">
        <v>34</v>
      </c>
      <c r="X43" s="110"/>
      <c r="Y43" s="731"/>
      <c r="Z43" s="110"/>
      <c r="AA43" s="356" t="s">
        <v>1530</v>
      </c>
      <c r="AB43" s="277"/>
      <c r="AC43" s="238" t="s">
        <v>1251</v>
      </c>
      <c r="AD43" s="222" t="s">
        <v>1698</v>
      </c>
      <c r="AE43" s="260" t="s">
        <v>1304</v>
      </c>
      <c r="AF43" s="268" t="s">
        <v>1363</v>
      </c>
      <c r="AG43" s="621" t="s">
        <v>4060</v>
      </c>
      <c r="AH43" s="621" t="s">
        <v>4061</v>
      </c>
      <c r="AI43" s="222" t="s">
        <v>1460</v>
      </c>
      <c r="AJ43" s="222"/>
      <c r="AK43" s="213" t="s">
        <v>1083</v>
      </c>
      <c r="AL43" s="213"/>
      <c r="AM43" s="277"/>
      <c r="AN43" s="329" t="s">
        <v>1743</v>
      </c>
      <c r="AO43" s="353" t="s">
        <v>1755</v>
      </c>
      <c r="AP43" s="158"/>
      <c r="AQ43" s="220" t="s">
        <v>1058</v>
      </c>
      <c r="AR43" s="306" t="s">
        <v>1680</v>
      </c>
      <c r="AS43" s="274" t="s">
        <v>1328</v>
      </c>
      <c r="AT43" s="274" t="s">
        <v>1314</v>
      </c>
      <c r="AU43" s="221"/>
      <c r="AV43" s="306"/>
      <c r="AW43" s="221"/>
      <c r="AX43" s="216" t="s">
        <v>1189</v>
      </c>
      <c r="AY43"/>
      <c r="AZ43"/>
      <c r="BA43"/>
      <c r="BB43"/>
      <c r="BC43"/>
      <c r="BD43"/>
      <c r="BE43"/>
      <c r="BF43"/>
      <c r="BG43"/>
      <c r="BH43"/>
      <c r="BI43" s="329" t="s">
        <v>1741</v>
      </c>
      <c r="BJ43" s="753" t="s">
        <v>4399</v>
      </c>
      <c r="BK43" s="237" t="s">
        <v>1289</v>
      </c>
      <c r="BL43" s="274" t="s">
        <v>1326</v>
      </c>
      <c r="BM43" s="274" t="s">
        <v>1160</v>
      </c>
      <c r="BN43" s="213" t="s">
        <v>1142</v>
      </c>
      <c r="BO43" s="158"/>
      <c r="BP43" s="306" t="s">
        <v>1463</v>
      </c>
    </row>
    <row r="44" spans="1:68" ht="14.4" x14ac:dyDescent="0.3">
      <c r="A44" s="325" t="s">
        <v>89</v>
      </c>
      <c r="B44" s="754" t="s">
        <v>4150</v>
      </c>
      <c r="C44" s="754" t="s">
        <v>4151</v>
      </c>
      <c r="D44" s="317" t="s">
        <v>4389</v>
      </c>
      <c r="E44" s="356" t="s">
        <v>2303</v>
      </c>
      <c r="F44" s="356" t="s">
        <v>2311</v>
      </c>
      <c r="G44" s="356" t="s">
        <v>2322</v>
      </c>
      <c r="H44" s="213"/>
      <c r="I44" s="274" t="s">
        <v>1732</v>
      </c>
      <c r="J44" s="223" t="s">
        <v>449</v>
      </c>
      <c r="K44" s="356" t="s">
        <v>1184</v>
      </c>
      <c r="L44" s="356" t="s">
        <v>1310</v>
      </c>
      <c r="M44" s="523" t="s">
        <v>34</v>
      </c>
      <c r="N44" s="356" t="s">
        <v>1533</v>
      </c>
      <c r="O44" s="613" t="s">
        <v>4015</v>
      </c>
      <c r="P44" s="355" t="s">
        <v>1690</v>
      </c>
      <c r="Q44" s="222" t="s">
        <v>1474</v>
      </c>
      <c r="R44" s="148"/>
      <c r="S44" s="110"/>
      <c r="T44" s="222" t="s">
        <v>34</v>
      </c>
      <c r="U44" s="222" t="s">
        <v>287</v>
      </c>
      <c r="V44" s="222" t="s">
        <v>34</v>
      </c>
      <c r="W44" s="110" t="s">
        <v>34</v>
      </c>
      <c r="X44" s="110"/>
      <c r="Y44" s="731"/>
      <c r="Z44" s="110"/>
      <c r="AA44" s="356" t="s">
        <v>1530</v>
      </c>
      <c r="AB44" s="277"/>
      <c r="AC44" s="238" t="s">
        <v>1251</v>
      </c>
      <c r="AD44" s="222" t="s">
        <v>1698</v>
      </c>
      <c r="AE44" s="260" t="s">
        <v>1304</v>
      </c>
      <c r="AF44" s="268" t="s">
        <v>1363</v>
      </c>
      <c r="AG44" s="621" t="s">
        <v>4060</v>
      </c>
      <c r="AH44" s="621" t="s">
        <v>4061</v>
      </c>
      <c r="AI44" s="222" t="s">
        <v>34</v>
      </c>
      <c r="AJ44" s="222"/>
      <c r="AK44" s="213" t="s">
        <v>1083</v>
      </c>
      <c r="AL44" s="213"/>
      <c r="AM44" s="277"/>
      <c r="AN44" s="329" t="s">
        <v>1743</v>
      </c>
      <c r="AO44" s="353" t="s">
        <v>1755</v>
      </c>
      <c r="AP44" s="158"/>
      <c r="AQ44" s="220" t="s">
        <v>1058</v>
      </c>
      <c r="AR44" s="306" t="s">
        <v>1680</v>
      </c>
      <c r="AS44" s="274" t="s">
        <v>1327</v>
      </c>
      <c r="AT44" s="274" t="s">
        <v>1313</v>
      </c>
      <c r="AU44" s="221"/>
      <c r="AV44" s="306"/>
      <c r="AW44" s="221"/>
      <c r="AX44" s="221"/>
      <c r="AY44"/>
      <c r="AZ44"/>
      <c r="BA44"/>
      <c r="BB44"/>
      <c r="BC44"/>
      <c r="BD44"/>
      <c r="BE44"/>
      <c r="BF44"/>
      <c r="BG44"/>
      <c r="BH44"/>
      <c r="BI44" s="329" t="s">
        <v>1741</v>
      </c>
      <c r="BJ44" s="753" t="s">
        <v>4399</v>
      </c>
      <c r="BK44" s="237" t="s">
        <v>1289</v>
      </c>
      <c r="BL44" s="274" t="s">
        <v>1326</v>
      </c>
      <c r="BM44" s="274" t="s">
        <v>1160</v>
      </c>
      <c r="BN44" s="213" t="s">
        <v>1142</v>
      </c>
      <c r="BO44" s="158"/>
      <c r="BP44" s="306" t="s">
        <v>1463</v>
      </c>
    </row>
    <row r="45" spans="1:68" ht="14.4" x14ac:dyDescent="0.3">
      <c r="A45" s="325" t="s">
        <v>172</v>
      </c>
      <c r="B45" s="754" t="s">
        <v>4150</v>
      </c>
      <c r="C45" s="754" t="s">
        <v>4151</v>
      </c>
      <c r="D45" s="317" t="s">
        <v>4389</v>
      </c>
      <c r="E45" s="356" t="s">
        <v>2303</v>
      </c>
      <c r="F45" s="356" t="s">
        <v>2311</v>
      </c>
      <c r="G45" s="356" t="s">
        <v>2322</v>
      </c>
      <c r="H45" s="213"/>
      <c r="I45" s="274" t="s">
        <v>1732</v>
      </c>
      <c r="J45" s="223" t="s">
        <v>449</v>
      </c>
      <c r="K45" s="356" t="s">
        <v>1184</v>
      </c>
      <c r="L45" s="356" t="s">
        <v>1310</v>
      </c>
      <c r="M45" s="523" t="s">
        <v>2325</v>
      </c>
      <c r="N45" s="356" t="s">
        <v>1533</v>
      </c>
      <c r="O45" s="613" t="s">
        <v>4015</v>
      </c>
      <c r="P45" s="355" t="s">
        <v>1690</v>
      </c>
      <c r="Q45" s="222" t="s">
        <v>1474</v>
      </c>
      <c r="R45" s="148"/>
      <c r="S45" s="110"/>
      <c r="T45" s="331" t="s">
        <v>1733</v>
      </c>
      <c r="U45" s="222" t="s">
        <v>34</v>
      </c>
      <c r="V45" s="222" t="s">
        <v>34</v>
      </c>
      <c r="W45" s="110" t="s">
        <v>34</v>
      </c>
      <c r="X45" s="110"/>
      <c r="Y45" s="731"/>
      <c r="Z45" s="110"/>
      <c r="AA45" s="356" t="s">
        <v>1530</v>
      </c>
      <c r="AB45" s="277"/>
      <c r="AC45" s="238" t="s">
        <v>1251</v>
      </c>
      <c r="AD45" s="222" t="s">
        <v>1698</v>
      </c>
      <c r="AE45" s="260" t="s">
        <v>1304</v>
      </c>
      <c r="AF45" s="268" t="s">
        <v>1363</v>
      </c>
      <c r="AG45" s="621" t="s">
        <v>4060</v>
      </c>
      <c r="AH45" s="621" t="s">
        <v>4061</v>
      </c>
      <c r="AI45" s="222" t="s">
        <v>1460</v>
      </c>
      <c r="AJ45" s="222"/>
      <c r="AK45" s="213" t="s">
        <v>1083</v>
      </c>
      <c r="AL45" s="213"/>
      <c r="AM45" s="277"/>
      <c r="AN45" s="329" t="s">
        <v>1743</v>
      </c>
      <c r="AO45" s="322" t="s">
        <v>1723</v>
      </c>
      <c r="AP45" s="158"/>
      <c r="AQ45" s="220" t="s">
        <v>1058</v>
      </c>
      <c r="AR45" s="306" t="s">
        <v>1680</v>
      </c>
      <c r="AS45" s="274" t="s">
        <v>1328</v>
      </c>
      <c r="AT45" s="274" t="s">
        <v>1314</v>
      </c>
      <c r="AU45" s="221"/>
      <c r="AV45" s="306"/>
      <c r="AW45" s="221"/>
      <c r="AX45" s="221"/>
      <c r="AY45"/>
      <c r="AZ45"/>
      <c r="BA45"/>
      <c r="BB45"/>
      <c r="BC45"/>
      <c r="BD45"/>
      <c r="BE45"/>
      <c r="BF45"/>
      <c r="BG45"/>
      <c r="BH45"/>
      <c r="BI45" s="329" t="s">
        <v>1741</v>
      </c>
      <c r="BJ45" s="753" t="s">
        <v>4399</v>
      </c>
      <c r="BK45" s="237" t="s">
        <v>1289</v>
      </c>
      <c r="BL45" s="274" t="s">
        <v>1326</v>
      </c>
      <c r="BM45" s="274" t="s">
        <v>1160</v>
      </c>
      <c r="BN45" s="213" t="s">
        <v>1142</v>
      </c>
      <c r="BO45" s="158"/>
      <c r="BP45" s="306" t="s">
        <v>1463</v>
      </c>
    </row>
    <row r="46" spans="1:68" ht="14.4" x14ac:dyDescent="0.3">
      <c r="A46" s="325" t="s">
        <v>154</v>
      </c>
      <c r="B46" s="754" t="s">
        <v>4150</v>
      </c>
      <c r="C46" s="754" t="s">
        <v>4151</v>
      </c>
      <c r="D46" s="306" t="s">
        <v>4390</v>
      </c>
      <c r="E46" s="356" t="s">
        <v>2303</v>
      </c>
      <c r="F46" s="356" t="s">
        <v>2311</v>
      </c>
      <c r="G46" s="356" t="s">
        <v>2322</v>
      </c>
      <c r="H46" s="213"/>
      <c r="I46" s="274" t="s">
        <v>1732</v>
      </c>
      <c r="J46" s="223" t="s">
        <v>449</v>
      </c>
      <c r="K46" s="356" t="s">
        <v>1184</v>
      </c>
      <c r="L46" s="356" t="s">
        <v>1310</v>
      </c>
      <c r="M46" s="523" t="s">
        <v>2345</v>
      </c>
      <c r="N46" s="356" t="s">
        <v>1533</v>
      </c>
      <c r="O46" s="613" t="s">
        <v>4015</v>
      </c>
      <c r="P46" s="355" t="s">
        <v>1690</v>
      </c>
      <c r="Q46" s="222" t="s">
        <v>1474</v>
      </c>
      <c r="R46" s="148"/>
      <c r="S46" s="110"/>
      <c r="T46" s="222" t="s">
        <v>34</v>
      </c>
      <c r="U46" s="222" t="s">
        <v>192</v>
      </c>
      <c r="V46" s="222" t="s">
        <v>34</v>
      </c>
      <c r="W46" s="110" t="s">
        <v>34</v>
      </c>
      <c r="X46" s="110"/>
      <c r="Y46" s="731"/>
      <c r="Z46" s="110"/>
      <c r="AA46" s="356" t="s">
        <v>1530</v>
      </c>
      <c r="AB46" s="277"/>
      <c r="AC46" s="238" t="s">
        <v>1251</v>
      </c>
      <c r="AD46" s="222" t="s">
        <v>1698</v>
      </c>
      <c r="AE46" s="260" t="s">
        <v>1304</v>
      </c>
      <c r="AF46" s="268" t="s">
        <v>1363</v>
      </c>
      <c r="AG46" s="621" t="s">
        <v>4060</v>
      </c>
      <c r="AH46" s="621" t="s">
        <v>4061</v>
      </c>
      <c r="AI46" s="222" t="s">
        <v>34</v>
      </c>
      <c r="AJ46" s="222"/>
      <c r="AK46" s="213" t="s">
        <v>1083</v>
      </c>
      <c r="AL46" s="213"/>
      <c r="AM46" s="277"/>
      <c r="AN46" s="329" t="s">
        <v>1743</v>
      </c>
      <c r="AO46" s="353" t="s">
        <v>1755</v>
      </c>
      <c r="AP46" s="158"/>
      <c r="AQ46" s="220" t="s">
        <v>1058</v>
      </c>
      <c r="AR46" s="306" t="s">
        <v>1680</v>
      </c>
      <c r="AS46" s="274" t="s">
        <v>1327</v>
      </c>
      <c r="AT46" s="274" t="s">
        <v>1313</v>
      </c>
      <c r="AU46" s="221"/>
      <c r="AV46" s="306"/>
      <c r="AW46" s="221"/>
      <c r="AX46" s="221"/>
      <c r="AY46"/>
      <c r="AZ46"/>
      <c r="BA46"/>
      <c r="BB46"/>
      <c r="BC46"/>
      <c r="BD46"/>
      <c r="BE46"/>
      <c r="BF46"/>
      <c r="BG46"/>
      <c r="BH46"/>
      <c r="BI46" s="329" t="s">
        <v>1741</v>
      </c>
      <c r="BJ46" s="753" t="s">
        <v>4399</v>
      </c>
      <c r="BK46" s="237" t="s">
        <v>1289</v>
      </c>
      <c r="BL46" s="274" t="s">
        <v>1326</v>
      </c>
      <c r="BM46" s="274" t="s">
        <v>1160</v>
      </c>
      <c r="BN46" s="213" t="s">
        <v>1142</v>
      </c>
      <c r="BO46" s="158"/>
      <c r="BP46" s="306" t="s">
        <v>1463</v>
      </c>
    </row>
    <row r="47" spans="1:68" ht="14.4" x14ac:dyDescent="0.3">
      <c r="A47" s="325" t="s">
        <v>156</v>
      </c>
      <c r="B47" s="754" t="s">
        <v>4150</v>
      </c>
      <c r="C47" s="754" t="s">
        <v>4151</v>
      </c>
      <c r="D47" s="317" t="s">
        <v>4389</v>
      </c>
      <c r="E47" s="356" t="s">
        <v>2303</v>
      </c>
      <c r="F47" s="356" t="s">
        <v>2311</v>
      </c>
      <c r="G47" s="356" t="s">
        <v>2322</v>
      </c>
      <c r="H47" s="213"/>
      <c r="I47" s="274" t="s">
        <v>1732</v>
      </c>
      <c r="J47" s="223" t="s">
        <v>449</v>
      </c>
      <c r="K47" s="356" t="s">
        <v>1184</v>
      </c>
      <c r="L47" s="356" t="s">
        <v>1310</v>
      </c>
      <c r="M47" s="523" t="s">
        <v>2354</v>
      </c>
      <c r="N47" s="356" t="s">
        <v>1533</v>
      </c>
      <c r="O47" s="613" t="s">
        <v>4015</v>
      </c>
      <c r="P47" s="355" t="s">
        <v>1690</v>
      </c>
      <c r="Q47" s="222" t="s">
        <v>1474</v>
      </c>
      <c r="R47" s="148"/>
      <c r="S47" s="110"/>
      <c r="T47" s="331" t="s">
        <v>1733</v>
      </c>
      <c r="U47" s="222" t="s">
        <v>34</v>
      </c>
      <c r="V47" s="222" t="s">
        <v>34</v>
      </c>
      <c r="W47" s="110" t="s">
        <v>34</v>
      </c>
      <c r="X47" s="110"/>
      <c r="Y47" s="731"/>
      <c r="Z47" s="110"/>
      <c r="AA47" s="356" t="s">
        <v>1530</v>
      </c>
      <c r="AB47" s="277"/>
      <c r="AC47" s="238" t="s">
        <v>1251</v>
      </c>
      <c r="AD47" s="222" t="s">
        <v>1698</v>
      </c>
      <c r="AE47" s="260" t="s">
        <v>1304</v>
      </c>
      <c r="AF47" s="268" t="s">
        <v>1363</v>
      </c>
      <c r="AG47" s="621" t="s">
        <v>4060</v>
      </c>
      <c r="AH47" s="621" t="s">
        <v>4061</v>
      </c>
      <c r="AI47" s="222" t="s">
        <v>1460</v>
      </c>
      <c r="AJ47" s="222"/>
      <c r="AK47" s="213" t="s">
        <v>1083</v>
      </c>
      <c r="AL47" s="213"/>
      <c r="AM47" s="277"/>
      <c r="AN47" s="329" t="s">
        <v>1743</v>
      </c>
      <c r="AO47" s="353" t="s">
        <v>1755</v>
      </c>
      <c r="AP47" s="158"/>
      <c r="AQ47" s="220" t="s">
        <v>1058</v>
      </c>
      <c r="AR47" s="306" t="s">
        <v>1680</v>
      </c>
      <c r="AS47" s="274" t="s">
        <v>1327</v>
      </c>
      <c r="AT47" s="274" t="s">
        <v>1313</v>
      </c>
      <c r="AU47" s="221"/>
      <c r="AV47" s="306"/>
      <c r="AW47" s="221"/>
      <c r="AX47" s="221"/>
      <c r="AY47"/>
      <c r="AZ47"/>
      <c r="BA47"/>
      <c r="BB47"/>
      <c r="BC47"/>
      <c r="BD47"/>
      <c r="BE47"/>
      <c r="BF47"/>
      <c r="BG47"/>
      <c r="BH47"/>
      <c r="BI47" s="329" t="s">
        <v>1741</v>
      </c>
      <c r="BJ47" s="753" t="s">
        <v>4399</v>
      </c>
      <c r="BK47" s="237" t="s">
        <v>1289</v>
      </c>
      <c r="BL47" s="274" t="s">
        <v>1326</v>
      </c>
      <c r="BM47" s="274" t="s">
        <v>1160</v>
      </c>
      <c r="BN47" s="213" t="s">
        <v>1142</v>
      </c>
      <c r="BO47" s="158"/>
      <c r="BP47" s="306" t="s">
        <v>1463</v>
      </c>
    </row>
    <row r="48" spans="1:68" ht="14.4" x14ac:dyDescent="0.3">
      <c r="A48" s="325" t="s">
        <v>158</v>
      </c>
      <c r="B48" s="754" t="s">
        <v>4150</v>
      </c>
      <c r="C48" s="754" t="s">
        <v>4151</v>
      </c>
      <c r="D48" s="317" t="s">
        <v>4389</v>
      </c>
      <c r="E48" s="356" t="s">
        <v>2303</v>
      </c>
      <c r="F48" s="356" t="s">
        <v>2311</v>
      </c>
      <c r="G48" s="356" t="s">
        <v>2322</v>
      </c>
      <c r="H48" s="213"/>
      <c r="I48" s="274" t="s">
        <v>1732</v>
      </c>
      <c r="J48" s="223" t="s">
        <v>449</v>
      </c>
      <c r="K48" s="356" t="s">
        <v>1184</v>
      </c>
      <c r="L48" s="356" t="s">
        <v>1310</v>
      </c>
      <c r="M48" s="523" t="s">
        <v>34</v>
      </c>
      <c r="N48" s="356" t="s">
        <v>1533</v>
      </c>
      <c r="O48" s="613" t="s">
        <v>4015</v>
      </c>
      <c r="P48" s="355" t="s">
        <v>1690</v>
      </c>
      <c r="Q48" s="222" t="s">
        <v>1474</v>
      </c>
      <c r="R48" s="148"/>
      <c r="S48" s="110"/>
      <c r="T48" s="331" t="s">
        <v>1733</v>
      </c>
      <c r="U48" s="222" t="s">
        <v>34</v>
      </c>
      <c r="V48" s="222" t="s">
        <v>34</v>
      </c>
      <c r="W48" s="110" t="s">
        <v>34</v>
      </c>
      <c r="X48" s="110"/>
      <c r="Y48" s="731"/>
      <c r="Z48" s="110"/>
      <c r="AA48" s="356" t="s">
        <v>1530</v>
      </c>
      <c r="AB48" s="277"/>
      <c r="AC48" s="238" t="s">
        <v>1251</v>
      </c>
      <c r="AD48" s="222" t="s">
        <v>1698</v>
      </c>
      <c r="AE48" s="260" t="s">
        <v>1304</v>
      </c>
      <c r="AF48" s="268" t="s">
        <v>1363</v>
      </c>
      <c r="AG48" s="621" t="s">
        <v>4060</v>
      </c>
      <c r="AH48" s="621" t="s">
        <v>4061</v>
      </c>
      <c r="AI48" s="222" t="s">
        <v>1460</v>
      </c>
      <c r="AJ48" s="222"/>
      <c r="AK48" s="213" t="s">
        <v>1083</v>
      </c>
      <c r="AL48" s="213"/>
      <c r="AM48" s="277"/>
      <c r="AN48" s="329" t="s">
        <v>1743</v>
      </c>
      <c r="AO48" s="353" t="s">
        <v>1755</v>
      </c>
      <c r="AP48" s="158"/>
      <c r="AQ48" s="220" t="s">
        <v>1058</v>
      </c>
      <c r="AR48" s="306" t="s">
        <v>1680</v>
      </c>
      <c r="AS48" s="274" t="s">
        <v>1327</v>
      </c>
      <c r="AT48" s="274" t="s">
        <v>1313</v>
      </c>
      <c r="AU48" s="221"/>
      <c r="AV48" s="306"/>
      <c r="AW48" s="221"/>
      <c r="AX48" s="221"/>
      <c r="AY48"/>
      <c r="AZ48"/>
      <c r="BA48"/>
      <c r="BB48"/>
      <c r="BC48"/>
      <c r="BD48"/>
      <c r="BE48"/>
      <c r="BF48"/>
      <c r="BG48"/>
      <c r="BH48"/>
      <c r="BI48" s="329" t="s">
        <v>1741</v>
      </c>
      <c r="BJ48" s="753" t="s">
        <v>4399</v>
      </c>
      <c r="BK48" s="237" t="s">
        <v>1289</v>
      </c>
      <c r="BL48" s="274" t="s">
        <v>1326</v>
      </c>
      <c r="BM48" s="274" t="s">
        <v>1160</v>
      </c>
      <c r="BN48" s="213" t="s">
        <v>1142</v>
      </c>
      <c r="BO48" s="158"/>
      <c r="BP48" s="306" t="s">
        <v>1463</v>
      </c>
    </row>
    <row r="49" spans="1:68" ht="14.4" x14ac:dyDescent="0.3">
      <c r="A49" s="327" t="s">
        <v>160</v>
      </c>
      <c r="B49" s="754" t="s">
        <v>4150</v>
      </c>
      <c r="C49" s="754" t="s">
        <v>4151</v>
      </c>
      <c r="D49" s="306" t="s">
        <v>4391</v>
      </c>
      <c r="E49" s="356" t="s">
        <v>2305</v>
      </c>
      <c r="F49" s="728" t="s">
        <v>2315</v>
      </c>
      <c r="G49" s="356" t="s">
        <v>2322</v>
      </c>
      <c r="H49" s="213"/>
      <c r="I49" s="274" t="s">
        <v>1732</v>
      </c>
      <c r="J49" s="223" t="s">
        <v>449</v>
      </c>
      <c r="K49" s="355" t="s">
        <v>1309</v>
      </c>
      <c r="L49" s="356" t="s">
        <v>1295</v>
      </c>
      <c r="M49" s="523" t="s">
        <v>2354</v>
      </c>
      <c r="N49" s="356" t="s">
        <v>1534</v>
      </c>
      <c r="O49" s="613" t="s">
        <v>4015</v>
      </c>
      <c r="P49" s="355" t="s">
        <v>1692</v>
      </c>
      <c r="Q49" s="222" t="s">
        <v>1474</v>
      </c>
      <c r="R49" s="148"/>
      <c r="S49" s="110"/>
      <c r="T49" s="331" t="s">
        <v>1733</v>
      </c>
      <c r="U49" s="222" t="s">
        <v>34</v>
      </c>
      <c r="V49" s="222" t="s">
        <v>34</v>
      </c>
      <c r="W49" s="110" t="s">
        <v>34</v>
      </c>
      <c r="X49" s="110"/>
      <c r="Y49" s="731"/>
      <c r="Z49" s="110"/>
      <c r="AA49" s="356" t="s">
        <v>1531</v>
      </c>
      <c r="AB49" s="277"/>
      <c r="AC49" s="238" t="s">
        <v>1251</v>
      </c>
      <c r="AD49" s="222" t="s">
        <v>1698</v>
      </c>
      <c r="AE49" s="260" t="s">
        <v>1304</v>
      </c>
      <c r="AF49" s="268" t="s">
        <v>1363</v>
      </c>
      <c r="AG49" s="621" t="s">
        <v>4059</v>
      </c>
      <c r="AH49" s="621" t="s">
        <v>4061</v>
      </c>
      <c r="AI49" s="222" t="s">
        <v>1460</v>
      </c>
      <c r="AJ49" s="222"/>
      <c r="AK49" s="271" t="s">
        <v>1438</v>
      </c>
      <c r="AL49" s="213"/>
      <c r="AM49" s="277"/>
      <c r="AN49" s="329" t="s">
        <v>1743</v>
      </c>
      <c r="AO49" s="322" t="s">
        <v>1723</v>
      </c>
      <c r="AP49" s="158"/>
      <c r="AQ49" s="220" t="s">
        <v>1058</v>
      </c>
      <c r="AR49" s="306" t="s">
        <v>1678</v>
      </c>
      <c r="AS49" s="274" t="s">
        <v>1333</v>
      </c>
      <c r="AT49" s="274" t="s">
        <v>1349</v>
      </c>
      <c r="AU49" s="221"/>
      <c r="AV49" s="306"/>
      <c r="AW49" s="221"/>
      <c r="AX49" s="221"/>
      <c r="AY49"/>
      <c r="AZ49"/>
      <c r="BA49"/>
      <c r="BB49"/>
      <c r="BC49"/>
      <c r="BD49"/>
      <c r="BE49"/>
      <c r="BF49"/>
      <c r="BG49"/>
      <c r="BH49"/>
      <c r="BI49" s="329" t="s">
        <v>1741</v>
      </c>
      <c r="BJ49" s="753" t="s">
        <v>4399</v>
      </c>
      <c r="BK49" s="237" t="s">
        <v>1289</v>
      </c>
      <c r="BL49" s="274" t="s">
        <v>1326</v>
      </c>
      <c r="BM49" s="274" t="s">
        <v>1160</v>
      </c>
      <c r="BN49" s="213" t="s">
        <v>1142</v>
      </c>
      <c r="BO49" s="158"/>
      <c r="BP49" s="306" t="s">
        <v>1463</v>
      </c>
    </row>
    <row r="50" spans="1:68" ht="14.4" x14ac:dyDescent="0.3">
      <c r="A50" s="325" t="s">
        <v>162</v>
      </c>
      <c r="B50" s="754" t="s">
        <v>4150</v>
      </c>
      <c r="C50" s="754" t="s">
        <v>4151</v>
      </c>
      <c r="D50" s="317" t="s">
        <v>4389</v>
      </c>
      <c r="E50" s="356" t="s">
        <v>2303</v>
      </c>
      <c r="F50" s="356" t="s">
        <v>2311</v>
      </c>
      <c r="G50" s="356" t="s">
        <v>2322</v>
      </c>
      <c r="H50" s="213"/>
      <c r="I50" s="274" t="s">
        <v>1732</v>
      </c>
      <c r="J50" s="223" t="s">
        <v>449</v>
      </c>
      <c r="K50" s="356" t="s">
        <v>1184</v>
      </c>
      <c r="L50" s="356" t="s">
        <v>1310</v>
      </c>
      <c r="M50" s="523" t="s">
        <v>34</v>
      </c>
      <c r="N50" s="356" t="s">
        <v>1533</v>
      </c>
      <c r="O50" s="613" t="s">
        <v>4015</v>
      </c>
      <c r="P50" s="355" t="s">
        <v>1690</v>
      </c>
      <c r="Q50" s="222" t="s">
        <v>1474</v>
      </c>
      <c r="R50" s="148"/>
      <c r="S50" s="110"/>
      <c r="T50" s="222" t="s">
        <v>34</v>
      </c>
      <c r="U50" s="222" t="s">
        <v>193</v>
      </c>
      <c r="V50" s="222" t="s">
        <v>34</v>
      </c>
      <c r="W50" s="110" t="s">
        <v>34</v>
      </c>
      <c r="X50" s="110"/>
      <c r="Y50" s="731"/>
      <c r="Z50" s="110"/>
      <c r="AA50" s="356" t="s">
        <v>1530</v>
      </c>
      <c r="AB50" s="277"/>
      <c r="AC50" s="238" t="s">
        <v>1251</v>
      </c>
      <c r="AD50" s="222" t="s">
        <v>1698</v>
      </c>
      <c r="AE50" s="260" t="s">
        <v>1304</v>
      </c>
      <c r="AF50" s="268" t="s">
        <v>1363</v>
      </c>
      <c r="AG50" s="621" t="s">
        <v>4060</v>
      </c>
      <c r="AH50" s="621" t="s">
        <v>4061</v>
      </c>
      <c r="AI50" s="222" t="s">
        <v>34</v>
      </c>
      <c r="AJ50" s="222"/>
      <c r="AK50" s="213" t="s">
        <v>1083</v>
      </c>
      <c r="AL50" s="213"/>
      <c r="AM50" s="277"/>
      <c r="AN50" s="329" t="s">
        <v>1743</v>
      </c>
      <c r="AO50" s="322" t="s">
        <v>1723</v>
      </c>
      <c r="AP50" s="158"/>
      <c r="AQ50" s="220" t="s">
        <v>1058</v>
      </c>
      <c r="AR50" s="306" t="s">
        <v>1680</v>
      </c>
      <c r="AS50" s="274" t="s">
        <v>1328</v>
      </c>
      <c r="AT50" s="274" t="s">
        <v>1314</v>
      </c>
      <c r="AU50" s="221"/>
      <c r="AV50" s="306"/>
      <c r="AW50" s="221"/>
      <c r="AX50" s="216" t="s">
        <v>1189</v>
      </c>
      <c r="AY50"/>
      <c r="AZ50"/>
      <c r="BA50"/>
      <c r="BB50"/>
      <c r="BC50"/>
      <c r="BD50"/>
      <c r="BE50"/>
      <c r="BF50"/>
      <c r="BG50"/>
      <c r="BH50"/>
      <c r="BI50" s="329" t="s">
        <v>1741</v>
      </c>
      <c r="BJ50" s="753" t="s">
        <v>4399</v>
      </c>
      <c r="BK50" s="237" t="s">
        <v>1289</v>
      </c>
      <c r="BL50" s="274" t="s">
        <v>1326</v>
      </c>
      <c r="BM50" s="274" t="s">
        <v>1160</v>
      </c>
      <c r="BN50" s="213" t="s">
        <v>1142</v>
      </c>
      <c r="BO50" s="158"/>
      <c r="BP50" s="306" t="s">
        <v>1463</v>
      </c>
    </row>
    <row r="51" spans="1:68" ht="14.4" x14ac:dyDescent="0.3">
      <c r="A51" s="325" t="s">
        <v>616</v>
      </c>
      <c r="B51" s="754" t="s">
        <v>4150</v>
      </c>
      <c r="C51" s="754" t="s">
        <v>4151</v>
      </c>
      <c r="D51" s="317" t="s">
        <v>4389</v>
      </c>
      <c r="E51" s="356" t="s">
        <v>2303</v>
      </c>
      <c r="F51" s="356" t="s">
        <v>2311</v>
      </c>
      <c r="G51" s="356" t="s">
        <v>2322</v>
      </c>
      <c r="H51" s="213"/>
      <c r="I51" s="274" t="s">
        <v>1732</v>
      </c>
      <c r="J51" s="223" t="s">
        <v>449</v>
      </c>
      <c r="K51" s="356" t="s">
        <v>1184</v>
      </c>
      <c r="L51" s="356" t="s">
        <v>1310</v>
      </c>
      <c r="M51" s="523" t="s">
        <v>2324</v>
      </c>
      <c r="N51" s="356" t="s">
        <v>1533</v>
      </c>
      <c r="O51" s="613" t="s">
        <v>4015</v>
      </c>
      <c r="P51" s="355" t="s">
        <v>1690</v>
      </c>
      <c r="Q51" s="222" t="s">
        <v>1474</v>
      </c>
      <c r="R51" s="148"/>
      <c r="S51" s="110"/>
      <c r="T51" s="331" t="s">
        <v>1733</v>
      </c>
      <c r="U51" s="222" t="s">
        <v>34</v>
      </c>
      <c r="V51" s="222" t="s">
        <v>34</v>
      </c>
      <c r="W51" s="110" t="s">
        <v>34</v>
      </c>
      <c r="X51" s="110"/>
      <c r="Y51" s="731"/>
      <c r="Z51" s="110"/>
      <c r="AA51" s="356" t="s">
        <v>1530</v>
      </c>
      <c r="AB51" s="277"/>
      <c r="AC51" s="238" t="s">
        <v>1251</v>
      </c>
      <c r="AD51" s="222" t="s">
        <v>1698</v>
      </c>
      <c r="AE51" s="260" t="s">
        <v>1304</v>
      </c>
      <c r="AF51" s="268" t="s">
        <v>1363</v>
      </c>
      <c r="AG51" s="621" t="s">
        <v>4060</v>
      </c>
      <c r="AH51" s="621" t="s">
        <v>4061</v>
      </c>
      <c r="AI51" s="222" t="s">
        <v>1460</v>
      </c>
      <c r="AJ51" s="222"/>
      <c r="AK51" s="213" t="s">
        <v>1083</v>
      </c>
      <c r="AL51" s="213"/>
      <c r="AM51" s="277"/>
      <c r="AN51" s="329" t="s">
        <v>1743</v>
      </c>
      <c r="AO51" s="353" t="s">
        <v>1755</v>
      </c>
      <c r="AP51" s="158"/>
      <c r="AQ51" s="220" t="s">
        <v>1058</v>
      </c>
      <c r="AR51" s="306" t="s">
        <v>1680</v>
      </c>
      <c r="AS51" s="274" t="s">
        <v>1327</v>
      </c>
      <c r="AT51" s="274" t="s">
        <v>1313</v>
      </c>
      <c r="AU51" s="221"/>
      <c r="AV51" s="306"/>
      <c r="AW51" s="221"/>
      <c r="AX51" s="221"/>
      <c r="AY51"/>
      <c r="AZ51"/>
      <c r="BA51"/>
      <c r="BB51"/>
      <c r="BC51"/>
      <c r="BD51"/>
      <c r="BE51"/>
      <c r="BF51"/>
      <c r="BG51"/>
      <c r="BH51"/>
      <c r="BI51" s="329" t="s">
        <v>1741</v>
      </c>
      <c r="BJ51" s="753" t="s">
        <v>4399</v>
      </c>
      <c r="BK51" s="237" t="s">
        <v>1289</v>
      </c>
      <c r="BL51" s="274" t="s">
        <v>1326</v>
      </c>
      <c r="BM51" s="274" t="s">
        <v>1160</v>
      </c>
      <c r="BN51" s="213" t="s">
        <v>1142</v>
      </c>
      <c r="BO51" s="158"/>
      <c r="BP51" s="306" t="s">
        <v>1463</v>
      </c>
    </row>
    <row r="52" spans="1:68" ht="14.4" x14ac:dyDescent="0.3">
      <c r="A52" s="325" t="s">
        <v>165</v>
      </c>
      <c r="B52" s="754" t="s">
        <v>4150</v>
      </c>
      <c r="C52" s="754" t="s">
        <v>4151</v>
      </c>
      <c r="D52" s="317" t="s">
        <v>4389</v>
      </c>
      <c r="E52" s="356" t="s">
        <v>2303</v>
      </c>
      <c r="F52" s="356" t="s">
        <v>2311</v>
      </c>
      <c r="G52" s="356" t="s">
        <v>2322</v>
      </c>
      <c r="H52" s="213"/>
      <c r="I52" s="274" t="s">
        <v>1732</v>
      </c>
      <c r="J52" s="223" t="s">
        <v>449</v>
      </c>
      <c r="K52" s="356" t="s">
        <v>1184</v>
      </c>
      <c r="L52" s="356" t="s">
        <v>1310</v>
      </c>
      <c r="M52" s="523" t="s">
        <v>2340</v>
      </c>
      <c r="N52" s="356" t="s">
        <v>1533</v>
      </c>
      <c r="O52" s="613" t="s">
        <v>4015</v>
      </c>
      <c r="P52" s="355" t="s">
        <v>1690</v>
      </c>
      <c r="Q52" s="222" t="s">
        <v>1474</v>
      </c>
      <c r="R52" s="148"/>
      <c r="S52" s="110"/>
      <c r="T52" s="331" t="s">
        <v>1733</v>
      </c>
      <c r="U52" s="222" t="s">
        <v>34</v>
      </c>
      <c r="V52" s="222" t="s">
        <v>34</v>
      </c>
      <c r="W52" s="110" t="s">
        <v>34</v>
      </c>
      <c r="X52" s="110"/>
      <c r="Y52" s="731"/>
      <c r="Z52" s="110"/>
      <c r="AA52" s="356" t="s">
        <v>1530</v>
      </c>
      <c r="AB52" s="277"/>
      <c r="AC52" s="238" t="s">
        <v>1251</v>
      </c>
      <c r="AD52" s="222" t="s">
        <v>1698</v>
      </c>
      <c r="AE52" s="260" t="s">
        <v>1304</v>
      </c>
      <c r="AF52" s="268" t="s">
        <v>1363</v>
      </c>
      <c r="AG52" s="621" t="s">
        <v>4060</v>
      </c>
      <c r="AH52" s="621" t="s">
        <v>4061</v>
      </c>
      <c r="AI52" s="222" t="s">
        <v>1460</v>
      </c>
      <c r="AJ52" s="222"/>
      <c r="AK52" s="213" t="s">
        <v>1083</v>
      </c>
      <c r="AL52" s="213"/>
      <c r="AM52" s="277"/>
      <c r="AN52" s="329" t="s">
        <v>1743</v>
      </c>
      <c r="AO52" s="322" t="s">
        <v>1722</v>
      </c>
      <c r="AP52" s="158"/>
      <c r="AQ52" s="220" t="s">
        <v>1058</v>
      </c>
      <c r="AR52" s="306" t="s">
        <v>1680</v>
      </c>
      <c r="AS52" s="274" t="s">
        <v>1327</v>
      </c>
      <c r="AT52" s="274" t="s">
        <v>1313</v>
      </c>
      <c r="AU52" s="221"/>
      <c r="AV52" s="306"/>
      <c r="AW52" s="221"/>
      <c r="AX52" s="221"/>
      <c r="AY52"/>
      <c r="AZ52"/>
      <c r="BA52"/>
      <c r="BB52"/>
      <c r="BC52"/>
      <c r="BD52"/>
      <c r="BE52"/>
      <c r="BF52"/>
      <c r="BG52"/>
      <c r="BH52"/>
      <c r="BI52" s="329" t="s">
        <v>1741</v>
      </c>
      <c r="BJ52" s="753" t="s">
        <v>4399</v>
      </c>
      <c r="BK52" s="237" t="s">
        <v>1289</v>
      </c>
      <c r="BL52" s="274" t="s">
        <v>1326</v>
      </c>
      <c r="BM52" s="274" t="s">
        <v>1160</v>
      </c>
      <c r="BN52" s="213" t="s">
        <v>1142</v>
      </c>
      <c r="BO52" s="158"/>
      <c r="BP52" s="306" t="s">
        <v>1463</v>
      </c>
    </row>
    <row r="53" spans="1:68" ht="14.4" x14ac:dyDescent="0.3">
      <c r="A53" s="325" t="s">
        <v>14</v>
      </c>
      <c r="B53" s="754" t="s">
        <v>4150</v>
      </c>
      <c r="C53" s="754" t="s">
        <v>4151</v>
      </c>
      <c r="D53" s="317" t="s">
        <v>4389</v>
      </c>
      <c r="E53" s="356" t="s">
        <v>2303</v>
      </c>
      <c r="F53" s="356" t="s">
        <v>2311</v>
      </c>
      <c r="G53" s="356" t="s">
        <v>2322</v>
      </c>
      <c r="H53" s="213"/>
      <c r="I53" s="274" t="s">
        <v>1732</v>
      </c>
      <c r="J53" s="223" t="s">
        <v>449</v>
      </c>
      <c r="K53" s="356" t="s">
        <v>1184</v>
      </c>
      <c r="L53" s="356" t="s">
        <v>1310</v>
      </c>
      <c r="M53" s="523" t="s">
        <v>2341</v>
      </c>
      <c r="N53" s="356" t="s">
        <v>1533</v>
      </c>
      <c r="O53" s="613" t="s">
        <v>4015</v>
      </c>
      <c r="P53" s="355" t="s">
        <v>1690</v>
      </c>
      <c r="Q53" s="222" t="s">
        <v>1474</v>
      </c>
      <c r="R53" s="148"/>
      <c r="S53" s="110"/>
      <c r="T53" s="331" t="s">
        <v>1733</v>
      </c>
      <c r="U53" s="222" t="s">
        <v>34</v>
      </c>
      <c r="V53" s="222" t="s">
        <v>34</v>
      </c>
      <c r="W53" s="110" t="s">
        <v>34</v>
      </c>
      <c r="X53" s="110"/>
      <c r="Y53" s="731"/>
      <c r="Z53" s="110"/>
      <c r="AA53" s="356" t="s">
        <v>1530</v>
      </c>
      <c r="AB53" s="277"/>
      <c r="AC53" s="238" t="s">
        <v>1251</v>
      </c>
      <c r="AD53" s="222" t="s">
        <v>1698</v>
      </c>
      <c r="AE53" s="260" t="s">
        <v>1304</v>
      </c>
      <c r="AF53" s="268" t="s">
        <v>1363</v>
      </c>
      <c r="AG53" s="621" t="s">
        <v>4060</v>
      </c>
      <c r="AH53" s="621" t="s">
        <v>4061</v>
      </c>
      <c r="AI53" s="222" t="s">
        <v>1460</v>
      </c>
      <c r="AJ53" s="222"/>
      <c r="AK53" s="213" t="s">
        <v>1083</v>
      </c>
      <c r="AL53" s="213"/>
      <c r="AM53" s="277"/>
      <c r="AN53" s="329" t="s">
        <v>1743</v>
      </c>
      <c r="AO53" s="353" t="s">
        <v>1755</v>
      </c>
      <c r="AP53" s="158"/>
      <c r="AQ53" s="220" t="s">
        <v>1058</v>
      </c>
      <c r="AR53" s="306" t="s">
        <v>1680</v>
      </c>
      <c r="AS53" s="274" t="s">
        <v>1334</v>
      </c>
      <c r="AT53" s="274" t="s">
        <v>1321</v>
      </c>
      <c r="AU53" s="233" t="s">
        <v>1177</v>
      </c>
      <c r="AV53" s="306"/>
      <c r="AW53" s="221"/>
      <c r="AX53" s="221"/>
      <c r="AY53"/>
      <c r="AZ53"/>
      <c r="BA53"/>
      <c r="BB53"/>
      <c r="BC53"/>
      <c r="BD53"/>
      <c r="BE53"/>
      <c r="BF53"/>
      <c r="BG53"/>
      <c r="BH53"/>
      <c r="BI53" s="329" t="s">
        <v>1741</v>
      </c>
      <c r="BJ53" s="753" t="s">
        <v>4399</v>
      </c>
      <c r="BK53" s="237" t="s">
        <v>1289</v>
      </c>
      <c r="BL53" s="274" t="s">
        <v>1326</v>
      </c>
      <c r="BM53" s="274" t="s">
        <v>1160</v>
      </c>
      <c r="BN53" s="213" t="s">
        <v>1142</v>
      </c>
      <c r="BO53" s="158"/>
      <c r="BP53" s="306" t="s">
        <v>1463</v>
      </c>
    </row>
    <row r="54" spans="1:68" ht="14.4" x14ac:dyDescent="0.3">
      <c r="A54" s="325" t="s">
        <v>16</v>
      </c>
      <c r="B54" s="754" t="s">
        <v>4150</v>
      </c>
      <c r="C54" s="754" t="s">
        <v>4151</v>
      </c>
      <c r="D54" s="317" t="s">
        <v>4389</v>
      </c>
      <c r="E54" s="356" t="s">
        <v>2303</v>
      </c>
      <c r="F54" s="356" t="s">
        <v>2311</v>
      </c>
      <c r="G54" s="356" t="s">
        <v>2322</v>
      </c>
      <c r="H54" s="213"/>
      <c r="I54" s="274" t="s">
        <v>1732</v>
      </c>
      <c r="J54" s="223" t="s">
        <v>449</v>
      </c>
      <c r="K54" s="356" t="s">
        <v>1184</v>
      </c>
      <c r="L54" s="356" t="s">
        <v>1310</v>
      </c>
      <c r="M54" s="815" t="s">
        <v>4049</v>
      </c>
      <c r="N54" s="356" t="s">
        <v>1533</v>
      </c>
      <c r="O54" s="613" t="s">
        <v>4015</v>
      </c>
      <c r="P54" s="355" t="s">
        <v>1690</v>
      </c>
      <c r="Q54" s="222" t="s">
        <v>1474</v>
      </c>
      <c r="R54" s="148"/>
      <c r="S54" s="110"/>
      <c r="T54" s="331" t="s">
        <v>1733</v>
      </c>
      <c r="U54" s="222" t="s">
        <v>34</v>
      </c>
      <c r="V54" s="222" t="s">
        <v>34</v>
      </c>
      <c r="W54" s="110" t="s">
        <v>34</v>
      </c>
      <c r="X54" s="110"/>
      <c r="Y54" s="731"/>
      <c r="Z54" s="110"/>
      <c r="AA54" s="356" t="s">
        <v>1530</v>
      </c>
      <c r="AB54" s="277"/>
      <c r="AC54" s="238" t="s">
        <v>1251</v>
      </c>
      <c r="AD54" s="222" t="s">
        <v>1698</v>
      </c>
      <c r="AE54" s="260" t="s">
        <v>1304</v>
      </c>
      <c r="AF54" s="268" t="s">
        <v>1363</v>
      </c>
      <c r="AG54" s="621" t="s">
        <v>4060</v>
      </c>
      <c r="AH54" s="621" t="s">
        <v>4061</v>
      </c>
      <c r="AI54" s="222" t="s">
        <v>1460</v>
      </c>
      <c r="AJ54" s="222"/>
      <c r="AK54" s="213" t="s">
        <v>1083</v>
      </c>
      <c r="AL54" s="213"/>
      <c r="AM54" s="277"/>
      <c r="AN54" s="329" t="s">
        <v>1743</v>
      </c>
      <c r="AO54" s="740" t="s">
        <v>1724</v>
      </c>
      <c r="AP54" s="158"/>
      <c r="AQ54" s="220" t="s">
        <v>1058</v>
      </c>
      <c r="AR54" s="306" t="s">
        <v>1680</v>
      </c>
      <c r="AS54" s="274" t="s">
        <v>1331</v>
      </c>
      <c r="AT54" s="274" t="s">
        <v>1322</v>
      </c>
      <c r="AU54" s="221"/>
      <c r="AV54" s="306"/>
      <c r="AW54" s="221"/>
      <c r="AX54" s="221"/>
      <c r="AY54"/>
      <c r="AZ54"/>
      <c r="BA54"/>
      <c r="BB54"/>
      <c r="BC54"/>
      <c r="BD54"/>
      <c r="BE54"/>
      <c r="BF54"/>
      <c r="BG54"/>
      <c r="BH54"/>
      <c r="BI54" s="329" t="s">
        <v>1741</v>
      </c>
      <c r="BJ54" s="753" t="s">
        <v>4399</v>
      </c>
      <c r="BK54" s="237" t="s">
        <v>1289</v>
      </c>
      <c r="BL54" s="274" t="s">
        <v>1326</v>
      </c>
      <c r="BM54" s="274" t="s">
        <v>1160</v>
      </c>
      <c r="BN54" s="213" t="s">
        <v>1142</v>
      </c>
      <c r="BO54" s="158"/>
      <c r="BP54" s="306" t="s">
        <v>1463</v>
      </c>
    </row>
    <row r="55" spans="1:68" ht="14.4" x14ac:dyDescent="0.3">
      <c r="A55" s="325" t="s">
        <v>419</v>
      </c>
      <c r="B55" s="754" t="s">
        <v>4150</v>
      </c>
      <c r="C55" s="754" t="s">
        <v>4151</v>
      </c>
      <c r="D55" s="752" t="s">
        <v>4392</v>
      </c>
      <c r="E55" s="356" t="s">
        <v>2303</v>
      </c>
      <c r="F55" s="356" t="s">
        <v>2311</v>
      </c>
      <c r="G55" s="356" t="s">
        <v>2322</v>
      </c>
      <c r="H55" s="213"/>
      <c r="I55" s="274" t="s">
        <v>1732</v>
      </c>
      <c r="J55" s="223" t="s">
        <v>449</v>
      </c>
      <c r="K55" s="356" t="s">
        <v>1184</v>
      </c>
      <c r="L55" s="356" t="s">
        <v>1310</v>
      </c>
      <c r="M55" s="523" t="s">
        <v>2338</v>
      </c>
      <c r="N55" s="356" t="s">
        <v>1533</v>
      </c>
      <c r="O55" s="613" t="s">
        <v>4015</v>
      </c>
      <c r="P55" s="355" t="s">
        <v>1690</v>
      </c>
      <c r="Q55" s="222" t="s">
        <v>1474</v>
      </c>
      <c r="R55" s="148"/>
      <c r="S55" s="110"/>
      <c r="T55" s="222" t="s">
        <v>34</v>
      </c>
      <c r="U55" s="222" t="s">
        <v>34</v>
      </c>
      <c r="V55" s="222" t="s">
        <v>444</v>
      </c>
      <c r="W55" s="110" t="s">
        <v>34</v>
      </c>
      <c r="X55" s="110"/>
      <c r="Y55" s="731"/>
      <c r="Z55" s="110"/>
      <c r="AA55" s="356" t="s">
        <v>1530</v>
      </c>
      <c r="AB55" s="277"/>
      <c r="AC55" s="238" t="s">
        <v>1251</v>
      </c>
      <c r="AD55" s="222" t="s">
        <v>1698</v>
      </c>
      <c r="AE55" s="260" t="s">
        <v>1304</v>
      </c>
      <c r="AF55" s="268" t="s">
        <v>1363</v>
      </c>
      <c r="AG55" s="621" t="s">
        <v>4060</v>
      </c>
      <c r="AH55" s="621" t="s">
        <v>4061</v>
      </c>
      <c r="AI55" s="222" t="s">
        <v>34</v>
      </c>
      <c r="AJ55" s="222"/>
      <c r="AK55" s="213" t="s">
        <v>1083</v>
      </c>
      <c r="AL55" s="213"/>
      <c r="AM55" s="277"/>
      <c r="AN55" s="329" t="s">
        <v>1743</v>
      </c>
      <c r="AO55" s="353" t="s">
        <v>1755</v>
      </c>
      <c r="AP55" s="158"/>
      <c r="AQ55" s="220" t="s">
        <v>1058</v>
      </c>
      <c r="AR55" s="306" t="s">
        <v>1680</v>
      </c>
      <c r="AS55" s="274" t="s">
        <v>1328</v>
      </c>
      <c r="AT55" s="274" t="s">
        <v>1314</v>
      </c>
      <c r="AU55" s="221"/>
      <c r="AV55" s="306"/>
      <c r="AW55" s="221"/>
      <c r="AX55" s="221"/>
      <c r="AY55"/>
      <c r="AZ55"/>
      <c r="BA55"/>
      <c r="BB55"/>
      <c r="BC55"/>
      <c r="BD55"/>
      <c r="BE55"/>
      <c r="BF55"/>
      <c r="BG55"/>
      <c r="BH55"/>
      <c r="BI55" s="329" t="s">
        <v>1741</v>
      </c>
      <c r="BJ55" s="753" t="s">
        <v>4399</v>
      </c>
      <c r="BK55" s="237" t="s">
        <v>1289</v>
      </c>
      <c r="BL55" s="274" t="s">
        <v>1326</v>
      </c>
      <c r="BM55" s="274" t="s">
        <v>1160</v>
      </c>
      <c r="BN55" s="213" t="s">
        <v>1142</v>
      </c>
      <c r="BO55" s="158"/>
      <c r="BP55" s="306" t="s">
        <v>1463</v>
      </c>
    </row>
    <row r="56" spans="1:68" ht="14.4" x14ac:dyDescent="0.3">
      <c r="A56" s="325" t="s">
        <v>216</v>
      </c>
      <c r="B56" s="754" t="s">
        <v>4150</v>
      </c>
      <c r="C56" s="754" t="s">
        <v>4151</v>
      </c>
      <c r="D56" s="317" t="s">
        <v>4389</v>
      </c>
      <c r="E56" s="356" t="s">
        <v>2303</v>
      </c>
      <c r="F56" s="356" t="s">
        <v>2311</v>
      </c>
      <c r="G56" s="356" t="s">
        <v>2322</v>
      </c>
      <c r="H56" s="213"/>
      <c r="I56" s="274" t="s">
        <v>1732</v>
      </c>
      <c r="J56" s="223" t="s">
        <v>449</v>
      </c>
      <c r="K56" s="356" t="s">
        <v>1184</v>
      </c>
      <c r="L56" s="356" t="s">
        <v>1310</v>
      </c>
      <c r="M56" s="523" t="s">
        <v>2346</v>
      </c>
      <c r="N56" s="356" t="s">
        <v>1533</v>
      </c>
      <c r="O56" s="613" t="s">
        <v>4015</v>
      </c>
      <c r="P56" s="355" t="s">
        <v>1690</v>
      </c>
      <c r="Q56" s="222" t="s">
        <v>1474</v>
      </c>
      <c r="R56" s="148"/>
      <c r="S56" s="110"/>
      <c r="T56" s="331" t="s">
        <v>1733</v>
      </c>
      <c r="U56" s="222" t="s">
        <v>34</v>
      </c>
      <c r="V56" s="110" t="s">
        <v>34</v>
      </c>
      <c r="W56" s="110" t="s">
        <v>34</v>
      </c>
      <c r="X56" s="110"/>
      <c r="Y56" s="731"/>
      <c r="Z56" s="110"/>
      <c r="AA56" s="356" t="s">
        <v>1530</v>
      </c>
      <c r="AB56" s="277"/>
      <c r="AC56" s="238" t="s">
        <v>1251</v>
      </c>
      <c r="AD56" s="222" t="s">
        <v>1698</v>
      </c>
      <c r="AE56" s="260" t="s">
        <v>1304</v>
      </c>
      <c r="AF56" s="268" t="s">
        <v>1363</v>
      </c>
      <c r="AG56" s="621" t="s">
        <v>4060</v>
      </c>
      <c r="AH56" s="621" t="s">
        <v>4061</v>
      </c>
      <c r="AI56" s="222" t="s">
        <v>1460</v>
      </c>
      <c r="AJ56" s="222"/>
      <c r="AK56" s="213" t="s">
        <v>1083</v>
      </c>
      <c r="AL56" s="213"/>
      <c r="AM56" s="277"/>
      <c r="AN56" s="329" t="s">
        <v>1743</v>
      </c>
      <c r="AO56" s="353" t="s">
        <v>1755</v>
      </c>
      <c r="AP56" s="158"/>
      <c r="AQ56" s="220" t="s">
        <v>1058</v>
      </c>
      <c r="AR56" s="306" t="s">
        <v>1679</v>
      </c>
      <c r="AS56" s="274" t="s">
        <v>1328</v>
      </c>
      <c r="AT56" s="274" t="s">
        <v>1314</v>
      </c>
      <c r="AU56" s="221"/>
      <c r="AV56" s="306"/>
      <c r="AW56" s="221"/>
      <c r="AX56" s="221"/>
      <c r="AY56"/>
      <c r="AZ56"/>
      <c r="BA56"/>
      <c r="BB56"/>
      <c r="BC56"/>
      <c r="BD56"/>
      <c r="BE56"/>
      <c r="BF56"/>
      <c r="BG56"/>
      <c r="BH56"/>
      <c r="BI56" s="329" t="s">
        <v>1741</v>
      </c>
      <c r="BJ56" s="753" t="s">
        <v>4399</v>
      </c>
      <c r="BK56" s="237" t="s">
        <v>1289</v>
      </c>
      <c r="BL56" s="274" t="s">
        <v>1326</v>
      </c>
      <c r="BM56" s="274" t="s">
        <v>1160</v>
      </c>
      <c r="BN56" s="213" t="s">
        <v>1142</v>
      </c>
      <c r="BO56" s="158"/>
      <c r="BP56" s="306" t="s">
        <v>1463</v>
      </c>
    </row>
    <row r="57" spans="1:68" ht="14.4" x14ac:dyDescent="0.3">
      <c r="A57" s="325" t="s">
        <v>218</v>
      </c>
      <c r="B57" s="754" t="s">
        <v>4150</v>
      </c>
      <c r="C57" s="754" t="s">
        <v>4151</v>
      </c>
      <c r="D57" s="317" t="s">
        <v>4389</v>
      </c>
      <c r="E57" s="356" t="s">
        <v>2303</v>
      </c>
      <c r="F57" s="356" t="s">
        <v>2311</v>
      </c>
      <c r="G57" s="356" t="s">
        <v>2322</v>
      </c>
      <c r="H57" s="213"/>
      <c r="I57" s="274" t="s">
        <v>1732</v>
      </c>
      <c r="J57" s="223" t="s">
        <v>449</v>
      </c>
      <c r="K57" s="356" t="s">
        <v>1184</v>
      </c>
      <c r="L57" s="356" t="s">
        <v>1310</v>
      </c>
      <c r="M57" s="523" t="s">
        <v>2344</v>
      </c>
      <c r="N57" s="356" t="s">
        <v>1533</v>
      </c>
      <c r="O57" s="613" t="s">
        <v>4015</v>
      </c>
      <c r="P57" s="355" t="s">
        <v>1690</v>
      </c>
      <c r="Q57" s="222" t="s">
        <v>1474</v>
      </c>
      <c r="R57" s="148"/>
      <c r="S57" s="110"/>
      <c r="T57" s="331" t="s">
        <v>1733</v>
      </c>
      <c r="U57" s="222" t="s">
        <v>34</v>
      </c>
      <c r="V57" s="110" t="s">
        <v>34</v>
      </c>
      <c r="W57" s="110" t="s">
        <v>34</v>
      </c>
      <c r="X57" s="110"/>
      <c r="Y57" s="731"/>
      <c r="Z57" s="110"/>
      <c r="AA57" s="356" t="s">
        <v>1530</v>
      </c>
      <c r="AB57" s="277"/>
      <c r="AC57" s="238" t="s">
        <v>1251</v>
      </c>
      <c r="AD57" s="222" t="s">
        <v>1698</v>
      </c>
      <c r="AE57" s="260" t="s">
        <v>1304</v>
      </c>
      <c r="AF57" s="268" t="s">
        <v>1363</v>
      </c>
      <c r="AG57" s="621" t="s">
        <v>4060</v>
      </c>
      <c r="AH57" s="621" t="s">
        <v>4061</v>
      </c>
      <c r="AI57" s="222" t="s">
        <v>1460</v>
      </c>
      <c r="AJ57" s="222"/>
      <c r="AK57" s="213" t="s">
        <v>1083</v>
      </c>
      <c r="AL57" s="213"/>
      <c r="AM57" s="277"/>
      <c r="AN57" s="329" t="s">
        <v>1743</v>
      </c>
      <c r="AO57" s="353" t="s">
        <v>1755</v>
      </c>
      <c r="AP57" s="158"/>
      <c r="AQ57" s="220" t="s">
        <v>1058</v>
      </c>
      <c r="AR57" s="306" t="s">
        <v>1680</v>
      </c>
      <c r="AS57" s="274" t="s">
        <v>1327</v>
      </c>
      <c r="AT57" s="274" t="s">
        <v>1313</v>
      </c>
      <c r="AU57" s="221"/>
      <c r="AV57" s="306"/>
      <c r="AW57" s="221"/>
      <c r="AX57" s="221"/>
      <c r="AY57"/>
      <c r="AZ57"/>
      <c r="BA57"/>
      <c r="BB57"/>
      <c r="BC57"/>
      <c r="BD57"/>
      <c r="BE57"/>
      <c r="BF57"/>
      <c r="BG57"/>
      <c r="BH57"/>
      <c r="BI57" s="329" t="s">
        <v>1741</v>
      </c>
      <c r="BJ57" s="753" t="s">
        <v>4399</v>
      </c>
      <c r="BK57" s="237" t="s">
        <v>1289</v>
      </c>
      <c r="BL57" s="274" t="s">
        <v>1326</v>
      </c>
      <c r="BM57" s="274" t="s">
        <v>1160</v>
      </c>
      <c r="BN57" s="213" t="s">
        <v>1142</v>
      </c>
      <c r="BO57" s="158"/>
      <c r="BP57" s="306" t="s">
        <v>1463</v>
      </c>
    </row>
    <row r="58" spans="1:68" ht="14.4" x14ac:dyDescent="0.3">
      <c r="A58" s="325" t="s">
        <v>220</v>
      </c>
      <c r="B58" s="754" t="s">
        <v>4150</v>
      </c>
      <c r="C58" s="754" t="s">
        <v>4151</v>
      </c>
      <c r="D58" s="317" t="s">
        <v>4389</v>
      </c>
      <c r="E58" s="356" t="s">
        <v>2303</v>
      </c>
      <c r="F58" s="356" t="s">
        <v>2311</v>
      </c>
      <c r="G58" s="356" t="s">
        <v>2322</v>
      </c>
      <c r="H58" s="213"/>
      <c r="I58" s="274" t="s">
        <v>1732</v>
      </c>
      <c r="J58" s="223" t="s">
        <v>449</v>
      </c>
      <c r="K58" s="356" t="s">
        <v>1184</v>
      </c>
      <c r="L58" s="356" t="s">
        <v>1310</v>
      </c>
      <c r="M58" s="523" t="s">
        <v>34</v>
      </c>
      <c r="N58" s="356" t="s">
        <v>1533</v>
      </c>
      <c r="O58" s="613" t="s">
        <v>4015</v>
      </c>
      <c r="P58" s="356" t="s">
        <v>1690</v>
      </c>
      <c r="Q58" s="223" t="s">
        <v>1474</v>
      </c>
      <c r="R58" s="147"/>
      <c r="S58" s="111"/>
      <c r="T58" s="222" t="s">
        <v>34</v>
      </c>
      <c r="U58" s="223" t="s">
        <v>34</v>
      </c>
      <c r="V58" s="281" t="s">
        <v>1245</v>
      </c>
      <c r="W58" s="111" t="s">
        <v>34</v>
      </c>
      <c r="X58" s="111"/>
      <c r="Y58" s="730"/>
      <c r="Z58" s="111"/>
      <c r="AA58" s="356" t="s">
        <v>1530</v>
      </c>
      <c r="AB58" s="277"/>
      <c r="AC58" s="238" t="s">
        <v>1251</v>
      </c>
      <c r="AD58" s="223" t="s">
        <v>1698</v>
      </c>
      <c r="AE58" s="260" t="s">
        <v>1304</v>
      </c>
      <c r="AF58" s="268" t="s">
        <v>1363</v>
      </c>
      <c r="AG58" s="621" t="s">
        <v>4060</v>
      </c>
      <c r="AH58" s="621" t="s">
        <v>4061</v>
      </c>
      <c r="AI58" s="223" t="s">
        <v>34</v>
      </c>
      <c r="AJ58" s="223"/>
      <c r="AK58" s="213" t="s">
        <v>1083</v>
      </c>
      <c r="AL58" s="213"/>
      <c r="AM58" s="277"/>
      <c r="AN58" s="329" t="s">
        <v>1743</v>
      </c>
      <c r="AO58" s="353" t="s">
        <v>1755</v>
      </c>
      <c r="AP58" s="212"/>
      <c r="AQ58" s="220" t="s">
        <v>1058</v>
      </c>
      <c r="AR58" s="306" t="s">
        <v>1680</v>
      </c>
      <c r="AS58" s="274" t="s">
        <v>1327</v>
      </c>
      <c r="AT58" s="274" t="s">
        <v>1313</v>
      </c>
      <c r="AU58" s="221"/>
      <c r="AV58" s="306"/>
      <c r="AW58" s="221"/>
      <c r="AX58" s="221"/>
      <c r="AY58"/>
      <c r="AZ58"/>
      <c r="BA58"/>
      <c r="BB58"/>
      <c r="BC58"/>
      <c r="BD58"/>
      <c r="BE58"/>
      <c r="BF58"/>
      <c r="BG58"/>
      <c r="BH58"/>
      <c r="BI58" s="329" t="s">
        <v>1741</v>
      </c>
      <c r="BJ58" s="753" t="s">
        <v>4399</v>
      </c>
      <c r="BK58" s="237" t="s">
        <v>1289</v>
      </c>
      <c r="BL58" s="274" t="s">
        <v>1326</v>
      </c>
      <c r="BM58" s="274" t="s">
        <v>1160</v>
      </c>
      <c r="BN58" s="213" t="s">
        <v>1142</v>
      </c>
      <c r="BO58" s="212"/>
      <c r="BP58" s="306" t="s">
        <v>1463</v>
      </c>
    </row>
    <row r="59" spans="1:68" ht="14.4" x14ac:dyDescent="0.3">
      <c r="A59" s="108"/>
      <c r="B59" s="108"/>
      <c r="C59" s="108"/>
      <c r="D59" s="108"/>
      <c r="E59" s="149"/>
      <c r="F59" s="149"/>
      <c r="G59" s="149"/>
      <c r="H59" s="149"/>
      <c r="I59" s="242"/>
      <c r="J59" s="109"/>
      <c r="K59" s="108"/>
      <c r="L59" s="149"/>
      <c r="M59" s="524"/>
      <c r="N59" s="149"/>
      <c r="O59" s="149"/>
      <c r="P59" s="362"/>
      <c r="Q59" s="109"/>
      <c r="R59" s="149"/>
      <c r="S59" s="109"/>
      <c r="T59" s="109"/>
      <c r="U59" s="109"/>
      <c r="V59" s="109"/>
      <c r="W59" s="109"/>
      <c r="X59" s="109"/>
      <c r="Y59" s="242"/>
      <c r="Z59" s="109"/>
      <c r="AA59" s="149"/>
      <c r="AB59" s="149"/>
      <c r="AC59" s="109"/>
      <c r="AD59" s="109"/>
      <c r="AE59" s="256"/>
      <c r="AF59" s="256"/>
      <c r="AG59" s="256"/>
      <c r="AH59" s="256"/>
      <c r="AI59" s="109"/>
      <c r="AJ59" s="109"/>
      <c r="AK59" s="108"/>
      <c r="AL59" s="109"/>
      <c r="AM59" s="109"/>
      <c r="AN59" s="109"/>
      <c r="AO59" s="149"/>
      <c r="AP59" s="149"/>
      <c r="AQ59" s="149"/>
      <c r="AR59" s="242"/>
      <c r="AS59" s="149"/>
      <c r="AT59" s="149"/>
      <c r="AU59" s="149"/>
      <c r="AV59" s="615"/>
      <c r="AW59" s="149"/>
      <c r="AX59" s="149"/>
      <c r="AY59" s="205"/>
      <c r="AZ59" s="242"/>
      <c r="BA59" s="242"/>
      <c r="BB59" s="242"/>
      <c r="BC59" s="242"/>
      <c r="BD59" s="242"/>
      <c r="BE59" s="242"/>
      <c r="BF59" s="242"/>
      <c r="BG59" s="242"/>
      <c r="BH59" s="242"/>
      <c r="BI59" s="109"/>
      <c r="BJ59" s="109"/>
      <c r="BK59" s="108"/>
      <c r="BL59" s="149"/>
      <c r="BM59" s="108"/>
      <c r="BN59" s="108"/>
      <c r="BO59" s="108"/>
      <c r="BP59" s="149"/>
    </row>
    <row r="60" spans="1:68" x14ac:dyDescent="0.25">
      <c r="J60" s="104"/>
      <c r="K60" s="104"/>
      <c r="P60" s="69"/>
      <c r="Q60" s="104"/>
      <c r="S60" s="104"/>
      <c r="T60" s="104"/>
      <c r="U60" s="104"/>
      <c r="V60" s="104"/>
      <c r="W60" s="104"/>
      <c r="X60" s="104"/>
      <c r="Z60" s="104"/>
      <c r="AC60" s="104"/>
      <c r="AD60" s="104"/>
      <c r="AI60" s="104"/>
      <c r="AK60" s="104"/>
      <c r="BJ60" s="104"/>
    </row>
    <row r="61" spans="1:68" ht="12" customHeight="1" x14ac:dyDescent="0.25">
      <c r="J61" s="104"/>
      <c r="K61" s="104"/>
      <c r="P61" s="69"/>
      <c r="Q61" s="104"/>
      <c r="S61" s="104"/>
      <c r="T61" s="104"/>
      <c r="U61" s="104"/>
      <c r="V61" s="104"/>
      <c r="W61" s="104"/>
      <c r="X61" s="104"/>
      <c r="Z61" s="104"/>
      <c r="AC61" s="104"/>
      <c r="AD61" s="104"/>
      <c r="AI61" s="104"/>
      <c r="AK61" s="104"/>
      <c r="BJ61" s="104"/>
    </row>
    <row r="62" spans="1:68" ht="12" customHeight="1" x14ac:dyDescent="0.25">
      <c r="A62" s="235" t="s">
        <v>1292</v>
      </c>
      <c r="J62" s="104"/>
      <c r="K62" s="104"/>
      <c r="P62" s="69"/>
      <c r="Q62" s="104"/>
      <c r="S62" s="104"/>
      <c r="T62" s="104"/>
      <c r="U62" s="104"/>
      <c r="V62" s="104"/>
      <c r="W62" s="104"/>
      <c r="X62" s="104"/>
      <c r="Z62" s="104"/>
      <c r="AC62" s="104"/>
      <c r="AD62" s="104"/>
      <c r="AI62" s="104"/>
      <c r="AK62" s="104"/>
      <c r="BJ62" s="104"/>
    </row>
    <row r="63" spans="1:68" ht="12" customHeight="1" x14ac:dyDescent="0.25">
      <c r="A63" s="250" t="s">
        <v>1291</v>
      </c>
      <c r="J63" s="104"/>
      <c r="K63" s="104"/>
      <c r="P63" s="104"/>
      <c r="Q63" s="104"/>
      <c r="S63" s="104"/>
      <c r="T63" s="104"/>
      <c r="U63" s="104"/>
      <c r="V63" s="104"/>
      <c r="W63" s="104"/>
      <c r="X63" s="104"/>
      <c r="Z63" s="104"/>
      <c r="AC63" s="104"/>
      <c r="AD63" s="104"/>
      <c r="AI63" s="104"/>
      <c r="AK63" s="104"/>
      <c r="BJ63" s="104"/>
    </row>
    <row r="64" spans="1:68" ht="12" customHeight="1" x14ac:dyDescent="0.25">
      <c r="A64" s="234" t="s">
        <v>1290</v>
      </c>
      <c r="J64" s="104"/>
      <c r="K64" s="104"/>
      <c r="P64" s="104"/>
      <c r="Q64" s="104"/>
      <c r="S64" s="104"/>
      <c r="T64" s="104"/>
      <c r="U64" s="104"/>
      <c r="V64" s="104"/>
      <c r="W64" s="104"/>
      <c r="X64" s="104"/>
      <c r="Z64" s="104"/>
      <c r="AC64" s="104"/>
      <c r="AD64" s="104"/>
      <c r="AI64" s="104"/>
      <c r="AK64" s="104"/>
      <c r="BJ64" s="104"/>
    </row>
    <row r="67" spans="1:1" x14ac:dyDescent="0.25">
      <c r="A67" s="203"/>
    </row>
    <row r="68" spans="1:1" x14ac:dyDescent="0.25">
      <c r="A68" s="69"/>
    </row>
  </sheetData>
  <customSheetViews>
    <customSheetView guid="{16F60BE3-91AF-4171-88EF-10A799E38E0E}" scale="85" showPageBreaks="1">
      <pane xSplit="1" ySplit="8" topLeftCell="B9" activePane="bottomRight" state="frozen"/>
      <selection pane="bottomRight" activeCell="B9" sqref="B9"/>
      <pageMargins left="0.7" right="0.7" top="0.75" bottom="0.75" header="0.3" footer="0.3"/>
      <pageSetup orientation="portrait" r:id="rId1"/>
    </customSheetView>
    <customSheetView guid="{79D62240-7F26-4B6A-AAB5-775BFC0062C9}" showPageBreaks="1">
      <pane xSplit="1" ySplit="8" topLeftCell="B9" activePane="bottomRight" state="frozen"/>
      <selection pane="bottomRight" activeCell="A7" sqref="A7"/>
      <pageMargins left="0.7" right="0.7" top="0.75" bottom="0.75" header="0.3" footer="0.3"/>
      <pageSetup orientation="portrait" r:id="rId2"/>
    </customSheetView>
  </customSheetViews>
  <pageMargins left="0.3" right="0.3" top="0.3" bottom="0.3" header="0.3" footer="0.3"/>
  <pageSetup scale="10"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outlinePr summaryBelow="0"/>
    <pageSetUpPr fitToPage="1"/>
  </sheetPr>
  <dimension ref="A1:C7"/>
  <sheetViews>
    <sheetView zoomScaleNormal="100" zoomScaleSheetLayoutView="90" workbookViewId="0">
      <pane xSplit="1" ySplit="7" topLeftCell="B8" activePane="bottomRight" state="frozen"/>
      <selection activeCell="U19" sqref="U19"/>
      <selection pane="topRight" activeCell="U19" sqref="U19"/>
      <selection pane="bottomLeft" activeCell="U19" sqref="U19"/>
      <selection pane="bottomRight" activeCell="C6" sqref="C6"/>
    </sheetView>
  </sheetViews>
  <sheetFormatPr defaultColWidth="9.44140625" defaultRowHeight="13.2" outlineLevelRow="1" x14ac:dyDescent="0.25"/>
  <cols>
    <col min="1" max="1" width="26.44140625" style="11" customWidth="1"/>
    <col min="2" max="3" width="31.88671875" style="11" customWidth="1"/>
    <col min="4" max="16384" width="9.44140625" style="11"/>
  </cols>
  <sheetData>
    <row r="1" spans="1:3" x14ac:dyDescent="0.25">
      <c r="A1" s="82" t="s">
        <v>235</v>
      </c>
      <c r="B1" s="299" t="s">
        <v>1739</v>
      </c>
      <c r="C1" s="299" t="s">
        <v>4265</v>
      </c>
    </row>
    <row r="2" spans="1:3" outlineLevel="1" x14ac:dyDescent="0.25">
      <c r="A2" s="43" t="s">
        <v>927</v>
      </c>
      <c r="B2" s="299" t="s">
        <v>8</v>
      </c>
      <c r="C2" s="299" t="s">
        <v>8</v>
      </c>
    </row>
    <row r="3" spans="1:3" outlineLevel="1" x14ac:dyDescent="0.25">
      <c r="A3" s="44" t="s">
        <v>256</v>
      </c>
      <c r="B3" s="300" t="s">
        <v>625</v>
      </c>
      <c r="C3" s="300" t="s">
        <v>625</v>
      </c>
    </row>
    <row r="4" spans="1:3" outlineLevel="1" x14ac:dyDescent="0.25">
      <c r="A4" s="44" t="s">
        <v>580</v>
      </c>
      <c r="B4" s="300" t="s">
        <v>1541</v>
      </c>
      <c r="C4" s="300" t="s">
        <v>1541</v>
      </c>
    </row>
    <row r="5" spans="1:3" ht="26.4" hidden="1" outlineLevel="1" x14ac:dyDescent="0.25">
      <c r="A5" s="44" t="s">
        <v>97</v>
      </c>
      <c r="B5" s="165" t="s">
        <v>1293</v>
      </c>
      <c r="C5" s="165" t="s">
        <v>1293</v>
      </c>
    </row>
    <row r="6" spans="1:3" ht="115.35" customHeight="1" outlineLevel="1" x14ac:dyDescent="0.25">
      <c r="A6" s="44" t="s">
        <v>19</v>
      </c>
      <c r="B6" s="166" t="s">
        <v>1651</v>
      </c>
      <c r="C6" s="166" t="s">
        <v>1651</v>
      </c>
    </row>
    <row r="7" spans="1:3" outlineLevel="1" x14ac:dyDescent="0.25">
      <c r="A7" s="44" t="s">
        <v>82</v>
      </c>
      <c r="B7" s="300" t="s">
        <v>1740</v>
      </c>
      <c r="C7" s="300" t="s">
        <v>4266</v>
      </c>
    </row>
  </sheetData>
  <autoFilter ref="A2:A7"/>
  <customSheetViews>
    <customSheetView guid="{16F60BE3-91AF-4171-88EF-10A799E38E0E}" showPageBreaks="1" fitToPage="1" showAutoFilter="1" hiddenColumns="1">
      <pane xSplit="2" ySplit="10" topLeftCell="C11" activePane="bottomRight" state="frozen"/>
      <selection pane="bottomRight" activeCell="C11" sqref="C11"/>
      <pageMargins left="0.25" right="0.25" top="0.73" bottom="0.4" header="0.5" footer="0.21"/>
      <printOptions horizontalCentered="1" gridLines="1"/>
      <pageSetup scale="10" fitToHeight="0" orientation="landscape" r:id="rId1"/>
      <headerFooter alignWithMargins="0">
        <oddHeader>&amp;CeApp Wizard #900
Product Rules</oddHeader>
        <oddFooter>&amp;L&amp;8&amp;Z
&amp;F&amp;C&amp;8Page &amp;P of &amp;N&amp;R&amp;8Last Printed: &amp;D</oddFooter>
      </headerFooter>
      <autoFilter ref="A2:AF185"/>
    </customSheetView>
    <customSheetView guid="{A5852D2A-7AE8-46A4-A3C8-690E9F408E72}" hiddenRows="1" hiddenColumns="1" showRuler="0">
      <pane xSplit="2" ySplit="10" topLeftCell="W18" activePane="bottomRight" state="frozen"/>
      <selection pane="bottomRight" activeCell="X18" sqref="X18"/>
      <pageMargins left="0.25" right="0.25" top="0.73" bottom="0.4" header="0.5" footer="0.21"/>
      <printOptions horizontalCentered="1" gridLines="1"/>
      <pageSetup scale="60" fitToHeight="0" orientation="portrait" r:id="rId2"/>
      <headerFooter alignWithMargins="0">
        <oddHeader>&amp;CeApp Wizard #900
Product Rules</oddHeader>
        <oddFooter>&amp;L&amp;8&amp;Z
&amp;F&amp;C&amp;8Page &amp;P of &amp;N&amp;R&amp;8Last Printed: &amp;D</oddFooter>
      </headerFooter>
    </customSheetView>
    <customSheetView guid="{FAF0E209-C8DE-46DA-B9A5-B32154B30982}" scale="85" showPageBreaks="1" showRuler="0" topLeftCell="B1">
      <pane xSplit="1" ySplit="1" topLeftCell="C2" activePane="bottomRight" state="frozen"/>
      <selection pane="bottomRight" activeCell="C2" sqref="C2"/>
      <pageMargins left="0.25" right="0.25" top="0.73" bottom="0.4" header="0.5" footer="0.21"/>
      <printOptions horizontalCentered="1" gridLines="1"/>
      <pageSetup scale="60" fitToHeight="0" orientation="portrait" r:id="rId3"/>
      <headerFooter alignWithMargins="0">
        <oddHeader>&amp;CeApp Wizard #900
Product Rules</oddHeader>
        <oddFooter>&amp;L&amp;8&amp;Z
&amp;F&amp;C&amp;8Page &amp;P of &amp;N&amp;R&amp;8Last Printed: &amp;D</oddFooter>
      </headerFooter>
    </customSheetView>
    <customSheetView guid="{B8670DB1-8E81-41E7-8DA2-F38940EE1CBF}" showRuler="0">
      <pane xSplit="2" ySplit="9" topLeftCell="P11" activePane="bottomRight" state="frozen"/>
      <selection pane="bottomRight" activeCell="P22" sqref="P22"/>
      <pageMargins left="0.25" right="0.25" top="0.73" bottom="0.4" header="0.5" footer="0.21"/>
      <printOptions horizontalCentered="1" gridLines="1"/>
      <pageSetup scale="60" fitToHeight="0" orientation="portrait" r:id="rId4"/>
      <headerFooter alignWithMargins="0">
        <oddHeader>&amp;CeApp Wizard #900
Product Rules</oddHeader>
        <oddFooter>&amp;L&amp;8&amp;Z
&amp;F&amp;C&amp;8Page &amp;P of &amp;N&amp;R&amp;8Last Printed: &amp;D</oddFooter>
      </headerFooter>
    </customSheetView>
    <customSheetView guid="{79E8FD75-8C7F-4E58-9042-CED58723659C}" topLeftCell="B1">
      <pane xSplit="1" ySplit="3" topLeftCell="Q78" activePane="bottomRight" state="frozen"/>
      <selection pane="bottomRight" activeCell="R89" sqref="R89"/>
      <pageMargins left="0.25" right="0.25" top="0.73" bottom="0.4" header="0.5" footer="0.21"/>
      <printOptions horizontalCentered="1" gridLines="1"/>
      <pageSetup scale="60" fitToHeight="0" orientation="portrait" r:id="rId5"/>
      <headerFooter alignWithMargins="0">
        <oddHeader>&amp;CeApp Wizard #900
Product Rules</oddHeader>
        <oddFooter>&amp;L&amp;8&amp;Z
&amp;F&amp;C&amp;8Page &amp;P of &amp;N&amp;R&amp;8Last Printed: &amp;D</oddFooter>
      </headerFooter>
    </customSheetView>
    <customSheetView guid="{8B3EA1FB-F8CB-4782-A15C-0615EB27AD36}" showRuler="0">
      <pane xSplit="1" ySplit="6" topLeftCell="AU9" activePane="bottomRight" state="frozen"/>
      <selection pane="bottomRight" activeCell="AU1" sqref="AU1"/>
      <pageMargins left="0.25" right="0.25" top="0.73" bottom="0.4" header="0.5" footer="0.21"/>
      <printOptions horizontalCentered="1" gridLines="1"/>
      <pageSetup scale="60" fitToHeight="0" orientation="portrait" r:id="rId6"/>
      <headerFooter alignWithMargins="0">
        <oddHeader>&amp;CeApp Wizard #900
Product Rules</oddHeader>
        <oddFooter>&amp;L&amp;8&amp;Z
&amp;F&amp;C&amp;8Page &amp;P of &amp;N&amp;R&amp;8Last Printed: &amp;D</oddFooter>
      </headerFooter>
    </customSheetView>
    <customSheetView guid="{A47C9349-E0C3-4B89-A8D1-6C2562857FBB}" scale="75" showRuler="0">
      <pane xSplit="1" ySplit="8" topLeftCell="Y9" activePane="bottomRight" state="frozen"/>
      <selection pane="bottomRight" activeCell="Z6" sqref="Z6"/>
      <pageMargins left="0.25" right="0.25" top="0.73" bottom="0.4" header="0.5" footer="0.21"/>
      <printOptions horizontalCentered="1" gridLines="1"/>
      <pageSetup scale="60" fitToHeight="0" orientation="portrait" r:id="rId7"/>
      <headerFooter alignWithMargins="0">
        <oddHeader>&amp;CeApp Wizard #900
Product Rules</oddHeader>
        <oddFooter>&amp;L&amp;8&amp;Z
&amp;F&amp;C&amp;8Page &amp;P of &amp;N&amp;R&amp;8Last Printed: &amp;D</oddFooter>
      </headerFooter>
    </customSheetView>
    <customSheetView guid="{BB10209A-FE36-45F5-89B2-C2DA04352CCB}" scale="85" showPageBreaks="1" fitToPage="1" printArea="1" hiddenColumns="1" showRuler="0">
      <pane xSplit="1" ySplit="9" topLeftCell="B10" activePane="bottomRight" state="frozen"/>
      <selection pane="bottomRight"/>
      <pageMargins left="0.25" right="0.25" top="0.73" bottom="0.4" header="0.5" footer="0.21"/>
      <printOptions horizontalCentered="1" gridLines="1"/>
      <pageSetup fitToHeight="0" orientation="landscape" r:id="rId8"/>
      <headerFooter alignWithMargins="0">
        <oddHeader>&amp;CeApp Wizard #900
Product Rules</oddHeader>
        <oddFooter>&amp;L&amp;8&amp;Z
&amp;F&amp;C&amp;8Page &amp;P of &amp;N&amp;R&amp;8Last Printed: &amp;D</oddFooter>
      </headerFooter>
    </customSheetView>
    <customSheetView guid="{752908B8-03B2-48EC-9E0D-6732AE9E81B0}" scale="85" showPageBreaks="1" showRuler="0">
      <pane xSplit="1" ySplit="8" topLeftCell="B22" activePane="bottomRight" state="frozen"/>
      <selection pane="bottomRight" activeCell="A23" sqref="A23"/>
      <pageMargins left="0.25" right="0.25" top="0.73" bottom="0.4" header="0.5" footer="0.21"/>
      <printOptions horizontalCentered="1" gridLines="1"/>
      <pageSetup scale="60" fitToHeight="0" orientation="portrait" r:id="rId9"/>
      <headerFooter alignWithMargins="0">
        <oddHeader>&amp;CeApp Wizard #900
Product Rules</oddHeader>
        <oddFooter>&amp;L&amp;8&amp;Z
&amp;F&amp;C&amp;8Page &amp;P of &amp;N&amp;R&amp;8Last Printed: &amp;D</oddFooter>
      </headerFooter>
    </customSheetView>
    <customSheetView guid="{75DB7594-9ABF-4D32-B325-768BC1AFEC03}" hiddenRows="1" showRuler="0">
      <pane xSplit="1" ySplit="2" topLeftCell="L3" activePane="bottomRight" state="frozen"/>
      <selection pane="bottomRight" activeCell="A3" sqref="A3"/>
      <pageMargins left="0.25" right="0.25" top="0.73" bottom="0.4" header="0.5" footer="0.21"/>
      <printOptions horizontalCentered="1" gridLines="1"/>
      <pageSetup scale="60" fitToHeight="0" orientation="portrait" r:id="rId10"/>
      <headerFooter alignWithMargins="0">
        <oddHeader>&amp;CeApp Wizard #900
Product Rules</oddHeader>
        <oddFooter>&amp;L&amp;8&amp;Z
&amp;F&amp;C&amp;8Page &amp;P of &amp;N&amp;R&amp;8Last Printed: &amp;D</oddFooter>
      </headerFooter>
    </customSheetView>
    <customSheetView guid="{DEAC8F4F-25E2-4F2F-B0A6-910FE39BE5DC}" showPageBreaks="1" printArea="1" showRuler="0">
      <pane xSplit="1" ySplit="2" topLeftCell="E13" activePane="bottomRight" state="frozen"/>
      <selection pane="bottomRight" activeCell="F49" sqref="F49"/>
      <pageMargins left="0.25" right="0.25" top="0.73" bottom="0.4" header="0.5" footer="0.21"/>
      <printOptions horizontalCentered="1" gridLines="1"/>
      <pageSetup scale="60" fitToHeight="0" orientation="portrait" r:id="rId11"/>
      <headerFooter alignWithMargins="0">
        <oddHeader>&amp;CeApp Wizard #900
Product Rules</oddHeader>
        <oddFooter>&amp;L&amp;8&amp;Z
&amp;F&amp;C&amp;8Page &amp;P of &amp;N&amp;R&amp;8Last Printed: &amp;D</oddFooter>
      </headerFooter>
    </customSheetView>
    <customSheetView guid="{C41FA5B0-79F8-4296-95E7-FA8AF0815748}" showRuler="0">
      <pane xSplit="1" ySplit="2" topLeftCell="I3" activePane="bottomRight" state="frozen"/>
      <selection pane="bottomRight" activeCell="I5" sqref="I5"/>
      <pageMargins left="0.25" right="0.25" top="0.73" bottom="0.4" header="0.5" footer="0.21"/>
      <printOptions horizontalCentered="1" gridLines="1"/>
      <pageSetup scale="60" fitToHeight="0" orientation="portrait" r:id="rId12"/>
      <headerFooter alignWithMargins="0">
        <oddHeader>&amp;CeApp Wizard #900
Product Rules</oddHeader>
        <oddFooter>&amp;L&amp;8&amp;Z
&amp;F&amp;C&amp;8Page &amp;P of &amp;N&amp;R&amp;8Last Printed: &amp;D</oddFooter>
      </headerFooter>
    </customSheetView>
    <customSheetView guid="{0517B7AB-4305-4CD7-822C-80C6AA707A13}" showRuler="0">
      <pane xSplit="1" ySplit="2" topLeftCell="V26" activePane="bottomRight" state="frozen"/>
      <selection pane="bottomRight" activeCell="Y33" sqref="Y33"/>
      <pageMargins left="0.25" right="0.25" top="0.73" bottom="0.4" header="0.5" footer="0.21"/>
      <printOptions horizontalCentered="1" gridLines="1"/>
      <pageSetup scale="60" fitToHeight="0" orientation="portrait" r:id="rId13"/>
      <headerFooter alignWithMargins="0">
        <oddHeader>&amp;CeApp Wizard #900
Product Rules</oddHeader>
        <oddFooter>&amp;L&amp;8&amp;Z
&amp;F&amp;C&amp;8Page &amp;P of &amp;N&amp;R&amp;8Last Printed: &amp;D</oddFooter>
      </headerFooter>
    </customSheetView>
    <customSheetView guid="{6AD861F9-D84A-4497-B12B-C2C3A9ACFE15}" scale="70" showPageBreaks="1" fitToPage="1" printArea="1" hiddenColumns="1" showRuler="0">
      <pane xSplit="1" ySplit="2" topLeftCell="B3" activePane="bottomRight" state="frozen"/>
      <selection pane="bottomRight" activeCell="A3" sqref="A3"/>
      <pageMargins left="0.25" right="0.25" top="0.73" bottom="0.4" header="0.5" footer="0.21"/>
      <printOptions horizontalCentered="1" gridLines="1"/>
      <pageSetup scale="18" fitToHeight="0" orientation="landscape" r:id="rId14"/>
      <headerFooter alignWithMargins="0">
        <oddHeader>&amp;CeApp Wizard #900
Product Rules</oddHeader>
        <oddFooter>&amp;L&amp;8&amp;Z
&amp;F&amp;C&amp;8Page &amp;P of &amp;N&amp;R&amp;8Last Printed: &amp;D</oddFooter>
      </headerFooter>
    </customSheetView>
    <customSheetView guid="{DA30A860-87FB-4A95-96B7-195DB0F01EBE}" scale="85" fitToPage="1" hiddenColumns="1" showRuler="0">
      <pane xSplit="1" ySplit="9" topLeftCell="B10" activePane="bottomRight" state="frozen"/>
      <selection pane="bottomRight"/>
      <pageMargins left="0.25" right="0.25" top="0.73" bottom="0.4" header="0.5" footer="0.21"/>
      <printOptions horizontalCentered="1" gridLines="1"/>
      <pageSetup fitToHeight="0" orientation="landscape" r:id="rId15"/>
      <headerFooter alignWithMargins="0">
        <oddHeader>&amp;CeApp Wizard #900
Product Rules</oddHeader>
        <oddFooter>&amp;L&amp;8&amp;Z
&amp;F&amp;C&amp;8Page &amp;P of &amp;N&amp;R&amp;8Last Printed: &amp;D</oddFooter>
      </headerFooter>
    </customSheetView>
    <customSheetView guid="{5703C99C-F5E2-4AB1-80C9-A1A223AFC46C}" scale="85" showPageBreaks="1" fitToPage="1" printArea="1" hiddenColumns="1" showRuler="0">
      <pane xSplit="1" ySplit="9" topLeftCell="B10" activePane="bottomRight" state="frozen"/>
      <selection pane="bottomRight"/>
      <pageMargins left="0.25" right="0.25" top="0.73" bottom="0.4" header="0.5" footer="0.21"/>
      <printOptions horizontalCentered="1" gridLines="1"/>
      <pageSetup fitToHeight="0" orientation="landscape" r:id="rId16"/>
      <headerFooter alignWithMargins="0">
        <oddHeader>&amp;CeApp Wizard #900
Product Rules</oddHeader>
        <oddFooter>&amp;L&amp;8&amp;Z
&amp;F&amp;C&amp;8Page &amp;P of &amp;N&amp;R&amp;8Last Printed: &amp;D</oddFooter>
      </headerFooter>
    </customSheetView>
    <customSheetView guid="{360CCBAF-15FD-4C98-8E7E-E682261B68E8}" showPageBreaks="1" showRuler="0">
      <pane xSplit="1" ySplit="2" topLeftCell="O24" activePane="bottomRight" state="frozen"/>
      <selection pane="bottomRight" activeCell="O105" sqref="O105"/>
      <pageMargins left="0.25" right="0.25" top="0.73" bottom="0.4" header="0.5" footer="0.21"/>
      <printOptions horizontalCentered="1" gridLines="1"/>
      <pageSetup scale="60" fitToHeight="0" orientation="portrait" r:id="rId17"/>
      <headerFooter alignWithMargins="0">
        <oddHeader>&amp;CeApp Wizard #900
Product Rules</oddHeader>
        <oddFooter>&amp;L&amp;8&amp;Z
&amp;F&amp;C&amp;8Page &amp;P of &amp;N&amp;R&amp;8Last Printed: &amp;D</oddFooter>
      </headerFooter>
    </customSheetView>
    <customSheetView guid="{D8BDCE43-7831-4B09-9392-EC4D7099C97D}" scale="85">
      <pane xSplit="2" ySplit="10" topLeftCell="V20" activePane="bottomRight" state="frozen"/>
      <selection pane="bottomRight" activeCell="W14" sqref="W14"/>
      <pageMargins left="0.17" right="0.17" top="0.73" bottom="0.4" header="0.22" footer="0.21"/>
      <printOptions horizontalCentered="1" gridLines="1"/>
      <pageSetup scale="60" fitToHeight="0" orientation="portrait" r:id="rId18"/>
      <headerFooter alignWithMargins="0">
        <oddHeader>&amp;CeApp Wizard #900
Product Rules</oddHeader>
        <oddFooter>&amp;L&amp;8&amp;Z
&amp;F&amp;C&amp;8Page &amp;P of &amp;N&amp;R&amp;8Last Printed: &amp;D</oddFooter>
      </headerFooter>
    </customSheetView>
    <customSheetView guid="{15F11D53-F283-45DB-92C2-4629B2FF7512}" showPageBreaks="1" showRuler="0">
      <pane xSplit="2" ySplit="10" topLeftCell="C23" activePane="bottomRight" state="frozen"/>
      <selection pane="bottomRight" activeCell="A27" sqref="A27"/>
      <pageMargins left="0.25" right="0.25" top="0.73" bottom="0.4" header="0.5" footer="0.21"/>
      <printOptions horizontalCentered="1" gridLines="1"/>
      <pageSetup scale="60" fitToHeight="0" orientation="portrait" r:id="rId19"/>
      <headerFooter alignWithMargins="0">
        <oddHeader>&amp;CeApp Wizard #900
Product Rules</oddHeader>
        <oddFooter>&amp;L&amp;8&amp;Z
&amp;F&amp;C&amp;8Page &amp;P of &amp;N&amp;R&amp;8Last Printed: &amp;D</oddFooter>
      </headerFooter>
    </customSheetView>
    <customSheetView guid="{1FB6B331-B7CE-4298-AA47-8C1BD28DD587}">
      <pane xSplit="2" ySplit="10" topLeftCell="L11" activePane="bottomRight" state="frozen"/>
      <selection pane="bottomRight" activeCell="L1" sqref="L1"/>
      <pageMargins left="0.25" right="0.25" top="0.73" bottom="0.4" header="0.5" footer="0.21"/>
      <printOptions horizontalCentered="1" gridLines="1"/>
      <pageSetup scale="60" fitToHeight="0" orientation="portrait" r:id="rId20"/>
      <headerFooter alignWithMargins="0">
        <oddHeader>&amp;CeApp Wizard #900
Product Rules</oddHeader>
        <oddFooter>&amp;L&amp;8&amp;Z
&amp;F&amp;C&amp;8Page &amp;P of &amp;N&amp;R&amp;8Last Printed: &amp;D</oddFooter>
      </headerFooter>
    </customSheetView>
    <customSheetView guid="{5F374EB0-4A86-4449-9A01-EA8D609C1ABF}">
      <pane xSplit="2" ySplit="10" topLeftCell="C11" activePane="bottomRight" state="frozen"/>
      <selection pane="bottomRight" activeCell="C11" sqref="C11"/>
      <pageMargins left="0.25" right="0.25" top="0.73" bottom="0.4" header="0.5" footer="0.21"/>
      <printOptions horizontalCentered="1" gridLines="1"/>
      <pageSetup scale="60" fitToHeight="0" orientation="portrait" r:id="rId21"/>
      <headerFooter alignWithMargins="0">
        <oddHeader>&amp;CeApp Wizard #900
Product Rules</oddHeader>
        <oddFooter>&amp;L&amp;8&amp;Z
&amp;F&amp;C&amp;8Page &amp;P of &amp;N&amp;R&amp;8Last Printed: &amp;D</oddFooter>
      </headerFooter>
    </customSheetView>
    <customSheetView guid="{79D62240-7F26-4B6A-AAB5-775BFC0062C9}" showPageBreaks="1" fitToPage="1" showAutoFilter="1" hiddenColumns="1">
      <pane xSplit="2" ySplit="10" topLeftCell="C22" activePane="bottomRight" state="frozen"/>
      <selection pane="bottomRight" activeCell="A23" sqref="A23"/>
      <pageMargins left="0.25" right="0.25" top="0.73" bottom="0.4" header="0.5" footer="0.21"/>
      <printOptions horizontalCentered="1" gridLines="1"/>
      <pageSetup scale="10" fitToHeight="0" orientation="landscape" r:id="rId22"/>
      <headerFooter alignWithMargins="0">
        <oddHeader>&amp;CeApp Wizard #900
Product Rules</oddHeader>
        <oddFooter>&amp;L&amp;8&amp;Z
&amp;F&amp;C&amp;8Page &amp;P of &amp;N&amp;R&amp;8Last Printed: &amp;D</oddFooter>
      </headerFooter>
      <autoFilter ref="A2:AF185"/>
    </customSheetView>
  </customSheetViews>
  <phoneticPr fontId="64" type="noConversion"/>
  <printOptions horizontalCentered="1" gridLines="1"/>
  <pageMargins left="0.25" right="0.25" top="0.73" bottom="0.4" header="0.5" footer="0.21"/>
  <pageSetup scale="21" fitToHeight="0" orientation="landscape" r:id="rId23"/>
  <headerFooter alignWithMargins="0">
    <oddHeader>&amp;CeApp Wizard #900
Product Rules</oddHeader>
    <oddFooter>&amp;L&amp;8&amp;Z
&amp;F&amp;C&amp;8Page &amp;P of &amp;N&amp;R&amp;8Last Printed: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1"/>
  <sheetViews>
    <sheetView topLeftCell="A22" workbookViewId="0">
      <selection activeCell="E12" sqref="E12"/>
    </sheetView>
  </sheetViews>
  <sheetFormatPr defaultColWidth="9.109375" defaultRowHeight="13.2" x14ac:dyDescent="0.25"/>
  <cols>
    <col min="1" max="1" width="5.44140625" style="26" customWidth="1"/>
    <col min="2" max="2" width="10.5546875" style="27" customWidth="1"/>
    <col min="3" max="3" width="23.44140625" style="27" customWidth="1"/>
    <col min="4" max="4" width="8" style="27" bestFit="1" customWidth="1"/>
    <col min="5" max="5" width="58.109375" style="667" customWidth="1"/>
    <col min="6" max="7" width="37.5546875" style="667" customWidth="1"/>
    <col min="8" max="8" width="13" style="668" customWidth="1"/>
    <col min="9" max="16384" width="9.109375" style="104"/>
  </cols>
  <sheetData>
    <row r="2" spans="1:8" ht="24" x14ac:dyDescent="0.25">
      <c r="A2" s="622"/>
      <c r="B2" s="623" t="s">
        <v>441</v>
      </c>
      <c r="C2" s="624" t="s">
        <v>369</v>
      </c>
      <c r="D2" s="623"/>
      <c r="E2" s="625"/>
      <c r="F2" s="625"/>
      <c r="G2" s="625"/>
      <c r="H2" s="626"/>
    </row>
    <row r="3" spans="1:8" x14ac:dyDescent="0.25">
      <c r="A3" s="627"/>
      <c r="B3" s="628"/>
      <c r="C3" s="628"/>
      <c r="D3" s="628"/>
      <c r="E3" s="629" t="s">
        <v>62</v>
      </c>
      <c r="F3" s="629"/>
      <c r="G3" s="629" t="s">
        <v>540</v>
      </c>
      <c r="H3" s="630" t="s">
        <v>870</v>
      </c>
    </row>
    <row r="4" spans="1:8" x14ac:dyDescent="0.25">
      <c r="A4" s="631"/>
      <c r="B4" s="623"/>
      <c r="C4" s="624" t="s">
        <v>209</v>
      </c>
      <c r="D4" s="632"/>
      <c r="E4" s="633"/>
      <c r="F4" s="633"/>
      <c r="G4" s="633"/>
      <c r="H4" s="634"/>
    </row>
    <row r="5" spans="1:8" x14ac:dyDescent="0.25">
      <c r="A5" s="635"/>
      <c r="B5" s="636"/>
      <c r="C5" s="628"/>
      <c r="D5" s="636"/>
      <c r="E5" s="629" t="s">
        <v>210</v>
      </c>
      <c r="F5" s="629" t="s">
        <v>63</v>
      </c>
      <c r="G5" s="629" t="s">
        <v>540</v>
      </c>
      <c r="H5" s="629" t="s">
        <v>870</v>
      </c>
    </row>
    <row r="6" spans="1:8" x14ac:dyDescent="0.25">
      <c r="A6" s="637"/>
      <c r="B6" s="638"/>
      <c r="C6" s="639"/>
      <c r="D6" s="639"/>
      <c r="E6" s="640" t="s">
        <v>848</v>
      </c>
      <c r="F6" s="641" t="s">
        <v>4098</v>
      </c>
      <c r="G6" s="641" t="s">
        <v>4184</v>
      </c>
      <c r="H6" s="642" t="s">
        <v>871</v>
      </c>
    </row>
    <row r="7" spans="1:8" x14ac:dyDescent="0.25">
      <c r="A7" s="710"/>
      <c r="B7" s="711"/>
      <c r="C7" s="712"/>
      <c r="D7" s="712"/>
      <c r="E7" s="715" t="s">
        <v>849</v>
      </c>
      <c r="F7" s="716" t="s">
        <v>4098</v>
      </c>
      <c r="G7" s="716" t="s">
        <v>4185</v>
      </c>
      <c r="H7" s="717" t="s">
        <v>871</v>
      </c>
    </row>
    <row r="8" spans="1:8" x14ac:dyDescent="0.25">
      <c r="A8" s="637"/>
      <c r="B8" s="638"/>
      <c r="C8" s="639"/>
      <c r="D8" s="639"/>
      <c r="E8" s="643" t="s">
        <v>98</v>
      </c>
      <c r="F8" s="644" t="s">
        <v>316</v>
      </c>
      <c r="G8" s="644" t="s">
        <v>189</v>
      </c>
      <c r="H8" s="645" t="s">
        <v>872</v>
      </c>
    </row>
    <row r="9" spans="1:8" ht="26.4" x14ac:dyDescent="0.25">
      <c r="A9" s="637"/>
      <c r="B9" s="638"/>
      <c r="C9" s="639"/>
      <c r="D9" s="639"/>
      <c r="E9" s="646" t="s">
        <v>4062</v>
      </c>
      <c r="F9" s="647" t="s">
        <v>4063</v>
      </c>
      <c r="G9" s="647" t="s">
        <v>4064</v>
      </c>
      <c r="H9" s="645" t="s">
        <v>872</v>
      </c>
    </row>
    <row r="10" spans="1:8" ht="116.25" customHeight="1" x14ac:dyDescent="0.25">
      <c r="A10" s="637"/>
      <c r="B10" s="638"/>
      <c r="C10" s="639"/>
      <c r="D10" s="639"/>
      <c r="E10" s="646" t="s">
        <v>4065</v>
      </c>
      <c r="F10" s="647" t="s">
        <v>317</v>
      </c>
      <c r="G10" s="647" t="s">
        <v>4066</v>
      </c>
      <c r="H10" s="645" t="s">
        <v>872</v>
      </c>
    </row>
    <row r="11" spans="1:8" ht="60" customHeight="1" x14ac:dyDescent="0.25">
      <c r="A11" s="637"/>
      <c r="B11" s="638"/>
      <c r="C11" s="639"/>
      <c r="D11" s="639"/>
      <c r="E11" s="646" t="s">
        <v>4067</v>
      </c>
      <c r="F11" s="647" t="s">
        <v>845</v>
      </c>
      <c r="G11" s="647" t="s">
        <v>873</v>
      </c>
      <c r="H11" s="645" t="s">
        <v>872</v>
      </c>
    </row>
    <row r="12" spans="1:8" s="25" customFormat="1" ht="210.75" customHeight="1" x14ac:dyDescent="0.25">
      <c r="A12" s="637"/>
      <c r="B12" s="638"/>
      <c r="C12" s="639"/>
      <c r="D12" s="639"/>
      <c r="E12" s="648" t="s">
        <v>4068</v>
      </c>
      <c r="F12" s="647" t="s">
        <v>609</v>
      </c>
      <c r="G12" s="647" t="s">
        <v>4069</v>
      </c>
      <c r="H12" s="645" t="s">
        <v>872</v>
      </c>
    </row>
    <row r="13" spans="1:8" s="25" customFormat="1" ht="53.25" customHeight="1" x14ac:dyDescent="0.25">
      <c r="A13" s="637"/>
      <c r="B13" s="638"/>
      <c r="C13" s="639"/>
      <c r="D13" s="639"/>
      <c r="E13" s="646" t="s">
        <v>4070</v>
      </c>
      <c r="F13" s="644" t="s">
        <v>422</v>
      </c>
      <c r="G13" s="644" t="s">
        <v>4064</v>
      </c>
      <c r="H13" s="645" t="s">
        <v>872</v>
      </c>
    </row>
    <row r="14" spans="1:8" s="25" customFormat="1" x14ac:dyDescent="0.25">
      <c r="A14" s="637"/>
      <c r="B14" s="638"/>
      <c r="C14" s="639"/>
      <c r="D14" s="639"/>
      <c r="E14" s="646" t="s">
        <v>4071</v>
      </c>
      <c r="F14" s="644" t="s">
        <v>169</v>
      </c>
      <c r="G14" s="644" t="s">
        <v>170</v>
      </c>
      <c r="H14" s="645" t="s">
        <v>872</v>
      </c>
    </row>
    <row r="15" spans="1:8" ht="39.6" x14ac:dyDescent="0.25">
      <c r="A15" s="637"/>
      <c r="B15" s="638"/>
      <c r="C15" s="639"/>
      <c r="D15" s="639"/>
      <c r="E15" s="644" t="str">
        <f>"If IGO, enter GUID
ELSE
If NIGO, type 'None'"</f>
        <v>If IGO, enter GUID
ELSE
If NIGO, type 'None'</v>
      </c>
      <c r="F15" s="644" t="s">
        <v>846</v>
      </c>
      <c r="G15" s="644"/>
      <c r="H15" s="645" t="s">
        <v>872</v>
      </c>
    </row>
    <row r="16" spans="1:8" ht="26.4" x14ac:dyDescent="0.25">
      <c r="A16" s="710"/>
      <c r="B16" s="711"/>
      <c r="C16" s="712"/>
      <c r="D16" s="712"/>
      <c r="E16" s="713" t="s">
        <v>851</v>
      </c>
      <c r="F16" s="713" t="s">
        <v>852</v>
      </c>
      <c r="G16" s="713" t="s">
        <v>4072</v>
      </c>
      <c r="H16" s="714" t="s">
        <v>871</v>
      </c>
    </row>
    <row r="17" spans="1:8" ht="52.8" x14ac:dyDescent="0.25">
      <c r="A17" s="637"/>
      <c r="B17" s="638"/>
      <c r="C17" s="639"/>
      <c r="D17" s="639"/>
      <c r="E17" s="713" t="s">
        <v>861</v>
      </c>
      <c r="F17" s="713" t="s">
        <v>852</v>
      </c>
      <c r="G17" s="713" t="s">
        <v>862</v>
      </c>
      <c r="H17" s="714" t="s">
        <v>871</v>
      </c>
    </row>
    <row r="18" spans="1:8" ht="26.4" x14ac:dyDescent="0.25">
      <c r="A18" s="649"/>
      <c r="B18" s="650"/>
      <c r="C18" s="651"/>
      <c r="D18" s="652"/>
      <c r="E18" s="646" t="s">
        <v>4073</v>
      </c>
      <c r="F18" s="653" t="s">
        <v>878</v>
      </c>
      <c r="G18" s="654" t="s">
        <v>189</v>
      </c>
      <c r="H18" s="645" t="s">
        <v>871</v>
      </c>
    </row>
    <row r="19" spans="1:8" x14ac:dyDescent="0.25">
      <c r="A19" s="655"/>
      <c r="B19" s="656"/>
      <c r="C19" s="656" t="s">
        <v>576</v>
      </c>
      <c r="D19" s="657"/>
      <c r="E19" s="658"/>
      <c r="F19" s="658"/>
      <c r="G19" s="659"/>
      <c r="H19" s="660"/>
    </row>
    <row r="20" spans="1:8" ht="24" x14ac:dyDescent="0.25">
      <c r="A20" s="627" t="s">
        <v>331</v>
      </c>
      <c r="B20" s="628"/>
      <c r="C20" s="628" t="s">
        <v>617</v>
      </c>
      <c r="D20" s="661" t="s">
        <v>240</v>
      </c>
      <c r="E20" s="629" t="s">
        <v>332</v>
      </c>
      <c r="F20" s="629" t="s">
        <v>84</v>
      </c>
      <c r="G20" s="629" t="s">
        <v>475</v>
      </c>
      <c r="H20" s="630" t="s">
        <v>870</v>
      </c>
    </row>
    <row r="21" spans="1:8" s="25" customFormat="1" ht="26.4" x14ac:dyDescent="0.25">
      <c r="A21" s="662">
        <v>1</v>
      </c>
      <c r="B21" s="638" t="s">
        <v>2525</v>
      </c>
      <c r="C21" s="663"/>
      <c r="D21" s="664"/>
      <c r="E21" s="708" t="s">
        <v>4187</v>
      </c>
      <c r="F21" s="708" t="s">
        <v>4186</v>
      </c>
      <c r="G21" s="653" t="s">
        <v>875</v>
      </c>
      <c r="H21" s="645" t="s">
        <v>871</v>
      </c>
    </row>
    <row r="22" spans="1:8" s="25" customFormat="1" ht="105.6" x14ac:dyDescent="0.25">
      <c r="A22" s="662">
        <v>2</v>
      </c>
      <c r="B22" s="638"/>
      <c r="C22" s="663"/>
      <c r="D22" s="664"/>
      <c r="E22" s="653" t="s">
        <v>4074</v>
      </c>
      <c r="F22" s="653" t="s">
        <v>1440</v>
      </c>
      <c r="G22" s="653"/>
      <c r="H22" s="645" t="s">
        <v>871</v>
      </c>
    </row>
    <row r="23" spans="1:8" s="25" customFormat="1" ht="39.6" x14ac:dyDescent="0.25">
      <c r="A23" s="662">
        <v>3</v>
      </c>
      <c r="B23" s="638"/>
      <c r="C23" s="663"/>
      <c r="D23" s="664"/>
      <c r="E23" s="653" t="s">
        <v>4075</v>
      </c>
      <c r="F23" s="653" t="s">
        <v>855</v>
      </c>
      <c r="G23" s="653"/>
      <c r="H23" s="645" t="s">
        <v>871</v>
      </c>
    </row>
    <row r="24" spans="1:8" s="25" customFormat="1" ht="52.8" x14ac:dyDescent="0.25">
      <c r="A24" s="662">
        <v>4</v>
      </c>
      <c r="B24" s="638"/>
      <c r="C24" s="663"/>
      <c r="D24" s="664"/>
      <c r="E24" s="653" t="str">
        <f>"If Issue State = MT and LTC Rider= True 
"</f>
        <v xml:space="preserve">If Issue State = MT and LTC Rider= True 
</v>
      </c>
      <c r="F24" s="653" t="s">
        <v>4076</v>
      </c>
      <c r="G24" s="653"/>
      <c r="H24" s="645" t="s">
        <v>871</v>
      </c>
    </row>
    <row r="25" spans="1:8" s="25" customFormat="1" ht="92.4" x14ac:dyDescent="0.25">
      <c r="A25" s="662">
        <v>5</v>
      </c>
      <c r="B25" s="638"/>
      <c r="C25" s="663"/>
      <c r="D25" s="664"/>
      <c r="E25" s="653" t="s">
        <v>4077</v>
      </c>
      <c r="F25" s="653" t="s">
        <v>4078</v>
      </c>
      <c r="G25" s="653"/>
      <c r="H25" s="645" t="s">
        <v>871</v>
      </c>
    </row>
    <row r="26" spans="1:8" s="25" customFormat="1" ht="39.6" x14ac:dyDescent="0.25">
      <c r="A26" s="662">
        <v>6</v>
      </c>
      <c r="B26" s="638"/>
      <c r="C26" s="663"/>
      <c r="D26" s="664"/>
      <c r="E26" s="653" t="s">
        <v>4079</v>
      </c>
      <c r="F26" s="653" t="s">
        <v>853</v>
      </c>
      <c r="G26" s="653"/>
      <c r="H26" s="645" t="s">
        <v>871</v>
      </c>
    </row>
    <row r="27" spans="1:8" s="25" customFormat="1" ht="72.75" customHeight="1" x14ac:dyDescent="0.25">
      <c r="A27" s="662">
        <v>7</v>
      </c>
      <c r="B27" s="638"/>
      <c r="C27" s="663"/>
      <c r="D27" s="664"/>
      <c r="E27" s="708" t="s">
        <v>4080</v>
      </c>
      <c r="F27" s="653" t="s">
        <v>1093</v>
      </c>
      <c r="G27" s="653"/>
      <c r="H27" s="645" t="s">
        <v>871</v>
      </c>
    </row>
    <row r="28" spans="1:8" s="25" customFormat="1" ht="77.400000000000006" customHeight="1" x14ac:dyDescent="0.25">
      <c r="A28" s="662">
        <v>8</v>
      </c>
      <c r="B28" s="638" t="s">
        <v>2525</v>
      </c>
      <c r="C28" s="663"/>
      <c r="D28" s="664"/>
      <c r="E28" s="653" t="s">
        <v>4081</v>
      </c>
      <c r="F28" s="653" t="s">
        <v>1094</v>
      </c>
      <c r="G28" s="653"/>
      <c r="H28" s="645" t="s">
        <v>871</v>
      </c>
    </row>
    <row r="29" spans="1:8" s="25" customFormat="1" ht="52.8" x14ac:dyDescent="0.25">
      <c r="A29" s="662">
        <v>9</v>
      </c>
      <c r="B29" s="638"/>
      <c r="C29" s="663"/>
      <c r="D29" s="664"/>
      <c r="E29" s="653" t="s">
        <v>4082</v>
      </c>
      <c r="F29" s="653" t="s">
        <v>1205</v>
      </c>
      <c r="G29" s="653"/>
      <c r="H29" s="645" t="s">
        <v>871</v>
      </c>
    </row>
    <row r="30" spans="1:8" s="25" customFormat="1" ht="39.6" x14ac:dyDescent="0.25">
      <c r="A30" s="662">
        <v>10</v>
      </c>
      <c r="B30" s="638"/>
      <c r="C30" s="663"/>
      <c r="D30" s="664"/>
      <c r="E30" s="653" t="s">
        <v>4083</v>
      </c>
      <c r="F30" s="653" t="s">
        <v>1123</v>
      </c>
      <c r="G30" s="653"/>
      <c r="H30" s="645" t="s">
        <v>871</v>
      </c>
    </row>
    <row r="31" spans="1:8" s="25" customFormat="1" ht="92.4" x14ac:dyDescent="0.25">
      <c r="A31" s="662">
        <v>11</v>
      </c>
      <c r="B31" s="638"/>
      <c r="C31" s="663"/>
      <c r="D31" s="664"/>
      <c r="E31" s="653" t="s">
        <v>4084</v>
      </c>
      <c r="F31" s="653" t="s">
        <v>868</v>
      </c>
      <c r="G31" s="653"/>
      <c r="H31" s="645" t="s">
        <v>871</v>
      </c>
    </row>
    <row r="32" spans="1:8" s="25" customFormat="1" ht="92.4" x14ac:dyDescent="0.25">
      <c r="A32" s="662">
        <v>12</v>
      </c>
      <c r="B32" s="638"/>
      <c r="C32" s="663"/>
      <c r="D32" s="664"/>
      <c r="E32" s="653" t="s">
        <v>4085</v>
      </c>
      <c r="F32" s="653" t="s">
        <v>1095</v>
      </c>
      <c r="G32" s="653"/>
      <c r="H32" s="645" t="s">
        <v>871</v>
      </c>
    </row>
    <row r="33" spans="1:8" s="25" customFormat="1" ht="52.8" x14ac:dyDescent="0.25">
      <c r="A33" s="662">
        <v>13</v>
      </c>
      <c r="B33" s="638"/>
      <c r="C33" s="663"/>
      <c r="D33" s="664"/>
      <c r="E33" s="653" t="s">
        <v>4086</v>
      </c>
      <c r="F33" s="653" t="s">
        <v>4087</v>
      </c>
      <c r="G33" s="653"/>
      <c r="H33" s="645" t="s">
        <v>871</v>
      </c>
    </row>
    <row r="34" spans="1:8" s="25" customFormat="1" ht="52.8" x14ac:dyDescent="0.25">
      <c r="A34" s="662">
        <v>14</v>
      </c>
      <c r="B34" s="638"/>
      <c r="C34" s="663"/>
      <c r="D34" s="664"/>
      <c r="E34" s="709" t="s">
        <v>4088</v>
      </c>
      <c r="F34" s="653" t="s">
        <v>4089</v>
      </c>
      <c r="G34" s="653"/>
      <c r="H34" s="645" t="s">
        <v>871</v>
      </c>
    </row>
    <row r="35" spans="1:8" s="25" customFormat="1" ht="39.6" x14ac:dyDescent="0.25">
      <c r="A35" s="662">
        <v>15</v>
      </c>
      <c r="B35" s="638" t="s">
        <v>2525</v>
      </c>
      <c r="C35" s="663"/>
      <c r="D35" s="664"/>
      <c r="E35" s="708" t="s">
        <v>4090</v>
      </c>
      <c r="F35" s="653" t="s">
        <v>854</v>
      </c>
      <c r="G35" s="653"/>
      <c r="H35" s="645" t="s">
        <v>871</v>
      </c>
    </row>
    <row r="36" spans="1:8" s="25" customFormat="1" ht="79.2" x14ac:dyDescent="0.25">
      <c r="A36" s="662">
        <v>16</v>
      </c>
      <c r="B36" s="638" t="s">
        <v>2525</v>
      </c>
      <c r="C36" s="663"/>
      <c r="D36" s="664"/>
      <c r="E36" s="653" t="s">
        <v>4091</v>
      </c>
      <c r="F36" s="665" t="s">
        <v>1187</v>
      </c>
      <c r="G36" s="653"/>
      <c r="H36" s="645" t="s">
        <v>871</v>
      </c>
    </row>
    <row r="37" spans="1:8" s="25" customFormat="1" ht="66" x14ac:dyDescent="0.25">
      <c r="A37" s="662">
        <v>17</v>
      </c>
      <c r="B37" s="638"/>
      <c r="C37" s="663"/>
      <c r="D37" s="664"/>
      <c r="E37" s="653" t="s">
        <v>4092</v>
      </c>
      <c r="F37" s="665" t="s">
        <v>1188</v>
      </c>
      <c r="G37" s="653"/>
      <c r="H37" s="645" t="s">
        <v>871</v>
      </c>
    </row>
    <row r="38" spans="1:8" s="25" customFormat="1" ht="39.6" x14ac:dyDescent="0.25">
      <c r="A38" s="662">
        <v>18</v>
      </c>
      <c r="B38" s="638"/>
      <c r="C38" s="663"/>
      <c r="D38" s="664"/>
      <c r="E38" s="666" t="s">
        <v>4093</v>
      </c>
      <c r="F38" s="665" t="s">
        <v>1305</v>
      </c>
      <c r="G38" s="653"/>
      <c r="H38" s="645" t="s">
        <v>871</v>
      </c>
    </row>
    <row r="39" spans="1:8" s="25" customFormat="1" ht="79.2" x14ac:dyDescent="0.25">
      <c r="A39" s="662">
        <v>19</v>
      </c>
      <c r="B39" s="638"/>
      <c r="C39" s="663"/>
      <c r="D39" s="664"/>
      <c r="E39" s="666" t="s">
        <v>4094</v>
      </c>
      <c r="F39" s="665" t="s">
        <v>1364</v>
      </c>
      <c r="G39" s="653"/>
      <c r="H39" s="645" t="s">
        <v>871</v>
      </c>
    </row>
    <row r="40" spans="1:8" s="25" customFormat="1" ht="39.6" x14ac:dyDescent="0.25">
      <c r="A40" s="662">
        <v>20</v>
      </c>
      <c r="B40" s="638"/>
      <c r="C40" s="663"/>
      <c r="D40" s="664"/>
      <c r="E40" s="666" t="s">
        <v>4056</v>
      </c>
      <c r="F40" s="665" t="s">
        <v>4095</v>
      </c>
      <c r="G40" s="653"/>
      <c r="H40" s="645" t="s">
        <v>871</v>
      </c>
    </row>
    <row r="41" spans="1:8" s="25" customFormat="1" ht="52.8" x14ac:dyDescent="0.25">
      <c r="A41" s="662">
        <v>21</v>
      </c>
      <c r="B41" s="638"/>
      <c r="C41" s="663"/>
      <c r="D41" s="664"/>
      <c r="E41" s="666" t="s">
        <v>4096</v>
      </c>
      <c r="F41" s="665" t="s">
        <v>4097</v>
      </c>
      <c r="G41" s="653"/>
      <c r="H41" s="645" t="s">
        <v>871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2:I98"/>
  <sheetViews>
    <sheetView zoomScaleNormal="100" workbookViewId="0">
      <selection activeCell="E9" sqref="E9"/>
    </sheetView>
  </sheetViews>
  <sheetFormatPr defaultRowHeight="13.2" x14ac:dyDescent="0.25"/>
  <cols>
    <col min="1" max="1" width="5.44140625" style="26" customWidth="1"/>
    <col min="2" max="2" width="10.5546875" style="27" hidden="1" customWidth="1"/>
    <col min="3" max="3" width="23.44140625" style="27" customWidth="1"/>
    <col min="4" max="4" width="8" style="27" bestFit="1" customWidth="1"/>
    <col min="5" max="5" width="48.44140625" style="28" customWidth="1"/>
    <col min="6" max="7" width="37.5546875" style="28" customWidth="1"/>
    <col min="8" max="8" width="13" style="29" customWidth="1"/>
    <col min="9" max="9" width="17.44140625" style="34" customWidth="1"/>
  </cols>
  <sheetData>
    <row r="2" spans="1:9" ht="24" x14ac:dyDescent="0.25">
      <c r="A2" s="188"/>
      <c r="B2" s="189" t="s">
        <v>441</v>
      </c>
      <c r="C2" s="198" t="s">
        <v>369</v>
      </c>
      <c r="D2" s="189"/>
      <c r="E2" s="189"/>
      <c r="F2" s="189"/>
      <c r="G2" s="189"/>
      <c r="H2" s="188"/>
    </row>
    <row r="3" spans="1:9" x14ac:dyDescent="0.25">
      <c r="A3" s="151"/>
      <c r="B3" s="152"/>
      <c r="C3" s="152"/>
      <c r="D3" s="152"/>
      <c r="E3" s="152" t="s">
        <v>62</v>
      </c>
      <c r="F3" s="152"/>
      <c r="G3" s="152" t="s">
        <v>540</v>
      </c>
      <c r="H3" s="151" t="s">
        <v>870</v>
      </c>
    </row>
    <row r="4" spans="1:9" x14ac:dyDescent="0.25">
      <c r="A4" s="190"/>
      <c r="B4" s="189"/>
      <c r="C4" s="198" t="s">
        <v>209</v>
      </c>
      <c r="D4" s="191"/>
      <c r="E4" s="191"/>
      <c r="F4" s="191"/>
      <c r="G4" s="191"/>
      <c r="H4" s="190"/>
    </row>
    <row r="5" spans="1:9" x14ac:dyDescent="0.25">
      <c r="A5" s="153"/>
      <c r="B5" s="154"/>
      <c r="C5" s="152"/>
      <c r="D5" s="154"/>
      <c r="E5" s="152" t="s">
        <v>210</v>
      </c>
      <c r="F5" s="152" t="s">
        <v>63</v>
      </c>
      <c r="G5" s="152" t="s">
        <v>540</v>
      </c>
      <c r="H5" s="152" t="s">
        <v>870</v>
      </c>
    </row>
    <row r="6" spans="1:9" s="104" customFormat="1" ht="36" x14ac:dyDescent="0.25">
      <c r="A6" s="52"/>
      <c r="B6" s="88" t="s">
        <v>445</v>
      </c>
      <c r="C6" s="53"/>
      <c r="D6" s="53"/>
      <c r="E6" s="54" t="s">
        <v>848</v>
      </c>
      <c r="F6" s="53" t="s">
        <v>850</v>
      </c>
      <c r="G6" s="53" t="e">
        <f>"If "&amp;#REF!&amp;" = checked 
OR if NIGO"</f>
        <v>#REF!</v>
      </c>
      <c r="H6" s="52" t="s">
        <v>871</v>
      </c>
      <c r="I6" s="34"/>
    </row>
    <row r="7" spans="1:9" s="104" customFormat="1" ht="36" x14ac:dyDescent="0.25">
      <c r="A7" s="52"/>
      <c r="B7" s="88" t="s">
        <v>445</v>
      </c>
      <c r="C7" s="53"/>
      <c r="D7" s="53"/>
      <c r="E7" s="54" t="s">
        <v>849</v>
      </c>
      <c r="F7" s="53" t="s">
        <v>850</v>
      </c>
      <c r="G7" s="53" t="e">
        <f>"If "&amp;#REF!&amp;" = checked and 'Apply eSignature &amp; Submit' on the Producer Validation and Submission screen is clicked
OR if "&amp;#REF!&amp;" = checked and if 'Submit to Pacific Life Insurance Company' or 'Submit to Pacific Life &amp; Annuity Company' on the Producer's Apply eSignature screen is clicked"</f>
        <v>#REF!</v>
      </c>
      <c r="H7" s="52" t="s">
        <v>871</v>
      </c>
      <c r="I7" s="206"/>
    </row>
    <row r="8" spans="1:9" ht="36" x14ac:dyDescent="0.25">
      <c r="A8" s="52"/>
      <c r="B8" s="88" t="s">
        <v>445</v>
      </c>
      <c r="C8" s="53"/>
      <c r="D8" s="53"/>
      <c r="E8" s="54" t="s">
        <v>98</v>
      </c>
      <c r="F8" s="53" t="s">
        <v>316</v>
      </c>
      <c r="G8" s="53" t="s">
        <v>189</v>
      </c>
      <c r="H8" s="52" t="s">
        <v>872</v>
      </c>
    </row>
    <row r="9" spans="1:9" ht="57" x14ac:dyDescent="0.25">
      <c r="A9" s="52"/>
      <c r="B9" s="88" t="s">
        <v>445</v>
      </c>
      <c r="C9" s="53"/>
      <c r="D9" s="53"/>
      <c r="E9" s="53" t="s">
        <v>2368</v>
      </c>
      <c r="F9" s="53" t="s">
        <v>168</v>
      </c>
      <c r="G9" s="53" t="s">
        <v>1119</v>
      </c>
      <c r="H9" s="52" t="s">
        <v>872</v>
      </c>
    </row>
    <row r="10" spans="1:9" ht="116.25" customHeight="1" x14ac:dyDescent="0.25">
      <c r="A10" s="52"/>
      <c r="B10" s="88" t="s">
        <v>445</v>
      </c>
      <c r="C10" s="53"/>
      <c r="D10" s="53"/>
      <c r="E10" s="21" t="e">
        <f>#REF!&amp;" "&amp;#REF!&amp;" "&amp;#REF!&amp;"
AND
if "&amp;#REF!&amp;" &lt;&gt; Blank then type '(' "&amp;#REF!&amp;" ')'"</f>
        <v>#REF!</v>
      </c>
      <c r="F10" s="53" t="s">
        <v>317</v>
      </c>
      <c r="G10" s="53" t="s">
        <v>587</v>
      </c>
      <c r="H10" s="52" t="s">
        <v>872</v>
      </c>
    </row>
    <row r="11" spans="1:9" s="104" customFormat="1" ht="60" customHeight="1" x14ac:dyDescent="0.25">
      <c r="A11" s="52"/>
      <c r="B11" s="88" t="s">
        <v>445</v>
      </c>
      <c r="C11" s="53"/>
      <c r="D11" s="53"/>
      <c r="E11" s="53" t="e">
        <f>#REF!&amp;" "&amp;#REF!&amp;" "&amp;#REF!&amp;" add ',' "&amp;#REF!</f>
        <v>#REF!</v>
      </c>
      <c r="F11" s="53" t="s">
        <v>845</v>
      </c>
      <c r="G11" s="53" t="s">
        <v>873</v>
      </c>
      <c r="H11" s="52" t="s">
        <v>872</v>
      </c>
      <c r="I11" s="34"/>
    </row>
    <row r="12" spans="1:9" s="25" customFormat="1" ht="210.75" customHeight="1" x14ac:dyDescent="0.25">
      <c r="A12" s="52"/>
      <c r="B12" s="88" t="s">
        <v>446</v>
      </c>
      <c r="C12" s="53"/>
      <c r="D12" s="53"/>
      <c r="E12" s="21" t="s">
        <v>2360</v>
      </c>
      <c r="F12" s="53" t="s">
        <v>609</v>
      </c>
      <c r="G12" s="53" t="s">
        <v>600</v>
      </c>
      <c r="H12" s="52" t="s">
        <v>872</v>
      </c>
      <c r="I12" s="74"/>
    </row>
    <row r="13" spans="1:9" s="25" customFormat="1" ht="53.25" customHeight="1" x14ac:dyDescent="0.25">
      <c r="A13" s="52"/>
      <c r="B13" s="88" t="s">
        <v>211</v>
      </c>
      <c r="C13" s="53"/>
      <c r="D13" s="53"/>
      <c r="E13" s="53" t="e">
        <f>"If "&amp;#REF!&amp;" &lt;&gt; Life/LTC, Enter "&amp;#REF!&amp;"
If "&amp;#REF!&amp;" = Life/LTC, type 'Please see attached quote."</f>
        <v>#REF!</v>
      </c>
      <c r="F13" s="53" t="s">
        <v>422</v>
      </c>
      <c r="G13" s="53" t="s">
        <v>876</v>
      </c>
      <c r="H13" s="52" t="s">
        <v>872</v>
      </c>
      <c r="I13" s="208"/>
    </row>
    <row r="14" spans="1:9" s="25" customFormat="1" ht="36" x14ac:dyDescent="0.25">
      <c r="A14" s="52"/>
      <c r="B14" s="88" t="s">
        <v>445</v>
      </c>
      <c r="C14" s="53"/>
      <c r="D14" s="53"/>
      <c r="E14" s="53" t="e">
        <f>#REF!</f>
        <v>#REF!</v>
      </c>
      <c r="F14" s="53" t="s">
        <v>169</v>
      </c>
      <c r="G14" s="53" t="s">
        <v>170</v>
      </c>
      <c r="H14" s="52" t="s">
        <v>872</v>
      </c>
      <c r="I14" s="74"/>
    </row>
    <row r="15" spans="1:9" s="104" customFormat="1" ht="36" x14ac:dyDescent="0.25">
      <c r="A15" s="52"/>
      <c r="B15" s="88" t="s">
        <v>445</v>
      </c>
      <c r="C15" s="53"/>
      <c r="D15" s="53"/>
      <c r="E15" s="53" t="str">
        <f>"If IGO, enter GUID
ELSE
If NIGO, type 'None'"</f>
        <v>If IGO, enter GUID
ELSE
If NIGO, type 'None'</v>
      </c>
      <c r="F15" s="53" t="s">
        <v>846</v>
      </c>
      <c r="G15" s="53"/>
      <c r="H15" s="52" t="s">
        <v>872</v>
      </c>
      <c r="I15" s="34"/>
    </row>
    <row r="16" spans="1:9" s="104" customFormat="1" ht="34.200000000000003" x14ac:dyDescent="0.25">
      <c r="A16" s="52"/>
      <c r="B16" s="88"/>
      <c r="C16" s="53"/>
      <c r="D16" s="53"/>
      <c r="E16" s="53" t="s">
        <v>847</v>
      </c>
      <c r="F16" s="53" t="s">
        <v>852</v>
      </c>
      <c r="G16" s="53" t="e">
        <f>"If "&amp;#REF!&amp;" = checked"</f>
        <v>#REF!</v>
      </c>
      <c r="H16" s="52" t="s">
        <v>871</v>
      </c>
      <c r="I16" s="34"/>
    </row>
    <row r="17" spans="1:9" s="104" customFormat="1" ht="34.200000000000003" x14ac:dyDescent="0.25">
      <c r="A17" s="52"/>
      <c r="B17" s="88"/>
      <c r="C17" s="53"/>
      <c r="D17" s="53"/>
      <c r="E17" s="53" t="s">
        <v>851</v>
      </c>
      <c r="F17" s="53" t="s">
        <v>852</v>
      </c>
      <c r="G17" s="53" t="e">
        <f>"If "&amp;#REF!&amp;" = checked and 'Apply eSignature &amp; Submit' on the Producer Validation and Submission screen is clicked
OR if "&amp;#REF!&amp;" = checked and if 'Submit to Pacific Life Insurance Company' or 'Submit to Pacific Life &amp; Annuity Company' on the Producer's Apply eSignature screen is clicked"</f>
        <v>#REF!</v>
      </c>
      <c r="H17" s="52" t="s">
        <v>871</v>
      </c>
      <c r="I17" s="34"/>
    </row>
    <row r="18" spans="1:9" s="104" customFormat="1" ht="57" x14ac:dyDescent="0.25">
      <c r="A18" s="52"/>
      <c r="B18" s="88"/>
      <c r="C18" s="53"/>
      <c r="D18" s="53"/>
      <c r="E18" s="53" t="s">
        <v>861</v>
      </c>
      <c r="F18" s="53" t="s">
        <v>852</v>
      </c>
      <c r="G18" s="53" t="s">
        <v>862</v>
      </c>
      <c r="H18" s="52" t="s">
        <v>871</v>
      </c>
      <c r="I18" s="34"/>
    </row>
    <row r="19" spans="1:9" ht="79.8" x14ac:dyDescent="0.25">
      <c r="A19" s="30"/>
      <c r="B19" s="89" t="s">
        <v>211</v>
      </c>
      <c r="C19" s="31"/>
      <c r="D19" s="72"/>
      <c r="E19" s="266" t="s">
        <v>2369</v>
      </c>
      <c r="F19" s="21" t="s">
        <v>878</v>
      </c>
      <c r="G19" s="22" t="s">
        <v>189</v>
      </c>
      <c r="H19" s="52" t="s">
        <v>871</v>
      </c>
      <c r="I19" s="257"/>
    </row>
    <row r="20" spans="1:9" s="104" customFormat="1" ht="34.200000000000003" x14ac:dyDescent="0.25">
      <c r="A20" s="32"/>
      <c r="B20" s="88" t="s">
        <v>211</v>
      </c>
      <c r="C20" s="23"/>
      <c r="D20" s="204"/>
      <c r="E20" s="53" t="s">
        <v>1134</v>
      </c>
      <c r="F20" s="53" t="s">
        <v>1132</v>
      </c>
      <c r="G20" s="53" t="e">
        <f>"If "&amp;#REF!&amp;" = checked 
OR if "&amp;#REF!&amp;" = checked"</f>
        <v>#REF!</v>
      </c>
      <c r="H20" s="52" t="s">
        <v>1133</v>
      </c>
      <c r="I20" s="34"/>
    </row>
    <row r="21" spans="1:9" x14ac:dyDescent="0.25">
      <c r="A21" s="192"/>
      <c r="B21" s="193"/>
      <c r="C21" s="193" t="s">
        <v>576</v>
      </c>
      <c r="D21" s="194"/>
      <c r="E21" s="195"/>
      <c r="F21" s="195"/>
      <c r="G21" s="196"/>
      <c r="H21" s="197"/>
    </row>
    <row r="22" spans="1:9" ht="24" x14ac:dyDescent="0.25">
      <c r="A22" s="151" t="s">
        <v>331</v>
      </c>
      <c r="B22" s="152"/>
      <c r="C22" s="152" t="s">
        <v>617</v>
      </c>
      <c r="D22" s="155" t="s">
        <v>240</v>
      </c>
      <c r="E22" s="152" t="s">
        <v>332</v>
      </c>
      <c r="F22" s="152" t="s">
        <v>84</v>
      </c>
      <c r="G22" s="152" t="s">
        <v>475</v>
      </c>
      <c r="H22" s="151" t="s">
        <v>870</v>
      </c>
    </row>
    <row r="23" spans="1:9" s="25" customFormat="1" ht="34.200000000000003" x14ac:dyDescent="0.25">
      <c r="A23" s="32">
        <v>1</v>
      </c>
      <c r="B23" s="88" t="s">
        <v>211</v>
      </c>
      <c r="C23" s="23"/>
      <c r="D23" s="35"/>
      <c r="E23" s="21" t="e">
        <f>"If "&amp;#REF!&amp;" &lt;&gt; NY 
AND If all the cover sheet reminders below DO NOT print (ref #2-20) 
AND 
"&amp;#REF!&amp;" = checked"</f>
        <v>#REF!</v>
      </c>
      <c r="F23" s="21" t="s">
        <v>879</v>
      </c>
      <c r="G23" s="21" t="s">
        <v>875</v>
      </c>
      <c r="H23" s="52" t="s">
        <v>871</v>
      </c>
      <c r="I23" s="207"/>
    </row>
    <row r="24" spans="1:9" s="25" customFormat="1" ht="34.200000000000003" x14ac:dyDescent="0.25">
      <c r="A24" s="32">
        <v>1.5</v>
      </c>
      <c r="B24" s="88" t="s">
        <v>211</v>
      </c>
      <c r="C24" s="23"/>
      <c r="D24" s="35"/>
      <c r="E24" s="21" t="e">
        <f>"If "&amp;#REF!&amp;" = NY 
AND If all the cover sheet reminders below DO NOT print (ref #2-20) 
AND 
"&amp;#REF!&amp;" = checked"</f>
        <v>#REF!</v>
      </c>
      <c r="F24" s="21" t="s">
        <v>1097</v>
      </c>
      <c r="G24" s="21" t="s">
        <v>875</v>
      </c>
      <c r="H24" s="52" t="s">
        <v>871</v>
      </c>
      <c r="I24" s="207"/>
    </row>
    <row r="25" spans="1:9" s="25" customFormat="1" ht="34.200000000000003" x14ac:dyDescent="0.25">
      <c r="A25" s="32">
        <v>4</v>
      </c>
      <c r="B25" s="88"/>
      <c r="C25" s="23"/>
      <c r="D25" s="35"/>
      <c r="E25" s="21" t="e">
        <f>"If "&amp;#REF!&amp;" = checked and if "&amp;#REF!&amp;" &lt;&gt; NY AND 'Submit to Pacific Life Insurance Company' on the Producer's Apply eSignature screen is NOT clicked
ELSE
If "&amp;#REF!&amp;" = checked and if "&amp;#REF!&amp;" = NY AND 'Submit to Pacific Life &amp; Annuity Company' on the Producer's Apply eSignature screen is NOT clicked"</f>
        <v>#REF!</v>
      </c>
      <c r="F25" s="21" t="s">
        <v>884</v>
      </c>
      <c r="G25" s="21" t="s">
        <v>877</v>
      </c>
      <c r="H25" s="52" t="s">
        <v>871</v>
      </c>
      <c r="I25" s="74"/>
    </row>
    <row r="26" spans="1:9" s="25" customFormat="1" ht="125.4" x14ac:dyDescent="0.25">
      <c r="A26" s="32">
        <v>2</v>
      </c>
      <c r="B26" s="88" t="s">
        <v>211</v>
      </c>
      <c r="C26" s="23"/>
      <c r="D26" s="35"/>
      <c r="E26" s="21" t="s">
        <v>2370</v>
      </c>
      <c r="F26" s="266" t="s">
        <v>1440</v>
      </c>
      <c r="G26" s="21"/>
      <c r="H26" s="52" t="s">
        <v>871</v>
      </c>
      <c r="I26" s="239"/>
    </row>
    <row r="27" spans="1:9" s="25" customFormat="1" ht="57" x14ac:dyDescent="0.25">
      <c r="A27" s="32">
        <v>7</v>
      </c>
      <c r="B27" s="88"/>
      <c r="C27" s="23"/>
      <c r="D27" s="35"/>
      <c r="E27" s="21" t="e">
        <f>"If "&amp;#REF!&amp;" = checked"</f>
        <v>#REF!</v>
      </c>
      <c r="F27" s="21" t="s">
        <v>1249</v>
      </c>
      <c r="G27" s="21"/>
      <c r="H27" s="52" t="s">
        <v>871</v>
      </c>
      <c r="I27" s="239"/>
    </row>
    <row r="28" spans="1:9" s="25" customFormat="1" ht="24" x14ac:dyDescent="0.25">
      <c r="A28" s="32">
        <v>5</v>
      </c>
      <c r="B28" s="88" t="s">
        <v>211</v>
      </c>
      <c r="C28" s="23"/>
      <c r="D28" s="35"/>
      <c r="E28" s="21" t="e">
        <f>"If "&amp;#REF!&amp;" = checked 
OR 
"&amp;"If "&amp;#REF!&amp;" = checked
AND at least one of Ref #7-30 below print"</f>
        <v>#REF!</v>
      </c>
      <c r="F28" s="21" t="s">
        <v>856</v>
      </c>
      <c r="G28" s="21"/>
      <c r="H28" s="52" t="s">
        <v>871</v>
      </c>
      <c r="I28" s="74"/>
    </row>
    <row r="29" spans="1:9" s="25" customFormat="1" ht="57.75" customHeight="1" x14ac:dyDescent="0.25">
      <c r="A29" s="32">
        <v>6</v>
      </c>
      <c r="B29" s="88"/>
      <c r="C29" s="23"/>
      <c r="D29" s="35"/>
      <c r="E29" s="21" t="e">
        <f>"If "&amp;#REF!&amp;" = checked
OR
NIGO"</f>
        <v>#REF!</v>
      </c>
      <c r="F29" s="21" t="s">
        <v>859</v>
      </c>
      <c r="G29" s="21"/>
      <c r="H29" s="52" t="s">
        <v>871</v>
      </c>
      <c r="I29" s="74"/>
    </row>
    <row r="30" spans="1:9" s="25" customFormat="1" ht="105.6" customHeight="1" x14ac:dyDescent="0.25">
      <c r="A30" s="32">
        <v>6.2</v>
      </c>
      <c r="B30" s="88"/>
      <c r="C30" s="23"/>
      <c r="D30" s="35"/>
      <c r="E30" s="333" t="s">
        <v>2371</v>
      </c>
      <c r="F30" s="333" t="s">
        <v>1150</v>
      </c>
      <c r="G30" s="21"/>
      <c r="H30" s="52" t="s">
        <v>871</v>
      </c>
      <c r="I30" s="209"/>
    </row>
    <row r="31" spans="1:9" s="25" customFormat="1" ht="98.25" customHeight="1" x14ac:dyDescent="0.25">
      <c r="A31" s="32">
        <v>6.6</v>
      </c>
      <c r="B31" s="88"/>
      <c r="C31" s="23"/>
      <c r="D31" s="35"/>
      <c r="E31" s="21" t="e">
        <f>"If "&amp;#REF!&amp;" = checked  
OR
"&amp;#REF!&amp;" = checked 
OR NIGO
AND If "&amp;#REF!&amp;" &lt;&gt; Life/LTC"</f>
        <v>#REF!</v>
      </c>
      <c r="F31" s="21" t="s">
        <v>1162</v>
      </c>
      <c r="G31" s="21"/>
      <c r="H31" s="52" t="s">
        <v>871</v>
      </c>
      <c r="I31" s="208"/>
    </row>
    <row r="32" spans="1:9" s="25" customFormat="1" ht="159" customHeight="1" x14ac:dyDescent="0.25">
      <c r="A32" s="32">
        <v>6.7</v>
      </c>
      <c r="B32" s="88"/>
      <c r="C32" s="23"/>
      <c r="D32" s="35"/>
      <c r="E32" s="21" t="s">
        <v>2361</v>
      </c>
      <c r="F32" s="21" t="s">
        <v>1159</v>
      </c>
      <c r="G32" s="21"/>
      <c r="H32" s="52" t="s">
        <v>871</v>
      </c>
      <c r="I32" s="208"/>
    </row>
    <row r="33" spans="1:9" s="25" customFormat="1" ht="98.25" customHeight="1" x14ac:dyDescent="0.25">
      <c r="A33" s="32">
        <v>6.8</v>
      </c>
      <c r="B33" s="88"/>
      <c r="C33" s="23"/>
      <c r="D33" s="35"/>
      <c r="E33" s="21" t="e">
        <f>"If "&amp;#REF!&amp;" = checked  
OR
"&amp;#REF!&amp;" = checked 
OR NIGO
AND If "&amp;#REF!&amp;" &lt;&gt; Life/LTC"</f>
        <v>#REF!</v>
      </c>
      <c r="F33" s="21" t="s">
        <v>1126</v>
      </c>
      <c r="G33" s="21"/>
      <c r="H33" s="52" t="s">
        <v>871</v>
      </c>
      <c r="I33" s="74"/>
    </row>
    <row r="34" spans="1:9" s="25" customFormat="1" ht="137.4" customHeight="1" x14ac:dyDescent="0.25">
      <c r="A34" s="32">
        <v>18</v>
      </c>
      <c r="B34" s="88" t="s">
        <v>211</v>
      </c>
      <c r="C34" s="23"/>
      <c r="D34" s="35"/>
      <c r="E34" s="266" t="e">
        <f>"If "&amp;#REF!&amp;" = checked  
OR
"&amp;#REF!&amp;" = checked 
OR NIGO
AND If "&amp;#REF!&amp;" &gt;0
AND If "&amp;#REF!&amp;" is No"</f>
        <v>#REF!</v>
      </c>
      <c r="F34" s="266" t="s">
        <v>855</v>
      </c>
      <c r="G34" s="266"/>
      <c r="H34" s="52" t="s">
        <v>871</v>
      </c>
      <c r="I34" s="208"/>
    </row>
    <row r="35" spans="1:9" s="25" customFormat="1" ht="95.4" customHeight="1" x14ac:dyDescent="0.25">
      <c r="A35" s="32">
        <v>19</v>
      </c>
      <c r="B35" s="88" t="s">
        <v>211</v>
      </c>
      <c r="C35" s="23"/>
      <c r="D35" s="35"/>
      <c r="E35" s="266" t="e">
        <f>"If "&amp;#REF!&amp;" = checked  
AND If "&amp;#REF!&amp;" &gt;0
AND If "&amp;#REF!&amp;" is No"</f>
        <v>#REF!</v>
      </c>
      <c r="F35" s="266" t="s">
        <v>869</v>
      </c>
      <c r="G35" s="266"/>
      <c r="H35" s="52" t="s">
        <v>871</v>
      </c>
      <c r="I35" s="208"/>
    </row>
    <row r="36" spans="1:9" s="25" customFormat="1" ht="24" x14ac:dyDescent="0.25">
      <c r="A36" s="32">
        <v>13</v>
      </c>
      <c r="B36" s="88" t="s">
        <v>211</v>
      </c>
      <c r="C36" s="23"/>
      <c r="D36" s="35"/>
      <c r="E36" s="21" t="e">
        <f>"If "&amp;#REF!&amp;" = AR
AND 
If "&amp;#REF!&amp;" = Y OR 
"&amp;#REF!&amp;" = Y"</f>
        <v>#REF!</v>
      </c>
      <c r="F36" s="21" t="s">
        <v>853</v>
      </c>
      <c r="G36" s="21"/>
      <c r="H36" s="52" t="s">
        <v>871</v>
      </c>
      <c r="I36" s="74"/>
    </row>
    <row r="37" spans="1:9" s="25" customFormat="1" ht="44.25" customHeight="1" x14ac:dyDescent="0.25">
      <c r="A37" s="32">
        <v>8</v>
      </c>
      <c r="B37" s="88" t="s">
        <v>211</v>
      </c>
      <c r="C37" s="23"/>
      <c r="D37" s="35"/>
      <c r="E37" s="21" t="e">
        <f>"If "&amp;#REF!&amp;" = checked"</f>
        <v>#REF!</v>
      </c>
      <c r="F37" s="21" t="s">
        <v>1093</v>
      </c>
      <c r="G37" s="21"/>
      <c r="H37" s="52" t="s">
        <v>871</v>
      </c>
      <c r="I37" s="74"/>
    </row>
    <row r="38" spans="1:9" s="25" customFormat="1" ht="45.6" x14ac:dyDescent="0.25">
      <c r="A38" s="32">
        <v>9</v>
      </c>
      <c r="B38" s="88" t="s">
        <v>211</v>
      </c>
      <c r="C38" s="23"/>
      <c r="D38" s="35"/>
      <c r="E38" s="249" t="e">
        <f>"If "&amp;#REF!&amp;" =AL, AK, AR, AZ, CA, CO, CT, DE, FL, HI, IA, IL, IN, KY, LA, MA, MD, ME, MI, MN, MS, MT, NC, NE, NH, NJ, NM, NY, OH, OR, RI, SC, SD, TX, UT, VA, VT, WV, WA, WI, WY, 
AND
 7 or more existing policies have the field "&amp;#REF!&amp;" = Yes"</f>
        <v>#REF!</v>
      </c>
      <c r="F38" s="21" t="s">
        <v>1094</v>
      </c>
      <c r="G38" s="21"/>
      <c r="H38" s="52" t="s">
        <v>871</v>
      </c>
      <c r="I38" s="74"/>
    </row>
    <row r="39" spans="1:9" s="25" customFormat="1" ht="239.4" x14ac:dyDescent="0.25">
      <c r="A39" s="32">
        <v>10</v>
      </c>
      <c r="B39" s="88"/>
      <c r="C39" s="23"/>
      <c r="D39" s="35"/>
      <c r="E39" s="21" t="s">
        <v>2362</v>
      </c>
      <c r="F39" s="21" t="s">
        <v>857</v>
      </c>
      <c r="G39" s="21"/>
      <c r="H39" s="52" t="s">
        <v>871</v>
      </c>
      <c r="I39" s="74"/>
    </row>
    <row r="40" spans="1:9" s="25" customFormat="1" ht="193.8" x14ac:dyDescent="0.25">
      <c r="A40" s="32">
        <v>11</v>
      </c>
      <c r="B40" s="88"/>
      <c r="C40" s="23"/>
      <c r="D40" s="35"/>
      <c r="E40" s="21" t="s">
        <v>2363</v>
      </c>
      <c r="F40" s="21" t="s">
        <v>858</v>
      </c>
      <c r="G40" s="21"/>
      <c r="H40" s="52" t="s">
        <v>871</v>
      </c>
      <c r="I40" s="74"/>
    </row>
    <row r="41" spans="1:9" s="25" customFormat="1" ht="215.25" customHeight="1" x14ac:dyDescent="0.25">
      <c r="A41" s="32">
        <v>12</v>
      </c>
      <c r="B41" s="88"/>
      <c r="C41" s="23"/>
      <c r="D41" s="35"/>
      <c r="E41" s="21" t="s">
        <v>2364</v>
      </c>
      <c r="F41" s="21" t="s">
        <v>860</v>
      </c>
      <c r="G41" s="21"/>
      <c r="H41" s="52" t="s">
        <v>871</v>
      </c>
      <c r="I41" s="74"/>
    </row>
    <row r="42" spans="1:9" s="25" customFormat="1" ht="136.5" customHeight="1" x14ac:dyDescent="0.25">
      <c r="A42" s="32">
        <v>12.5</v>
      </c>
      <c r="B42" s="88" t="s">
        <v>211</v>
      </c>
      <c r="C42" s="23"/>
      <c r="D42" s="35"/>
      <c r="E42" s="249" t="e">
        <f>"If "&amp;#REF!&amp;" = WY
AND 
If "&amp;#REF!&amp;" = Y
OR If "&amp;#REF!&amp;" = Life or Life+LTC or Annuity or Annuity+LTC"</f>
        <v>#REF!</v>
      </c>
      <c r="F42" s="21" t="s">
        <v>1205</v>
      </c>
      <c r="G42" s="21"/>
      <c r="H42" s="52" t="s">
        <v>871</v>
      </c>
      <c r="I42" s="252"/>
    </row>
    <row r="43" spans="1:9" s="25" customFormat="1" ht="114.75" customHeight="1" x14ac:dyDescent="0.25">
      <c r="A43" s="32">
        <v>13.5</v>
      </c>
      <c r="B43" s="88"/>
      <c r="C43" s="23"/>
      <c r="D43" s="35"/>
      <c r="E43" s="21" t="e">
        <f>"If "&amp;#REF!&amp;" = checked
AND "&amp;#REF!&amp;" &lt;&gt; checked"</f>
        <v>#REF!</v>
      </c>
      <c r="F43" s="21" t="s">
        <v>1123</v>
      </c>
      <c r="G43" s="21"/>
      <c r="H43" s="52" t="s">
        <v>871</v>
      </c>
      <c r="I43" s="74"/>
    </row>
    <row r="44" spans="1:9" s="25" customFormat="1" ht="229.2" x14ac:dyDescent="0.25">
      <c r="A44" s="32">
        <v>14</v>
      </c>
      <c r="B44" s="88" t="s">
        <v>211</v>
      </c>
      <c r="C44" s="23"/>
      <c r="D44" s="35"/>
      <c r="E44" s="266" t="s">
        <v>1710</v>
      </c>
      <c r="F44" s="266" t="s">
        <v>868</v>
      </c>
      <c r="G44" s="266"/>
      <c r="H44" s="52" t="s">
        <v>871</v>
      </c>
      <c r="I44" s="208"/>
    </row>
    <row r="45" spans="1:9" s="25" customFormat="1" ht="57" x14ac:dyDescent="0.25">
      <c r="A45" s="32">
        <v>15</v>
      </c>
      <c r="B45" s="88"/>
      <c r="C45" s="23"/>
      <c r="D45" s="35"/>
      <c r="E45" s="21" t="e">
        <f>"If "&amp;#REF!&amp;" = checked 
AND
(7 or more policies have "&amp;#REF!&amp;" = Yes AND "&amp;#REF!&amp;" &lt;&gt; Pacific Life Insurance Company or Pacific Life &amp; Annuity)
OR
(7 or more policies have "&amp;#REF!&amp;" = Yes AND "&amp;#REF!&amp;" &lt;&gt; Pacific Life Insurance Company or Pacific Life &amp; Annuity)"</f>
        <v>#REF!</v>
      </c>
      <c r="F45" s="21" t="s">
        <v>1095</v>
      </c>
      <c r="G45" s="21"/>
      <c r="H45" s="52" t="s">
        <v>871</v>
      </c>
      <c r="I45" s="210"/>
    </row>
    <row r="46" spans="1:9" s="25" customFormat="1" ht="276.75" customHeight="1" x14ac:dyDescent="0.25">
      <c r="A46" s="32">
        <v>16</v>
      </c>
      <c r="B46" s="88"/>
      <c r="C46" s="23"/>
      <c r="D46" s="35"/>
      <c r="E46" s="21" t="e">
        <f>"If "&amp;#REF!&amp;" = checked OR NIGO
AND
(7 or more policies have "&amp;#REF!&amp;" = Yes AND "&amp;#REF!&amp;" &lt;&gt; Pacific Life Insurance Company or Pacific Life &amp; Annuity)
OR (7 or more policies have "&amp;#REF!&amp;" = Yes AND "&amp;#REF!&amp;" &lt;&gt; Pacific Life Insurance Company or Pacific Life &amp; Annuity)"</f>
        <v>#REF!</v>
      </c>
      <c r="F46" s="21" t="s">
        <v>1096</v>
      </c>
      <c r="G46" s="21"/>
      <c r="H46" s="52" t="s">
        <v>871</v>
      </c>
      <c r="I46" s="210"/>
    </row>
    <row r="47" spans="1:9" s="25" customFormat="1" ht="57" x14ac:dyDescent="0.25">
      <c r="A47" s="32">
        <v>17</v>
      </c>
      <c r="B47" s="88" t="s">
        <v>211</v>
      </c>
      <c r="C47" s="23"/>
      <c r="D47" s="35"/>
      <c r="E47" s="21" t="s">
        <v>2365</v>
      </c>
      <c r="F47" s="21" t="s">
        <v>854</v>
      </c>
      <c r="G47" s="21"/>
      <c r="H47" s="52" t="s">
        <v>871</v>
      </c>
      <c r="I47" s="74"/>
    </row>
    <row r="48" spans="1:9" s="25" customFormat="1" ht="81" customHeight="1" x14ac:dyDescent="0.25">
      <c r="A48" s="32">
        <v>21</v>
      </c>
      <c r="B48" s="88" t="s">
        <v>211</v>
      </c>
      <c r="C48" s="23"/>
      <c r="D48" s="35"/>
      <c r="E48" s="21" t="s">
        <v>2366</v>
      </c>
      <c r="F48" s="214" t="s">
        <v>1187</v>
      </c>
      <c r="G48" s="21"/>
      <c r="H48" s="52" t="s">
        <v>871</v>
      </c>
      <c r="I48" s="208"/>
    </row>
    <row r="49" spans="1:9" s="25" customFormat="1" ht="78" customHeight="1" x14ac:dyDescent="0.25">
      <c r="A49" s="32">
        <v>22</v>
      </c>
      <c r="B49" s="88" t="s">
        <v>211</v>
      </c>
      <c r="C49" s="23"/>
      <c r="D49" s="35"/>
      <c r="E49" s="21" t="s">
        <v>2367</v>
      </c>
      <c r="F49" s="214" t="s">
        <v>1188</v>
      </c>
      <c r="G49" s="21"/>
      <c r="H49" s="52" t="s">
        <v>871</v>
      </c>
      <c r="I49" s="208"/>
    </row>
    <row r="50" spans="1:9" s="25" customFormat="1" ht="78" customHeight="1" x14ac:dyDescent="0.25">
      <c r="A50" s="32">
        <v>23</v>
      </c>
      <c r="B50" s="88"/>
      <c r="C50" s="23"/>
      <c r="D50" s="35"/>
      <c r="E50" s="263" t="e">
        <f>"If "&amp;#REF!&amp;" = Checked"</f>
        <v>#REF!</v>
      </c>
      <c r="F50" s="214" t="s">
        <v>1305</v>
      </c>
      <c r="G50" s="263"/>
      <c r="H50" s="52"/>
      <c r="I50" s="208"/>
    </row>
    <row r="51" spans="1:9" s="25" customFormat="1" ht="112.35" customHeight="1" x14ac:dyDescent="0.25">
      <c r="A51" s="32">
        <v>24</v>
      </c>
      <c r="B51" s="88"/>
      <c r="C51" s="23"/>
      <c r="D51" s="35"/>
      <c r="E51" s="266" t="e">
        <f>"If "&amp;#REF!&amp;" = Business 
OR If "&amp;#REF!&amp;" is checked
OR If "&amp;#REF!&amp;" = checked 
OR 
If "&amp;#REF!&amp;" =Business, Business Associate, Business Partner or Employer
OR If "&amp;#REF!&amp;" =Business, Business Associate, Business Partner or Employer"</f>
        <v>#REF!</v>
      </c>
      <c r="F51" s="214" t="s">
        <v>1364</v>
      </c>
      <c r="G51" s="266"/>
      <c r="H51" s="52"/>
      <c r="I51" s="208"/>
    </row>
    <row r="52" spans="1:9" s="25" customFormat="1" ht="34.200000000000003" x14ac:dyDescent="0.25">
      <c r="A52" s="32">
        <v>25</v>
      </c>
      <c r="B52" s="88" t="s">
        <v>211</v>
      </c>
      <c r="C52" s="23"/>
      <c r="D52" s="35"/>
      <c r="E52" s="266" t="e">
        <f>"If "&amp;#REF!&amp;" = CA
AND "&amp;#REF!&amp;" = LTC or Health"</f>
        <v>#REF!</v>
      </c>
      <c r="F52" s="266" t="s">
        <v>1453</v>
      </c>
      <c r="G52" s="266"/>
      <c r="H52" s="52" t="s">
        <v>871</v>
      </c>
      <c r="I52" s="252"/>
    </row>
    <row r="53" spans="1:9" s="25" customFormat="1" x14ac:dyDescent="0.25">
      <c r="A53" s="186"/>
      <c r="B53" s="187"/>
      <c r="C53" s="187"/>
      <c r="D53" s="187"/>
      <c r="E53" s="97"/>
      <c r="F53" s="97"/>
      <c r="G53" s="97"/>
      <c r="H53" s="71"/>
      <c r="I53" s="74"/>
    </row>
    <row r="54" spans="1:9" s="25" customFormat="1" x14ac:dyDescent="0.25">
      <c r="A54" s="186"/>
      <c r="B54" s="187"/>
      <c r="C54" s="187"/>
      <c r="D54" s="187"/>
      <c r="E54" s="97"/>
      <c r="F54" s="97"/>
      <c r="G54" s="97"/>
      <c r="H54" s="71"/>
      <c r="I54" s="74"/>
    </row>
    <row r="55" spans="1:9" s="25" customFormat="1" x14ac:dyDescent="0.25">
      <c r="A55" s="186"/>
      <c r="B55" s="187"/>
      <c r="C55" s="187"/>
      <c r="D55" s="187"/>
      <c r="E55" s="97"/>
      <c r="F55" s="97"/>
      <c r="G55" s="97"/>
      <c r="H55" s="71"/>
      <c r="I55" s="74"/>
    </row>
    <row r="56" spans="1:9" s="25" customFormat="1" x14ac:dyDescent="0.25">
      <c r="A56" s="186"/>
      <c r="B56" s="187"/>
      <c r="C56" s="187"/>
      <c r="D56" s="187"/>
      <c r="E56" s="97"/>
      <c r="F56" s="97"/>
      <c r="G56" s="97"/>
      <c r="H56" s="71"/>
      <c r="I56" s="74"/>
    </row>
    <row r="57" spans="1:9" x14ac:dyDescent="0.25">
      <c r="I57" s="74"/>
    </row>
    <row r="58" spans="1:9" x14ac:dyDescent="0.25">
      <c r="I58" s="74"/>
    </row>
    <row r="59" spans="1:9" x14ac:dyDescent="0.25">
      <c r="I59" s="74"/>
    </row>
    <row r="60" spans="1:9" x14ac:dyDescent="0.25">
      <c r="I60" s="74"/>
    </row>
    <row r="61" spans="1:9" x14ac:dyDescent="0.25">
      <c r="I61" s="74"/>
    </row>
    <row r="62" spans="1:9" x14ac:dyDescent="0.25">
      <c r="I62" s="74"/>
    </row>
    <row r="63" spans="1:9" x14ac:dyDescent="0.25">
      <c r="I63" s="74"/>
    </row>
    <row r="64" spans="1:9" x14ac:dyDescent="0.25">
      <c r="I64" s="74"/>
    </row>
    <row r="65" spans="9:9" x14ac:dyDescent="0.25">
      <c r="I65" s="74"/>
    </row>
    <row r="66" spans="9:9" x14ac:dyDescent="0.25">
      <c r="I66" s="74"/>
    </row>
    <row r="67" spans="9:9" x14ac:dyDescent="0.25">
      <c r="I67" s="74"/>
    </row>
    <row r="68" spans="9:9" x14ac:dyDescent="0.25">
      <c r="I68" s="74"/>
    </row>
    <row r="69" spans="9:9" x14ac:dyDescent="0.25">
      <c r="I69" s="74"/>
    </row>
    <row r="70" spans="9:9" x14ac:dyDescent="0.25">
      <c r="I70" s="74"/>
    </row>
    <row r="71" spans="9:9" x14ac:dyDescent="0.25">
      <c r="I71" s="74"/>
    </row>
    <row r="72" spans="9:9" x14ac:dyDescent="0.25">
      <c r="I72" s="74"/>
    </row>
    <row r="73" spans="9:9" x14ac:dyDescent="0.25">
      <c r="I73" s="74"/>
    </row>
    <row r="74" spans="9:9" x14ac:dyDescent="0.25">
      <c r="I74" s="74"/>
    </row>
    <row r="75" spans="9:9" x14ac:dyDescent="0.25">
      <c r="I75" s="74"/>
    </row>
    <row r="76" spans="9:9" x14ac:dyDescent="0.25">
      <c r="I76" s="74"/>
    </row>
    <row r="77" spans="9:9" x14ac:dyDescent="0.25">
      <c r="I77" s="74"/>
    </row>
    <row r="78" spans="9:9" x14ac:dyDescent="0.25">
      <c r="I78" s="74"/>
    </row>
    <row r="79" spans="9:9" x14ac:dyDescent="0.25">
      <c r="I79" s="74"/>
    </row>
    <row r="80" spans="9:9" x14ac:dyDescent="0.25">
      <c r="I80" s="74"/>
    </row>
    <row r="81" spans="9:9" x14ac:dyDescent="0.25">
      <c r="I81" s="74"/>
    </row>
    <row r="82" spans="9:9" x14ac:dyDescent="0.25">
      <c r="I82" s="74"/>
    </row>
    <row r="83" spans="9:9" x14ac:dyDescent="0.25">
      <c r="I83" s="74"/>
    </row>
    <row r="84" spans="9:9" x14ac:dyDescent="0.25">
      <c r="I84" s="74"/>
    </row>
    <row r="85" spans="9:9" x14ac:dyDescent="0.25">
      <c r="I85" s="74"/>
    </row>
    <row r="86" spans="9:9" x14ac:dyDescent="0.25">
      <c r="I86" s="74"/>
    </row>
    <row r="87" spans="9:9" x14ac:dyDescent="0.25">
      <c r="I87" s="74"/>
    </row>
    <row r="88" spans="9:9" x14ac:dyDescent="0.25">
      <c r="I88" s="74"/>
    </row>
    <row r="89" spans="9:9" x14ac:dyDescent="0.25">
      <c r="I89" s="74"/>
    </row>
    <row r="90" spans="9:9" x14ac:dyDescent="0.25">
      <c r="I90" s="74"/>
    </row>
    <row r="91" spans="9:9" x14ac:dyDescent="0.25">
      <c r="I91" s="74"/>
    </row>
    <row r="92" spans="9:9" x14ac:dyDescent="0.25">
      <c r="I92" s="74"/>
    </row>
    <row r="93" spans="9:9" x14ac:dyDescent="0.25">
      <c r="I93" s="74"/>
    </row>
    <row r="94" spans="9:9" x14ac:dyDescent="0.25">
      <c r="I94" s="74"/>
    </row>
    <row r="95" spans="9:9" x14ac:dyDescent="0.25">
      <c r="I95" s="74"/>
    </row>
    <row r="96" spans="9:9" x14ac:dyDescent="0.25">
      <c r="I96" s="74"/>
    </row>
    <row r="97" spans="9:9" x14ac:dyDescent="0.25">
      <c r="I97" s="74"/>
    </row>
    <row r="98" spans="9:9" x14ac:dyDescent="0.25">
      <c r="I98" s="74"/>
    </row>
  </sheetData>
  <autoFilter ref="A2:F52"/>
  <pageMargins left="0.5" right="0.5" top="0.75" bottom="0.5" header="0.25" footer="0.25"/>
  <pageSetup scale="67" fitToHeight="0" orientation="landscape" r:id="rId1"/>
  <headerFooter alignWithMargins="0">
    <oddHeader>&amp;C&amp;"Arial,Bold"&amp;12Coversheet Reminders</oddHeader>
    <oddFooter>&amp;C&amp;8Page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3FA0D570FA784EAD79BF8EEFF11698" ma:contentTypeVersion="17" ma:contentTypeDescription="Create a new document." ma:contentTypeScope="" ma:versionID="d9b1b0423c64c7b6353a67617be3d122">
  <xsd:schema xmlns:xsd="http://www.w3.org/2001/XMLSchema" xmlns:p="http://schemas.microsoft.com/office/2006/metadata/properties" xmlns:ns2="1f93c746-087c-46e4-9cae-9e50751e32cd" xmlns:ns3="91b4e3b6-1fc7-439e-baed-e83ad5d68a74" xmlns:ns4="c1a7fc23-d3fd-45db-a97b-cdf8d5b68097" targetNamespace="http://schemas.microsoft.com/office/2006/metadata/properties" ma:root="true" ma:fieldsID="97e103616d426349d9da3c9d35edc2ea" ns2:_="" ns3:_="" ns4:_="">
    <xsd:import namespace="1f93c746-087c-46e4-9cae-9e50751e32cd"/>
    <xsd:import namespace="91b4e3b6-1fc7-439e-baed-e83ad5d68a74"/>
    <xsd:import namespace="c1a7fc23-d3fd-45db-a97b-cdf8d5b68097"/>
    <xsd:element name="properties">
      <xsd:complexType>
        <xsd:sequence>
          <xsd:element name="documentManagement">
            <xsd:complexType>
              <xsd:all>
                <xsd:element ref="ns2:Life_x0020_Div_x0020_Information_x0020_Classification1"/>
                <xsd:element ref="ns3:Sub_x002d_category" minOccurs="0"/>
                <xsd:element ref="ns3:Project_x0020_ID_x0020__x0026__x0020_Name" minOccurs="0"/>
                <xsd:element ref="ns4:Archive" minOccurs="0"/>
              </xsd:all>
            </xsd:complexType>
          </xsd:element>
        </xsd:sequence>
      </xsd:complexType>
    </xsd:element>
  </xsd:schema>
  <xsd:schema xmlns:xsd="http://www.w3.org/2001/XMLSchema" xmlns:dms="http://schemas.microsoft.com/office/2006/documentManagement/types" targetNamespace="1f93c746-087c-46e4-9cae-9e50751e32cd" elementFormDefault="qualified">
    <xsd:import namespace="http://schemas.microsoft.com/office/2006/documentManagement/types"/>
    <xsd:element name="Life_x0020_Div_x0020_Information_x0020_Classification1" ma:index="2" ma:displayName="Life Div Information Classification" ma:default="Restricted Use" ma:description="Refer to Handbook of Policies for Information Classification Policy" ma:format="Dropdown" ma:internalName="Life_x0020_Div_x0020_Information_x0020_Classification1" ma:readOnly="false">
      <xsd:simpleType>
        <xsd:restriction base="dms:Choice">
          <xsd:enumeration value="Public"/>
          <xsd:enumeration value="Restricted Use"/>
          <xsd:enumeration value="Confidential"/>
        </xsd:restriction>
      </xsd:simpleType>
    </xsd:element>
  </xsd:schema>
  <xsd:schema xmlns:xsd="http://www.w3.org/2001/XMLSchema" xmlns:dms="http://schemas.microsoft.com/office/2006/documentManagement/types" targetNamespace="91b4e3b6-1fc7-439e-baed-e83ad5d68a74" elementFormDefault="qualified">
    <xsd:import namespace="http://schemas.microsoft.com/office/2006/documentManagement/types"/>
    <xsd:element name="Sub_x002d_category" ma:index="9" nillable="true" ma:displayName="Document Category" ma:format="Dropdown" ma:internalName="Sub_x002d_category">
      <xsd:simpleType>
        <xsd:union memberTypes="dms:Text">
          <xsd:simpleType>
            <xsd:restriction base="dms:Choice">
              <xsd:enumeration value="Bench Test Cases"/>
              <xsd:enumeration value="BRs, ARs, ADSs"/>
              <xsd:enumeration value="Change Requests"/>
              <xsd:enumeration value="Final Deliverables"/>
              <xsd:enumeration value="Lessons Learned"/>
              <xsd:enumeration value="Misc Meeting Agenda &amp; Notes"/>
              <xsd:enumeration value="PM Other"/>
              <xsd:enumeration value="Project Logs"/>
              <xsd:enumeration value="Project Plan"/>
              <xsd:enumeration value="Team Lead Meeting Agenda &amp; Notes"/>
              <xsd:enumeration value="Test Approach and Plans"/>
              <xsd:enumeration value="Schedule (PDF/MS Proj)"/>
              <xsd:enumeration value="Stage Transition Checklists"/>
              <xsd:enumeration value="Weekly Status Reporting Summaries"/>
            </xsd:restriction>
          </xsd:simpleType>
        </xsd:union>
      </xsd:simpleType>
    </xsd:element>
    <xsd:element name="Project_x0020_ID_x0020__x0026__x0020_Name" ma:index="10" nillable="true" ma:displayName="Effort ID &amp; Name" ma:list="{d6ec74f6-51a6-4550-880f-196a6dafe9bd}" ma:internalName="Project_x0020_ID_x0020__x0026__x0020_Name" ma:showField="ID_x0020__x0026__x0020_Name">
      <xsd:simpleType>
        <xsd:restriction base="dms:Lookup"/>
      </xsd:simpleType>
    </xsd:element>
  </xsd:schema>
  <xsd:schema xmlns:xsd="http://www.w3.org/2001/XMLSchema" xmlns:dms="http://schemas.microsoft.com/office/2006/documentManagement/types" targetNamespace="c1a7fc23-d3fd-45db-a97b-cdf8d5b68097" elementFormDefault="qualified">
    <xsd:import namespace="http://schemas.microsoft.com/office/2006/documentManagement/types"/>
    <xsd:element name="Archive" ma:index="11" nillable="true" ma:displayName="Archive" ma:default="0" ma:internalName="Archive0">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Life_x0020_Div_x0020_Information_x0020_Classification1 xmlns="1f93c746-087c-46e4-9cae-9e50751e32cd">Restricted Use</Life_x0020_Div_x0020_Information_x0020_Classification1>
    <Sub_x002d_category xmlns="91b4e3b6-1fc7-439e-baed-e83ad5d68a74">BRs, ARs, ADSs</Sub_x002d_category>
    <Project_x0020_ID_x0020__x0026__x0020_Name xmlns="91b4e3b6-1fc7-439e-baed-e83ad5d68a74">50</Project_x0020_ID_x0020__x0026__x0020_Name>
    <Archive xmlns="c1a7fc23-d3fd-45db-a97b-cdf8d5b68097">false</Archiv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6D3B09-B021-4656-9F84-E3567D2D1D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93c746-087c-46e4-9cae-9e50751e32cd"/>
    <ds:schemaRef ds:uri="91b4e3b6-1fc7-439e-baed-e83ad5d68a74"/>
    <ds:schemaRef ds:uri="c1a7fc23-d3fd-45db-a97b-cdf8d5b68097"/>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61B1ED0-A013-41CC-8AD5-BB3D9CBF5379}">
  <ds:schemaRefs>
    <ds:schemaRef ds:uri="91b4e3b6-1fc7-439e-baed-e83ad5d68a74"/>
    <ds:schemaRef ds:uri="http://schemas.microsoft.com/office/2006/documentManagement/types"/>
    <ds:schemaRef ds:uri="http://purl.org/dc/elements/1.1/"/>
    <ds:schemaRef ds:uri="http://schemas.microsoft.com/office/2006/metadata/properties"/>
    <ds:schemaRef ds:uri="1f93c746-087c-46e4-9cae-9e50751e32cd"/>
    <ds:schemaRef ds:uri="http://schemas.openxmlformats.org/package/2006/metadata/core-properties"/>
    <ds:schemaRef ds:uri="http://purl.org/dc/terms/"/>
    <ds:schemaRef ds:uri="c1a7fc23-d3fd-45db-a97b-cdf8d5b68097"/>
    <ds:schemaRef ds:uri="http://www.w3.org/XML/1998/namespace"/>
    <ds:schemaRef ds:uri="http://purl.org/dc/dcmitype/"/>
  </ds:schemaRefs>
</ds:datastoreItem>
</file>

<file path=customXml/itemProps3.xml><?xml version="1.0" encoding="utf-8"?>
<ds:datastoreItem xmlns:ds="http://schemas.openxmlformats.org/officeDocument/2006/customXml" ds:itemID="{A8273263-51DD-4E1D-B4F7-3AA308FCBDF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4</vt:i4>
      </vt:variant>
    </vt:vector>
  </HeadingPairs>
  <TitlesOfParts>
    <vt:vector size="10" baseType="lpstr">
      <vt:lpstr>Fields on Screen Rules</vt:lpstr>
      <vt:lpstr>Fields on Forms</vt:lpstr>
      <vt:lpstr>Form Rules</vt:lpstr>
      <vt:lpstr>Product Rules</vt:lpstr>
      <vt:lpstr>Updated Coversheet Rules</vt:lpstr>
      <vt:lpstr>Coversheet Rules</vt:lpstr>
      <vt:lpstr>'Fields on Screen Rules'!Заголовки_для_печати</vt:lpstr>
      <vt:lpstr>'Coversheet Rules'!Область_печати</vt:lpstr>
      <vt:lpstr>'Fields on Forms'!Область_печати</vt:lpstr>
      <vt:lpstr>'Fields on Screen Rules'!Область_печати</vt:lpstr>
    </vt:vector>
  </TitlesOfParts>
  <Company>Pacific Life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eApp Rules Workbook -  Next Release with Ticket Matrix</dc:title>
  <dc:creator>Pacific Life</dc:creator>
  <cp:lastModifiedBy>Vika</cp:lastModifiedBy>
  <cp:lastPrinted>2018-03-15T19:24:26Z</cp:lastPrinted>
  <dcterms:created xsi:type="dcterms:W3CDTF">2007-04-25T18:02:59Z</dcterms:created>
  <dcterms:modified xsi:type="dcterms:W3CDTF">2023-02-23T11:52:44Z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0x010100C63FA0D570FA784EAD79BF8EEFF11698</vt:lpwstr>
  </property>
  <property fmtid="{D5CDD505-2E9C-101B-9397-08002B2CF9AE}" pid="4" name="Order">
    <vt:r8>2200</vt:r8>
  </property>
  <property fmtid="{D5CDD505-2E9C-101B-9397-08002B2CF9AE}" pid="5" name="Project">
    <vt:lpwstr>34</vt:lpwstr>
  </property>
  <property fmtid="{D5CDD505-2E9C-101B-9397-08002B2CF9AE}" pid="6" name="DLCPolicyLabelValue">
    <vt:lpwstr>Current Version: 9.0</vt:lpwstr>
  </property>
  <property fmtid="{D5CDD505-2E9C-101B-9397-08002B2CF9AE}" pid="7" name="Project Deployment Year">
    <vt:lpwstr>2009</vt:lpwstr>
  </property>
  <property fmtid="{D5CDD505-2E9C-101B-9397-08002B2CF9AE}" pid="8" name="DLCPolicyLabelClientValue">
    <vt:lpwstr>Current Version: {_UIVersionString}   </vt:lpwstr>
  </property>
  <property fmtid="{D5CDD505-2E9C-101B-9397-08002B2CF9AE}" pid="9" name="Application">
    <vt:lpwstr>1</vt:lpwstr>
  </property>
  <property fmtid="{D5CDD505-2E9C-101B-9397-08002B2CF9AE}" pid="10" name="Project Name">
    <vt:lpwstr>5</vt:lpwstr>
  </property>
  <property fmtid="{D5CDD505-2E9C-101B-9397-08002B2CF9AE}" pid="11" name="Release Name">
    <vt:lpwstr>110</vt:lpwstr>
  </property>
  <property fmtid="{D5CDD505-2E9C-101B-9397-08002B2CF9AE}" pid="12" name="Projects (Ops Support)">
    <vt:lpwstr>40</vt:lpwstr>
  </property>
  <property fmtid="{D5CDD505-2E9C-101B-9397-08002B2CF9AE}" pid="13" name="Project Year">
    <vt:lpwstr>2010</vt:lpwstr>
  </property>
  <property fmtid="{D5CDD505-2E9C-101B-9397-08002B2CF9AE}" pid="14" name="Implementation Date">
    <vt:lpwstr>2010-05-14T07:00:00+00:00</vt:lpwstr>
  </property>
  <property fmtid="{D5CDD505-2E9C-101B-9397-08002B2CF9AE}" pid="15" name="Application (Ops Support)">
    <vt:lpwstr>10</vt:lpwstr>
  </property>
  <property fmtid="{D5CDD505-2E9C-101B-9397-08002B2CF9AE}" pid="16" name="Document Type">
    <vt:lpwstr>Business Rules</vt:lpwstr>
  </property>
</Properties>
</file>