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C:\Users\Toscan0\Desktop\Tese-AR-Faraday-Museum\Thesis\Tests\WebgGlTests\"/>
    </mc:Choice>
  </mc:AlternateContent>
  <xr:revisionPtr revIDLastSave="0" documentId="13_ncr:1_{A16ABFDC-E2AA-44F4-883A-DD79A961976F}" xr6:coauthVersionLast="45" xr6:coauthVersionMax="45" xr10:uidLastSave="{00000000-0000-0000-0000-000000000000}"/>
  <bookViews>
    <workbookView xWindow="-120" yWindow="-120" windowWidth="29040" windowHeight="15840" tabRatio="897" activeTab="4"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5" i="3" l="1"/>
  <c r="U6" i="16" l="1"/>
  <c r="W6" i="16" s="1"/>
  <c r="T9" i="16"/>
  <c r="T8" i="16"/>
  <c r="T7" i="16"/>
  <c r="T6" i="16"/>
  <c r="T5" i="16"/>
  <c r="T4" i="16"/>
  <c r="S9" i="16"/>
  <c r="U9" i="16" s="1"/>
  <c r="S8" i="16"/>
  <c r="U8" i="16" s="1"/>
  <c r="V8" i="16" s="1"/>
  <c r="S7" i="16"/>
  <c r="U7" i="16" s="1"/>
  <c r="S6" i="16"/>
  <c r="S5" i="16"/>
  <c r="U5" i="16" s="1"/>
  <c r="S4" i="16"/>
  <c r="U4" i="16" s="1"/>
  <c r="V4" i="16" s="1"/>
  <c r="R9" i="16"/>
  <c r="R8" i="16"/>
  <c r="R7" i="16"/>
  <c r="V7" i="16" s="1"/>
  <c r="R6" i="16"/>
  <c r="V6" i="16" s="1"/>
  <c r="R5" i="16"/>
  <c r="R4" i="16"/>
  <c r="Q9" i="16"/>
  <c r="N3" i="16"/>
  <c r="Q8" i="16"/>
  <c r="M3" i="16"/>
  <c r="Q7" i="16"/>
  <c r="L3" i="16"/>
  <c r="Q6" i="16"/>
  <c r="K3" i="16"/>
  <c r="Q5" i="16"/>
  <c r="J3" i="16"/>
  <c r="Q4" i="16"/>
  <c r="I3" i="16"/>
  <c r="W4" i="16" l="1"/>
  <c r="W8" i="16"/>
  <c r="W5" i="16"/>
  <c r="W9" i="16"/>
  <c r="V5" i="16"/>
  <c r="V9"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AG622" i="14" s="1"/>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AG618" i="14" s="1"/>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AG614" i="14" s="1"/>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AG610" i="14" s="1"/>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AG606" i="14" s="1"/>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AG602" i="14" s="1"/>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AG598" i="14" s="1"/>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AG594" i="14" s="1"/>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AG590" i="14" s="1"/>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AG586" i="14" s="1"/>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AG582" i="14" s="1"/>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AG578" i="14" s="1"/>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AG574" i="14" s="1"/>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AG570" i="14" s="1"/>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AG566" i="14" s="1"/>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AG562" i="14" s="1"/>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AG558" i="14" s="1"/>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AG554" i="14" s="1"/>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AG550" i="14" s="1"/>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AG546" i="14" s="1"/>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AG542" i="14" s="1"/>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AG538" i="14" s="1"/>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AG534" i="14" s="1"/>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AG530" i="14" s="1"/>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AG526" i="14" s="1"/>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AG522" i="14" s="1"/>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AG518" i="14" s="1"/>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AG514" i="14" s="1"/>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AG510" i="14" s="1"/>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AG506" i="14" s="1"/>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AG502" i="14" s="1"/>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AG498" i="14" s="1"/>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AG494" i="14" s="1"/>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AG490" i="14" s="1"/>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AG486" i="14" s="1"/>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AG482" i="14" s="1"/>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AG478" i="14" s="1"/>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AG474" i="14" s="1"/>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AG470" i="14" s="1"/>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AG466" i="14" s="1"/>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AG462" i="14" s="1"/>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AG458" i="14" s="1"/>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AG454" i="14" s="1"/>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AG450" i="14" s="1"/>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AG446" i="14" s="1"/>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AG442" i="14" s="1"/>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AG438" i="14" s="1"/>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AG434" i="14" s="1"/>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AG430" i="14" s="1"/>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AG426" i="14" s="1"/>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AG422" i="14" s="1"/>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AG418" i="14" s="1"/>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AG414" i="14" s="1"/>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AG410" i="14" s="1"/>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AG406" i="14" s="1"/>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AG402" i="14" s="1"/>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AG398" i="14" s="1"/>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AG394" i="14" s="1"/>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AG390" i="14" s="1"/>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AG386" i="14" s="1"/>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AG382" i="14" s="1"/>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AG378" i="14" s="1"/>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AG374" i="14" s="1"/>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AG370" i="14" s="1"/>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AG366" i="14" s="1"/>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AG362" i="14" s="1"/>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AG358" i="14" s="1"/>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AG354" i="14" s="1"/>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AG350" i="14" s="1"/>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AG346" i="14" s="1"/>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AG342" i="14" s="1"/>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AG338" i="14" s="1"/>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AG334" i="14" s="1"/>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AG330" i="14" s="1"/>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AG326" i="14" s="1"/>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AG322" i="14" s="1"/>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AG318" i="14" s="1"/>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AG314" i="14" s="1"/>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AG310" i="14" s="1"/>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AG306" i="14" s="1"/>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AG302" i="14" s="1"/>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AG298" i="14" s="1"/>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AG294" i="14" s="1"/>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AG290" i="14" s="1"/>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AG286" i="14" s="1"/>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AG282" i="14" s="1"/>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AG278" i="14" s="1"/>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AG274" i="14" s="1"/>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AG270" i="14" s="1"/>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AG266" i="14" s="1"/>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AG262" i="14" s="1"/>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98" i="14" l="1"/>
  <c r="AG102" i="14"/>
  <c r="AG106" i="14"/>
  <c r="AG110" i="14"/>
  <c r="AG150" i="14"/>
  <c r="AG154" i="14"/>
  <c r="AG158" i="14"/>
  <c r="AG162" i="14"/>
  <c r="AG166" i="14"/>
  <c r="AG170" i="14"/>
  <c r="AG174" i="14"/>
  <c r="AG178" i="14"/>
  <c r="AG182" i="14"/>
  <c r="AG186" i="14"/>
  <c r="AG190" i="14"/>
  <c r="AG194" i="14"/>
  <c r="AG198" i="14"/>
  <c r="AG202" i="14"/>
  <c r="AG206" i="14"/>
  <c r="AG210" i="14"/>
  <c r="AG214" i="14"/>
  <c r="AG218" i="14"/>
  <c r="AG222" i="14"/>
  <c r="AG226" i="14"/>
  <c r="AG230" i="14"/>
  <c r="AG234" i="14"/>
  <c r="AG238" i="14"/>
  <c r="AG242" i="14"/>
  <c r="AG246" i="14"/>
  <c r="AG250" i="14"/>
  <c r="AG254" i="14"/>
  <c r="AG258" i="14"/>
  <c r="AG114" i="14"/>
  <c r="AG118" i="14"/>
  <c r="AG122" i="14"/>
  <c r="AG126" i="14"/>
  <c r="AG130" i="14"/>
  <c r="AG134" i="14"/>
  <c r="AG138" i="14"/>
  <c r="AG142" i="14"/>
  <c r="AG146" i="14"/>
  <c r="AG686" i="14"/>
  <c r="AG690" i="14"/>
  <c r="AG694" i="14"/>
  <c r="AG698" i="14"/>
  <c r="AG702" i="14"/>
  <c r="AG706" i="14"/>
  <c r="AG710" i="14"/>
  <c r="AG714" i="14"/>
  <c r="AG718" i="14"/>
  <c r="AG722" i="14"/>
  <c r="AG726" i="14"/>
  <c r="AG730" i="14"/>
  <c r="AG734" i="14"/>
  <c r="AG736" i="14"/>
  <c r="AG738" i="14"/>
  <c r="AG740"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H851" i="14"/>
  <c r="AH855" i="14"/>
  <c r="AH859" i="14"/>
  <c r="AH863" i="14"/>
  <c r="AH867" i="14"/>
  <c r="AH871" i="14"/>
  <c r="AF999" i="14"/>
  <c r="AF1003"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I16" i="14" s="1"/>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I221" i="14" s="1"/>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229" i="14" l="1"/>
  <c r="AI212" i="14"/>
  <c r="AI156" i="14"/>
  <c r="AI239" i="14"/>
  <c r="AI207" i="14"/>
  <c r="AI175"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37" i="7" l="1"/>
  <c r="AC33" i="7"/>
  <c r="AE33" i="7"/>
  <c r="AH32" i="7"/>
  <c r="AC29" i="7"/>
  <c r="AH28" i="7"/>
  <c r="AC25" i="7"/>
  <c r="AH24" i="7"/>
  <c r="AC21" i="7"/>
  <c r="AH956" i="7"/>
  <c r="AH960" i="7"/>
  <c r="AH964" i="7"/>
  <c r="AH968" i="7"/>
  <c r="AH972"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B11" i="2"/>
  <c r="B13" i="3" s="1"/>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D4" i="11"/>
  <c r="C4" i="11"/>
  <c r="H15" i="4"/>
  <c r="H16" i="4"/>
  <c r="N15" i="4"/>
  <c r="N16" i="4"/>
  <c r="D8" i="11"/>
  <c r="C8" i="11"/>
  <c r="D7" i="11"/>
  <c r="C7" i="11"/>
  <c r="D6" i="11"/>
  <c r="C6" i="11"/>
  <c r="Q16" i="4"/>
  <c r="Q15" i="4"/>
  <c r="K16" i="4"/>
  <c r="K15" i="4"/>
  <c r="B24" i="4"/>
  <c r="B25" i="4"/>
  <c r="D3" i="11"/>
  <c r="C3" i="11"/>
  <c r="D5" i="11"/>
  <c r="C5" i="11"/>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<sst xmlns="http://schemas.openxmlformats.org/spreadsheetml/2006/main" count="2439" uniqueCount="2152">
  <si>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</si>
  <si>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</si>
  <si>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</si>
  <si>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</si>
  <si>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</si>
  <si>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</si>
  <si>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</si>
  <si>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</si>
  <si>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</si>
  <si>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</si>
  <si>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</si>
  <si>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</si>
  <si>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</si>
  <si>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</si>
  <si>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</si>
  <si>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</si>
  <si>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</si>
  <si>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</si>
  <si>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</si>
  <si>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</si>
  <si>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</si>
  <si>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</si>
  <si>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</si>
  <si>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</si>
  <si>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</si>
  <si>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</si>
  <si>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</si>
  <si>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</si>
  <si>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</si>
  <si>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</si>
  <si>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</si>
  <si>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</si>
  <si>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</si>
  <si>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</si>
  <si>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</si>
  <si>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</si>
  <si>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</si>
  <si>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</si>
  <si>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</si>
  <si>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</si>
  <si>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</si>
  <si>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</si>
  <si>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</si>
  <si>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</si>
  <si>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</si>
  <si>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</si>
  <si>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</si>
  <si>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</si>
  <si>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</si>
  <si>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</si>
  <si>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</si>
  <si>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</si>
  <si>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</si>
  <si>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</si>
  <si>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</si>
  <si>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</si>
  <si>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</si>
  <si>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</si>
  <si>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</si>
  <si>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</si>
  <si>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</si>
  <si>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</si>
  <si>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</si>
  <si>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</si>
  <si>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</si>
  <si>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</si>
  <si>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</si>
  <si>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</si>
  <si>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</si>
  <si>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</si>
  <si>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</si>
  <si>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</si>
  <si>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</si>
  <si>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</si>
  <si>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</si>
  <si>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</si>
  <si>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</si>
  <si>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</si>
  <si>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</si>
  <si>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</si>
  <si>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</si>
  <si>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</si>
  <si>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</si>
  <si>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</si>
  <si>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</si>
  <si>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</si>
  <si>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</si>
  <si>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</si>
  <si>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</si>
  <si>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</si>
  <si>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</si>
  <si>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</si>
  <si>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</si>
  <si>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</si>
  <si>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</si>
  <si>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</si>
  <si>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</si>
  <si>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</si>
  <si>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</si>
  <si>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</si>
  <si>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</si>
  <si>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</si>
  <si>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</si>
  <si>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</si>
  <si>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</si>
  <si>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</si>
  <si>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</si>
  <si>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</si>
  <si>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</si>
  <si>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</si>
  <si>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</si>
  <si>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</si>
  <si>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</si>
  <si>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</si>
  <si>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</si>
  <si>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</si>
  <si>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</si>
  <si>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</si>
  <si>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</si>
  <si>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</si>
  <si>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</si>
  <si>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</si>
  <si>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</si>
  <si>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</si>
  <si>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</si>
  <si>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</si>
  <si>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</si>
  <si>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</si>
  <si>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</si>
  <si>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</si>
  <si>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</si>
  <si>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</si>
  <si>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</si>
  <si>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</si>
  <si>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</si>
  <si>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</si>
  <si>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</si>
  <si>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</si>
  <si>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</si>
  <si>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</si>
  <si>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</si>
  <si>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</si>
  <si>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</si>
  <si>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</si>
  <si>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</si>
  <si>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</si>
  <si>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</si>
  <si>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</si>
  <si>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</si>
  <si>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</si>
  <si>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</si>
  <si>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</si>
  <si>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</si>
  <si>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</si>
  <si>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</si>
  <si>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</si>
  <si>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</si>
  <si>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</si>
  <si>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</si>
  <si>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</si>
  <si>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</si>
  <si>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</si>
  <si>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</si>
  <si>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</si>
  <si>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</si>
  <si>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</si>
  <si>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</si>
  <si>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</si>
  <si>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</si>
  <si>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</si>
  <si>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</si>
  <si>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</si>
  <si>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</si>
  <si>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</si>
  <si>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</si>
  <si>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</si>
  <si>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</si>
  <si>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</si>
  <si>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</si>
  <si>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</si>
  <si>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</si>
  <si>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</si>
  <si>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</si>
  <si>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</si>
  <si>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</si>
  <si>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</si>
  <si>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</si>
  <si>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</si>
  <si>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</si>
  <si>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</si>
  <si>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</si>
  <si>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</si>
  <si>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</si>
  <si>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</si>
  <si>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</si>
  <si>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</si>
  <si>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</si>
  <si>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</si>
  <si>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</si>
  <si>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</si>
  <si>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</si>
  <si>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</si>
  <si>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</si>
  <si>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</si>
  <si>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</si>
  <si>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</si>
  <si>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</si>
  <si>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</si>
  <si>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</si>
  <si>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</si>
  <si>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</si>
  <si>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</si>
  <si>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</si>
  <si>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</si>
  <si>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</si>
  <si>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</si>
  <si>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</si>
  <si>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</si>
  <si>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</si>
  <si>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</si>
  <si>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</si>
  <si>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</si>
  <si>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</si>
  <si>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</si>
  <si>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</si>
  <si>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</si>
  <si>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</si>
  <si>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</si>
  <si>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</si>
  <si>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</si>
  <si>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</si>
  <si>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</si>
  <si>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</si>
  <si>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</si>
  <si>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</si>
  <si>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</si>
  <si>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</si>
  <si>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</si>
  <si>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</si>
  <si>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</si>
  <si>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</si>
  <si>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</si>
  <si>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</si>
  <si>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</si>
  <si>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</si>
  <si>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</si>
  <si>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</si>
  <si>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</si>
  <si>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</si>
  <si>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</si>
  <si>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</si>
  <si>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</si>
  <si>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</si>
  <si>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</si>
  <si>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</si>
  <si>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</si>
  <si>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</si>
  <si>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</si>
  <si>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</si>
  <si>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</si>
  <si>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</si>
  <si>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</si>
  <si>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</si>
  <si>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</si>
  <si>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</si>
  <si>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</si>
  <si>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</si>
  <si>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</si>
  <si>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</si>
  <si>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</si>
  <si>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</si>
  <si>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</si>
  <si>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</si>
  <si>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</si>
  <si>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</si>
  <si>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</si>
  <si>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</si>
  <si>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</si>
  <si>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</si>
  <si>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</si>
  <si>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</si>
  <si>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</si>
  <si>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</si>
  <si>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</si>
  <si>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</si>
  <si>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</si>
  <si>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</si>
  <si>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</si>
  <si>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</si>
  <si>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</si>
  <si>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</si>
  <si>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</si>
  <si>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</si>
  <si>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</si>
  <si>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</si>
  <si>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</si>
  <si>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</si>
  <si>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</si>
  <si>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</si>
  <si>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</si>
  <si>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</si>
  <si>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</si>
  <si>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</si>
  <si>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</si>
  <si>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</si>
  <si>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</si>
  <si>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</si>
  <si>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</si>
  <si>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</si>
  <si>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</si>
  <si>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</si>
  <si>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</si>
  <si>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</si>
  <si>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</si>
  <si>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</si>
  <si>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</si>
  <si>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</si>
  <si>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</si>
  <si>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</si>
  <si>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</si>
  <si>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</si>
  <si>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</si>
  <si>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</si>
  <si>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</si>
  <si>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</si>
  <si>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</si>
  <si>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</si>
  <si>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</si>
  <si>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</si>
  <si>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</si>
  <si>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</si>
  <si>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</si>
  <si>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</si>
  <si>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</si>
  <si>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</si>
  <si>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</si>
  <si>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</si>
  <si>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</si>
  <si>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</si>
  <si>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</si>
  <si>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</si>
  <si>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</si>
  <si>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</si>
  <si>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</si>
  <si>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</si>
  <si>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</si>
  <si>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</si>
  <si>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</si>
  <si>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</si>
  <si>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</si>
  <si>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</si>
  <si>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</si>
  <si>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</si>
  <si>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</si>
  <si>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</si>
  <si>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</si>
  <si>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</si>
  <si>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</si>
  <si>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</si>
  <si>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</si>
  <si>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</si>
  <si>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</si>
  <si>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</si>
  <si>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</si>
  <si>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</si>
  <si>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</si>
  <si>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</si>
  <si>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</si>
  <si>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</si>
  <si>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</si>
  <si>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</si>
  <si>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</si>
  <si>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</si>
  <si>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</si>
  <si>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</si>
  <si>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</si>
  <si>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</si>
  <si>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</si>
  <si>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</si>
  <si>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</si>
  <si>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</si>
  <si>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</si>
  <si>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</si>
  <si>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</si>
  <si>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</si>
  <si>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</si>
  <si>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</si>
  <si>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</si>
  <si>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</si>
  <si>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</si>
  <si>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</si>
  <si>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</si>
  <si>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</si>
  <si>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</si>
  <si>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</si>
  <si>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</si>
  <si>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</si>
  <si>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</si>
  <si>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</si>
  <si>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</si>
  <si>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</si>
  <si>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</si>
  <si>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</si>
  <si>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</si>
  <si>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</si>
  <si>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</si>
  <si>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</si>
  <si>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</si>
  <si>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</si>
  <si>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</si>
  <si>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</si>
  <si>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</si>
  <si>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</si>
  <si>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</si>
  <si>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</si>
  <si>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</si>
  <si>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</si>
  <si>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</si>
  <si>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</si>
  <si>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</si>
  <si>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</si>
  <si>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</si>
  <si>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</si>
  <si>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</si>
  <si>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</si>
  <si>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</si>
  <si>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</si>
  <si>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</si>
  <si>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</si>
  <si>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</si>
  <si>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</si>
  <si>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</si>
  <si>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</si>
  <si>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</si>
  <si>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</si>
  <si>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</si>
  <si>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</si>
  <si>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</si>
  <si>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</si>
  <si>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</si>
  <si>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</si>
  <si>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</si>
  <si>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</si>
  <si>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</si>
  <si>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</si>
  <si>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</si>
  <si>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</si>
  <si>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</si>
  <si>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</si>
  <si>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</si>
  <si>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</si>
  <si>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</si>
  <si>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</si>
  <si>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</si>
  <si>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</si>
  <si>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</si>
  <si>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</si>
  <si>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</si>
  <si>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</si>
  <si>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</si>
  <si>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</si>
  <si>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</si>
  <si>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</si>
  <si>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</si>
  <si>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</si>
  <si>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</si>
  <si>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</si>
  <si>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</si>
  <si>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</si>
  <si>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</si>
  <si>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</si>
  <si>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</si>
  <si>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</si>
  <si>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</si>
  <si>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</si>
  <si>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</si>
  <si>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</si>
  <si>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</si>
  <si>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</si>
  <si>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</si>
  <si>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</si>
  <si>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</si>
  <si>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</si>
  <si>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</si>
  <si>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</si>
  <si>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</si>
  <si>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</si>
  <si>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</si>
  <si>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</si>
  <si>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</si>
  <si>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</si>
  <si>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</si>
  <si>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</si>
  <si>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</si>
  <si>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</si>
  <si>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</si>
  <si>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</si>
  <si>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</si>
  <si>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</si>
  <si>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</si>
  <si>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</si>
  <si>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</si>
  <si>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</si>
  <si>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</si>
  <si>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</si>
  <si>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</si>
  <si>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</si>
  <si>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</si>
  <si>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</si>
  <si>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</si>
  <si>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</si>
  <si>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</si>
  <si>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</si>
  <si>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</si>
  <si>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</si>
  <si>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</si>
  <si>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</si>
  <si>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</si>
  <si>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</si>
  <si>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</si>
  <si>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</si>
  <si>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</si>
  <si>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</si>
  <si>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</si>
  <si>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</si>
  <si>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</si>
  <si>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</si>
  <si>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</si>
  <si>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</si>
  <si>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</si>
  <si>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</si>
  <si>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</si>
  <si>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</si>
  <si>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</si>
  <si>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</si>
  <si>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</si>
  <si>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</si>
  <si>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</si>
  <si>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</si>
  <si>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</si>
  <si>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</si>
  <si>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</si>
  <si>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</si>
  <si>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</si>
  <si>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</si>
  <si>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</si>
  <si>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</si>
  <si>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</si>
  <si>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</si>
  <si>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</si>
  <si>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</si>
  <si>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</si>
  <si>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</si>
  <si>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</si>
  <si>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</si>
  <si>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</si>
  <si>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</si>
  <si>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</si>
  <si>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</si>
  <si>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</si>
  <si>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</si>
  <si>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</si>
  <si>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</si>
  <si>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</si>
  <si>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</si>
  <si>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</si>
  <si>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</si>
  <si>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</si>
  <si>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</si>
  <si>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</si>
  <si>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</si>
  <si>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</si>
  <si>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</si>
  <si>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</si>
  <si>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</si>
  <si>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</si>
  <si>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</si>
  <si>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</si>
  <si>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</si>
  <si>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</si>
  <si>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</si>
  <si>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</si>
  <si>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</si>
  <si>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</si>
  <si>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</si>
  <si>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</si>
  <si>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</si>
  <si>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</si>
  <si>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</si>
  <si>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</si>
  <si>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</si>
  <si>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</si>
  <si>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</si>
  <si>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</si>
  <si>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</si>
  <si>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</si>
  <si>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</si>
  <si>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</si>
  <si>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</si>
  <si>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</si>
  <si>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</si>
  <si>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</si>
  <si>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</si>
  <si>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</si>
  <si>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</si>
  <si>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</si>
  <si>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</si>
  <si>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</si>
  <si>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</si>
  <si>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</si>
  <si>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</si>
  <si>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</si>
  <si>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</si>
  <si>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</si>
  <si>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</si>
  <si>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</si>
  <si>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</si>
  <si>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</si>
  <si>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</si>
  <si>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</si>
  <si>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</si>
  <si>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</si>
  <si>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</si>
  <si>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</si>
  <si>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</si>
  <si>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</si>
  <si>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</si>
  <si>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</si>
  <si>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</si>
  <si>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</si>
  <si>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</si>
  <si>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</si>
  <si>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</si>
  <si>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</si>
  <si>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</si>
  <si>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</si>
  <si>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</si>
  <si>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</si>
  <si>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</si>
  <si>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</si>
  <si>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</si>
  <si>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</si>
  <si>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</si>
  <si>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</si>
  <si>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</si>
  <si>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</si>
  <si>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</si>
  <si>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</si>
  <si>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</si>
  <si>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</si>
  <si>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</si>
  <si>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</si>
  <si>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</si>
  <si>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</si>
  <si>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</si>
  <si>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</si>
  <si>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</si>
  <si>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</si>
  <si>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</si>
  <si>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</si>
  <si>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</si>
  <si>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</si>
  <si>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</si>
  <si>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</si>
  <si>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</si>
  <si>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</si>
  <si>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</si>
  <si>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</si>
  <si>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</si>
  <si>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</si>
  <si>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</si>
  <si>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</si>
  <si>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</si>
  <si>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</si>
  <si>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</si>
  <si>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</si>
  <si>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</si>
  <si>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</si>
  <si>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</si>
  <si>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</si>
  <si>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</si>
  <si>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</si>
  <si>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</si>
  <si>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</si>
  <si>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</si>
  <si>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</si>
  <si>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</si>
  <si>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</si>
  <si>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</si>
  <si>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</si>
  <si>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</si>
  <si>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</si>
  <si>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</si>
  <si>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</si>
  <si>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</si>
  <si>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</si>
  <si>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</si>
  <si>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</si>
  <si>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</si>
  <si>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</si>
  <si>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</si>
  <si>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</si>
  <si>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</si>
  <si>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</si>
  <si>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</si>
  <si>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</si>
  <si>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</si>
  <si>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</si>
  <si>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</si>
  <si>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</si>
  <si>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</si>
  <si>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</si>
  <si>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</si>
  <si>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</si>
  <si>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</si>
  <si>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</si>
  <si>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</si>
  <si>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</si>
  <si>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</si>
  <si>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</si>
  <si>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</si>
  <si>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</si>
  <si>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</si>
  <si>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</si>
  <si>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</si>
  <si>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</si>
  <si>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</si>
  <si>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</si>
  <si>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</si>
  <si>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</si>
  <si>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</si>
  <si>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</si>
  <si>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</si>
  <si>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</si>
  <si>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</si>
  <si>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</si>
  <si>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</si>
  <si>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</si>
  <si>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</si>
  <si>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</si>
  <si>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</si>
  <si>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</si>
  <si>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</si>
  <si>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</si>
  <si>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</si>
  <si>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</si>
  <si>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</si>
  <si>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</si>
  <si>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</si>
  <si>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</si>
  <si>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</si>
  <si>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</si>
  <si>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</si>
  <si>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</si>
  <si>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</si>
  <si>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</si>
  <si>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</si>
  <si>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</si>
  <si>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</si>
  <si>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</si>
  <si>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</si>
  <si>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</si>
  <si>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</si>
  <si>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</si>
  <si>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</si>
  <si>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</si>
  <si>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</si>
  <si>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</si>
  <si>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</si>
  <si>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</si>
  <si>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</si>
  <si>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</si>
  <si>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</si>
  <si>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</si>
  <si>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</si>
  <si>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</si>
  <si>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</si>
  <si>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</si>
  <si>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</si>
  <si>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</si>
  <si>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</si>
  <si>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</si>
  <si>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</si>
  <si>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</si>
  <si>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</si>
  <si>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</si>
  <si>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</si>
  <si>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</si>
  <si>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</si>
  <si>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</si>
  <si>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</si>
  <si>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</si>
  <si>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</si>
  <si>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</si>
  <si>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</si>
  <si>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</si>
  <si>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</si>
  <si>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</si>
  <si>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</si>
  <si>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</si>
  <si>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</si>
  <si>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</si>
  <si>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</si>
  <si>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</si>
  <si>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</si>
  <si>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</si>
  <si>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</si>
  <si>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</si>
  <si>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</si>
  <si>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</si>
  <si>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</si>
  <si>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</si>
  <si>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</si>
  <si>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</si>
  <si>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</si>
  <si>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</si>
  <si>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</si>
  <si>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</si>
  <si>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</si>
  <si>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</si>
  <si>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</si>
  <si>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</si>
  <si>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</si>
  <si>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</si>
  <si>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</si>
  <si>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</si>
  <si>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</si>
  <si>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</si>
  <si>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</si>
  <si>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</si>
  <si>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</si>
  <si>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</si>
  <si>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</si>
  <si>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</si>
  <si>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</si>
  <si>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</si>
  <si>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</si>
  <si>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</si>
  <si>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</si>
  <si>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</si>
  <si>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</si>
  <si>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</si>
  <si>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</si>
  <si>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</si>
  <si>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</si>
  <si>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</si>
  <si>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</si>
  <si>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</si>
  <si>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</si>
  <si>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</si>
  <si>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</si>
  <si>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</si>
  <si>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</si>
  <si>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</si>
  <si>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</si>
  <si>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</si>
  <si>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</si>
  <si>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</si>
  <si>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</si>
  <si>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</si>
  <si>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</si>
  <si>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</si>
  <si>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</si>
  <si>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</si>
  <si>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</si>
  <si>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</si>
  <si>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</si>
  <si>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</si>
  <si>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</si>
  <si>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</si>
  <si>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</si>
  <si>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</si>
  <si>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</si>
  <si>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</si>
  <si>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</si>
  <si>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</si>
  <si>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</si>
  <si>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</si>
  <si>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</si>
  <si>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</si>
  <si>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</si>
  <si>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</si>
  <si>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</si>
  <si>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</si>
  <si>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</si>
  <si>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</si>
  <si>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</si>
  <si>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</si>
  <si>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</si>
  <si>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</si>
  <si>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</si>
  <si>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</si>
  <si>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</si>
  <si>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</si>
  <si>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</si>
  <si>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</si>
  <si>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</si>
  <si>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</si>
  <si>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</si>
  <si>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</si>
  <si>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</si>
  <si>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</si>
  <si>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</si>
  <si>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</si>
  <si>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</si>
  <si>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</si>
  <si>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</si>
  <si>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</si>
  <si>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</si>
  <si>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</si>
  <si>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</si>
  <si>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</si>
  <si>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</si>
  <si>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</si>
  <si>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</si>
  <si>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</si>
  <si>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</si>
  <si>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</si>
  <si>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</si>
  <si>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</si>
  <si>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</si>
  <si>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</si>
  <si>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</si>
  <si>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</si>
  <si>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</si>
  <si>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</si>
  <si>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</si>
  <si>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</si>
  <si>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</si>
  <si>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</si>
  <si>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</si>
  <si>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</si>
  <si>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</si>
  <si>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</si>
  <si>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</si>
  <si>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</si>
  <si>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</si>
  <si>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</si>
  <si>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</si>
  <si>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</si>
  <si>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</si>
  <si>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</si>
  <si>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</si>
  <si>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</si>
  <si>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</si>
  <si>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</si>
  <si>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</si>
  <si>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</si>
  <si>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</si>
  <si>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</si>
  <si>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</si>
  <si>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</si>
  <si>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</si>
  <si>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</si>
  <si>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</si>
  <si>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</si>
  <si>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</si>
  <si>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</si>
  <si>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</si>
  <si>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</si>
  <si>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</si>
  <si>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</si>
  <si>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</si>
  <si>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</si>
  <si>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</si>
  <si>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</si>
  <si>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</si>
  <si>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</si>
  <si>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</si>
  <si>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</si>
  <si>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</si>
  <si>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</si>
  <si>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</si>
  <si>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</si>
  <si>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</si>
  <si>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</si>
  <si>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</si>
  <si>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</si>
  <si>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</si>
  <si>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</si>
  <si>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</si>
  <si>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</si>
  <si>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</si>
  <si>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</si>
  <si>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</si>
  <si>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</si>
  <si>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</si>
  <si>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</si>
  <si>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</si>
  <si>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</si>
  <si>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</si>
  <si>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</si>
  <si>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</si>
  <si>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</si>
  <si>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</si>
  <si>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</si>
  <si>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</si>
  <si>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</si>
  <si>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</si>
  <si>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</si>
  <si>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</si>
  <si>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</si>
  <si>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</si>
  <si>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</si>
  <si>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</si>
  <si>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</si>
  <si>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</si>
  <si>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</si>
  <si>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</si>
  <si>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</si>
  <si>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</si>
  <si>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</si>
  <si>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</si>
  <si>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</si>
  <si>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</si>
  <si>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</si>
  <si>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</si>
  <si>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</si>
  <si>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</si>
  <si>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</si>
  <si>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</si>
  <si>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</si>
  <si>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</si>
  <si>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</si>
  <si>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</si>
  <si>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</si>
  <si>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</si>
  <si>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</si>
  <si>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</si>
  <si>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</si>
  <si>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</si>
  <si>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</si>
  <si>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</si>
  <si>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</si>
  <si>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</si>
  <si>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</si>
  <si>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</si>
  <si>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</si>
  <si>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</si>
  <si>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</si>
  <si>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</si>
  <si>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</si>
  <si>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</si>
  <si>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</si>
  <si>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</si>
  <si>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</si>
  <si>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</si>
  <si>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</si>
  <si>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</si>
  <si>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</si>
  <si>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</si>
  <si>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</si>
  <si>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</si>
  <si>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</si>
  <si>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</si>
  <si>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</si>
  <si>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</si>
  <si>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</si>
  <si>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</si>
  <si>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</si>
  <si>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</si>
  <si>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</si>
  <si>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</si>
  <si>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</si>
  <si>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</si>
  <si>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</si>
  <si>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</si>
  <si>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</si>
  <si>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</si>
  <si>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</si>
  <si>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</si>
  <si>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</si>
  <si>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</si>
  <si>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</si>
  <si>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</si>
  <si>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</si>
  <si>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</si>
  <si>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</si>
  <si>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</si>
  <si>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</si>
  <si>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</si>
  <si>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</si>
  <si>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</si>
  <si>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</si>
  <si>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</si>
  <si>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</si>
  <si>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</si>
  <si>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</si>
  <si>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</si>
  <si>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</si>
  <si>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</si>
  <si>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</si>
  <si>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</si>
  <si>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</si>
  <si>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</si>
  <si>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</si>
  <si>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</si>
  <si>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</si>
  <si>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</si>
  <si>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</si>
  <si>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</si>
  <si>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</si>
  <si>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</si>
  <si>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</si>
  <si>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</si>
  <si>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</si>
  <si>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</si>
  <si>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</si>
  <si>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</si>
  <si>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</si>
  <si>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</si>
  <si>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</si>
  <si>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</si>
  <si>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</si>
  <si>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</si>
  <si>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</si>
  <si>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</si>
  <si>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</si>
  <si>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</si>
  <si>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</si>
  <si>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</si>
  <si>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</si>
  <si>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</si>
  <si>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</si>
  <si>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</si>
  <si>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</si>
  <si>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</si>
  <si>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</si>
  <si>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</si>
  <si>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</si>
  <si>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</si>
  <si>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</si>
  <si>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</si>
  <si>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</si>
  <si>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</si>
  <si>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</si>
  <si>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</si>
  <si>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</si>
  <si>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</si>
  <si>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</si>
  <si>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</si>
  <si>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</si>
  <si>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</si>
  <si>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</si>
  <si>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</si>
  <si>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</si>
  <si>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</si>
  <si>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</si>
  <si>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</si>
  <si>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</si>
  <si>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</si>
  <si>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</si>
  <si>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</si>
  <si>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</si>
  <si>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</si>
  <si>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</si>
  <si>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</si>
  <si>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</si>
  <si>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</si>
  <si>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</si>
  <si>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</si>
  <si>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</si>
  <si>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</si>
  <si>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</si>
  <si>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</si>
  <si>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</si>
  <si>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</si>
  <si>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</si>
  <si>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</si>
  <si>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</si>
  <si>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</si>
  <si>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</si>
  <si>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</si>
  <si>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</si>
  <si>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</si>
  <si>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</si>
  <si>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</si>
  <si>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</si>
  <si>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</si>
  <si>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</si>
  <si>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</si>
  <si>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</si>
  <si>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</si>
  <si>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</si>
  <si>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</si>
  <si>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</si>
  <si>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</si>
  <si>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</si>
  <si>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</si>
  <si>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</si>
  <si>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</si>
  <si>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</si>
  <si>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</si>
  <si>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</si>
  <si>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</si>
  <si>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</si>
  <si>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</si>
  <si>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</si>
  <si>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</si>
  <si>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</si>
  <si>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</si>
  <si>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</si>
  <si>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</si>
  <si>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</si>
  <si>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</si>
  <si>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</si>
  <si>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</si>
  <si>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</si>
  <si>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</si>
  <si>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</si>
  <si>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</si>
  <si>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</si>
  <si>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</si>
  <si>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</si>
  <si>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</si>
  <si>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</si>
  <si>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</si>
  <si>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</si>
  <si>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</si>
  <si>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</si>
  <si>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</si>
  <si>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</si>
  <si>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</si>
  <si>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</si>
  <si>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</si>
  <si>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</si>
  <si>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</si>
  <si>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</si>
  <si>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</si>
  <si>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</si>
  <si>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</si>
  <si>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</si>
  <si>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</si>
  <si>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</si>
  <si>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</si>
  <si>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</si>
  <si>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</si>
  <si>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</si>
  <si>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</si>
  <si>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</si>
  <si>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</si>
  <si>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</si>
  <si>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</si>
  <si>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</si>
  <si>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</si>
  <si>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</si>
  <si>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</si>
  <si>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</si>
  <si>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</si>
  <si>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</si>
  <si>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</si>
  <si>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</si>
  <si>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</si>
  <si>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</si>
  <si>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</si>
  <si>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</si>
  <si>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</si>
  <si>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</si>
  <si>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</si>
  <si>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</si>
  <si>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</si>
  <si>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</si>
  <si>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</si>
  <si>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</si>
  <si>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</si>
  <si>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</si>
  <si>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</si>
  <si>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</si>
  <si>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</si>
  <si>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</si>
  <si>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</si>
  <si>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</si>
  <si>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</si>
  <si>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</si>
  <si>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</si>
  <si>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</si>
  <si>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</si>
  <si>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</si>
  <si>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</si>
  <si>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</si>
  <si>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</si>
  <si>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</si>
  <si>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</si>
  <si>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</si>
  <si>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</si>
  <si>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</si>
  <si>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</si>
  <si>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</si>
  <si>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</si>
  <si>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</si>
  <si>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</si>
  <si>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</si>
  <si>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</si>
  <si>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</si>
  <si>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</si>
  <si>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</si>
  <si>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</si>
  <si>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</si>
  <si>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</si>
  <si>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</si>
  <si>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</si>
  <si>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</si>
  <si>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</si>
  <si>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</si>
  <si>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</si>
  <si>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</si>
  <si>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</si>
  <si>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</si>
  <si>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</si>
  <si>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</si>
  <si>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</si>
  <si>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</si>
  <si>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</si>
  <si>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</si>
  <si>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</si>
  <si>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</si>
  <si>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</si>
  <si>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</si>
  <si>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</si>
  <si>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</si>
  <si>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</si>
  <si>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</si>
  <si>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</si>
  <si>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</si>
  <si>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</si>
  <si>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</si>
  <si>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</si>
  <si>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</si>
  <si>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</si>
  <si>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</si>
  <si>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</si>
  <si>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</si>
  <si>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</si>
  <si>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</si>
  <si>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</si>
  <si>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</si>
  <si>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</si>
  <si>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</si>
  <si>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</si>
  <si>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</si>
  <si>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</si>
  <si>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</si>
  <si>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</si>
  <si>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</si>
  <si>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</si>
  <si>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</si>
  <si>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</si>
  <si>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</si>
  <si>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</si>
  <si>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</si>
  <si>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</si>
  <si>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</si>
  <si>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</si>
  <si>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</si>
  <si>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</si>
  <si>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</si>
  <si>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</si>
  <si>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</si>
  <si>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</si>
  <si>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</si>
  <si>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</si>
  <si>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</si>
  <si>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</si>
  <si>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</si>
  <si>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</si>
  <si>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</si>
  <si>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</si>
  <si>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</si>
  <si>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</si>
  <si>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</si>
  <si>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</si>
  <si>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</si>
  <si>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</si>
  <si>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</si>
  <si>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</si>
  <si>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</si>
  <si>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</si>
  <si>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</si>
  <si>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</si>
  <si>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</si>
  <si>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</si>
  <si>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</si>
  <si>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</si>
  <si>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</si>
  <si>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</si>
  <si>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</si>
  <si>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</si>
  <si>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</si>
  <si>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</si>
  <si>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</si>
  <si>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</si>
  <si>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</si>
  <si>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</si>
  <si>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</si>
  <si>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</si>
  <si>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</si>
  <si>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</si>
  <si>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</si>
  <si>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</si>
  <si>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</si>
  <si>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</si>
  <si>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</si>
  <si>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</si>
  <si>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</si>
  <si>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</si>
  <si>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</si>
  <si>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</si>
  <si>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</si>
  <si>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</si>
  <si>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</si>
  <si>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</si>
  <si>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</si>
  <si>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</si>
  <si>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</si>
  <si>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</si>
  <si>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</si>
  <si>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</si>
  <si>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</si>
  <si>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</si>
  <si>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</si>
  <si>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</si>
  <si>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</si>
  <si>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</si>
  <si>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</si>
  <si>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</si>
  <si>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</si>
  <si>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</si>
  <si>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</si>
  <si>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</si>
  <si>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</si>
  <si>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</si>
  <si>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</si>
  <si>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</si>
  <si>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</si>
  <si>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</si>
  <si>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</si>
  <si>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</si>
  <si>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</si>
  <si>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</si>
  <si>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</si>
  <si>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</si>
  <si>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</si>
  <si>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</si>
  <si>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</si>
  <si>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</si>
  <si>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</si>
  <si>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</si>
  <si>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</si>
  <si>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</si>
  <si>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</si>
  <si>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</si>
  <si>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</si>
  <si>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</si>
  <si>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</si>
  <si>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</si>
  <si>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</si>
  <si>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</si>
  <si>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</si>
  <si>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</si>
  <si>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</si>
  <si>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</si>
  <si>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</si>
  <si>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</si>
  <si>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</si>
  <si>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</si>
  <si>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</si>
  <si>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</si>
  <si>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</si>
  <si>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</si>
  <si>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</si>
  <si>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</si>
  <si>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</si>
  <si>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</si>
  <si>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</si>
  <si>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</si>
  <si>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</si>
  <si>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</si>
  <si>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</si>
  <si>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</si>
  <si>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</si>
  <si>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</si>
  <si>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</si>
  <si>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</si>
  <si>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</si>
  <si>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</si>
  <si>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</si>
  <si>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</si>
  <si>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</si>
  <si>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</si>
  <si>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</si>
  <si>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</si>
  <si>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</si>
  <si>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</si>
  <si>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</si>
  <si>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</si>
  <si>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</si>
  <si>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</si>
  <si>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</si>
  <si>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</si>
  <si>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</si>
  <si>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</si>
  <si>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</si>
  <si>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</si>
  <si>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</si>
  <si>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</si>
  <si>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</si>
  <si>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</si>
  <si>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</si>
  <si>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</si>
  <si>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</si>
  <si>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</si>
  <si>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</si>
  <si>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</si>
  <si>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</si>
  <si>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</si>
  <si>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</si>
  <si>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</si>
  <si>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</si>
  <si>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</si>
  <si>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</si>
  <si>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</si>
  <si>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</si>
  <si>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</si>
  <si>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</si>
  <si>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</si>
  <si>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</si>
  <si>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</si>
  <si>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</si>
  <si>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</si>
  <si>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</si>
  <si>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</si>
  <si>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</si>
  <si>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</si>
  <si>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</si>
  <si>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</si>
  <si>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</si>
  <si>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t xml:space="preserve">Benchmark
</t>
    </r>
    <r>
      <rPr>
        <sz val="11"/>
        <color theme="1"/>
        <rFont val="Calibri"/>
        <family val="2"/>
        <scheme val="minor"/>
      </rPr>
      <t xml:space="preserve">The measured scale means are set in relation to existing values from a benchmark data set. This data set contains data from 20190 persons from 452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</si>
  <si>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</si>
  <si>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</si>
  <si>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</si>
  <si>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</si>
  <si>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</si>
  <si>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</si>
  <si>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</si>
  <si>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</si>
  <si>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</si>
  <si>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</si>
  <si>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</si>
  <si>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</si>
  <si>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</si>
  <si>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</si>
  <si>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</si>
  <si>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</si>
  <si>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</si>
  <si>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</si>
  <si>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</si>
  <si>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</si>
  <si>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</si>
  <si>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</si>
  <si>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</si>
  <si>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</si>
  <si>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</si>
  <si>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</si>
  <si>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</si>
  <si>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</si>
  <si>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</si>
  <si>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</si>
  <si>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</si>
  <si>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</si>
  <si>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</si>
  <si>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</si>
  <si>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</si>
  <si>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</si>
  <si>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</si>
  <si>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</si>
  <si>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</si>
  <si>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</si>
  <si>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</si>
  <si>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</si>
  <si>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</si>
  <si>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</si>
  <si>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</si>
  <si>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</si>
  <si>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</si>
  <si>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</si>
  <si>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</si>
  <si>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</si>
  <si>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</si>
  <si>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</si>
  <si>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</si>
  <si>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</si>
  <si>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</si>
  <si>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</si>
  <si>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</si>
  <si>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</si>
  <si>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</si>
  <si>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</si>
  <si>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</si>
  <si>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</si>
  <si>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</si>
  <si>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</si>
  <si>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</si>
  <si>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</si>
  <si>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</si>
  <si>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</si>
  <si>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</si>
  <si>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</si>
  <si>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</si>
  <si>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</si>
  <si>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</si>
  <si>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</si>
  <si>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</si>
  <si>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</si>
  <si>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</si>
  <si>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</si>
  <si>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</si>
  <si>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</si>
  <si>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</si>
  <si>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</si>
  <si>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</si>
  <si>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</si>
  <si>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</si>
  <si>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</si>
  <si>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</si>
  <si>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</si>
  <si>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</si>
  <si>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</si>
  <si>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</si>
  <si>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</si>
  <si>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</si>
  <si>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</si>
  <si>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</si>
  <si>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</si>
  <si>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</si>
  <si>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</si>
  <si>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</si>
  <si>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</si>
  <si>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</si>
  <si>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</si>
  <si>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</si>
  <si>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</si>
  <si>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</si>
  <si>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</si>
  <si>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</si>
  <si>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</si>
  <si>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</si>
  <si>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</si>
  <si>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</si>
  <si>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</si>
  <si>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</si>
  <si>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</si>
  <si>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</si>
  <si>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</si>
  <si>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</si>
  <si>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</si>
  <si>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</si>
  <si>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</si>
  <si>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</si>
  <si>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</si>
  <si>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</si>
  <si>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</si>
  <si>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</si>
  <si>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</si>
  <si>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</si>
  <si>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</si>
  <si>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</si>
  <si>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</si>
  <si>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</si>
  <si>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</si>
  <si>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</si>
  <si>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</si>
  <si>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</si>
  <si>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</si>
  <si>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</si>
  <si>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</si>
  <si>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</si>
  <si>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</si>
  <si>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</si>
  <si>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</si>
  <si>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</si>
  <si>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</si>
  <si>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</si>
  <si>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</si>
  <si>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</si>
  <si>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</si>
  <si>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</si>
  <si>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</si>
  <si>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</si>
  <si>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</si>
  <si>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</si>
  <si>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</si>
  <si>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</si>
  <si>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</si>
  <si>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</si>
  <si>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</si>
  <si>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</si>
  <si>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</si>
  <si>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</si>
  <si>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</si>
  <si>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</si>
  <si>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</si>
  <si>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</si>
  <si>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</si>
  <si>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</si>
  <si>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</si>
  <si>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</si>
  <si>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</si>
  <si>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</si>
  <si>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</si>
  <si>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</si>
  <si>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</si>
  <si>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</si>
  <si>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</si>
  <si>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</si>
  <si>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</si>
  <si>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</si>
  <si>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</si>
  <si>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</si>
  <si>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</si>
  <si>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</si>
  <si>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</si>
  <si>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</si>
  <si>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</si>
  <si>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</si>
  <si>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</si>
  <si>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</si>
  <si>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</si>
  <si>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</si>
  <si>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</si>
  <si>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</si>
  <si>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</si>
  <si>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</si>
  <si>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</si>
  <si>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</si>
  <si>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</si>
  <si>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</si>
  <si>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</si>
  <si>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</si>
  <si>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</si>
  <si>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</si>
  <si>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</si>
  <si>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</si>
  <si>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</si>
  <si>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</si>
  <si>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</si>
  <si>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</si>
  <si>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</si>
  <si>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</si>
  <si>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</si>
  <si>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</si>
  <si>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</si>
  <si>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</si>
  <si>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</si>
  <si>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</si>
  <si>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</si>
  <si>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</si>
  <si>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</si>
  <si>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</si>
  <si>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</si>
  <si>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</si>
  <si>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</si>
  <si>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</si>
  <si>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</si>
  <si>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</si>
  <si>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</si>
  <si>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</si>
  <si>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</si>
  <si>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</si>
  <si>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</si>
  <si>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</si>
  <si>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</si>
  <si>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</si>
  <si>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</si>
  <si>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</si>
  <si>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</si>
  <si>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</si>
  <si>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</si>
  <si>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</si>
  <si>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</si>
  <si>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</si>
  <si>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</si>
  <si>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</si>
  <si>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</si>
  <si>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</si>
  <si>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</si>
  <si>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</si>
  <si>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</si>
  <si>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</si>
  <si>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</si>
  <si>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</si>
  <si>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</si>
  <si>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</si>
  <si>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</si>
  <si>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</si>
  <si>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</si>
  <si>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</si>
  <si>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</si>
  <si>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</si>
  <si>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</si>
  <si>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</si>
  <si>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</si>
  <si>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</si>
  <si>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</si>
  <si>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</si>
  <si>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</si>
  <si>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</si>
  <si>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</si>
  <si>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</si>
  <si>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</si>
  <si>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</si>
  <si>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</si>
  <si>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</si>
  <si>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</si>
  <si>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</si>
  <si>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</si>
  <si>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</si>
  <si>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</si>
  <si>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</si>
  <si>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</si>
  <si>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</si>
  <si>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</si>
  <si>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</si>
  <si>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</si>
  <si>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</si>
  <si>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</si>
  <si>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</si>
  <si>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</si>
  <si>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</si>
  <si>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</si>
  <si>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</si>
  <si>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</si>
  <si>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</si>
  <si>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</si>
  <si>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</si>
  <si>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</si>
  <si>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</si>
  <si>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</si>
  <si>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</si>
  <si>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</si>
  <si>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</si>
  <si>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</si>
  <si>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</si>
  <si>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</si>
  <si>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</si>
  <si>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</si>
  <si>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</si>
  <si>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</si>
  <si>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</si>
  <si>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</si>
  <si>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</si>
  <si>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</si>
  <si>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</si>
  <si>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</si>
  <si>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</si>
  <si>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</si>
  <si>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</si>
  <si>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</si>
  <si>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</si>
  <si>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</si>
  <si>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</si>
  <si>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</si>
  <si>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</si>
  <si>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</si>
  <si>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</si>
  <si>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</si>
  <si>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</si>
  <si>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</si>
  <si>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</si>
  <si>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</si>
  <si>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</si>
  <si>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</si>
  <si>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</si>
  <si>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</si>
  <si>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</si>
  <si>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</si>
  <si>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</si>
  <si>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</si>
  <si>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</si>
  <si>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إبداعية</t>
  </si>
  <si>
    <t>مبتذلة</t>
  </si>
  <si>
    <t>سهل التعلُّم</t>
  </si>
  <si>
    <t>صعب التعلُّم</t>
  </si>
  <si>
    <t>قيِّم</t>
  </si>
  <si>
    <t>متدني</t>
  </si>
  <si>
    <t>ممل</t>
  </si>
  <si>
    <t>مثير</t>
  </si>
  <si>
    <t>غير مثير للاهتمام</t>
  </si>
  <si>
    <t>مثير للاهتمام</t>
  </si>
  <si>
    <t>غير متوقعة</t>
  </si>
  <si>
    <t>متوقعة</t>
  </si>
  <si>
    <t>سريع</t>
  </si>
  <si>
    <t>بطيء</t>
  </si>
  <si>
    <t>مستحدثة</t>
  </si>
  <si>
    <t>تقليدية</t>
  </si>
  <si>
    <t>عائقة</t>
  </si>
  <si>
    <t>داعمة</t>
  </si>
  <si>
    <t>جيد</t>
  </si>
  <si>
    <t>سيء</t>
  </si>
  <si>
    <t>معقَّد</t>
  </si>
  <si>
    <t>سهل</t>
  </si>
  <si>
    <t> غير جذابة</t>
  </si>
  <si>
    <t>جذابه </t>
  </si>
  <si>
    <t>اعتيادية</t>
  </si>
  <si>
    <t>استشرافية</t>
  </si>
  <si>
    <t>غير مريح</t>
  </si>
  <si>
    <t>مريح</t>
  </si>
  <si>
    <t>مضمونة</t>
  </si>
  <si>
    <t>غير مضمونة</t>
  </si>
  <si>
    <t>مشجِّع</t>
  </si>
  <si>
    <t>غير مُشجِّع</t>
  </si>
  <si>
    <t>لا تفي بالتوقعات</t>
  </si>
  <si>
    <t>غير فعَّال</t>
  </si>
  <si>
    <t>فعَّال</t>
  </si>
  <si>
    <t>مُربك</t>
  </si>
  <si>
    <t>غير عملي</t>
  </si>
  <si>
    <t>عملي</t>
  </si>
  <si>
    <t>منظَّم</t>
  </si>
  <si>
    <t>مبعثر</t>
  </si>
  <si>
    <t> جذَّاب</t>
  </si>
  <si>
    <t>غير جذَّاب </t>
  </si>
  <si>
    <t>ودود</t>
  </si>
  <si>
    <t>غير ودود</t>
  </si>
  <si>
    <t>محافظة</t>
  </si>
  <si>
    <t>ابتكارية</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</si>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</sst>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9">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6">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9" xfId="0" applyFont="1" applyBorder="1" applyAlignment="1">
      <alignment horizontal="center" wrapText="1"/>
    </xf>
    <xf numFmtId="0" fontId="26" fillId="0" borderId="10"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1.5714285714285714</c:v>
                </c:pt>
                <c:pt idx="1">
                  <c:v>1.4</c:v>
                </c:pt>
                <c:pt idx="2">
                  <c:v>1.3714285714285714</c:v>
                </c:pt>
                <c:pt idx="3">
                  <c:v>1.4571428571428571</c:v>
                </c:pt>
                <c:pt idx="4">
                  <c:v>1.8571428571428572</c:v>
                </c:pt>
                <c:pt idx="5">
                  <c:v>0.97142857142857142</c:v>
                </c:pt>
                <c:pt idx="6">
                  <c:v>1.6285714285714286</c:v>
                </c:pt>
                <c:pt idx="7">
                  <c:v>0.68571428571428572</c:v>
                </c:pt>
                <c:pt idx="8">
                  <c:v>1.3714285714285714</c:v>
                </c:pt>
                <c:pt idx="9">
                  <c:v>1.2857142857142858</c:v>
                </c:pt>
                <c:pt idx="10">
                  <c:v>1.5142857142857142</c:v>
                </c:pt>
                <c:pt idx="11">
                  <c:v>1.8285714285714285</c:v>
                </c:pt>
                <c:pt idx="12">
                  <c:v>1.3714285714285714</c:v>
                </c:pt>
                <c:pt idx="13">
                  <c:v>1.3714285714285714</c:v>
                </c:pt>
                <c:pt idx="14">
                  <c:v>0.31428571428571428</c:v>
                </c:pt>
                <c:pt idx="15">
                  <c:v>1.4571428571428571</c:v>
                </c:pt>
                <c:pt idx="16">
                  <c:v>1.3714285714285714</c:v>
                </c:pt>
                <c:pt idx="17">
                  <c:v>1.4</c:v>
                </c:pt>
                <c:pt idx="18">
                  <c:v>1.4285714285714286</c:v>
                </c:pt>
                <c:pt idx="19">
                  <c:v>1.8</c:v>
                </c:pt>
                <c:pt idx="20">
                  <c:v>0.8571428571428571</c:v>
                </c:pt>
                <c:pt idx="21">
                  <c:v>1.7142857142857142</c:v>
                </c:pt>
                <c:pt idx="22">
                  <c:v>1.4571428571428571</c:v>
                </c:pt>
                <c:pt idx="23">
                  <c:v>1.0571428571428572</c:v>
                </c:pt>
                <c:pt idx="24">
                  <c:v>1.7714285714285714</c:v>
                </c:pt>
                <c:pt idx="25">
                  <c:v>0.91428571428571426</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0.37757767984785739</c:v>
                  </c:pt>
                  <c:pt idx="1">
                    <c:v>0.40193993288427943</c:v>
                  </c:pt>
                  <c:pt idx="2">
                    <c:v>0.36487909516134448</c:v>
                  </c:pt>
                  <c:pt idx="3">
                    <c:v>0.33673074932889263</c:v>
                  </c:pt>
                  <c:pt idx="4">
                    <c:v>0.39575409379877846</c:v>
                  </c:pt>
                  <c:pt idx="5">
                    <c:v>0.41107222960925449</c:v>
                  </c:pt>
                </c:numCache>
              </c:numRef>
            </c:plus>
            <c:minus>
              <c:numRef>
                <c:f>Confidence_Intervals!$M$5:$M$10</c:f>
                <c:numCache>
                  <c:formatCode>General</c:formatCode>
                  <c:ptCount val="6"/>
                  <c:pt idx="0">
                    <c:v>0.37757767984785739</c:v>
                  </c:pt>
                  <c:pt idx="1">
                    <c:v>0.40193993288427943</c:v>
                  </c:pt>
                  <c:pt idx="2">
                    <c:v>0.36487909516134448</c:v>
                  </c:pt>
                  <c:pt idx="3">
                    <c:v>0.33673074932889263</c:v>
                  </c:pt>
                  <c:pt idx="4">
                    <c:v>0.39575409379877846</c:v>
                  </c:pt>
                  <c:pt idx="5">
                    <c:v>0.41107222960925449</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1.5095238095238099</c:v>
                </c:pt>
                <c:pt idx="1">
                  <c:v>1.2714285714285714</c:v>
                </c:pt>
                <c:pt idx="2">
                  <c:v>1.5857142857142856</c:v>
                </c:pt>
                <c:pt idx="3">
                  <c:v>1.25</c:v>
                </c:pt>
                <c:pt idx="4">
                  <c:v>1.4642857142857142</c:v>
                </c:pt>
                <c:pt idx="5">
                  <c:v>0.97142857142857142</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pt-PT"/>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pt-PT"/>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1.5095238095238099</c:v>
                </c:pt>
                <c:pt idx="1">
                  <c:v>1.2714285714285714</c:v>
                </c:pt>
                <c:pt idx="2">
                  <c:v>1.5857142857142856</c:v>
                </c:pt>
                <c:pt idx="3">
                  <c:v>1.25</c:v>
                </c:pt>
                <c:pt idx="4">
                  <c:v>1.4642857142857142</c:v>
                </c:pt>
                <c:pt idx="5">
                  <c:v>0.97142857142857142</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pt-PT"/>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pt-PT"/>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1.5095238095238099</c:v>
                </c:pt>
                <c:pt idx="1">
                  <c:v>1.3690476190476188</c:v>
                </c:pt>
                <c:pt idx="2">
                  <c:v>1.2178571428571427</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pt-PT"/>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pt-PT"/>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PT"/>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2</c:v>
                </c:pt>
                <c:pt idx="8">
                  <c:v>0</c:v>
                </c:pt>
                <c:pt idx="9">
                  <c:v>0</c:v>
                </c:pt>
                <c:pt idx="10">
                  <c:v>0</c:v>
                </c:pt>
                <c:pt idx="11">
                  <c:v>0</c:v>
                </c:pt>
                <c:pt idx="12">
                  <c:v>1</c:v>
                </c:pt>
                <c:pt idx="13">
                  <c:v>0</c:v>
                </c:pt>
                <c:pt idx="14">
                  <c:v>1</c:v>
                </c:pt>
                <c:pt idx="15">
                  <c:v>0</c:v>
                </c:pt>
                <c:pt idx="16">
                  <c:v>1</c:v>
                </c:pt>
                <c:pt idx="17">
                  <c:v>0</c:v>
                </c:pt>
                <c:pt idx="18">
                  <c:v>0</c:v>
                </c:pt>
                <c:pt idx="19">
                  <c:v>0</c:v>
                </c:pt>
                <c:pt idx="20">
                  <c:v>1</c:v>
                </c:pt>
                <c:pt idx="21">
                  <c:v>0</c:v>
                </c:pt>
                <c:pt idx="22">
                  <c:v>1</c:v>
                </c:pt>
                <c:pt idx="23">
                  <c:v>1</c:v>
                </c:pt>
                <c:pt idx="24">
                  <c:v>0</c:v>
                </c:pt>
                <c:pt idx="25">
                  <c:v>1</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1</c:v>
                </c:pt>
                <c:pt idx="2">
                  <c:v>3</c:v>
                </c:pt>
                <c:pt idx="3">
                  <c:v>1</c:v>
                </c:pt>
                <c:pt idx="4">
                  <c:v>0</c:v>
                </c:pt>
                <c:pt idx="5">
                  <c:v>2</c:v>
                </c:pt>
                <c:pt idx="6">
                  <c:v>1</c:v>
                </c:pt>
                <c:pt idx="7">
                  <c:v>1</c:v>
                </c:pt>
                <c:pt idx="8">
                  <c:v>1</c:v>
                </c:pt>
                <c:pt idx="9">
                  <c:v>2</c:v>
                </c:pt>
                <c:pt idx="10">
                  <c:v>1</c:v>
                </c:pt>
                <c:pt idx="11">
                  <c:v>0</c:v>
                </c:pt>
                <c:pt idx="12">
                  <c:v>1</c:v>
                </c:pt>
                <c:pt idx="13">
                  <c:v>1</c:v>
                </c:pt>
                <c:pt idx="14">
                  <c:v>3</c:v>
                </c:pt>
                <c:pt idx="15">
                  <c:v>0</c:v>
                </c:pt>
                <c:pt idx="16">
                  <c:v>1</c:v>
                </c:pt>
                <c:pt idx="17">
                  <c:v>0</c:v>
                </c:pt>
                <c:pt idx="18">
                  <c:v>0</c:v>
                </c:pt>
                <c:pt idx="19">
                  <c:v>0</c:v>
                </c:pt>
                <c:pt idx="20">
                  <c:v>3</c:v>
                </c:pt>
                <c:pt idx="21">
                  <c:v>0</c:v>
                </c:pt>
                <c:pt idx="22">
                  <c:v>0</c:v>
                </c:pt>
                <c:pt idx="23">
                  <c:v>1</c:v>
                </c:pt>
                <c:pt idx="24">
                  <c:v>1</c:v>
                </c:pt>
                <c:pt idx="25">
                  <c:v>2</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2</c:v>
                </c:pt>
                <c:pt idx="1">
                  <c:v>2</c:v>
                </c:pt>
                <c:pt idx="2">
                  <c:v>3</c:v>
                </c:pt>
                <c:pt idx="3">
                  <c:v>4</c:v>
                </c:pt>
                <c:pt idx="4">
                  <c:v>2</c:v>
                </c:pt>
                <c:pt idx="5">
                  <c:v>4</c:v>
                </c:pt>
                <c:pt idx="6">
                  <c:v>3</c:v>
                </c:pt>
                <c:pt idx="7">
                  <c:v>2</c:v>
                </c:pt>
                <c:pt idx="8">
                  <c:v>3</c:v>
                </c:pt>
                <c:pt idx="9">
                  <c:v>1</c:v>
                </c:pt>
                <c:pt idx="10">
                  <c:v>1</c:v>
                </c:pt>
                <c:pt idx="11">
                  <c:v>2</c:v>
                </c:pt>
                <c:pt idx="12">
                  <c:v>1</c:v>
                </c:pt>
                <c:pt idx="13">
                  <c:v>2</c:v>
                </c:pt>
                <c:pt idx="14">
                  <c:v>7</c:v>
                </c:pt>
                <c:pt idx="15">
                  <c:v>3</c:v>
                </c:pt>
                <c:pt idx="16">
                  <c:v>1</c:v>
                </c:pt>
                <c:pt idx="17">
                  <c:v>2</c:v>
                </c:pt>
                <c:pt idx="18">
                  <c:v>2</c:v>
                </c:pt>
                <c:pt idx="19">
                  <c:v>1</c:v>
                </c:pt>
                <c:pt idx="20">
                  <c:v>5</c:v>
                </c:pt>
                <c:pt idx="21">
                  <c:v>4</c:v>
                </c:pt>
                <c:pt idx="22">
                  <c:v>4</c:v>
                </c:pt>
                <c:pt idx="23">
                  <c:v>1</c:v>
                </c:pt>
                <c:pt idx="24">
                  <c:v>2</c:v>
                </c:pt>
                <c:pt idx="25">
                  <c:v>5</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7</c:v>
                </c:pt>
                <c:pt idx="1">
                  <c:v>7</c:v>
                </c:pt>
                <c:pt idx="2">
                  <c:v>1</c:v>
                </c:pt>
                <c:pt idx="3">
                  <c:v>4</c:v>
                </c:pt>
                <c:pt idx="4">
                  <c:v>3</c:v>
                </c:pt>
                <c:pt idx="5">
                  <c:v>6</c:v>
                </c:pt>
                <c:pt idx="6">
                  <c:v>1</c:v>
                </c:pt>
                <c:pt idx="7">
                  <c:v>13</c:v>
                </c:pt>
                <c:pt idx="8">
                  <c:v>6</c:v>
                </c:pt>
                <c:pt idx="9">
                  <c:v>5</c:v>
                </c:pt>
                <c:pt idx="10">
                  <c:v>6</c:v>
                </c:pt>
                <c:pt idx="11">
                  <c:v>4</c:v>
                </c:pt>
                <c:pt idx="12">
                  <c:v>5</c:v>
                </c:pt>
                <c:pt idx="13">
                  <c:v>5</c:v>
                </c:pt>
                <c:pt idx="14">
                  <c:v>9</c:v>
                </c:pt>
                <c:pt idx="15">
                  <c:v>3</c:v>
                </c:pt>
                <c:pt idx="16">
                  <c:v>9</c:v>
                </c:pt>
                <c:pt idx="17">
                  <c:v>8</c:v>
                </c:pt>
                <c:pt idx="18">
                  <c:v>8</c:v>
                </c:pt>
                <c:pt idx="19">
                  <c:v>5</c:v>
                </c:pt>
                <c:pt idx="20">
                  <c:v>3</c:v>
                </c:pt>
                <c:pt idx="21">
                  <c:v>1</c:v>
                </c:pt>
                <c:pt idx="22">
                  <c:v>3</c:v>
                </c:pt>
                <c:pt idx="23">
                  <c:v>8</c:v>
                </c:pt>
                <c:pt idx="24">
                  <c:v>1</c:v>
                </c:pt>
                <c:pt idx="25">
                  <c:v>4</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4</c:v>
                </c:pt>
                <c:pt idx="1">
                  <c:v>8</c:v>
                </c:pt>
                <c:pt idx="2">
                  <c:v>8</c:v>
                </c:pt>
                <c:pt idx="3">
                  <c:v>5</c:v>
                </c:pt>
                <c:pt idx="4">
                  <c:v>6</c:v>
                </c:pt>
                <c:pt idx="5">
                  <c:v>11</c:v>
                </c:pt>
                <c:pt idx="6">
                  <c:v>10</c:v>
                </c:pt>
                <c:pt idx="7">
                  <c:v>6</c:v>
                </c:pt>
                <c:pt idx="8">
                  <c:v>8</c:v>
                </c:pt>
                <c:pt idx="9">
                  <c:v>12</c:v>
                </c:pt>
                <c:pt idx="10">
                  <c:v>6</c:v>
                </c:pt>
                <c:pt idx="11">
                  <c:v>4</c:v>
                </c:pt>
                <c:pt idx="12">
                  <c:v>10</c:v>
                </c:pt>
                <c:pt idx="13">
                  <c:v>9</c:v>
                </c:pt>
                <c:pt idx="14">
                  <c:v>8</c:v>
                </c:pt>
                <c:pt idx="15">
                  <c:v>13</c:v>
                </c:pt>
                <c:pt idx="16">
                  <c:v>4</c:v>
                </c:pt>
                <c:pt idx="17">
                  <c:v>6</c:v>
                </c:pt>
                <c:pt idx="18">
                  <c:v>8</c:v>
                </c:pt>
                <c:pt idx="19">
                  <c:v>5</c:v>
                </c:pt>
                <c:pt idx="20">
                  <c:v>10</c:v>
                </c:pt>
                <c:pt idx="21">
                  <c:v>8</c:v>
                </c:pt>
                <c:pt idx="22">
                  <c:v>8</c:v>
                </c:pt>
                <c:pt idx="23">
                  <c:v>12</c:v>
                </c:pt>
                <c:pt idx="24">
                  <c:v>10</c:v>
                </c:pt>
                <c:pt idx="25">
                  <c:v>10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13</c:v>
                </c:pt>
                <c:pt idx="1">
                  <c:v>6</c:v>
                </c:pt>
                <c:pt idx="2">
                  <c:v>11</c:v>
                </c:pt>
                <c:pt idx="3">
                  <c:v>11</c:v>
                </c:pt>
                <c:pt idx="4">
                  <c:v>11</c:v>
                </c:pt>
                <c:pt idx="5">
                  <c:v>5</c:v>
                </c:pt>
                <c:pt idx="6">
                  <c:v>8</c:v>
                </c:pt>
                <c:pt idx="7">
                  <c:v>5</c:v>
                </c:pt>
                <c:pt idx="8">
                  <c:v>6</c:v>
                </c:pt>
                <c:pt idx="9">
                  <c:v>7</c:v>
                </c:pt>
                <c:pt idx="10">
                  <c:v>13</c:v>
                </c:pt>
                <c:pt idx="11">
                  <c:v>13</c:v>
                </c:pt>
                <c:pt idx="12">
                  <c:v>7</c:v>
                </c:pt>
                <c:pt idx="13">
                  <c:v>11</c:v>
                </c:pt>
                <c:pt idx="14">
                  <c:v>2</c:v>
                </c:pt>
                <c:pt idx="15">
                  <c:v>7</c:v>
                </c:pt>
                <c:pt idx="16">
                  <c:v>7</c:v>
                </c:pt>
                <c:pt idx="17">
                  <c:v>12</c:v>
                </c:pt>
                <c:pt idx="18">
                  <c:v>7</c:v>
                </c:pt>
                <c:pt idx="19">
                  <c:v>13</c:v>
                </c:pt>
                <c:pt idx="20">
                  <c:v>5</c:v>
                </c:pt>
                <c:pt idx="21">
                  <c:v>10</c:v>
                </c:pt>
                <c:pt idx="22">
                  <c:v>7</c:v>
                </c:pt>
                <c:pt idx="23">
                  <c:v>5</c:v>
                </c:pt>
                <c:pt idx="24">
                  <c:v>7</c:v>
                </c:pt>
                <c:pt idx="25">
                  <c:v>5</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9</c:v>
                </c:pt>
                <c:pt idx="1">
                  <c:v>11</c:v>
                </c:pt>
                <c:pt idx="2">
                  <c:v>9</c:v>
                </c:pt>
                <c:pt idx="3">
                  <c:v>10</c:v>
                </c:pt>
                <c:pt idx="4">
                  <c:v>13</c:v>
                </c:pt>
                <c:pt idx="5">
                  <c:v>7</c:v>
                </c:pt>
                <c:pt idx="6">
                  <c:v>12</c:v>
                </c:pt>
                <c:pt idx="7">
                  <c:v>6</c:v>
                </c:pt>
                <c:pt idx="8">
                  <c:v>11</c:v>
                </c:pt>
                <c:pt idx="9">
                  <c:v>8</c:v>
                </c:pt>
                <c:pt idx="10">
                  <c:v>8</c:v>
                </c:pt>
                <c:pt idx="11">
                  <c:v>12</c:v>
                </c:pt>
                <c:pt idx="12">
                  <c:v>10</c:v>
                </c:pt>
                <c:pt idx="13">
                  <c:v>7</c:v>
                </c:pt>
                <c:pt idx="14">
                  <c:v>5</c:v>
                </c:pt>
                <c:pt idx="15">
                  <c:v>9</c:v>
                </c:pt>
                <c:pt idx="16">
                  <c:v>12</c:v>
                </c:pt>
                <c:pt idx="17">
                  <c:v>7</c:v>
                </c:pt>
                <c:pt idx="18">
                  <c:v>10</c:v>
                </c:pt>
                <c:pt idx="19">
                  <c:v>11</c:v>
                </c:pt>
                <c:pt idx="20">
                  <c:v>8</c:v>
                </c:pt>
                <c:pt idx="21">
                  <c:v>12</c:v>
                </c:pt>
                <c:pt idx="22">
                  <c:v>12</c:v>
                </c:pt>
                <c:pt idx="23">
                  <c:v>7</c:v>
                </c:pt>
                <c:pt idx="24">
                  <c:v>14</c:v>
                </c:pt>
                <c:pt idx="25">
                  <c:v>8</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t-PT"/>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0.7</c:v>
                </c:pt>
                <c:pt idx="1">
                  <c:v>0.75</c:v>
                </c:pt>
                <c:pt idx="2">
                  <c:v>0.6</c:v>
                </c:pt>
                <c:pt idx="3">
                  <c:v>0.78</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0.5</c:v>
                </c:pt>
                <c:pt idx="2">
                  <c:v>0.44</c:v>
                </c:pt>
                <c:pt idx="3">
                  <c:v>0.37</c:v>
                </c:pt>
                <c:pt idx="4">
                  <c:v>0.5</c:v>
                </c:pt>
                <c:pt idx="5">
                  <c:v>0.5</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0.41</c:v>
                </c:pt>
                <c:pt idx="1">
                  <c:v>0.52</c:v>
                </c:pt>
                <c:pt idx="2">
                  <c:v>0.44</c:v>
                </c:pt>
                <c:pt idx="3">
                  <c:v>0.33</c:v>
                </c:pt>
                <c:pt idx="4">
                  <c:v>0.35</c:v>
                </c:pt>
                <c:pt idx="5">
                  <c:v>0.39</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0.26</c:v>
                </c:pt>
                <c:pt idx="2">
                  <c:v>0.4</c:v>
                </c:pt>
                <c:pt idx="3">
                  <c:v>0.23</c:v>
                </c:pt>
                <c:pt idx="4">
                  <c:v>0.35</c:v>
                </c:pt>
                <c:pt idx="5">
                  <c:v>0.47</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0.64</c:v>
                </c:pt>
                <c:pt idx="1">
                  <c:v>0.47</c:v>
                </c:pt>
                <c:pt idx="2">
                  <c:v>0.6</c:v>
                </c:pt>
                <c:pt idx="3">
                  <c:v>0.8</c:v>
                </c:pt>
                <c:pt idx="4">
                  <c:v>0.8</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1.5095238095238099</c:v>
                </c:pt>
                <c:pt idx="1">
                  <c:v>1.2714285714285714</c:v>
                </c:pt>
                <c:pt idx="2">
                  <c:v>1.5857142857142856</c:v>
                </c:pt>
                <c:pt idx="3">
                  <c:v>1.25</c:v>
                </c:pt>
                <c:pt idx="4">
                  <c:v>1.4642857142857142</c:v>
                </c:pt>
                <c:pt idx="5">
                  <c:v>0.97142857142857142</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pt-PT"/>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pt-PT"/>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t-PT"/>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4" workbookViewId="0">
      <selection activeCell="B5" sqref="B5"/>
    </sheetView>
  </sheetViews>
  <sheetFormatPr defaultColWidth="9.140625" defaultRowHeight="15"/>
  <cols>
    <col min="1" max="1" width="35.140625" customWidth="1"/>
    <col min="2" max="2" width="22" customWidth="1"/>
    <col min="3" max="3" width="43" customWidth="1"/>
  </cols>
  <sheetData>
    <row r="1" spans="1:3" s="46" customFormat="1" ht="57" customHeight="1">
      <c r="A1" s="155"/>
      <c r="B1" s="155"/>
      <c r="C1" s="155"/>
    </row>
    <row r="2" spans="1:3" ht="58.9" customHeight="1">
      <c r="A2" s="151" t="s">
        <v>1298</v>
      </c>
      <c r="B2" s="151"/>
      <c r="C2" s="151"/>
    </row>
    <row r="3" spans="1:3" ht="107.25" customHeight="1">
      <c r="A3" s="152" t="s">
        <v>1286</v>
      </c>
      <c r="B3" s="152"/>
      <c r="C3" s="152"/>
    </row>
    <row r="5" spans="1:3" ht="18.75">
      <c r="A5" s="34" t="s">
        <v>820</v>
      </c>
      <c r="B5" s="65" t="s">
        <v>128</v>
      </c>
    </row>
    <row r="7" spans="1:3" ht="30.75" customHeight="1">
      <c r="A7" s="153" t="s">
        <v>1297</v>
      </c>
      <c r="B7" s="153"/>
      <c r="C7" s="153"/>
    </row>
    <row r="9" spans="1:3" ht="406.15" customHeight="1">
      <c r="A9" s="154" t="s">
        <v>1296</v>
      </c>
      <c r="B9" s="154"/>
      <c r="C9" s="154"/>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Items!$A$2:$A$36</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opLeftCell="A8" zoomScaleNormal="100" workbookViewId="0">
      <selection activeCell="Z38" sqref="Z38"/>
    </sheetView>
  </sheetViews>
  <sheetFormatPr defaultColWidth="9.140625" defaultRowHeight="15"/>
  <cols>
    <col min="1" max="26" width="3.7109375" style="1" customWidth="1"/>
  </cols>
  <sheetData>
    <row r="1" spans="1:27" ht="144" customHeight="1">
      <c r="A1" s="156" t="s">
        <v>1287</v>
      </c>
      <c r="B1" s="157"/>
      <c r="C1" s="157"/>
      <c r="D1" s="157"/>
      <c r="E1" s="157"/>
      <c r="F1" s="157"/>
      <c r="G1" s="157"/>
      <c r="H1" s="157"/>
      <c r="I1" s="157"/>
      <c r="J1" s="157"/>
      <c r="K1" s="157"/>
      <c r="L1" s="157"/>
      <c r="M1" s="157"/>
      <c r="N1" s="157"/>
      <c r="O1" s="157"/>
      <c r="P1" s="157"/>
      <c r="Q1" s="157"/>
      <c r="R1" s="157"/>
      <c r="S1" s="157"/>
      <c r="T1" s="157"/>
      <c r="U1" s="157"/>
      <c r="V1" s="157"/>
      <c r="W1" s="157"/>
      <c r="X1" s="157"/>
      <c r="Y1" s="157"/>
      <c r="Z1" s="157"/>
    </row>
    <row r="2" spans="1:27">
      <c r="A2" s="158" t="s">
        <v>0</v>
      </c>
      <c r="B2" s="158"/>
      <c r="C2" s="158"/>
      <c r="D2" s="158"/>
      <c r="E2" s="158"/>
      <c r="F2" s="158"/>
      <c r="G2" s="158"/>
      <c r="H2" s="158"/>
      <c r="I2" s="158"/>
      <c r="J2" s="158"/>
      <c r="K2" s="158"/>
      <c r="L2" s="158"/>
      <c r="M2" s="158"/>
      <c r="N2" s="158"/>
      <c r="O2" s="158"/>
      <c r="P2" s="158"/>
      <c r="Q2" s="158"/>
      <c r="R2" s="158"/>
      <c r="S2" s="158"/>
      <c r="T2" s="158"/>
      <c r="U2" s="158"/>
      <c r="V2" s="158"/>
      <c r="W2" s="158"/>
      <c r="X2" s="158"/>
      <c r="Y2" s="158"/>
      <c r="Z2" s="158"/>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1">
        <v>6</v>
      </c>
      <c r="B4" s="1">
        <v>7</v>
      </c>
      <c r="C4" s="1">
        <v>1</v>
      </c>
      <c r="D4" s="1">
        <v>1</v>
      </c>
      <c r="E4" s="1">
        <v>1</v>
      </c>
      <c r="F4" s="1">
        <v>5</v>
      </c>
      <c r="G4" s="1">
        <v>7</v>
      </c>
      <c r="H4" s="1">
        <v>4</v>
      </c>
      <c r="I4" s="1">
        <v>3</v>
      </c>
      <c r="J4" s="1">
        <v>1</v>
      </c>
      <c r="K4" s="1">
        <v>6</v>
      </c>
      <c r="L4" s="1">
        <v>1</v>
      </c>
      <c r="M4" s="1">
        <v>7</v>
      </c>
      <c r="N4" s="1">
        <v>6</v>
      </c>
      <c r="O4" s="1">
        <v>5</v>
      </c>
      <c r="P4" s="1">
        <v>7</v>
      </c>
      <c r="Q4" s="1">
        <v>4</v>
      </c>
      <c r="R4" s="1">
        <v>2</v>
      </c>
      <c r="S4" s="1">
        <v>2</v>
      </c>
      <c r="T4" s="1">
        <v>7</v>
      </c>
      <c r="U4" s="1">
        <v>1</v>
      </c>
      <c r="V4" s="1">
        <v>7</v>
      </c>
      <c r="W4" s="1">
        <v>1</v>
      </c>
      <c r="X4" s="1">
        <v>4</v>
      </c>
      <c r="Y4" s="1">
        <v>1</v>
      </c>
      <c r="Z4" s="1">
        <v>5</v>
      </c>
    </row>
    <row r="5" spans="1:27">
      <c r="A5" s="1">
        <v>6</v>
      </c>
      <c r="B5" s="1">
        <v>4</v>
      </c>
      <c r="C5" s="1">
        <v>6</v>
      </c>
      <c r="D5" s="1">
        <v>6</v>
      </c>
      <c r="E5" s="1">
        <v>2</v>
      </c>
      <c r="F5" s="1">
        <v>4</v>
      </c>
      <c r="G5" s="1">
        <v>5</v>
      </c>
      <c r="H5" s="1">
        <v>7</v>
      </c>
      <c r="I5" s="1">
        <v>4</v>
      </c>
      <c r="J5" s="1">
        <v>4</v>
      </c>
      <c r="K5" s="1">
        <v>4</v>
      </c>
      <c r="L5" s="1">
        <v>3</v>
      </c>
      <c r="M5" s="1">
        <v>6</v>
      </c>
      <c r="N5" s="1">
        <v>5</v>
      </c>
      <c r="O5" s="1">
        <v>3</v>
      </c>
      <c r="P5" s="1">
        <v>5</v>
      </c>
      <c r="Q5" s="1">
        <v>2</v>
      </c>
      <c r="R5" s="1">
        <v>4</v>
      </c>
      <c r="S5" s="1">
        <v>4</v>
      </c>
      <c r="T5" s="1">
        <v>5</v>
      </c>
      <c r="U5" s="1">
        <v>5</v>
      </c>
      <c r="V5" s="1">
        <v>3</v>
      </c>
      <c r="W5" s="1">
        <v>3</v>
      </c>
      <c r="X5" s="1">
        <v>3</v>
      </c>
      <c r="Y5" s="1">
        <v>3</v>
      </c>
      <c r="Z5" s="1">
        <v>3</v>
      </c>
    </row>
    <row r="6" spans="1:27">
      <c r="A6" s="1">
        <v>6</v>
      </c>
      <c r="B6" s="1">
        <v>5</v>
      </c>
      <c r="C6" s="1">
        <v>2</v>
      </c>
      <c r="D6" s="1">
        <v>4</v>
      </c>
      <c r="E6" s="1">
        <v>2</v>
      </c>
      <c r="F6" s="1">
        <v>5</v>
      </c>
      <c r="G6" s="1">
        <v>6</v>
      </c>
      <c r="H6" s="1">
        <v>5</v>
      </c>
      <c r="I6" s="1">
        <v>3</v>
      </c>
      <c r="J6" s="1">
        <v>2</v>
      </c>
      <c r="K6" s="1">
        <v>6</v>
      </c>
      <c r="L6" s="1">
        <v>1</v>
      </c>
      <c r="M6" s="1">
        <v>4</v>
      </c>
      <c r="N6" s="1">
        <v>5</v>
      </c>
      <c r="O6" s="1">
        <v>4</v>
      </c>
      <c r="P6" s="1">
        <v>5</v>
      </c>
      <c r="Q6" s="1">
        <v>2</v>
      </c>
      <c r="R6" s="1">
        <v>2</v>
      </c>
      <c r="S6" s="1">
        <v>4</v>
      </c>
      <c r="T6" s="1">
        <v>6</v>
      </c>
      <c r="U6" s="1">
        <v>3</v>
      </c>
      <c r="V6" s="1">
        <v>6</v>
      </c>
      <c r="W6" s="1">
        <v>3</v>
      </c>
      <c r="X6" s="1">
        <v>3</v>
      </c>
      <c r="Y6" s="1">
        <v>2</v>
      </c>
      <c r="Z6" s="1">
        <v>6</v>
      </c>
    </row>
    <row r="7" spans="1:27">
      <c r="A7" s="1">
        <v>6</v>
      </c>
      <c r="B7" s="1">
        <v>6</v>
      </c>
      <c r="C7" s="1">
        <v>2</v>
      </c>
      <c r="D7" s="1">
        <v>1</v>
      </c>
      <c r="E7" s="1">
        <v>1</v>
      </c>
      <c r="F7" s="1">
        <v>5</v>
      </c>
      <c r="G7" s="1">
        <v>7</v>
      </c>
      <c r="H7" s="1">
        <v>4</v>
      </c>
      <c r="I7" s="1">
        <v>2</v>
      </c>
      <c r="J7" s="1">
        <v>2</v>
      </c>
      <c r="K7" s="1">
        <v>7</v>
      </c>
      <c r="L7" s="1">
        <v>2</v>
      </c>
      <c r="M7" s="1">
        <v>5</v>
      </c>
      <c r="N7" s="1">
        <v>6</v>
      </c>
      <c r="O7" s="1">
        <v>5</v>
      </c>
      <c r="P7" s="1">
        <v>6</v>
      </c>
      <c r="Q7" s="1">
        <v>2</v>
      </c>
      <c r="R7" s="1">
        <v>2</v>
      </c>
      <c r="S7" s="1">
        <v>3</v>
      </c>
      <c r="T7" s="1">
        <v>6</v>
      </c>
      <c r="U7" s="1">
        <v>2</v>
      </c>
      <c r="V7" s="1">
        <v>5</v>
      </c>
      <c r="W7" s="1">
        <v>2</v>
      </c>
      <c r="X7" s="1">
        <v>3</v>
      </c>
      <c r="Y7" s="1">
        <v>1</v>
      </c>
      <c r="Z7" s="1">
        <v>3</v>
      </c>
    </row>
    <row r="8" spans="1:27">
      <c r="A8" s="1">
        <v>5</v>
      </c>
      <c r="B8" s="1">
        <v>4</v>
      </c>
      <c r="C8" s="1">
        <v>4</v>
      </c>
      <c r="D8" s="1">
        <v>3</v>
      </c>
      <c r="E8" s="1">
        <v>5</v>
      </c>
      <c r="F8" s="1">
        <v>3</v>
      </c>
      <c r="G8" s="1">
        <v>3</v>
      </c>
      <c r="H8" s="1">
        <v>4</v>
      </c>
      <c r="I8" s="1">
        <v>2</v>
      </c>
      <c r="J8" s="1">
        <v>3</v>
      </c>
      <c r="K8" s="1">
        <v>4</v>
      </c>
      <c r="L8" s="1">
        <v>4</v>
      </c>
      <c r="M8" s="1">
        <v>4</v>
      </c>
      <c r="N8" s="1">
        <v>3</v>
      </c>
      <c r="O8" s="1">
        <v>4</v>
      </c>
      <c r="P8" s="1">
        <v>4</v>
      </c>
      <c r="Q8" s="1">
        <v>2</v>
      </c>
      <c r="R8" s="1">
        <v>4</v>
      </c>
      <c r="S8" s="1">
        <v>4</v>
      </c>
      <c r="T8" s="1">
        <v>5</v>
      </c>
      <c r="U8" s="1">
        <v>4</v>
      </c>
      <c r="V8" s="1">
        <v>5</v>
      </c>
      <c r="W8" s="1">
        <v>3</v>
      </c>
      <c r="X8" s="1">
        <v>4</v>
      </c>
      <c r="Y8" s="1">
        <v>3</v>
      </c>
      <c r="Z8" s="1">
        <v>3</v>
      </c>
    </row>
    <row r="9" spans="1:27">
      <c r="A9" s="1">
        <v>6</v>
      </c>
      <c r="B9" s="1">
        <v>5</v>
      </c>
      <c r="C9" s="1">
        <v>2</v>
      </c>
      <c r="D9" s="1">
        <v>2</v>
      </c>
      <c r="E9" s="1">
        <v>2</v>
      </c>
      <c r="F9" s="1">
        <v>6</v>
      </c>
      <c r="G9" s="1">
        <v>6</v>
      </c>
      <c r="H9" s="1">
        <v>4</v>
      </c>
      <c r="I9" s="1">
        <v>2</v>
      </c>
      <c r="J9" s="1">
        <v>4</v>
      </c>
      <c r="K9" s="1">
        <v>4</v>
      </c>
      <c r="L9" s="1">
        <v>2</v>
      </c>
      <c r="M9" s="1">
        <v>5</v>
      </c>
      <c r="N9" s="1">
        <v>5</v>
      </c>
      <c r="O9" s="1">
        <v>4</v>
      </c>
      <c r="P9" s="1">
        <v>5</v>
      </c>
      <c r="Q9" s="1">
        <v>1</v>
      </c>
      <c r="R9" s="1">
        <v>1</v>
      </c>
      <c r="S9" s="1">
        <v>2</v>
      </c>
      <c r="T9" s="1">
        <v>7</v>
      </c>
      <c r="U9" s="1">
        <v>3</v>
      </c>
      <c r="V9" s="1">
        <v>5</v>
      </c>
      <c r="W9" s="1">
        <v>2</v>
      </c>
      <c r="X9" s="1">
        <v>2</v>
      </c>
      <c r="Y9" s="1">
        <v>2</v>
      </c>
      <c r="Z9" s="1">
        <v>5</v>
      </c>
    </row>
    <row r="10" spans="1:27">
      <c r="A10" s="1">
        <v>6</v>
      </c>
      <c r="B10" s="1">
        <v>4</v>
      </c>
      <c r="C10" s="1">
        <v>3</v>
      </c>
      <c r="D10" s="1">
        <v>5</v>
      </c>
      <c r="E10" s="1">
        <v>2</v>
      </c>
      <c r="F10" s="1">
        <v>4</v>
      </c>
      <c r="G10" s="1">
        <v>7</v>
      </c>
      <c r="H10" s="1">
        <v>4</v>
      </c>
      <c r="I10" s="1">
        <v>1</v>
      </c>
      <c r="J10" s="1">
        <v>3</v>
      </c>
      <c r="K10" s="1">
        <v>6</v>
      </c>
      <c r="L10" s="1">
        <v>2</v>
      </c>
      <c r="M10" s="1">
        <v>7</v>
      </c>
      <c r="N10" s="1">
        <v>6</v>
      </c>
      <c r="O10" s="1">
        <v>5</v>
      </c>
      <c r="P10" s="1">
        <v>6</v>
      </c>
      <c r="Q10" s="1">
        <v>4</v>
      </c>
      <c r="R10" s="1">
        <v>4</v>
      </c>
      <c r="S10" s="1">
        <v>1</v>
      </c>
      <c r="T10" s="1">
        <v>5</v>
      </c>
      <c r="U10" s="1">
        <v>6</v>
      </c>
      <c r="V10" s="1">
        <v>6</v>
      </c>
      <c r="W10" s="1">
        <v>5</v>
      </c>
      <c r="X10" s="1">
        <v>4</v>
      </c>
      <c r="Y10" s="1">
        <v>1</v>
      </c>
      <c r="Z10" s="1">
        <v>6</v>
      </c>
    </row>
    <row r="11" spans="1:27">
      <c r="A11" s="1">
        <v>3</v>
      </c>
      <c r="B11" s="1">
        <v>4</v>
      </c>
      <c r="C11" s="1">
        <v>3</v>
      </c>
      <c r="D11" s="1">
        <v>5</v>
      </c>
      <c r="E11" s="1">
        <v>3</v>
      </c>
      <c r="F11" s="1">
        <v>3</v>
      </c>
      <c r="G11" s="1">
        <v>5</v>
      </c>
      <c r="H11" s="1">
        <v>1</v>
      </c>
      <c r="I11" s="1">
        <v>3</v>
      </c>
      <c r="J11" s="1">
        <v>3</v>
      </c>
      <c r="K11" s="1">
        <v>5</v>
      </c>
      <c r="L11" s="1">
        <v>4</v>
      </c>
      <c r="M11" s="1">
        <v>5</v>
      </c>
      <c r="N11" s="1">
        <v>4</v>
      </c>
      <c r="O11" s="1">
        <v>5</v>
      </c>
      <c r="P11" s="1">
        <v>3</v>
      </c>
      <c r="Q11" s="1">
        <v>7</v>
      </c>
      <c r="R11" s="1">
        <v>4</v>
      </c>
      <c r="S11" s="1">
        <v>4</v>
      </c>
      <c r="T11" s="1">
        <v>5</v>
      </c>
      <c r="U11" s="1">
        <v>5</v>
      </c>
      <c r="V11" s="1">
        <v>6</v>
      </c>
      <c r="W11" s="1">
        <v>2</v>
      </c>
      <c r="X11" s="1">
        <v>3</v>
      </c>
      <c r="Y11" s="1">
        <v>3</v>
      </c>
      <c r="Z11" s="1">
        <v>5</v>
      </c>
    </row>
    <row r="12" spans="1:27">
      <c r="A12" s="1">
        <v>4</v>
      </c>
      <c r="B12" s="1">
        <v>5</v>
      </c>
      <c r="C12" s="1">
        <v>3</v>
      </c>
      <c r="D12" s="1">
        <v>2</v>
      </c>
      <c r="E12" s="1">
        <v>3</v>
      </c>
      <c r="F12" s="1">
        <v>3</v>
      </c>
      <c r="G12" s="1">
        <v>5</v>
      </c>
      <c r="H12" s="1">
        <v>6</v>
      </c>
      <c r="I12" s="1">
        <v>3</v>
      </c>
      <c r="J12" s="1">
        <v>3</v>
      </c>
      <c r="K12" s="1">
        <v>5</v>
      </c>
      <c r="L12" s="1">
        <v>2</v>
      </c>
      <c r="M12" s="1">
        <v>5</v>
      </c>
      <c r="N12" s="1">
        <v>5</v>
      </c>
      <c r="O12" s="1">
        <v>4</v>
      </c>
      <c r="P12" s="1">
        <v>5</v>
      </c>
      <c r="Q12" s="1">
        <v>4</v>
      </c>
      <c r="R12" s="1">
        <v>3</v>
      </c>
      <c r="S12" s="1">
        <v>5</v>
      </c>
      <c r="T12" s="1">
        <v>4</v>
      </c>
      <c r="U12" s="1">
        <v>5</v>
      </c>
      <c r="V12" s="1">
        <v>3</v>
      </c>
      <c r="W12" s="1">
        <v>5</v>
      </c>
      <c r="X12" s="1">
        <v>3</v>
      </c>
      <c r="Y12" s="1">
        <v>2</v>
      </c>
      <c r="Z12" s="1">
        <v>5</v>
      </c>
    </row>
    <row r="13" spans="1:27">
      <c r="A13" s="1">
        <v>6</v>
      </c>
      <c r="B13" s="1">
        <v>6</v>
      </c>
      <c r="C13" s="1">
        <v>2</v>
      </c>
      <c r="D13" s="1">
        <v>2</v>
      </c>
      <c r="E13" s="1">
        <v>3</v>
      </c>
      <c r="F13" s="1">
        <v>5</v>
      </c>
      <c r="G13" s="1">
        <v>6</v>
      </c>
      <c r="H13" s="1">
        <v>6</v>
      </c>
      <c r="I13" s="1">
        <v>3</v>
      </c>
      <c r="J13" s="1">
        <v>4</v>
      </c>
      <c r="K13" s="1">
        <v>6</v>
      </c>
      <c r="L13" s="1">
        <v>2</v>
      </c>
      <c r="M13" s="1">
        <v>5</v>
      </c>
      <c r="N13" s="1">
        <v>6</v>
      </c>
      <c r="O13" s="1">
        <v>5</v>
      </c>
      <c r="P13" s="1">
        <v>6</v>
      </c>
      <c r="Q13" s="1">
        <v>1</v>
      </c>
      <c r="R13" s="1">
        <v>2</v>
      </c>
      <c r="S13" s="1">
        <v>2</v>
      </c>
      <c r="T13" s="1">
        <v>6</v>
      </c>
      <c r="U13" s="1">
        <v>2</v>
      </c>
      <c r="V13" s="1">
        <v>6</v>
      </c>
      <c r="W13" s="1">
        <v>2</v>
      </c>
      <c r="X13" s="1">
        <v>2</v>
      </c>
      <c r="Y13" s="1">
        <v>2</v>
      </c>
      <c r="Z13" s="1">
        <v>5</v>
      </c>
    </row>
    <row r="14" spans="1:27">
      <c r="A14" s="1">
        <v>4</v>
      </c>
      <c r="B14" s="1">
        <v>4</v>
      </c>
      <c r="C14" s="1">
        <v>1</v>
      </c>
      <c r="D14" s="1">
        <v>5</v>
      </c>
      <c r="E14" s="1">
        <v>1</v>
      </c>
      <c r="F14" s="1">
        <v>7</v>
      </c>
      <c r="G14" s="1">
        <v>7</v>
      </c>
      <c r="H14" s="1">
        <v>4</v>
      </c>
      <c r="I14" s="1">
        <v>4</v>
      </c>
      <c r="J14" s="1">
        <v>3</v>
      </c>
      <c r="K14" s="1">
        <v>7</v>
      </c>
      <c r="L14" s="1">
        <v>1</v>
      </c>
      <c r="M14" s="1">
        <v>4</v>
      </c>
      <c r="N14" s="1">
        <v>4</v>
      </c>
      <c r="O14" s="1">
        <v>1</v>
      </c>
      <c r="P14" s="1">
        <v>4</v>
      </c>
      <c r="Q14" s="1">
        <v>3</v>
      </c>
      <c r="R14" s="1">
        <v>2</v>
      </c>
      <c r="S14" s="1">
        <v>4</v>
      </c>
      <c r="T14" s="1">
        <v>6</v>
      </c>
      <c r="U14" s="1">
        <v>3</v>
      </c>
      <c r="V14" s="1">
        <v>7</v>
      </c>
      <c r="W14" s="1">
        <v>1</v>
      </c>
      <c r="X14" s="1">
        <v>4</v>
      </c>
      <c r="Y14" s="1">
        <v>3</v>
      </c>
      <c r="Z14" s="1">
        <v>5</v>
      </c>
    </row>
    <row r="15" spans="1:27">
      <c r="A15" s="1">
        <v>6</v>
      </c>
      <c r="B15" s="1">
        <v>6</v>
      </c>
      <c r="C15" s="1">
        <v>2</v>
      </c>
      <c r="D15" s="1">
        <v>2</v>
      </c>
      <c r="E15" s="1">
        <v>2</v>
      </c>
      <c r="F15" s="1">
        <v>4</v>
      </c>
      <c r="G15" s="1">
        <v>6</v>
      </c>
      <c r="H15" s="1">
        <v>4</v>
      </c>
      <c r="I15" s="1">
        <v>4</v>
      </c>
      <c r="J15" s="1">
        <v>2</v>
      </c>
      <c r="K15" s="1">
        <v>6</v>
      </c>
      <c r="L15" s="1">
        <v>2</v>
      </c>
      <c r="M15" s="1">
        <v>6</v>
      </c>
      <c r="N15" s="1">
        <v>6</v>
      </c>
      <c r="O15" s="1">
        <v>3</v>
      </c>
      <c r="P15" s="1">
        <v>6</v>
      </c>
      <c r="Q15" s="1">
        <v>4</v>
      </c>
      <c r="R15" s="1">
        <v>2</v>
      </c>
      <c r="S15" s="1">
        <v>3</v>
      </c>
      <c r="T15" s="1">
        <v>6</v>
      </c>
      <c r="U15" s="1">
        <v>2</v>
      </c>
      <c r="V15" s="1">
        <v>6</v>
      </c>
      <c r="W15" s="1">
        <v>2</v>
      </c>
      <c r="X15" s="1">
        <v>3</v>
      </c>
      <c r="Y15" s="1">
        <v>1</v>
      </c>
      <c r="Z15" s="1">
        <v>6</v>
      </c>
    </row>
    <row r="16" spans="1:27">
      <c r="A16" s="1">
        <v>7</v>
      </c>
      <c r="B16" s="1">
        <v>7</v>
      </c>
      <c r="C16" s="1">
        <v>3</v>
      </c>
      <c r="D16" s="1">
        <v>1</v>
      </c>
      <c r="E16" s="1">
        <v>1</v>
      </c>
      <c r="F16" s="1">
        <v>5</v>
      </c>
      <c r="G16" s="1">
        <v>4</v>
      </c>
      <c r="H16" s="1">
        <v>2</v>
      </c>
      <c r="I16" s="1">
        <v>6</v>
      </c>
      <c r="J16" s="1">
        <v>4</v>
      </c>
      <c r="K16" s="1">
        <v>6</v>
      </c>
      <c r="L16" s="1">
        <v>2</v>
      </c>
      <c r="M16" s="1">
        <v>4</v>
      </c>
      <c r="N16" s="1">
        <v>6</v>
      </c>
      <c r="O16" s="1">
        <v>3</v>
      </c>
      <c r="P16" s="1">
        <v>7</v>
      </c>
      <c r="Q16" s="1">
        <v>2</v>
      </c>
      <c r="R16" s="1">
        <v>2</v>
      </c>
      <c r="S16" s="1">
        <v>1</v>
      </c>
      <c r="T16" s="1">
        <v>7</v>
      </c>
      <c r="U16" s="1">
        <v>1</v>
      </c>
      <c r="V16" s="1">
        <v>7</v>
      </c>
      <c r="W16" s="1">
        <v>1</v>
      </c>
      <c r="X16" s="1">
        <v>1</v>
      </c>
      <c r="Y16" s="1">
        <v>1</v>
      </c>
      <c r="Z16" s="1">
        <v>5</v>
      </c>
    </row>
    <row r="17" spans="1:26">
      <c r="A17" s="1">
        <v>4</v>
      </c>
      <c r="B17" s="1">
        <v>5</v>
      </c>
      <c r="C17" s="1">
        <v>2</v>
      </c>
      <c r="D17" s="1">
        <v>2</v>
      </c>
      <c r="E17" s="1">
        <v>3</v>
      </c>
      <c r="F17" s="1">
        <v>5</v>
      </c>
      <c r="G17" s="1">
        <v>5</v>
      </c>
      <c r="H17" s="1">
        <v>3</v>
      </c>
      <c r="I17" s="1">
        <v>3</v>
      </c>
      <c r="J17" s="1">
        <v>3</v>
      </c>
      <c r="K17" s="1">
        <v>6</v>
      </c>
      <c r="L17" s="1">
        <v>2</v>
      </c>
      <c r="M17" s="1">
        <v>5</v>
      </c>
      <c r="N17" s="1">
        <v>5</v>
      </c>
      <c r="O17" s="1">
        <v>4</v>
      </c>
      <c r="P17" s="1">
        <v>5</v>
      </c>
      <c r="Q17" s="1">
        <v>4</v>
      </c>
      <c r="R17" s="1">
        <v>3</v>
      </c>
      <c r="S17" s="1">
        <v>3</v>
      </c>
      <c r="T17" s="1">
        <v>6</v>
      </c>
      <c r="U17" s="1">
        <v>3</v>
      </c>
      <c r="V17" s="1">
        <v>6</v>
      </c>
      <c r="W17" s="1">
        <v>3</v>
      </c>
      <c r="X17" s="1">
        <v>3</v>
      </c>
      <c r="Y17" s="1">
        <v>2</v>
      </c>
      <c r="Z17" s="1">
        <v>5</v>
      </c>
    </row>
    <row r="18" spans="1:26">
      <c r="A18" s="1">
        <v>6</v>
      </c>
      <c r="B18" s="1">
        <v>3</v>
      </c>
      <c r="C18" s="1">
        <v>2</v>
      </c>
      <c r="D18" s="1">
        <v>3</v>
      </c>
      <c r="E18" s="1">
        <v>3</v>
      </c>
      <c r="F18" s="1">
        <v>3</v>
      </c>
      <c r="G18" s="1">
        <v>3</v>
      </c>
      <c r="H18" s="1">
        <v>3</v>
      </c>
      <c r="I18" s="1">
        <v>3</v>
      </c>
      <c r="J18" s="1">
        <v>2</v>
      </c>
      <c r="K18" s="1">
        <v>5</v>
      </c>
      <c r="L18" s="1">
        <v>4</v>
      </c>
      <c r="M18" s="1">
        <v>3</v>
      </c>
      <c r="N18" s="1">
        <v>5</v>
      </c>
      <c r="O18" s="1">
        <v>3</v>
      </c>
      <c r="P18" s="1">
        <v>5</v>
      </c>
      <c r="Q18" s="1">
        <v>3</v>
      </c>
      <c r="R18" s="1">
        <v>4</v>
      </c>
      <c r="S18" s="1">
        <v>4</v>
      </c>
      <c r="T18" s="1">
        <v>5</v>
      </c>
      <c r="U18" s="1">
        <v>4</v>
      </c>
      <c r="V18" s="1">
        <v>4</v>
      </c>
      <c r="W18" s="1">
        <v>4</v>
      </c>
      <c r="X18" s="1">
        <v>4</v>
      </c>
      <c r="Y18" s="1">
        <v>4</v>
      </c>
      <c r="Z18" s="1">
        <v>4</v>
      </c>
    </row>
    <row r="19" spans="1:26">
      <c r="A19" s="1">
        <v>4</v>
      </c>
      <c r="B19" s="1">
        <v>5</v>
      </c>
      <c r="C19" s="1">
        <v>3</v>
      </c>
      <c r="D19" s="1">
        <v>3</v>
      </c>
      <c r="E19" s="1">
        <v>2</v>
      </c>
      <c r="F19" s="1">
        <v>5</v>
      </c>
      <c r="G19" s="1">
        <v>6</v>
      </c>
      <c r="H19" s="1">
        <v>4</v>
      </c>
      <c r="I19" s="1">
        <v>5</v>
      </c>
      <c r="J19" s="1">
        <v>3</v>
      </c>
      <c r="K19" s="1">
        <v>5</v>
      </c>
      <c r="L19" s="1">
        <v>2</v>
      </c>
      <c r="M19" s="1">
        <v>5</v>
      </c>
      <c r="N19" s="1">
        <v>5</v>
      </c>
      <c r="O19" s="1">
        <v>4</v>
      </c>
      <c r="P19" s="1">
        <v>5</v>
      </c>
      <c r="Q19" s="1">
        <v>4</v>
      </c>
      <c r="R19" s="1">
        <v>3</v>
      </c>
      <c r="S19" s="1">
        <v>3</v>
      </c>
      <c r="T19" s="1">
        <v>4</v>
      </c>
      <c r="U19" s="1">
        <v>3</v>
      </c>
      <c r="V19" s="1">
        <v>5</v>
      </c>
      <c r="W19" s="1">
        <v>3</v>
      </c>
      <c r="X19" s="1">
        <v>3</v>
      </c>
      <c r="Y19" s="1">
        <v>3</v>
      </c>
      <c r="Z19" s="1">
        <v>4</v>
      </c>
    </row>
    <row r="20" spans="1:26">
      <c r="A20" s="1">
        <v>3</v>
      </c>
      <c r="B20" s="1">
        <v>4</v>
      </c>
      <c r="C20" s="1">
        <v>5</v>
      </c>
      <c r="D20" s="1">
        <v>5</v>
      </c>
      <c r="E20" s="1">
        <v>5</v>
      </c>
      <c r="F20" s="1">
        <v>2</v>
      </c>
      <c r="G20" s="1">
        <v>3</v>
      </c>
      <c r="H20" s="1">
        <v>5</v>
      </c>
      <c r="I20" s="1">
        <v>5</v>
      </c>
      <c r="J20" s="1">
        <v>3</v>
      </c>
      <c r="K20" s="1">
        <v>2</v>
      </c>
      <c r="L20" s="1">
        <v>5</v>
      </c>
      <c r="M20" s="1">
        <v>1</v>
      </c>
      <c r="N20" s="1">
        <v>3</v>
      </c>
      <c r="O20" s="1">
        <v>3</v>
      </c>
      <c r="P20" s="1">
        <v>3</v>
      </c>
      <c r="Q20" s="1">
        <v>4</v>
      </c>
      <c r="R20" s="1">
        <v>5</v>
      </c>
      <c r="S20" s="1">
        <v>5</v>
      </c>
      <c r="T20" s="1">
        <v>3</v>
      </c>
      <c r="U20" s="1">
        <v>6</v>
      </c>
      <c r="V20" s="1">
        <v>3</v>
      </c>
      <c r="W20" s="1">
        <v>7</v>
      </c>
      <c r="X20" s="1">
        <v>7</v>
      </c>
      <c r="Y20" s="1">
        <v>6</v>
      </c>
      <c r="Z20" s="1">
        <v>5</v>
      </c>
    </row>
    <row r="21" spans="1:26">
      <c r="A21" s="61">
        <v>5</v>
      </c>
      <c r="B21" s="61">
        <v>6</v>
      </c>
      <c r="C21" s="61">
        <v>5</v>
      </c>
      <c r="D21" s="61">
        <v>4</v>
      </c>
      <c r="E21" s="61">
        <v>3</v>
      </c>
      <c r="F21" s="61">
        <v>4</v>
      </c>
      <c r="G21" s="61">
        <v>5</v>
      </c>
      <c r="H21" s="61">
        <v>5</v>
      </c>
      <c r="I21" s="61">
        <v>2</v>
      </c>
      <c r="J21" s="61">
        <v>3</v>
      </c>
      <c r="K21" s="61">
        <v>6</v>
      </c>
      <c r="L21" s="61">
        <v>2</v>
      </c>
      <c r="M21" s="61">
        <v>6</v>
      </c>
      <c r="N21" s="61">
        <v>6</v>
      </c>
      <c r="O21" s="61">
        <v>4</v>
      </c>
      <c r="P21" s="61">
        <v>5</v>
      </c>
      <c r="Q21" s="61">
        <v>1</v>
      </c>
      <c r="R21" s="61">
        <v>4</v>
      </c>
      <c r="S21" s="61">
        <v>3</v>
      </c>
      <c r="T21" s="61">
        <v>6</v>
      </c>
      <c r="U21" s="61">
        <v>3</v>
      </c>
      <c r="V21" s="61">
        <v>5</v>
      </c>
      <c r="W21" s="61">
        <v>3</v>
      </c>
      <c r="X21" s="61">
        <v>4</v>
      </c>
      <c r="Y21" s="61">
        <v>3</v>
      </c>
      <c r="Z21" s="61">
        <v>5</v>
      </c>
    </row>
    <row r="22" spans="1:26">
      <c r="A22" s="61">
        <v>7</v>
      </c>
      <c r="B22" s="61">
        <v>5</v>
      </c>
      <c r="C22" s="61">
        <v>2</v>
      </c>
      <c r="D22" s="61">
        <v>2</v>
      </c>
      <c r="E22" s="61">
        <v>1</v>
      </c>
      <c r="F22" s="61">
        <v>6</v>
      </c>
      <c r="G22" s="61">
        <v>7</v>
      </c>
      <c r="H22" s="61">
        <v>4</v>
      </c>
      <c r="I22" s="61">
        <v>4</v>
      </c>
      <c r="J22" s="61">
        <v>2</v>
      </c>
      <c r="K22" s="61">
        <v>6</v>
      </c>
      <c r="L22" s="61">
        <v>2</v>
      </c>
      <c r="M22" s="61">
        <v>6</v>
      </c>
      <c r="N22" s="61">
        <v>6</v>
      </c>
      <c r="O22" s="61">
        <v>5</v>
      </c>
      <c r="P22" s="61">
        <v>6</v>
      </c>
      <c r="Q22" s="61">
        <v>2</v>
      </c>
      <c r="R22" s="61">
        <v>2</v>
      </c>
      <c r="S22" s="61">
        <v>2</v>
      </c>
      <c r="T22" s="61">
        <v>6</v>
      </c>
      <c r="U22" s="61">
        <v>3</v>
      </c>
      <c r="V22" s="61">
        <v>6</v>
      </c>
      <c r="W22" s="61">
        <v>2</v>
      </c>
      <c r="X22" s="61">
        <v>2</v>
      </c>
      <c r="Y22" s="61">
        <v>2</v>
      </c>
      <c r="Z22" s="61">
        <v>6</v>
      </c>
    </row>
    <row r="23" spans="1:26">
      <c r="A23" s="61">
        <v>4</v>
      </c>
      <c r="B23" s="61">
        <v>5</v>
      </c>
      <c r="C23" s="61">
        <v>3</v>
      </c>
      <c r="D23" s="61">
        <v>2</v>
      </c>
      <c r="E23" s="61">
        <v>4</v>
      </c>
      <c r="F23" s="61">
        <v>4</v>
      </c>
      <c r="G23" s="61">
        <v>5</v>
      </c>
      <c r="H23" s="61">
        <v>5</v>
      </c>
      <c r="I23" s="61">
        <v>5</v>
      </c>
      <c r="J23" s="61">
        <v>3</v>
      </c>
      <c r="K23" s="61">
        <v>3</v>
      </c>
      <c r="L23" s="61">
        <v>3</v>
      </c>
      <c r="M23" s="61">
        <v>5</v>
      </c>
      <c r="N23" s="61">
        <v>5</v>
      </c>
      <c r="O23" s="61">
        <v>4</v>
      </c>
      <c r="P23" s="61">
        <v>5</v>
      </c>
      <c r="Q23" s="61">
        <v>4</v>
      </c>
      <c r="R23" s="61">
        <v>4</v>
      </c>
      <c r="S23" s="61">
        <v>4</v>
      </c>
      <c r="T23" s="61">
        <v>4</v>
      </c>
      <c r="U23" s="61">
        <v>5</v>
      </c>
      <c r="V23" s="61">
        <v>3</v>
      </c>
      <c r="W23" s="61">
        <v>4</v>
      </c>
      <c r="X23" s="61">
        <v>3</v>
      </c>
      <c r="Y23" s="61">
        <v>3</v>
      </c>
      <c r="Z23" s="61">
        <v>4</v>
      </c>
    </row>
    <row r="24" spans="1:26">
      <c r="A24" s="61">
        <v>5</v>
      </c>
      <c r="B24" s="61">
        <v>7</v>
      </c>
      <c r="C24" s="61">
        <v>2</v>
      </c>
      <c r="D24" s="61">
        <v>1</v>
      </c>
      <c r="E24" s="61">
        <v>2</v>
      </c>
      <c r="F24" s="61">
        <v>5</v>
      </c>
      <c r="G24" s="61">
        <v>5</v>
      </c>
      <c r="H24" s="61">
        <v>4</v>
      </c>
      <c r="I24" s="61">
        <v>1</v>
      </c>
      <c r="J24" s="61">
        <v>1</v>
      </c>
      <c r="K24" s="61">
        <v>6</v>
      </c>
      <c r="L24" s="61">
        <v>1</v>
      </c>
      <c r="M24" s="61">
        <v>6</v>
      </c>
      <c r="N24" s="61">
        <v>6</v>
      </c>
      <c r="O24" s="61">
        <v>5</v>
      </c>
      <c r="P24" s="61">
        <v>5</v>
      </c>
      <c r="Q24" s="61">
        <v>1</v>
      </c>
      <c r="R24" s="61">
        <v>2</v>
      </c>
      <c r="S24" s="61">
        <v>2</v>
      </c>
      <c r="T24" s="61">
        <v>7</v>
      </c>
      <c r="U24" s="61">
        <v>2</v>
      </c>
      <c r="V24" s="61">
        <v>7</v>
      </c>
      <c r="W24" s="61">
        <v>1</v>
      </c>
      <c r="X24" s="61">
        <v>4</v>
      </c>
      <c r="Y24" s="61">
        <v>1</v>
      </c>
      <c r="Z24" s="61">
        <v>6</v>
      </c>
    </row>
    <row r="25" spans="1:26">
      <c r="A25" s="61">
        <v>7</v>
      </c>
      <c r="B25" s="61">
        <v>7</v>
      </c>
      <c r="C25" s="61">
        <v>1</v>
      </c>
      <c r="D25" s="61">
        <v>3</v>
      </c>
      <c r="E25" s="61">
        <v>1</v>
      </c>
      <c r="F25" s="61">
        <v>6</v>
      </c>
      <c r="G25" s="61">
        <v>6</v>
      </c>
      <c r="H25" s="61">
        <v>5</v>
      </c>
      <c r="I25" s="61">
        <v>1</v>
      </c>
      <c r="J25" s="61">
        <v>6</v>
      </c>
      <c r="K25" s="61">
        <v>6</v>
      </c>
      <c r="L25" s="61">
        <v>1</v>
      </c>
      <c r="M25" s="61">
        <v>7</v>
      </c>
      <c r="N25" s="61">
        <v>6</v>
      </c>
      <c r="O25" s="61">
        <v>2</v>
      </c>
      <c r="P25" s="61">
        <v>6</v>
      </c>
      <c r="Q25" s="61">
        <v>1</v>
      </c>
      <c r="R25" s="61">
        <v>2</v>
      </c>
      <c r="S25" s="61">
        <v>2</v>
      </c>
      <c r="T25" s="61">
        <v>7</v>
      </c>
      <c r="U25" s="61">
        <v>1</v>
      </c>
      <c r="V25" s="61">
        <v>7</v>
      </c>
      <c r="W25" s="61">
        <v>1</v>
      </c>
      <c r="X25" s="61">
        <v>2</v>
      </c>
      <c r="Y25" s="61">
        <v>1</v>
      </c>
      <c r="Z25" s="61">
        <v>1</v>
      </c>
    </row>
    <row r="26" spans="1:26">
      <c r="A26" s="61">
        <v>5</v>
      </c>
      <c r="B26" s="61">
        <v>2</v>
      </c>
      <c r="C26" s="61">
        <v>3</v>
      </c>
      <c r="D26" s="61">
        <v>4</v>
      </c>
      <c r="E26" s="61">
        <v>2</v>
      </c>
      <c r="F26" s="61">
        <v>5</v>
      </c>
      <c r="G26" s="61">
        <v>6</v>
      </c>
      <c r="H26" s="61">
        <v>4</v>
      </c>
      <c r="I26" s="61">
        <v>2</v>
      </c>
      <c r="J26" s="61">
        <v>4</v>
      </c>
      <c r="K26" s="61">
        <v>6</v>
      </c>
      <c r="L26" s="61">
        <v>3</v>
      </c>
      <c r="M26" s="61">
        <v>2</v>
      </c>
      <c r="N26" s="61">
        <v>4</v>
      </c>
      <c r="O26" s="61">
        <v>3</v>
      </c>
      <c r="P26" s="61">
        <v>5</v>
      </c>
      <c r="Q26" s="61">
        <v>1</v>
      </c>
      <c r="R26" s="61">
        <v>4</v>
      </c>
      <c r="S26" s="61">
        <v>4</v>
      </c>
      <c r="T26" s="61">
        <v>6</v>
      </c>
      <c r="U26" s="61">
        <v>5</v>
      </c>
      <c r="V26" s="61">
        <v>5</v>
      </c>
      <c r="W26" s="61">
        <v>1</v>
      </c>
      <c r="X26" s="61">
        <v>5</v>
      </c>
      <c r="Y26" s="61">
        <v>5</v>
      </c>
      <c r="Z26" s="61">
        <v>3</v>
      </c>
    </row>
    <row r="27" spans="1:26">
      <c r="A27" s="61">
        <v>6</v>
      </c>
      <c r="B27" s="61">
        <v>4</v>
      </c>
      <c r="C27" s="61">
        <v>2</v>
      </c>
      <c r="D27" s="61">
        <v>2</v>
      </c>
      <c r="E27" s="61">
        <v>1</v>
      </c>
      <c r="F27" s="61">
        <v>5</v>
      </c>
      <c r="G27" s="61">
        <v>5</v>
      </c>
      <c r="H27" s="61">
        <v>4</v>
      </c>
      <c r="I27" s="61">
        <v>4</v>
      </c>
      <c r="J27" s="61">
        <v>2</v>
      </c>
      <c r="K27" s="61">
        <v>5</v>
      </c>
      <c r="L27" s="61">
        <v>2</v>
      </c>
      <c r="M27" s="61">
        <v>5</v>
      </c>
      <c r="N27" s="61">
        <v>6</v>
      </c>
      <c r="O27" s="61">
        <v>6</v>
      </c>
      <c r="P27" s="61">
        <v>6</v>
      </c>
      <c r="Q27" s="61">
        <v>3</v>
      </c>
      <c r="R27" s="61">
        <v>2</v>
      </c>
      <c r="S27" s="61">
        <v>1</v>
      </c>
      <c r="T27" s="61">
        <v>6</v>
      </c>
      <c r="U27" s="61">
        <v>3</v>
      </c>
      <c r="V27" s="61">
        <v>7</v>
      </c>
      <c r="W27" s="61">
        <v>2</v>
      </c>
      <c r="X27" s="61">
        <v>2</v>
      </c>
      <c r="Y27" s="61">
        <v>1</v>
      </c>
      <c r="Z27" s="61">
        <v>7</v>
      </c>
    </row>
    <row r="28" spans="1:26">
      <c r="A28" s="61">
        <v>6</v>
      </c>
      <c r="B28" s="61">
        <v>7</v>
      </c>
      <c r="C28" s="61">
        <v>2</v>
      </c>
      <c r="D28" s="61">
        <v>2</v>
      </c>
      <c r="E28" s="61">
        <v>2</v>
      </c>
      <c r="F28" s="61">
        <v>6</v>
      </c>
      <c r="G28" s="61">
        <v>6</v>
      </c>
      <c r="H28" s="61">
        <v>6</v>
      </c>
      <c r="I28" s="61">
        <v>2</v>
      </c>
      <c r="J28" s="61">
        <v>3</v>
      </c>
      <c r="K28" s="61">
        <v>6</v>
      </c>
      <c r="L28" s="61">
        <v>2</v>
      </c>
      <c r="M28" s="61">
        <v>7</v>
      </c>
      <c r="N28" s="61">
        <v>7</v>
      </c>
      <c r="O28" s="61">
        <v>2</v>
      </c>
      <c r="P28" s="61">
        <v>7</v>
      </c>
      <c r="Q28" s="61">
        <v>2</v>
      </c>
      <c r="R28" s="61">
        <v>2</v>
      </c>
      <c r="S28" s="61">
        <v>1</v>
      </c>
      <c r="T28" s="61">
        <v>6</v>
      </c>
      <c r="U28" s="61">
        <v>6</v>
      </c>
      <c r="V28" s="61">
        <v>6</v>
      </c>
      <c r="W28" s="61">
        <v>3</v>
      </c>
      <c r="X28" s="61">
        <v>3</v>
      </c>
      <c r="Y28" s="61">
        <v>2</v>
      </c>
      <c r="Z28" s="61">
        <v>2</v>
      </c>
    </row>
    <row r="29" spans="1:26">
      <c r="A29" s="61">
        <v>4</v>
      </c>
      <c r="B29" s="61">
        <v>6</v>
      </c>
      <c r="C29" s="61">
        <v>6</v>
      </c>
      <c r="D29" s="61">
        <v>2</v>
      </c>
      <c r="E29" s="61">
        <v>4</v>
      </c>
      <c r="F29" s="61">
        <v>2</v>
      </c>
      <c r="G29" s="61">
        <v>2</v>
      </c>
      <c r="H29" s="61">
        <v>6</v>
      </c>
      <c r="I29" s="61">
        <v>1</v>
      </c>
      <c r="J29" s="61">
        <v>6</v>
      </c>
      <c r="K29" s="61">
        <v>4</v>
      </c>
      <c r="L29" s="61">
        <v>5</v>
      </c>
      <c r="M29" s="61">
        <v>6</v>
      </c>
      <c r="N29" s="61">
        <v>2</v>
      </c>
      <c r="O29" s="61">
        <v>2</v>
      </c>
      <c r="P29" s="61">
        <v>3</v>
      </c>
      <c r="Q29" s="61">
        <v>6</v>
      </c>
      <c r="R29" s="61">
        <v>5</v>
      </c>
      <c r="S29" s="61">
        <v>3</v>
      </c>
      <c r="T29" s="61">
        <v>4</v>
      </c>
      <c r="U29" s="61">
        <v>3</v>
      </c>
      <c r="V29" s="61">
        <v>5</v>
      </c>
      <c r="W29" s="61">
        <v>5</v>
      </c>
      <c r="X29" s="61">
        <v>6</v>
      </c>
      <c r="Y29" s="61">
        <v>5</v>
      </c>
      <c r="Z29" s="61">
        <v>2</v>
      </c>
    </row>
    <row r="30" spans="1:26">
      <c r="A30" s="61">
        <v>7</v>
      </c>
      <c r="B30" s="61">
        <v>7</v>
      </c>
      <c r="C30" s="61">
        <v>1</v>
      </c>
      <c r="D30" s="61">
        <v>1</v>
      </c>
      <c r="E30" s="61">
        <v>1</v>
      </c>
      <c r="F30" s="61">
        <v>7</v>
      </c>
      <c r="G30" s="61">
        <v>7</v>
      </c>
      <c r="H30" s="61">
        <v>5</v>
      </c>
      <c r="I30" s="61">
        <v>4</v>
      </c>
      <c r="J30" s="61">
        <v>1</v>
      </c>
      <c r="K30" s="61">
        <v>4</v>
      </c>
      <c r="L30" s="61">
        <v>1</v>
      </c>
      <c r="M30" s="61">
        <v>4</v>
      </c>
      <c r="N30" s="61">
        <v>4</v>
      </c>
      <c r="O30" s="61">
        <v>4</v>
      </c>
      <c r="P30" s="61">
        <v>5</v>
      </c>
      <c r="Q30" s="61">
        <v>5</v>
      </c>
      <c r="R30" s="61">
        <v>3</v>
      </c>
      <c r="S30" s="61">
        <v>2</v>
      </c>
      <c r="T30" s="61">
        <v>6</v>
      </c>
      <c r="U30" s="61">
        <v>2</v>
      </c>
      <c r="V30" s="61">
        <v>6</v>
      </c>
      <c r="W30" s="61">
        <v>3</v>
      </c>
      <c r="X30" s="61">
        <v>3</v>
      </c>
      <c r="Y30" s="61">
        <v>3</v>
      </c>
      <c r="Z30" s="61">
        <v>7</v>
      </c>
    </row>
    <row r="31" spans="1:26">
      <c r="A31" s="61">
        <v>4</v>
      </c>
      <c r="B31" s="61">
        <v>3</v>
      </c>
      <c r="C31" s="61">
        <v>5</v>
      </c>
      <c r="D31" s="61">
        <v>3</v>
      </c>
      <c r="E31" s="61">
        <v>2</v>
      </c>
      <c r="F31" s="61">
        <v>4</v>
      </c>
      <c r="G31" s="61">
        <v>5</v>
      </c>
      <c r="H31" s="61">
        <v>6</v>
      </c>
      <c r="I31" s="61">
        <v>1</v>
      </c>
      <c r="J31" s="61">
        <v>5</v>
      </c>
      <c r="K31" s="61">
        <v>4</v>
      </c>
      <c r="L31" s="61">
        <v>4</v>
      </c>
      <c r="M31" s="61">
        <v>6</v>
      </c>
      <c r="N31" s="61">
        <v>5</v>
      </c>
      <c r="O31" s="61">
        <v>3</v>
      </c>
      <c r="P31" s="61">
        <v>4</v>
      </c>
      <c r="Q31" s="61">
        <v>4</v>
      </c>
      <c r="R31" s="61">
        <v>3</v>
      </c>
      <c r="S31" s="61">
        <v>3</v>
      </c>
      <c r="T31" s="61">
        <v>4</v>
      </c>
      <c r="U31" s="61">
        <v>4</v>
      </c>
      <c r="V31" s="61">
        <v>6</v>
      </c>
      <c r="W31" s="61">
        <v>5</v>
      </c>
      <c r="X31" s="61">
        <v>4</v>
      </c>
      <c r="Y31" s="61">
        <v>3</v>
      </c>
      <c r="Z31" s="61">
        <v>4</v>
      </c>
    </row>
    <row r="32" spans="1:26">
      <c r="A32" s="61">
        <v>7</v>
      </c>
      <c r="B32" s="61">
        <v>7</v>
      </c>
      <c r="C32" s="61">
        <v>1</v>
      </c>
      <c r="D32" s="61">
        <v>1</v>
      </c>
      <c r="E32" s="61">
        <v>1</v>
      </c>
      <c r="F32" s="61">
        <v>7</v>
      </c>
      <c r="G32" s="61">
        <v>7</v>
      </c>
      <c r="H32" s="61">
        <v>7</v>
      </c>
      <c r="I32" s="61">
        <v>1</v>
      </c>
      <c r="J32" s="61">
        <v>2</v>
      </c>
      <c r="K32" s="61">
        <v>7</v>
      </c>
      <c r="L32" s="61">
        <v>1</v>
      </c>
      <c r="M32" s="61">
        <v>7</v>
      </c>
      <c r="N32" s="61">
        <v>7</v>
      </c>
      <c r="O32" s="61">
        <v>6</v>
      </c>
      <c r="P32" s="61">
        <v>7</v>
      </c>
      <c r="Q32" s="61">
        <v>1</v>
      </c>
      <c r="R32" s="61">
        <v>1</v>
      </c>
      <c r="S32" s="61">
        <v>1</v>
      </c>
      <c r="T32" s="61">
        <v>7</v>
      </c>
      <c r="U32" s="61">
        <v>1</v>
      </c>
      <c r="V32" s="61">
        <v>7</v>
      </c>
      <c r="W32" s="61">
        <v>1</v>
      </c>
      <c r="X32" s="61">
        <v>1</v>
      </c>
      <c r="Y32" s="61">
        <v>1</v>
      </c>
      <c r="Z32" s="61">
        <v>7</v>
      </c>
    </row>
    <row r="33" spans="1:26">
      <c r="A33" s="61">
        <v>6</v>
      </c>
      <c r="B33" s="61">
        <v>6</v>
      </c>
      <c r="C33" s="61">
        <v>6</v>
      </c>
      <c r="D33" s="61">
        <v>2</v>
      </c>
      <c r="E33" s="61">
        <v>2</v>
      </c>
      <c r="F33" s="61">
        <v>6</v>
      </c>
      <c r="G33" s="61">
        <v>7</v>
      </c>
      <c r="H33" s="61">
        <v>1</v>
      </c>
      <c r="I33" s="61">
        <v>1</v>
      </c>
      <c r="J33" s="61">
        <v>1</v>
      </c>
      <c r="K33" s="61">
        <v>7</v>
      </c>
      <c r="L33" s="61">
        <v>1</v>
      </c>
      <c r="M33" s="61">
        <v>7</v>
      </c>
      <c r="N33" s="61">
        <v>7</v>
      </c>
      <c r="O33" s="61">
        <v>7</v>
      </c>
      <c r="P33" s="61">
        <v>7</v>
      </c>
      <c r="Q33" s="61">
        <v>1</v>
      </c>
      <c r="R33" s="61">
        <v>1</v>
      </c>
      <c r="S33" s="61">
        <v>1</v>
      </c>
      <c r="T33" s="61">
        <v>7</v>
      </c>
      <c r="U33" s="61">
        <v>1</v>
      </c>
      <c r="V33" s="61">
        <v>7</v>
      </c>
      <c r="W33" s="61">
        <v>1</v>
      </c>
      <c r="X33" s="61">
        <v>1</v>
      </c>
      <c r="Y33" s="61">
        <v>1</v>
      </c>
      <c r="Z33" s="61">
        <v>7</v>
      </c>
    </row>
    <row r="34" spans="1:26">
      <c r="A34" s="61">
        <v>7</v>
      </c>
      <c r="B34" s="61">
        <v>7</v>
      </c>
      <c r="C34" s="61">
        <v>1</v>
      </c>
      <c r="D34" s="61">
        <v>1</v>
      </c>
      <c r="E34" s="61">
        <v>1</v>
      </c>
      <c r="F34" s="61">
        <v>7</v>
      </c>
      <c r="G34" s="61">
        <v>7</v>
      </c>
      <c r="H34" s="61">
        <v>7</v>
      </c>
      <c r="I34" s="61">
        <v>1</v>
      </c>
      <c r="J34" s="61">
        <v>1</v>
      </c>
      <c r="K34" s="61">
        <v>7</v>
      </c>
      <c r="L34" s="61">
        <v>1</v>
      </c>
      <c r="M34" s="61">
        <v>7</v>
      </c>
      <c r="N34" s="61">
        <v>7</v>
      </c>
      <c r="O34" s="61">
        <v>7</v>
      </c>
      <c r="P34" s="61">
        <v>7</v>
      </c>
      <c r="Q34" s="61">
        <v>1</v>
      </c>
      <c r="R34" s="61">
        <v>1</v>
      </c>
      <c r="S34" s="61">
        <v>1</v>
      </c>
      <c r="T34" s="61">
        <v>7</v>
      </c>
      <c r="U34" s="61">
        <v>1</v>
      </c>
      <c r="V34" s="61">
        <v>7</v>
      </c>
      <c r="W34" s="61">
        <v>1</v>
      </c>
      <c r="X34" s="61">
        <v>1</v>
      </c>
      <c r="Y34" s="61">
        <v>1</v>
      </c>
      <c r="Z34" s="61">
        <v>7</v>
      </c>
    </row>
    <row r="35" spans="1:26">
      <c r="A35" s="61">
        <v>7</v>
      </c>
      <c r="B35" s="61">
        <v>7</v>
      </c>
      <c r="C35" s="61">
        <v>1</v>
      </c>
      <c r="D35" s="61">
        <v>1</v>
      </c>
      <c r="E35" s="61">
        <v>1</v>
      </c>
      <c r="F35" s="61">
        <v>7</v>
      </c>
      <c r="G35" s="61">
        <v>7</v>
      </c>
      <c r="H35" s="61">
        <v>7</v>
      </c>
      <c r="I35" s="61">
        <v>1</v>
      </c>
      <c r="J35" s="61">
        <v>1</v>
      </c>
      <c r="K35" s="61">
        <v>7</v>
      </c>
      <c r="L35" s="61">
        <v>1</v>
      </c>
      <c r="M35" s="61">
        <v>7</v>
      </c>
      <c r="N35" s="61">
        <v>7</v>
      </c>
      <c r="O35" s="61">
        <v>7</v>
      </c>
      <c r="P35" s="61">
        <v>7</v>
      </c>
      <c r="Q35" s="61">
        <v>1</v>
      </c>
      <c r="R35" s="61">
        <v>1</v>
      </c>
      <c r="S35" s="61">
        <v>1</v>
      </c>
      <c r="T35" s="61">
        <v>7</v>
      </c>
      <c r="U35" s="61">
        <v>1</v>
      </c>
      <c r="V35" s="61">
        <v>7</v>
      </c>
      <c r="W35" s="61">
        <v>1</v>
      </c>
      <c r="X35" s="61">
        <v>1</v>
      </c>
      <c r="Y35" s="61">
        <v>1</v>
      </c>
      <c r="Z35" s="61">
        <v>7</v>
      </c>
    </row>
    <row r="36" spans="1:26">
      <c r="A36" s="61">
        <v>7</v>
      </c>
      <c r="B36" s="61">
        <v>7</v>
      </c>
      <c r="C36" s="61">
        <v>1</v>
      </c>
      <c r="D36" s="61">
        <v>1</v>
      </c>
      <c r="E36" s="61">
        <v>1</v>
      </c>
      <c r="F36" s="61">
        <v>7</v>
      </c>
      <c r="G36" s="61">
        <v>7</v>
      </c>
      <c r="H36" s="61">
        <v>7</v>
      </c>
      <c r="I36" s="61">
        <v>1</v>
      </c>
      <c r="J36" s="61">
        <v>1</v>
      </c>
      <c r="K36" s="61">
        <v>7</v>
      </c>
      <c r="L36" s="61">
        <v>1</v>
      </c>
      <c r="M36" s="61">
        <v>7</v>
      </c>
      <c r="N36" s="61">
        <v>7</v>
      </c>
      <c r="O36" s="61">
        <v>7</v>
      </c>
      <c r="P36" s="61">
        <v>7</v>
      </c>
      <c r="Q36" s="61">
        <v>1</v>
      </c>
      <c r="R36" s="61">
        <v>1</v>
      </c>
      <c r="S36" s="61">
        <v>1</v>
      </c>
      <c r="T36" s="61">
        <v>7</v>
      </c>
      <c r="U36" s="61">
        <v>1</v>
      </c>
      <c r="V36" s="61">
        <v>7</v>
      </c>
      <c r="W36" s="61">
        <v>1</v>
      </c>
      <c r="X36" s="61">
        <v>1</v>
      </c>
      <c r="Y36" s="61">
        <v>1</v>
      </c>
      <c r="Z36" s="61">
        <v>7</v>
      </c>
    </row>
    <row r="37" spans="1:26">
      <c r="A37" s="61">
        <v>6</v>
      </c>
      <c r="B37" s="61">
        <v>5</v>
      </c>
      <c r="C37" s="61">
        <v>3</v>
      </c>
      <c r="D37" s="61">
        <v>4</v>
      </c>
      <c r="E37" s="61">
        <v>4</v>
      </c>
      <c r="F37" s="61">
        <v>5</v>
      </c>
      <c r="G37" s="61">
        <v>5</v>
      </c>
      <c r="H37" s="61">
        <v>4</v>
      </c>
      <c r="I37" s="61">
        <v>3</v>
      </c>
      <c r="J37" s="61">
        <v>3</v>
      </c>
      <c r="K37" s="61">
        <v>5</v>
      </c>
      <c r="L37" s="61">
        <v>3</v>
      </c>
      <c r="M37" s="61">
        <v>5</v>
      </c>
      <c r="N37" s="61">
        <v>4</v>
      </c>
      <c r="O37" s="61">
        <v>5</v>
      </c>
      <c r="P37" s="61">
        <v>5</v>
      </c>
      <c r="Q37" s="61">
        <v>3</v>
      </c>
      <c r="R37" s="61">
        <v>3</v>
      </c>
      <c r="S37" s="61">
        <v>3</v>
      </c>
      <c r="T37" s="61">
        <v>6</v>
      </c>
      <c r="U37" s="61">
        <v>3</v>
      </c>
      <c r="V37" s="61">
        <v>5</v>
      </c>
      <c r="W37" s="61">
        <v>4</v>
      </c>
      <c r="X37" s="61">
        <v>3</v>
      </c>
      <c r="Y37" s="61">
        <v>3</v>
      </c>
      <c r="Z37" s="61">
        <v>3</v>
      </c>
    </row>
    <row r="38" spans="1:26">
      <c r="A38" s="61">
        <v>7</v>
      </c>
      <c r="B38" s="61">
        <v>7</v>
      </c>
      <c r="C38" s="61">
        <v>1</v>
      </c>
      <c r="D38" s="61">
        <v>1</v>
      </c>
      <c r="E38" s="61">
        <v>1</v>
      </c>
      <c r="F38" s="61">
        <v>7</v>
      </c>
      <c r="G38" s="61">
        <v>7</v>
      </c>
      <c r="H38" s="61">
        <v>7</v>
      </c>
      <c r="I38" s="61">
        <v>1</v>
      </c>
      <c r="J38" s="61">
        <v>1</v>
      </c>
      <c r="K38" s="61">
        <v>7</v>
      </c>
      <c r="L38" s="61">
        <v>1</v>
      </c>
      <c r="M38" s="61">
        <v>7</v>
      </c>
      <c r="N38" s="61">
        <v>7</v>
      </c>
      <c r="O38" s="61">
        <v>7</v>
      </c>
      <c r="P38" s="61">
        <v>7</v>
      </c>
      <c r="Q38" s="61">
        <v>1</v>
      </c>
      <c r="R38" s="61">
        <v>1</v>
      </c>
      <c r="S38" s="61">
        <v>1</v>
      </c>
      <c r="T38" s="61">
        <v>7</v>
      </c>
      <c r="U38" s="61">
        <v>7</v>
      </c>
      <c r="V38" s="61">
        <v>7</v>
      </c>
      <c r="W38" s="61">
        <v>1</v>
      </c>
      <c r="X38" s="61">
        <v>1</v>
      </c>
      <c r="Y38" s="61">
        <v>1</v>
      </c>
      <c r="Z38" s="61">
        <v>7</v>
      </c>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4" workbookViewId="0">
      <selection activeCell="AA8" sqref="AA8"/>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59" t="s">
        <v>821</v>
      </c>
      <c r="B1" s="160"/>
      <c r="C1" s="160"/>
      <c r="D1" s="160"/>
      <c r="E1" s="160"/>
      <c r="F1" s="160"/>
      <c r="G1" s="160"/>
      <c r="H1" s="160"/>
      <c r="I1" s="160"/>
      <c r="J1" s="160"/>
      <c r="K1" s="160"/>
      <c r="L1" s="160"/>
      <c r="M1" s="160"/>
      <c r="N1" s="160"/>
      <c r="O1" s="160"/>
      <c r="P1" s="160"/>
      <c r="Q1" s="160"/>
      <c r="R1" s="160"/>
      <c r="S1" s="160"/>
      <c r="T1" s="160"/>
      <c r="U1" s="160"/>
      <c r="V1" s="160"/>
      <c r="W1" s="160"/>
      <c r="X1" s="160"/>
      <c r="Y1" s="160"/>
      <c r="Z1" s="161"/>
      <c r="AA1" s="15"/>
      <c r="AB1" s="15"/>
      <c r="AC1" s="164"/>
      <c r="AD1" s="164"/>
      <c r="AE1" s="164"/>
      <c r="AF1" s="164"/>
      <c r="AG1" s="164"/>
      <c r="AH1" s="164"/>
    </row>
    <row r="2" spans="1:34">
      <c r="A2" s="162" t="s">
        <v>0</v>
      </c>
      <c r="B2" s="162"/>
      <c r="C2" s="162"/>
      <c r="D2" s="162"/>
      <c r="E2" s="162"/>
      <c r="F2" s="162"/>
      <c r="G2" s="162"/>
      <c r="H2" s="162"/>
      <c r="I2" s="162"/>
      <c r="J2" s="162"/>
      <c r="K2" s="162"/>
      <c r="L2" s="162"/>
      <c r="M2" s="162"/>
      <c r="N2" s="162"/>
      <c r="O2" s="162"/>
      <c r="P2" s="162"/>
      <c r="Q2" s="162"/>
      <c r="R2" s="162"/>
      <c r="S2" s="162"/>
      <c r="T2" s="162"/>
      <c r="U2" s="162"/>
      <c r="V2" s="162"/>
      <c r="W2" s="162"/>
      <c r="X2" s="162"/>
      <c r="Y2" s="162"/>
      <c r="Z2" s="162"/>
      <c r="AC2" s="163" t="s">
        <v>1294</v>
      </c>
      <c r="AD2" s="163"/>
      <c r="AE2" s="163"/>
      <c r="AF2" s="163"/>
      <c r="AG2" s="163"/>
      <c r="AH2" s="163"/>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c r="A4" s="68">
        <f>IF(Data!A4&gt;0,Data!A4-4,"")</f>
        <v>2</v>
      </c>
      <c r="B4" s="68">
        <f>IF(Data!B4&gt;0,Data!B4-4,"")</f>
        <v>3</v>
      </c>
      <c r="C4" s="68">
        <f>IF(Data!C4&gt;0,4-Data!C4,"")</f>
        <v>3</v>
      </c>
      <c r="D4" s="68">
        <f>IF(Data!D4&gt;0,4-Data!D4,"")</f>
        <v>3</v>
      </c>
      <c r="E4" s="68">
        <f>IF(Data!E4&gt;0,4-Data!E4,"")</f>
        <v>3</v>
      </c>
      <c r="F4" s="68">
        <f>IF(Data!F4&gt;0,Data!F4-4,"")</f>
        <v>1</v>
      </c>
      <c r="G4" s="68">
        <f>IF(Data!G4&gt;0,Data!G4-4,"")</f>
        <v>3</v>
      </c>
      <c r="H4" s="68">
        <f>IF(Data!H4&gt;0,Data!H4-4,"")</f>
        <v>0</v>
      </c>
      <c r="I4" s="68">
        <f>IF(Data!I4&gt;0,4-Data!I4,"")</f>
        <v>1</v>
      </c>
      <c r="J4" s="68">
        <f>IF(Data!J4&gt;0,4-Data!J4,"")</f>
        <v>3</v>
      </c>
      <c r="K4" s="68">
        <f>IF(Data!K4&gt;0,Data!K4-4,"")</f>
        <v>2</v>
      </c>
      <c r="L4" s="68">
        <f>IF(Data!L4&gt;0,4-Data!L4,"")</f>
        <v>3</v>
      </c>
      <c r="M4" s="68">
        <f>IF(Data!M4&gt;0,Data!M4-4,"")</f>
        <v>3</v>
      </c>
      <c r="N4" s="68">
        <f>IF(Data!N4&gt;0,Data!N4-4,"")</f>
        <v>2</v>
      </c>
      <c r="O4" s="68">
        <f>IF(Data!O4&gt;0,Data!O4-4,"")</f>
        <v>1</v>
      </c>
      <c r="P4" s="68">
        <f>IF(Data!P4&gt;0,Data!P4-4,"")</f>
        <v>3</v>
      </c>
      <c r="Q4" s="68">
        <f>IF(Data!Q4&gt;0,4-Data!Q4,"")</f>
        <v>0</v>
      </c>
      <c r="R4" s="68">
        <f>IF(Data!R4&gt;0,4-Data!R4,"")</f>
        <v>2</v>
      </c>
      <c r="S4" s="68">
        <f>IF(Data!S4&gt;0,4-Data!S4,"")</f>
        <v>2</v>
      </c>
      <c r="T4" s="68">
        <f>IF(Data!T4&gt;0,Data!T4-4,"")</f>
        <v>3</v>
      </c>
      <c r="U4" s="68">
        <f>IF(Data!U4&gt;0,4-Data!U4,"")</f>
        <v>3</v>
      </c>
      <c r="V4" s="68">
        <f>IF(Data!V4&gt;0,Data!V4-4,"")</f>
        <v>3</v>
      </c>
      <c r="W4" s="68">
        <f>IF(Data!W4&gt;0,4-Data!W4,"")</f>
        <v>3</v>
      </c>
      <c r="X4" s="68">
        <f>IF(Data!X4&gt;0,4-Data!X4,"")</f>
        <v>0</v>
      </c>
      <c r="Y4" s="68">
        <f>IF(Data!Y4&gt;0,4-Data!Y4,"")</f>
        <v>3</v>
      </c>
      <c r="Z4" s="68">
        <f>IF(Data!Z4&gt;0,Data!Z4-4,"")</f>
        <v>1</v>
      </c>
      <c r="AC4" s="69">
        <f t="shared" ref="AC4:AC68" si="0">IF(COUNT(A4,L4,N4,P4,X4,Y4)&gt;0,AVERAGE(A4,L4,N4,P4,X4,Y4),"")</f>
        <v>2.1666666666666665</v>
      </c>
      <c r="AD4" s="69">
        <f>IF(COUNT(B4,D4,M4,U4)&gt;0,AVERAGE(B4,D4,M4,U4),"")</f>
        <v>3</v>
      </c>
      <c r="AE4" s="69">
        <f>IF(COUNT(I4,T4,V4,W4)&gt;0,AVERAGE(I4,T4,V4,W4),"")</f>
        <v>2.5</v>
      </c>
      <c r="AF4" s="69">
        <f>IF(COUNT(H4,K4,Q4,S4)&gt;0,AVERAGE(H4,K4,Q4,S4),"")</f>
        <v>1</v>
      </c>
      <c r="AG4" s="69">
        <f>IF(COUNT(E4,F4,G4,R4)&gt;0,AVERAGE(E4,F4,G4,R4),"")</f>
        <v>2.25</v>
      </c>
      <c r="AH4" s="69">
        <f>IF(COUNT(C4,J4,O4,Z4)&gt;0,AVERAGE(C4,J4,O4,Z4),"")</f>
        <v>2</v>
      </c>
    </row>
    <row r="5" spans="1:34">
      <c r="A5" s="1">
        <f>IF(Data!A5&gt;0,Data!A5-4,"")</f>
        <v>2</v>
      </c>
      <c r="B5" s="1">
        <f>IF(Data!B5&gt;0,Data!B5-4,"")</f>
        <v>0</v>
      </c>
      <c r="C5" s="1">
        <f>IF(Data!C5&gt;0,4-Data!C5,"")</f>
        <v>-2</v>
      </c>
      <c r="D5" s="1">
        <f>IF(Data!D5&gt;0,4-Data!D5,"")</f>
        <v>-2</v>
      </c>
      <c r="E5" s="1">
        <f>IF(Data!E5&gt;0,4-Data!E5,"")</f>
        <v>2</v>
      </c>
      <c r="F5" s="1">
        <f>IF(Data!F5&gt;0,Data!F5-4,"")</f>
        <v>0</v>
      </c>
      <c r="G5" s="1">
        <f>IF(Data!G5&gt;0,Data!G5-4,"")</f>
        <v>1</v>
      </c>
      <c r="H5" s="1">
        <f>IF(Data!H5&gt;0,Data!H5-4,"")</f>
        <v>3</v>
      </c>
      <c r="I5" s="1">
        <f>IF(Data!I5&gt;0,4-Data!I5,"")</f>
        <v>0</v>
      </c>
      <c r="J5" s="1">
        <f>IF(Data!J5&gt;0,4-Data!J5,"")</f>
        <v>0</v>
      </c>
      <c r="K5" s="1">
        <f>IF(Data!K5&gt;0,Data!K5-4,"")</f>
        <v>0</v>
      </c>
      <c r="L5" s="1">
        <f>IF(Data!L5&gt;0,4-Data!L5,"")</f>
        <v>1</v>
      </c>
      <c r="M5" s="1">
        <f>IF(Data!M5&gt;0,Data!M5-4,"")</f>
        <v>2</v>
      </c>
      <c r="N5" s="1">
        <f>IF(Data!N5&gt;0,Data!N5-4,"")</f>
        <v>1</v>
      </c>
      <c r="O5" s="1">
        <f>IF(Data!O5&gt;0,Data!O5-4,"")</f>
        <v>-1</v>
      </c>
      <c r="P5" s="1">
        <f>IF(Data!P5&gt;0,Data!P5-4,"")</f>
        <v>1</v>
      </c>
      <c r="Q5" s="1">
        <f>IF(Data!Q5&gt;0,4-Data!Q5,"")</f>
        <v>2</v>
      </c>
      <c r="R5" s="1">
        <f>IF(Data!R5&gt;0,4-Data!R5,"")</f>
        <v>0</v>
      </c>
      <c r="S5" s="1">
        <f>IF(Data!S5&gt;0,4-Data!S5,"")</f>
        <v>0</v>
      </c>
      <c r="T5" s="1">
        <f>IF(Data!T5&gt;0,Data!T5-4,"")</f>
        <v>1</v>
      </c>
      <c r="U5" s="1">
        <f>IF(Data!U5&gt;0,4-Data!U5,"")</f>
        <v>-1</v>
      </c>
      <c r="V5" s="1">
        <f>IF(Data!V5&gt;0,Data!V5-4,"")</f>
        <v>-1</v>
      </c>
      <c r="W5" s="1">
        <f>IF(Data!W5&gt;0,4-Data!W5,"")</f>
        <v>1</v>
      </c>
      <c r="X5" s="1">
        <f>IF(Data!X5&gt;0,4-Data!X5,"")</f>
        <v>1</v>
      </c>
      <c r="Y5" s="1">
        <f>IF(Data!Y5&gt;0,4-Data!Y5,"")</f>
        <v>1</v>
      </c>
      <c r="Z5" s="1">
        <f>IF(Data!Z5&gt;0,Data!Z5-4,"")</f>
        <v>-1</v>
      </c>
      <c r="AC5" s="7">
        <f t="shared" si="0"/>
        <v>1.1666666666666667</v>
      </c>
      <c r="AD5" s="7">
        <f t="shared" ref="AD5:AD68" si="1">IF(COUNT(B5,D5,M5,U5)&gt;0,AVERAGE(B5,D5,M5,U5),"")</f>
        <v>-0.25</v>
      </c>
      <c r="AE5" s="7">
        <f t="shared" ref="AE5:AE68" si="2">IF(COUNT(I5,T5,V5,W5)&gt;0,AVERAGE(I5,T5,V5,W5),"")</f>
        <v>0.25</v>
      </c>
      <c r="AF5" s="7">
        <f t="shared" ref="AF5:AF68" si="3">IF(COUNT(H5,K5,Q5,S5)&gt;0,AVERAGE(H5,K5,Q5,S5),"")</f>
        <v>1.25</v>
      </c>
      <c r="AG5" s="7">
        <f t="shared" ref="AG5:AG68" si="4">IF(COUNT(E5,F5,G5,R5)&gt;0,AVERAGE(E5,F5,G5,R5),"")</f>
        <v>0.75</v>
      </c>
      <c r="AH5" s="7">
        <f t="shared" ref="AH5:AH68" si="5">IF(COUNT(C5,J5,O5,Z5)&gt;0,AVERAGE(C5,J5,O5,Z5),"")</f>
        <v>-1</v>
      </c>
    </row>
    <row r="6" spans="1:34">
      <c r="A6" s="1">
        <f>IF(Data!A6&gt;0,Data!A6-4,"")</f>
        <v>2</v>
      </c>
      <c r="B6" s="1">
        <f>IF(Data!B6&gt;0,Data!B6-4,"")</f>
        <v>1</v>
      </c>
      <c r="C6" s="1">
        <f>IF(Data!C6&gt;0,4-Data!C6,"")</f>
        <v>2</v>
      </c>
      <c r="D6" s="1">
        <f>IF(Data!D6&gt;0,4-Data!D6,"")</f>
        <v>0</v>
      </c>
      <c r="E6" s="1">
        <f>IF(Data!E6&gt;0,4-Data!E6,"")</f>
        <v>2</v>
      </c>
      <c r="F6" s="1">
        <f>IF(Data!F6&gt;0,Data!F6-4,"")</f>
        <v>1</v>
      </c>
      <c r="G6" s="1">
        <f>IF(Data!G6&gt;0,Data!G6-4,"")</f>
        <v>2</v>
      </c>
      <c r="H6" s="1">
        <f>IF(Data!H6&gt;0,Data!H6-4,"")</f>
        <v>1</v>
      </c>
      <c r="I6" s="1">
        <f>IF(Data!I6&gt;0,4-Data!I6,"")</f>
        <v>1</v>
      </c>
      <c r="J6" s="1">
        <f>IF(Data!J6&gt;0,4-Data!J6,"")</f>
        <v>2</v>
      </c>
      <c r="K6" s="1">
        <f>IF(Data!K6&gt;0,Data!K6-4,"")</f>
        <v>2</v>
      </c>
      <c r="L6" s="1">
        <f>IF(Data!L6&gt;0,4-Data!L6,"")</f>
        <v>3</v>
      </c>
      <c r="M6" s="1">
        <f>IF(Data!M6&gt;0,Data!M6-4,"")</f>
        <v>0</v>
      </c>
      <c r="N6" s="1">
        <f>IF(Data!N6&gt;0,Data!N6-4,"")</f>
        <v>1</v>
      </c>
      <c r="O6" s="1">
        <f>IF(Data!O6&gt;0,Data!O6-4,"")</f>
        <v>0</v>
      </c>
      <c r="P6" s="1">
        <f>IF(Data!P6&gt;0,Data!P6-4,"")</f>
        <v>1</v>
      </c>
      <c r="Q6" s="1">
        <f>IF(Data!Q6&gt;0,4-Data!Q6,"")</f>
        <v>2</v>
      </c>
      <c r="R6" s="1">
        <f>IF(Data!R6&gt;0,4-Data!R6,"")</f>
        <v>2</v>
      </c>
      <c r="S6" s="1">
        <f>IF(Data!S6&gt;0,4-Data!S6,"")</f>
        <v>0</v>
      </c>
      <c r="T6" s="1">
        <f>IF(Data!T6&gt;0,Data!T6-4,"")</f>
        <v>2</v>
      </c>
      <c r="U6" s="1">
        <f>IF(Data!U6&gt;0,4-Data!U6,"")</f>
        <v>1</v>
      </c>
      <c r="V6" s="1">
        <f>IF(Data!V6&gt;0,Data!V6-4,"")</f>
        <v>2</v>
      </c>
      <c r="W6" s="1">
        <f>IF(Data!W6&gt;0,4-Data!W6,"")</f>
        <v>1</v>
      </c>
      <c r="X6" s="1">
        <f>IF(Data!X6&gt;0,4-Data!X6,"")</f>
        <v>1</v>
      </c>
      <c r="Y6" s="1">
        <f>IF(Data!Y6&gt;0,4-Data!Y6,"")</f>
        <v>2</v>
      </c>
      <c r="Z6" s="1">
        <f>IF(Data!Z6&gt;0,Data!Z6-4,"")</f>
        <v>2</v>
      </c>
      <c r="AC6" s="7">
        <f t="shared" si="0"/>
        <v>1.6666666666666667</v>
      </c>
      <c r="AD6" s="7">
        <f t="shared" si="1"/>
        <v>0.5</v>
      </c>
      <c r="AE6" s="7">
        <f t="shared" si="2"/>
        <v>1.5</v>
      </c>
      <c r="AF6" s="7">
        <f t="shared" si="3"/>
        <v>1.25</v>
      </c>
      <c r="AG6" s="7">
        <f t="shared" si="4"/>
        <v>1.75</v>
      </c>
      <c r="AH6" s="7">
        <f t="shared" si="5"/>
        <v>1.5</v>
      </c>
    </row>
    <row r="7" spans="1:34">
      <c r="A7" s="1">
        <f>IF(Data!A7&gt;0,Data!A7-4,"")</f>
        <v>2</v>
      </c>
      <c r="B7" s="1">
        <f>IF(Data!B7&gt;0,Data!B7-4,"")</f>
        <v>2</v>
      </c>
      <c r="C7" s="1">
        <f>IF(Data!C7&gt;0,4-Data!C7,"")</f>
        <v>2</v>
      </c>
      <c r="D7" s="1">
        <f>IF(Data!D7&gt;0,4-Data!D7,"")</f>
        <v>3</v>
      </c>
      <c r="E7" s="1">
        <f>IF(Data!E7&gt;0,4-Data!E7,"")</f>
        <v>3</v>
      </c>
      <c r="F7" s="1">
        <f>IF(Data!F7&gt;0,Data!F7-4,"")</f>
        <v>1</v>
      </c>
      <c r="G7" s="1">
        <f>IF(Data!G7&gt;0,Data!G7-4,"")</f>
        <v>3</v>
      </c>
      <c r="H7" s="1">
        <f>IF(Data!H7&gt;0,Data!H7-4,"")</f>
        <v>0</v>
      </c>
      <c r="I7" s="1">
        <f>IF(Data!I7&gt;0,4-Data!I7,"")</f>
        <v>2</v>
      </c>
      <c r="J7" s="1">
        <f>IF(Data!J7&gt;0,4-Data!J7,"")</f>
        <v>2</v>
      </c>
      <c r="K7" s="1">
        <f>IF(Data!K7&gt;0,Data!K7-4,"")</f>
        <v>3</v>
      </c>
      <c r="L7" s="1">
        <f>IF(Data!L7&gt;0,4-Data!L7,"")</f>
        <v>2</v>
      </c>
      <c r="M7" s="1">
        <f>IF(Data!M7&gt;0,Data!M7-4,"")</f>
        <v>1</v>
      </c>
      <c r="N7" s="1">
        <f>IF(Data!N7&gt;0,Data!N7-4,"")</f>
        <v>2</v>
      </c>
      <c r="O7" s="1">
        <f>IF(Data!O7&gt;0,Data!O7-4,"")</f>
        <v>1</v>
      </c>
      <c r="P7" s="1">
        <f>IF(Data!P7&gt;0,Data!P7-4,"")</f>
        <v>2</v>
      </c>
      <c r="Q7" s="1">
        <f>IF(Data!Q7&gt;0,4-Data!Q7,"")</f>
        <v>2</v>
      </c>
      <c r="R7" s="1">
        <f>IF(Data!R7&gt;0,4-Data!R7,"")</f>
        <v>2</v>
      </c>
      <c r="S7" s="1">
        <f>IF(Data!S7&gt;0,4-Data!S7,"")</f>
        <v>1</v>
      </c>
      <c r="T7" s="1">
        <f>IF(Data!T7&gt;0,Data!T7-4,"")</f>
        <v>2</v>
      </c>
      <c r="U7" s="1">
        <f>IF(Data!U7&gt;0,4-Data!U7,"")</f>
        <v>2</v>
      </c>
      <c r="V7" s="1">
        <f>IF(Data!V7&gt;0,Data!V7-4,"")</f>
        <v>1</v>
      </c>
      <c r="W7" s="1">
        <f>IF(Data!W7&gt;0,4-Data!W7,"")</f>
        <v>2</v>
      </c>
      <c r="X7" s="1">
        <f>IF(Data!X7&gt;0,4-Data!X7,"")</f>
        <v>1</v>
      </c>
      <c r="Y7" s="1">
        <f>IF(Data!Y7&gt;0,4-Data!Y7,"")</f>
        <v>3</v>
      </c>
      <c r="Z7" s="1">
        <f>IF(Data!Z7&gt;0,Data!Z7-4,"")</f>
        <v>-1</v>
      </c>
      <c r="AC7" s="7">
        <f t="shared" si="0"/>
        <v>2</v>
      </c>
      <c r="AD7" s="7">
        <f t="shared" si="1"/>
        <v>2</v>
      </c>
      <c r="AE7" s="7">
        <f t="shared" si="2"/>
        <v>1.75</v>
      </c>
      <c r="AF7" s="7">
        <f t="shared" si="3"/>
        <v>1.5</v>
      </c>
      <c r="AG7" s="7">
        <f t="shared" si="4"/>
        <v>2.25</v>
      </c>
      <c r="AH7" s="7">
        <f t="shared" si="5"/>
        <v>1</v>
      </c>
    </row>
    <row r="8" spans="1:34">
      <c r="A8" s="1">
        <f>IF(Data!A8&gt;0,Data!A8-4,"")</f>
        <v>1</v>
      </c>
      <c r="B8" s="1">
        <f>IF(Data!B8&gt;0,Data!B8-4,"")</f>
        <v>0</v>
      </c>
      <c r="C8" s="1">
        <f>IF(Data!C8&gt;0,4-Data!C8,"")</f>
        <v>0</v>
      </c>
      <c r="D8" s="1">
        <f>IF(Data!D8&gt;0,4-Data!D8,"")</f>
        <v>1</v>
      </c>
      <c r="E8" s="1">
        <f>IF(Data!E8&gt;0,4-Data!E8,"")</f>
        <v>-1</v>
      </c>
      <c r="F8" s="1">
        <f>IF(Data!F8&gt;0,Data!F8-4,"")</f>
        <v>-1</v>
      </c>
      <c r="G8" s="1">
        <f>IF(Data!G8&gt;0,Data!G8-4,"")</f>
        <v>-1</v>
      </c>
      <c r="H8" s="1">
        <f>IF(Data!H8&gt;0,Data!H8-4,"")</f>
        <v>0</v>
      </c>
      <c r="I8" s="1">
        <f>IF(Data!I8&gt;0,4-Data!I8,"")</f>
        <v>2</v>
      </c>
      <c r="J8" s="1">
        <f>IF(Data!J8&gt;0,4-Data!J8,"")</f>
        <v>1</v>
      </c>
      <c r="K8" s="1">
        <f>IF(Data!K8&gt;0,Data!K8-4,"")</f>
        <v>0</v>
      </c>
      <c r="L8" s="1">
        <f>IF(Data!L8&gt;0,4-Data!L8,"")</f>
        <v>0</v>
      </c>
      <c r="M8" s="1">
        <f>IF(Data!M8&gt;0,Data!M8-4,"")</f>
        <v>0</v>
      </c>
      <c r="N8" s="1">
        <f>IF(Data!N8&gt;0,Data!N8-4,"")</f>
        <v>-1</v>
      </c>
      <c r="O8" s="1">
        <f>IF(Data!O8&gt;0,Data!O8-4,"")</f>
        <v>0</v>
      </c>
      <c r="P8" s="1">
        <f>IF(Data!P8&gt;0,Data!P8-4,"")</f>
        <v>0</v>
      </c>
      <c r="Q8" s="1">
        <f>IF(Data!Q8&gt;0,4-Data!Q8,"")</f>
        <v>2</v>
      </c>
      <c r="R8" s="1">
        <f>IF(Data!R8&gt;0,4-Data!R8,"")</f>
        <v>0</v>
      </c>
      <c r="S8" s="1">
        <f>IF(Data!S8&gt;0,4-Data!S8,"")</f>
        <v>0</v>
      </c>
      <c r="T8" s="1">
        <f>IF(Data!T8&gt;0,Data!T8-4,"")</f>
        <v>1</v>
      </c>
      <c r="U8" s="1">
        <f>IF(Data!U8&gt;0,4-Data!U8,"")</f>
        <v>0</v>
      </c>
      <c r="V8" s="1">
        <f>IF(Data!V8&gt;0,Data!V8-4,"")</f>
        <v>1</v>
      </c>
      <c r="W8" s="1">
        <f>IF(Data!W8&gt;0,4-Data!W8,"")</f>
        <v>1</v>
      </c>
      <c r="X8" s="1">
        <f>IF(Data!X8&gt;0,4-Data!X8,"")</f>
        <v>0</v>
      </c>
      <c r="Y8" s="1">
        <f>IF(Data!Y8&gt;0,4-Data!Y8,"")</f>
        <v>1</v>
      </c>
      <c r="Z8" s="1">
        <f>IF(Data!Z8&gt;0,Data!Z8-4,"")</f>
        <v>-1</v>
      </c>
      <c r="AC8" s="7">
        <f t="shared" si="0"/>
        <v>0.16666666666666666</v>
      </c>
      <c r="AD8" s="7">
        <f t="shared" si="1"/>
        <v>0.25</v>
      </c>
      <c r="AE8" s="7">
        <f t="shared" si="2"/>
        <v>1.25</v>
      </c>
      <c r="AF8" s="7">
        <f t="shared" si="3"/>
        <v>0.5</v>
      </c>
      <c r="AG8" s="7">
        <f t="shared" si="4"/>
        <v>-0.75</v>
      </c>
      <c r="AH8" s="7">
        <f t="shared" si="5"/>
        <v>0</v>
      </c>
    </row>
    <row r="9" spans="1:34">
      <c r="A9" s="1">
        <f>IF(Data!A9&gt;0,Data!A9-4,"")</f>
        <v>2</v>
      </c>
      <c r="B9" s="1">
        <f>IF(Data!B9&gt;0,Data!B9-4,"")</f>
        <v>1</v>
      </c>
      <c r="C9" s="1">
        <f>IF(Data!C9&gt;0,4-Data!C9,"")</f>
        <v>2</v>
      </c>
      <c r="D9" s="1">
        <f>IF(Data!D9&gt;0,4-Data!D9,"")</f>
        <v>2</v>
      </c>
      <c r="E9" s="1">
        <f>IF(Data!E9&gt;0,4-Data!E9,"")</f>
        <v>2</v>
      </c>
      <c r="F9" s="1">
        <f>IF(Data!F9&gt;0,Data!F9-4,"")</f>
        <v>2</v>
      </c>
      <c r="G9" s="1">
        <f>IF(Data!G9&gt;0,Data!G9-4,"")</f>
        <v>2</v>
      </c>
      <c r="H9" s="1">
        <f>IF(Data!H9&gt;0,Data!H9-4,"")</f>
        <v>0</v>
      </c>
      <c r="I9" s="1">
        <f>IF(Data!I9&gt;0,4-Data!I9,"")</f>
        <v>2</v>
      </c>
      <c r="J9" s="1">
        <f>IF(Data!J9&gt;0,4-Data!J9,"")</f>
        <v>0</v>
      </c>
      <c r="K9" s="1">
        <f>IF(Data!K9&gt;0,Data!K9-4,"")</f>
        <v>0</v>
      </c>
      <c r="L9" s="1">
        <f>IF(Data!L9&gt;0,4-Data!L9,"")</f>
        <v>2</v>
      </c>
      <c r="M9" s="1">
        <f>IF(Data!M9&gt;0,Data!M9-4,"")</f>
        <v>1</v>
      </c>
      <c r="N9" s="1">
        <f>IF(Data!N9&gt;0,Data!N9-4,"")</f>
        <v>1</v>
      </c>
      <c r="O9" s="1">
        <f>IF(Data!O9&gt;0,Data!O9-4,"")</f>
        <v>0</v>
      </c>
      <c r="P9" s="1">
        <f>IF(Data!P9&gt;0,Data!P9-4,"")</f>
        <v>1</v>
      </c>
      <c r="Q9" s="1">
        <f>IF(Data!Q9&gt;0,4-Data!Q9,"")</f>
        <v>3</v>
      </c>
      <c r="R9" s="1">
        <f>IF(Data!R9&gt;0,4-Data!R9,"")</f>
        <v>3</v>
      </c>
      <c r="S9" s="1">
        <f>IF(Data!S9&gt;0,4-Data!S9,"")</f>
        <v>2</v>
      </c>
      <c r="T9" s="1">
        <f>IF(Data!T9&gt;0,Data!T9-4,"")</f>
        <v>3</v>
      </c>
      <c r="U9" s="1">
        <f>IF(Data!U9&gt;0,4-Data!U9,"")</f>
        <v>1</v>
      </c>
      <c r="V9" s="1">
        <f>IF(Data!V9&gt;0,Data!V9-4,"")</f>
        <v>1</v>
      </c>
      <c r="W9" s="1">
        <f>IF(Data!W9&gt;0,4-Data!W9,"")</f>
        <v>2</v>
      </c>
      <c r="X9" s="1">
        <f>IF(Data!X9&gt;0,4-Data!X9,"")</f>
        <v>2</v>
      </c>
      <c r="Y9" s="1">
        <f>IF(Data!Y9&gt;0,4-Data!Y9,"")</f>
        <v>2</v>
      </c>
      <c r="Z9" s="1">
        <f>IF(Data!Z9&gt;0,Data!Z9-4,"")</f>
        <v>1</v>
      </c>
      <c r="AC9" s="7">
        <f t="shared" si="0"/>
        <v>1.6666666666666667</v>
      </c>
      <c r="AD9" s="7">
        <f t="shared" si="1"/>
        <v>1.25</v>
      </c>
      <c r="AE9" s="7">
        <f t="shared" si="2"/>
        <v>2</v>
      </c>
      <c r="AF9" s="7">
        <f t="shared" si="3"/>
        <v>1.25</v>
      </c>
      <c r="AG9" s="7">
        <f t="shared" si="4"/>
        <v>2.25</v>
      </c>
      <c r="AH9" s="7">
        <f t="shared" si="5"/>
        <v>0.75</v>
      </c>
    </row>
    <row r="10" spans="1:34">
      <c r="A10" s="1">
        <f>IF(Data!A10&gt;0,Data!A10-4,"")</f>
        <v>2</v>
      </c>
      <c r="B10" s="1">
        <f>IF(Data!B10&gt;0,Data!B10-4,"")</f>
        <v>0</v>
      </c>
      <c r="C10" s="1">
        <f>IF(Data!C10&gt;0,4-Data!C10,"")</f>
        <v>1</v>
      </c>
      <c r="D10" s="1">
        <f>IF(Data!D10&gt;0,4-Data!D10,"")</f>
        <v>-1</v>
      </c>
      <c r="E10" s="1">
        <f>IF(Data!E10&gt;0,4-Data!E10,"")</f>
        <v>2</v>
      </c>
      <c r="F10" s="1">
        <f>IF(Data!F10&gt;0,Data!F10-4,"")</f>
        <v>0</v>
      </c>
      <c r="G10" s="1">
        <f>IF(Data!G10&gt;0,Data!G10-4,"")</f>
        <v>3</v>
      </c>
      <c r="H10" s="1">
        <f>IF(Data!H10&gt;0,Data!H10-4,"")</f>
        <v>0</v>
      </c>
      <c r="I10" s="1">
        <f>IF(Data!I10&gt;0,4-Data!I10,"")</f>
        <v>3</v>
      </c>
      <c r="J10" s="1">
        <f>IF(Data!J10&gt;0,4-Data!J10,"")</f>
        <v>1</v>
      </c>
      <c r="K10" s="1">
        <f>IF(Data!K10&gt;0,Data!K10-4,"")</f>
        <v>2</v>
      </c>
      <c r="L10" s="1">
        <f>IF(Data!L10&gt;0,4-Data!L10,"")</f>
        <v>2</v>
      </c>
      <c r="M10" s="1">
        <f>IF(Data!M10&gt;0,Data!M10-4,"")</f>
        <v>3</v>
      </c>
      <c r="N10" s="1">
        <f>IF(Data!N10&gt;0,Data!N10-4,"")</f>
        <v>2</v>
      </c>
      <c r="O10" s="1">
        <f>IF(Data!O10&gt;0,Data!O10-4,"")</f>
        <v>1</v>
      </c>
      <c r="P10" s="1">
        <f>IF(Data!P10&gt;0,Data!P10-4,"")</f>
        <v>2</v>
      </c>
      <c r="Q10" s="1">
        <f>IF(Data!Q10&gt;0,4-Data!Q10,"")</f>
        <v>0</v>
      </c>
      <c r="R10" s="1">
        <f>IF(Data!R10&gt;0,4-Data!R10,"")</f>
        <v>0</v>
      </c>
      <c r="S10" s="1">
        <f>IF(Data!S10&gt;0,4-Data!S10,"")</f>
        <v>3</v>
      </c>
      <c r="T10" s="1">
        <f>IF(Data!T10&gt;0,Data!T10-4,"")</f>
        <v>1</v>
      </c>
      <c r="U10" s="1">
        <f>IF(Data!U10&gt;0,4-Data!U10,"")</f>
        <v>-2</v>
      </c>
      <c r="V10" s="1">
        <f>IF(Data!V10&gt;0,Data!V10-4,"")</f>
        <v>2</v>
      </c>
      <c r="W10" s="1">
        <f>IF(Data!W10&gt;0,4-Data!W10,"")</f>
        <v>-1</v>
      </c>
      <c r="X10" s="1">
        <f>IF(Data!X10&gt;0,4-Data!X10,"")</f>
        <v>0</v>
      </c>
      <c r="Y10" s="1">
        <f>IF(Data!Y10&gt;0,4-Data!Y10,"")</f>
        <v>3</v>
      </c>
      <c r="Z10" s="1">
        <f>IF(Data!Z10&gt;0,Data!Z10-4,"")</f>
        <v>2</v>
      </c>
      <c r="AC10" s="7">
        <f t="shared" si="0"/>
        <v>1.8333333333333333</v>
      </c>
      <c r="AD10" s="7">
        <f t="shared" si="1"/>
        <v>0</v>
      </c>
      <c r="AE10" s="7">
        <f t="shared" si="2"/>
        <v>1.25</v>
      </c>
      <c r="AF10" s="7">
        <f t="shared" si="3"/>
        <v>1.25</v>
      </c>
      <c r="AG10" s="7">
        <f t="shared" si="4"/>
        <v>1.25</v>
      </c>
      <c r="AH10" s="7">
        <f t="shared" si="5"/>
        <v>1.25</v>
      </c>
    </row>
    <row r="11" spans="1:34">
      <c r="A11" s="1">
        <f>IF(Data!A11&gt;0,Data!A11-4,"")</f>
        <v>-1</v>
      </c>
      <c r="B11" s="1">
        <f>IF(Data!B11&gt;0,Data!B11-4,"")</f>
        <v>0</v>
      </c>
      <c r="C11" s="1">
        <f>IF(Data!C11&gt;0,4-Data!C11,"")</f>
        <v>1</v>
      </c>
      <c r="D11" s="1">
        <f>IF(Data!D11&gt;0,4-Data!D11,"")</f>
        <v>-1</v>
      </c>
      <c r="E11" s="1">
        <f>IF(Data!E11&gt;0,4-Data!E11,"")</f>
        <v>1</v>
      </c>
      <c r="F11" s="1">
        <f>IF(Data!F11&gt;0,Data!F11-4,"")</f>
        <v>-1</v>
      </c>
      <c r="G11" s="1">
        <f>IF(Data!G11&gt;0,Data!G11-4,"")</f>
        <v>1</v>
      </c>
      <c r="H11" s="1">
        <f>IF(Data!H11&gt;0,Data!H11-4,"")</f>
        <v>-3</v>
      </c>
      <c r="I11" s="1">
        <f>IF(Data!I11&gt;0,4-Data!I11,"")</f>
        <v>1</v>
      </c>
      <c r="J11" s="1">
        <f>IF(Data!J11&gt;0,4-Data!J11,"")</f>
        <v>1</v>
      </c>
      <c r="K11" s="1">
        <f>IF(Data!K11&gt;0,Data!K11-4,"")</f>
        <v>1</v>
      </c>
      <c r="L11" s="1">
        <f>IF(Data!L11&gt;0,4-Data!L11,"")</f>
        <v>0</v>
      </c>
      <c r="M11" s="1">
        <f>IF(Data!M11&gt;0,Data!M11-4,"")</f>
        <v>1</v>
      </c>
      <c r="N11" s="1">
        <f>IF(Data!N11&gt;0,Data!N11-4,"")</f>
        <v>0</v>
      </c>
      <c r="O11" s="1">
        <f>IF(Data!O11&gt;0,Data!O11-4,"")</f>
        <v>1</v>
      </c>
      <c r="P11" s="1">
        <f>IF(Data!P11&gt;0,Data!P11-4,"")</f>
        <v>-1</v>
      </c>
      <c r="Q11" s="1">
        <f>IF(Data!Q11&gt;0,4-Data!Q11,"")</f>
        <v>-3</v>
      </c>
      <c r="R11" s="1">
        <f>IF(Data!R11&gt;0,4-Data!R11,"")</f>
        <v>0</v>
      </c>
      <c r="S11" s="1">
        <f>IF(Data!S11&gt;0,4-Data!S11,"")</f>
        <v>0</v>
      </c>
      <c r="T11" s="1">
        <f>IF(Data!T11&gt;0,Data!T11-4,"")</f>
        <v>1</v>
      </c>
      <c r="U11" s="1">
        <f>IF(Data!U11&gt;0,4-Data!U11,"")</f>
        <v>-1</v>
      </c>
      <c r="V11" s="1">
        <f>IF(Data!V11&gt;0,Data!V11-4,"")</f>
        <v>2</v>
      </c>
      <c r="W11" s="1">
        <f>IF(Data!W11&gt;0,4-Data!W11,"")</f>
        <v>2</v>
      </c>
      <c r="X11" s="1">
        <f>IF(Data!X11&gt;0,4-Data!X11,"")</f>
        <v>1</v>
      </c>
      <c r="Y11" s="1">
        <f>IF(Data!Y11&gt;0,4-Data!Y11,"")</f>
        <v>1</v>
      </c>
      <c r="Z11" s="1">
        <f>IF(Data!Z11&gt;0,Data!Z11-4,"")</f>
        <v>1</v>
      </c>
      <c r="AC11" s="7">
        <f t="shared" si="0"/>
        <v>0</v>
      </c>
      <c r="AD11" s="7">
        <f t="shared" si="1"/>
        <v>-0.25</v>
      </c>
      <c r="AE11" s="7">
        <f t="shared" si="2"/>
        <v>1.5</v>
      </c>
      <c r="AF11" s="7">
        <f t="shared" si="3"/>
        <v>-1.25</v>
      </c>
      <c r="AG11" s="7">
        <f t="shared" si="4"/>
        <v>0.25</v>
      </c>
      <c r="AH11" s="7">
        <f t="shared" si="5"/>
        <v>1</v>
      </c>
    </row>
    <row r="12" spans="1:34">
      <c r="A12" s="1">
        <f>IF(Data!A12&gt;0,Data!A12-4,"")</f>
        <v>0</v>
      </c>
      <c r="B12" s="1">
        <f>IF(Data!B12&gt;0,Data!B12-4,"")</f>
        <v>1</v>
      </c>
      <c r="C12" s="1">
        <f>IF(Data!C12&gt;0,4-Data!C12,"")</f>
        <v>1</v>
      </c>
      <c r="D12" s="1">
        <f>IF(Data!D12&gt;0,4-Data!D12,"")</f>
        <v>2</v>
      </c>
      <c r="E12" s="1">
        <f>IF(Data!E12&gt;0,4-Data!E12,"")</f>
        <v>1</v>
      </c>
      <c r="F12" s="1">
        <f>IF(Data!F12&gt;0,Data!F12-4,"")</f>
        <v>-1</v>
      </c>
      <c r="G12" s="1">
        <f>IF(Data!G12&gt;0,Data!G12-4,"")</f>
        <v>1</v>
      </c>
      <c r="H12" s="1">
        <f>IF(Data!H12&gt;0,Data!H12-4,"")</f>
        <v>2</v>
      </c>
      <c r="I12" s="1">
        <f>IF(Data!I12&gt;0,4-Data!I12,"")</f>
        <v>1</v>
      </c>
      <c r="J12" s="1">
        <f>IF(Data!J12&gt;0,4-Data!J12,"")</f>
        <v>1</v>
      </c>
      <c r="K12" s="1">
        <f>IF(Data!K12&gt;0,Data!K12-4,"")</f>
        <v>1</v>
      </c>
      <c r="L12" s="1">
        <f>IF(Data!L12&gt;0,4-Data!L12,"")</f>
        <v>2</v>
      </c>
      <c r="M12" s="1">
        <f>IF(Data!M12&gt;0,Data!M12-4,"")</f>
        <v>1</v>
      </c>
      <c r="N12" s="1">
        <f>IF(Data!N12&gt;0,Data!N12-4,"")</f>
        <v>1</v>
      </c>
      <c r="O12" s="1">
        <f>IF(Data!O12&gt;0,Data!O12-4,"")</f>
        <v>0</v>
      </c>
      <c r="P12" s="1">
        <f>IF(Data!P12&gt;0,Data!P12-4,"")</f>
        <v>1</v>
      </c>
      <c r="Q12" s="1">
        <f>IF(Data!Q12&gt;0,4-Data!Q12,"")</f>
        <v>0</v>
      </c>
      <c r="R12" s="1">
        <f>IF(Data!R12&gt;0,4-Data!R12,"")</f>
        <v>1</v>
      </c>
      <c r="S12" s="1">
        <f>IF(Data!S12&gt;0,4-Data!S12,"")</f>
        <v>-1</v>
      </c>
      <c r="T12" s="1">
        <f>IF(Data!T12&gt;0,Data!T12-4,"")</f>
        <v>0</v>
      </c>
      <c r="U12" s="1">
        <f>IF(Data!U12&gt;0,4-Data!U12,"")</f>
        <v>-1</v>
      </c>
      <c r="V12" s="1">
        <f>IF(Data!V12&gt;0,Data!V12-4,"")</f>
        <v>-1</v>
      </c>
      <c r="W12" s="1">
        <f>IF(Data!W12&gt;0,4-Data!W12,"")</f>
        <v>-1</v>
      </c>
      <c r="X12" s="1">
        <f>IF(Data!X12&gt;0,4-Data!X12,"")</f>
        <v>1</v>
      </c>
      <c r="Y12" s="1">
        <f>IF(Data!Y12&gt;0,4-Data!Y12,"")</f>
        <v>2</v>
      </c>
      <c r="Z12" s="1">
        <f>IF(Data!Z12&gt;0,Data!Z12-4,"")</f>
        <v>1</v>
      </c>
      <c r="AC12" s="7">
        <f t="shared" si="0"/>
        <v>1.1666666666666667</v>
      </c>
      <c r="AD12" s="7">
        <f t="shared" si="1"/>
        <v>0.75</v>
      </c>
      <c r="AE12" s="7">
        <f t="shared" si="2"/>
        <v>-0.25</v>
      </c>
      <c r="AF12" s="7">
        <f t="shared" si="3"/>
        <v>0.5</v>
      </c>
      <c r="AG12" s="7">
        <f t="shared" si="4"/>
        <v>0.5</v>
      </c>
      <c r="AH12" s="7">
        <f t="shared" si="5"/>
        <v>0.75</v>
      </c>
    </row>
    <row r="13" spans="1:34">
      <c r="A13" s="1">
        <f>IF(Data!A13&gt;0,Data!A13-4,"")</f>
        <v>2</v>
      </c>
      <c r="B13" s="1">
        <f>IF(Data!B13&gt;0,Data!B13-4,"")</f>
        <v>2</v>
      </c>
      <c r="C13" s="1">
        <f>IF(Data!C13&gt;0,4-Data!C13,"")</f>
        <v>2</v>
      </c>
      <c r="D13" s="1">
        <f>IF(Data!D13&gt;0,4-Data!D13,"")</f>
        <v>2</v>
      </c>
      <c r="E13" s="1">
        <f>IF(Data!E13&gt;0,4-Data!E13,"")</f>
        <v>1</v>
      </c>
      <c r="F13" s="1">
        <f>IF(Data!F13&gt;0,Data!F13-4,"")</f>
        <v>1</v>
      </c>
      <c r="G13" s="1">
        <f>IF(Data!G13&gt;0,Data!G13-4,"")</f>
        <v>2</v>
      </c>
      <c r="H13" s="1">
        <f>IF(Data!H13&gt;0,Data!H13-4,"")</f>
        <v>2</v>
      </c>
      <c r="I13" s="1">
        <f>IF(Data!I13&gt;0,4-Data!I13,"")</f>
        <v>1</v>
      </c>
      <c r="J13" s="1">
        <f>IF(Data!J13&gt;0,4-Data!J13,"")</f>
        <v>0</v>
      </c>
      <c r="K13" s="1">
        <f>IF(Data!K13&gt;0,Data!K13-4,"")</f>
        <v>2</v>
      </c>
      <c r="L13" s="1">
        <f>IF(Data!L13&gt;0,4-Data!L13,"")</f>
        <v>2</v>
      </c>
      <c r="M13" s="1">
        <f>IF(Data!M13&gt;0,Data!M13-4,"")</f>
        <v>1</v>
      </c>
      <c r="N13" s="1">
        <f>IF(Data!N13&gt;0,Data!N13-4,"")</f>
        <v>2</v>
      </c>
      <c r="O13" s="1">
        <f>IF(Data!O13&gt;0,Data!O13-4,"")</f>
        <v>1</v>
      </c>
      <c r="P13" s="1">
        <f>IF(Data!P13&gt;0,Data!P13-4,"")</f>
        <v>2</v>
      </c>
      <c r="Q13" s="1">
        <f>IF(Data!Q13&gt;0,4-Data!Q13,"")</f>
        <v>3</v>
      </c>
      <c r="R13" s="1">
        <f>IF(Data!R13&gt;0,4-Data!R13,"")</f>
        <v>2</v>
      </c>
      <c r="S13" s="1">
        <f>IF(Data!S13&gt;0,4-Data!S13,"")</f>
        <v>2</v>
      </c>
      <c r="T13" s="1">
        <f>IF(Data!T13&gt;0,Data!T13-4,"")</f>
        <v>2</v>
      </c>
      <c r="U13" s="1">
        <f>IF(Data!U13&gt;0,4-Data!U13,"")</f>
        <v>2</v>
      </c>
      <c r="V13" s="1">
        <f>IF(Data!V13&gt;0,Data!V13-4,"")</f>
        <v>2</v>
      </c>
      <c r="W13" s="1">
        <f>IF(Data!W13&gt;0,4-Data!W13,"")</f>
        <v>2</v>
      </c>
      <c r="X13" s="1">
        <f>IF(Data!X13&gt;0,4-Data!X13,"")</f>
        <v>2</v>
      </c>
      <c r="Y13" s="1">
        <f>IF(Data!Y13&gt;0,4-Data!Y13,"")</f>
        <v>2</v>
      </c>
      <c r="Z13" s="1">
        <f>IF(Data!Z13&gt;0,Data!Z13-4,"")</f>
        <v>1</v>
      </c>
      <c r="AC13" s="7">
        <f t="shared" si="0"/>
        <v>2</v>
      </c>
      <c r="AD13" s="7">
        <f t="shared" si="1"/>
        <v>1.75</v>
      </c>
      <c r="AE13" s="7">
        <f t="shared" si="2"/>
        <v>1.75</v>
      </c>
      <c r="AF13" s="7">
        <f t="shared" si="3"/>
        <v>2.25</v>
      </c>
      <c r="AG13" s="7">
        <f t="shared" si="4"/>
        <v>1.5</v>
      </c>
      <c r="AH13" s="7">
        <f t="shared" si="5"/>
        <v>1</v>
      </c>
    </row>
    <row r="14" spans="1:34">
      <c r="A14" s="1">
        <f>IF(Data!A14&gt;0,Data!A14-4,"")</f>
        <v>0</v>
      </c>
      <c r="B14" s="1">
        <f>IF(Data!B14&gt;0,Data!B14-4,"")</f>
        <v>0</v>
      </c>
      <c r="C14" s="1">
        <f>IF(Data!C14&gt;0,4-Data!C14,"")</f>
        <v>3</v>
      </c>
      <c r="D14" s="1">
        <f>IF(Data!D14&gt;0,4-Data!D14,"")</f>
        <v>-1</v>
      </c>
      <c r="E14" s="1">
        <f>IF(Data!E14&gt;0,4-Data!E14,"")</f>
        <v>3</v>
      </c>
      <c r="F14" s="1">
        <f>IF(Data!F14&gt;0,Data!F14-4,"")</f>
        <v>3</v>
      </c>
      <c r="G14" s="1">
        <f>IF(Data!G14&gt;0,Data!G14-4,"")</f>
        <v>3</v>
      </c>
      <c r="H14" s="1">
        <f>IF(Data!H14&gt;0,Data!H14-4,"")</f>
        <v>0</v>
      </c>
      <c r="I14" s="1">
        <f>IF(Data!I14&gt;0,4-Data!I14,"")</f>
        <v>0</v>
      </c>
      <c r="J14" s="1">
        <f>IF(Data!J14&gt;0,4-Data!J14,"")</f>
        <v>1</v>
      </c>
      <c r="K14" s="1">
        <f>IF(Data!K14&gt;0,Data!K14-4,"")</f>
        <v>3</v>
      </c>
      <c r="L14" s="1">
        <f>IF(Data!L14&gt;0,4-Data!L14,"")</f>
        <v>3</v>
      </c>
      <c r="M14" s="1">
        <f>IF(Data!M14&gt;0,Data!M14-4,"")</f>
        <v>0</v>
      </c>
      <c r="N14" s="1">
        <f>IF(Data!N14&gt;0,Data!N14-4,"")</f>
        <v>0</v>
      </c>
      <c r="O14" s="1">
        <f>IF(Data!O14&gt;0,Data!O14-4,"")</f>
        <v>-3</v>
      </c>
      <c r="P14" s="1">
        <f>IF(Data!P14&gt;0,Data!P14-4,"")</f>
        <v>0</v>
      </c>
      <c r="Q14" s="1">
        <f>IF(Data!Q14&gt;0,4-Data!Q14,"")</f>
        <v>1</v>
      </c>
      <c r="R14" s="1">
        <f>IF(Data!R14&gt;0,4-Data!R14,"")</f>
        <v>2</v>
      </c>
      <c r="S14" s="1">
        <f>IF(Data!S14&gt;0,4-Data!S14,"")</f>
        <v>0</v>
      </c>
      <c r="T14" s="1">
        <f>IF(Data!T14&gt;0,Data!T14-4,"")</f>
        <v>2</v>
      </c>
      <c r="U14" s="1">
        <f>IF(Data!U14&gt;0,4-Data!U14,"")</f>
        <v>1</v>
      </c>
      <c r="V14" s="1">
        <f>IF(Data!V14&gt;0,Data!V14-4,"")</f>
        <v>3</v>
      </c>
      <c r="W14" s="1">
        <f>IF(Data!W14&gt;0,4-Data!W14,"")</f>
        <v>3</v>
      </c>
      <c r="X14" s="1">
        <f>IF(Data!X14&gt;0,4-Data!X14,"")</f>
        <v>0</v>
      </c>
      <c r="Y14" s="1">
        <f>IF(Data!Y14&gt;0,4-Data!Y14,"")</f>
        <v>1</v>
      </c>
      <c r="Z14" s="1">
        <f>IF(Data!Z14&gt;0,Data!Z14-4,"")</f>
        <v>1</v>
      </c>
      <c r="AC14" s="7">
        <f t="shared" si="0"/>
        <v>0.66666666666666663</v>
      </c>
      <c r="AD14" s="7">
        <f t="shared" si="1"/>
        <v>0</v>
      </c>
      <c r="AE14" s="7">
        <f t="shared" si="2"/>
        <v>2</v>
      </c>
      <c r="AF14" s="7">
        <f t="shared" si="3"/>
        <v>1</v>
      </c>
      <c r="AG14" s="7">
        <f t="shared" si="4"/>
        <v>2.75</v>
      </c>
      <c r="AH14" s="7">
        <f t="shared" si="5"/>
        <v>0.5</v>
      </c>
    </row>
    <row r="15" spans="1:34">
      <c r="A15" s="1">
        <f>IF(Data!A15&gt;0,Data!A15-4,"")</f>
        <v>2</v>
      </c>
      <c r="B15" s="1">
        <f>IF(Data!B15&gt;0,Data!B15-4,"")</f>
        <v>2</v>
      </c>
      <c r="C15" s="1">
        <f>IF(Data!C15&gt;0,4-Data!C15,"")</f>
        <v>2</v>
      </c>
      <c r="D15" s="1">
        <f>IF(Data!D15&gt;0,4-Data!D15,"")</f>
        <v>2</v>
      </c>
      <c r="E15" s="1">
        <f>IF(Data!E15&gt;0,4-Data!E15,"")</f>
        <v>2</v>
      </c>
      <c r="F15" s="1">
        <f>IF(Data!F15&gt;0,Data!F15-4,"")</f>
        <v>0</v>
      </c>
      <c r="G15" s="1">
        <f>IF(Data!G15&gt;0,Data!G15-4,"")</f>
        <v>2</v>
      </c>
      <c r="H15" s="1">
        <f>IF(Data!H15&gt;0,Data!H15-4,"")</f>
        <v>0</v>
      </c>
      <c r="I15" s="1">
        <f>IF(Data!I15&gt;0,4-Data!I15,"")</f>
        <v>0</v>
      </c>
      <c r="J15" s="1">
        <f>IF(Data!J15&gt;0,4-Data!J15,"")</f>
        <v>2</v>
      </c>
      <c r="K15" s="1">
        <f>IF(Data!K15&gt;0,Data!K15-4,"")</f>
        <v>2</v>
      </c>
      <c r="L15" s="1">
        <f>IF(Data!L15&gt;0,4-Data!L15,"")</f>
        <v>2</v>
      </c>
      <c r="M15" s="1">
        <f>IF(Data!M15&gt;0,Data!M15-4,"")</f>
        <v>2</v>
      </c>
      <c r="N15" s="1">
        <f>IF(Data!N15&gt;0,Data!N15-4,"")</f>
        <v>2</v>
      </c>
      <c r="O15" s="1">
        <f>IF(Data!O15&gt;0,Data!O15-4,"")</f>
        <v>-1</v>
      </c>
      <c r="P15" s="1">
        <f>IF(Data!P15&gt;0,Data!P15-4,"")</f>
        <v>2</v>
      </c>
      <c r="Q15" s="1">
        <f>IF(Data!Q15&gt;0,4-Data!Q15,"")</f>
        <v>0</v>
      </c>
      <c r="R15" s="1">
        <f>IF(Data!R15&gt;0,4-Data!R15,"")</f>
        <v>2</v>
      </c>
      <c r="S15" s="1">
        <f>IF(Data!S15&gt;0,4-Data!S15,"")</f>
        <v>1</v>
      </c>
      <c r="T15" s="1">
        <f>IF(Data!T15&gt;0,Data!T15-4,"")</f>
        <v>2</v>
      </c>
      <c r="U15" s="1">
        <f>IF(Data!U15&gt;0,4-Data!U15,"")</f>
        <v>2</v>
      </c>
      <c r="V15" s="1">
        <f>IF(Data!V15&gt;0,Data!V15-4,"")</f>
        <v>2</v>
      </c>
      <c r="W15" s="1">
        <f>IF(Data!W15&gt;0,4-Data!W15,"")</f>
        <v>2</v>
      </c>
      <c r="X15" s="1">
        <f>IF(Data!X15&gt;0,4-Data!X15,"")</f>
        <v>1</v>
      </c>
      <c r="Y15" s="1">
        <f>IF(Data!Y15&gt;0,4-Data!Y15,"")</f>
        <v>3</v>
      </c>
      <c r="Z15" s="1">
        <f>IF(Data!Z15&gt;0,Data!Z15-4,"")</f>
        <v>2</v>
      </c>
      <c r="AC15" s="7">
        <f t="shared" si="0"/>
        <v>2</v>
      </c>
      <c r="AD15" s="7">
        <f t="shared" si="1"/>
        <v>2</v>
      </c>
      <c r="AE15" s="7">
        <f t="shared" si="2"/>
        <v>1.5</v>
      </c>
      <c r="AF15" s="7">
        <f t="shared" si="3"/>
        <v>0.75</v>
      </c>
      <c r="AG15" s="7">
        <f t="shared" si="4"/>
        <v>1.5</v>
      </c>
      <c r="AH15" s="7">
        <f t="shared" si="5"/>
        <v>1.25</v>
      </c>
    </row>
    <row r="16" spans="1:34">
      <c r="A16" s="1">
        <f>IF(Data!A16&gt;0,Data!A16-4,"")</f>
        <v>3</v>
      </c>
      <c r="B16" s="1">
        <f>IF(Data!B16&gt;0,Data!B16-4,"")</f>
        <v>3</v>
      </c>
      <c r="C16" s="1">
        <f>IF(Data!C16&gt;0,4-Data!C16,"")</f>
        <v>1</v>
      </c>
      <c r="D16" s="1">
        <f>IF(Data!D16&gt;0,4-Data!D16,"")</f>
        <v>3</v>
      </c>
      <c r="E16" s="1">
        <f>IF(Data!E16&gt;0,4-Data!E16,"")</f>
        <v>3</v>
      </c>
      <c r="F16" s="1">
        <f>IF(Data!F16&gt;0,Data!F16-4,"")</f>
        <v>1</v>
      </c>
      <c r="G16" s="1">
        <f>IF(Data!G16&gt;0,Data!G16-4,"")</f>
        <v>0</v>
      </c>
      <c r="H16" s="1">
        <f>IF(Data!H16&gt;0,Data!H16-4,"")</f>
        <v>-2</v>
      </c>
      <c r="I16" s="1">
        <f>IF(Data!I16&gt;0,4-Data!I16,"")</f>
        <v>-2</v>
      </c>
      <c r="J16" s="1">
        <f>IF(Data!J16&gt;0,4-Data!J16,"")</f>
        <v>0</v>
      </c>
      <c r="K16" s="1">
        <f>IF(Data!K16&gt;0,Data!K16-4,"")</f>
        <v>2</v>
      </c>
      <c r="L16" s="1">
        <f>IF(Data!L16&gt;0,4-Data!L16,"")</f>
        <v>2</v>
      </c>
      <c r="M16" s="1">
        <f>IF(Data!M16&gt;0,Data!M16-4,"")</f>
        <v>0</v>
      </c>
      <c r="N16" s="1">
        <f>IF(Data!N16&gt;0,Data!N16-4,"")</f>
        <v>2</v>
      </c>
      <c r="O16" s="1">
        <f>IF(Data!O16&gt;0,Data!O16-4,"")</f>
        <v>-1</v>
      </c>
      <c r="P16" s="1">
        <f>IF(Data!P16&gt;0,Data!P16-4,"")</f>
        <v>3</v>
      </c>
      <c r="Q16" s="1">
        <f>IF(Data!Q16&gt;0,4-Data!Q16,"")</f>
        <v>2</v>
      </c>
      <c r="R16" s="1">
        <f>IF(Data!R16&gt;0,4-Data!R16,"")</f>
        <v>2</v>
      </c>
      <c r="S16" s="1">
        <f>IF(Data!S16&gt;0,4-Data!S16,"")</f>
        <v>3</v>
      </c>
      <c r="T16" s="1">
        <f>IF(Data!T16&gt;0,Data!T16-4,"")</f>
        <v>3</v>
      </c>
      <c r="U16" s="1">
        <f>IF(Data!U16&gt;0,4-Data!U16,"")</f>
        <v>3</v>
      </c>
      <c r="V16" s="1">
        <f>IF(Data!V16&gt;0,Data!V16-4,"")</f>
        <v>3</v>
      </c>
      <c r="W16" s="1">
        <f>IF(Data!W16&gt;0,4-Data!W16,"")</f>
        <v>3</v>
      </c>
      <c r="X16" s="1">
        <f>IF(Data!X16&gt;0,4-Data!X16,"")</f>
        <v>3</v>
      </c>
      <c r="Y16" s="1">
        <f>IF(Data!Y16&gt;0,4-Data!Y16,"")</f>
        <v>3</v>
      </c>
      <c r="Z16" s="1">
        <f>IF(Data!Z16&gt;0,Data!Z16-4,"")</f>
        <v>1</v>
      </c>
      <c r="AC16" s="7">
        <f t="shared" si="0"/>
        <v>2.6666666666666665</v>
      </c>
      <c r="AD16" s="7">
        <f t="shared" si="1"/>
        <v>2.25</v>
      </c>
      <c r="AE16" s="7">
        <f t="shared" si="2"/>
        <v>1.75</v>
      </c>
      <c r="AF16" s="7">
        <f t="shared" si="3"/>
        <v>1.25</v>
      </c>
      <c r="AG16" s="7">
        <f t="shared" si="4"/>
        <v>1.5</v>
      </c>
      <c r="AH16" s="7">
        <f t="shared" si="5"/>
        <v>0.25</v>
      </c>
    </row>
    <row r="17" spans="1:34">
      <c r="A17" s="1">
        <f>IF(Data!A17&gt;0,Data!A17-4,"")</f>
        <v>0</v>
      </c>
      <c r="B17" s="1">
        <f>IF(Data!B17&gt;0,Data!B17-4,"")</f>
        <v>1</v>
      </c>
      <c r="C17" s="1">
        <f>IF(Data!C17&gt;0,4-Data!C17,"")</f>
        <v>2</v>
      </c>
      <c r="D17" s="1">
        <f>IF(Data!D17&gt;0,4-Data!D17,"")</f>
        <v>2</v>
      </c>
      <c r="E17" s="1">
        <f>IF(Data!E17&gt;0,4-Data!E17,"")</f>
        <v>1</v>
      </c>
      <c r="F17" s="1">
        <f>IF(Data!F17&gt;0,Data!F17-4,"")</f>
        <v>1</v>
      </c>
      <c r="G17" s="1">
        <f>IF(Data!G17&gt;0,Data!G17-4,"")</f>
        <v>1</v>
      </c>
      <c r="H17" s="1">
        <f>IF(Data!H17&gt;0,Data!H17-4,"")</f>
        <v>-1</v>
      </c>
      <c r="I17" s="1">
        <f>IF(Data!I17&gt;0,4-Data!I17,"")</f>
        <v>1</v>
      </c>
      <c r="J17" s="1">
        <f>IF(Data!J17&gt;0,4-Data!J17,"")</f>
        <v>1</v>
      </c>
      <c r="K17" s="1">
        <f>IF(Data!K17&gt;0,Data!K17-4,"")</f>
        <v>2</v>
      </c>
      <c r="L17" s="1">
        <f>IF(Data!L17&gt;0,4-Data!L17,"")</f>
        <v>2</v>
      </c>
      <c r="M17" s="1">
        <f>IF(Data!M17&gt;0,Data!M17-4,"")</f>
        <v>1</v>
      </c>
      <c r="N17" s="1">
        <f>IF(Data!N17&gt;0,Data!N17-4,"")</f>
        <v>1</v>
      </c>
      <c r="O17" s="1">
        <f>IF(Data!O17&gt;0,Data!O17-4,"")</f>
        <v>0</v>
      </c>
      <c r="P17" s="1">
        <f>IF(Data!P17&gt;0,Data!P17-4,"")</f>
        <v>1</v>
      </c>
      <c r="Q17" s="1">
        <f>IF(Data!Q17&gt;0,4-Data!Q17,"")</f>
        <v>0</v>
      </c>
      <c r="R17" s="1">
        <f>IF(Data!R17&gt;0,4-Data!R17,"")</f>
        <v>1</v>
      </c>
      <c r="S17" s="1">
        <f>IF(Data!S17&gt;0,4-Data!S17,"")</f>
        <v>1</v>
      </c>
      <c r="T17" s="1">
        <f>IF(Data!T17&gt;0,Data!T17-4,"")</f>
        <v>2</v>
      </c>
      <c r="U17" s="1">
        <f>IF(Data!U17&gt;0,4-Data!U17,"")</f>
        <v>1</v>
      </c>
      <c r="V17" s="1">
        <f>IF(Data!V17&gt;0,Data!V17-4,"")</f>
        <v>2</v>
      </c>
      <c r="W17" s="1">
        <f>IF(Data!W17&gt;0,4-Data!W17,"")</f>
        <v>1</v>
      </c>
      <c r="X17" s="1">
        <f>IF(Data!X17&gt;0,4-Data!X17,"")</f>
        <v>1</v>
      </c>
      <c r="Y17" s="1">
        <f>IF(Data!Y17&gt;0,4-Data!Y17,"")</f>
        <v>2</v>
      </c>
      <c r="Z17" s="1">
        <f>IF(Data!Z17&gt;0,Data!Z17-4,"")</f>
        <v>1</v>
      </c>
      <c r="AC17" s="7">
        <f t="shared" si="0"/>
        <v>1.1666666666666667</v>
      </c>
      <c r="AD17" s="7">
        <f t="shared" si="1"/>
        <v>1.25</v>
      </c>
      <c r="AE17" s="7">
        <f t="shared" si="2"/>
        <v>1.5</v>
      </c>
      <c r="AF17" s="7">
        <f t="shared" si="3"/>
        <v>0.5</v>
      </c>
      <c r="AG17" s="7">
        <f t="shared" si="4"/>
        <v>1</v>
      </c>
      <c r="AH17" s="7">
        <f t="shared" si="5"/>
        <v>1</v>
      </c>
    </row>
    <row r="18" spans="1:34">
      <c r="A18" s="1">
        <f>IF(Data!A18&gt;0,Data!A18-4,"")</f>
        <v>2</v>
      </c>
      <c r="B18" s="1">
        <f>IF(Data!B18&gt;0,Data!B18-4,"")</f>
        <v>-1</v>
      </c>
      <c r="C18" s="1">
        <f>IF(Data!C18&gt;0,4-Data!C18,"")</f>
        <v>2</v>
      </c>
      <c r="D18" s="1">
        <f>IF(Data!D18&gt;0,4-Data!D18,"")</f>
        <v>1</v>
      </c>
      <c r="E18" s="1">
        <f>IF(Data!E18&gt;0,4-Data!E18,"")</f>
        <v>1</v>
      </c>
      <c r="F18" s="1">
        <f>IF(Data!F18&gt;0,Data!F18-4,"")</f>
        <v>-1</v>
      </c>
      <c r="G18" s="1">
        <f>IF(Data!G18&gt;0,Data!G18-4,"")</f>
        <v>-1</v>
      </c>
      <c r="H18" s="1">
        <f>IF(Data!H18&gt;0,Data!H18-4,"")</f>
        <v>-1</v>
      </c>
      <c r="I18" s="1">
        <f>IF(Data!I18&gt;0,4-Data!I18,"")</f>
        <v>1</v>
      </c>
      <c r="J18" s="1">
        <f>IF(Data!J18&gt;0,4-Data!J18,"")</f>
        <v>2</v>
      </c>
      <c r="K18" s="1">
        <f>IF(Data!K18&gt;0,Data!K18-4,"")</f>
        <v>1</v>
      </c>
      <c r="L18" s="1">
        <f>IF(Data!L18&gt;0,4-Data!L18,"")</f>
        <v>0</v>
      </c>
      <c r="M18" s="1">
        <f>IF(Data!M18&gt;0,Data!M18-4,"")</f>
        <v>-1</v>
      </c>
      <c r="N18" s="1">
        <f>IF(Data!N18&gt;0,Data!N18-4,"")</f>
        <v>1</v>
      </c>
      <c r="O18" s="1">
        <f>IF(Data!O18&gt;0,Data!O18-4,"")</f>
        <v>-1</v>
      </c>
      <c r="P18" s="1">
        <f>IF(Data!P18&gt;0,Data!P18-4,"")</f>
        <v>1</v>
      </c>
      <c r="Q18" s="1">
        <f>IF(Data!Q18&gt;0,4-Data!Q18,"")</f>
        <v>1</v>
      </c>
      <c r="R18" s="1">
        <f>IF(Data!R18&gt;0,4-Data!R18,"")</f>
        <v>0</v>
      </c>
      <c r="S18" s="1">
        <f>IF(Data!S18&gt;0,4-Data!S18,"")</f>
        <v>0</v>
      </c>
      <c r="T18" s="1">
        <f>IF(Data!T18&gt;0,Data!T18-4,"")</f>
        <v>1</v>
      </c>
      <c r="U18" s="1">
        <f>IF(Data!U18&gt;0,4-Data!U18,"")</f>
        <v>0</v>
      </c>
      <c r="V18" s="1">
        <f>IF(Data!V18&gt;0,Data!V18-4,"")</f>
        <v>0</v>
      </c>
      <c r="W18" s="1">
        <f>IF(Data!W18&gt;0,4-Data!W18,"")</f>
        <v>0</v>
      </c>
      <c r="X18" s="1">
        <f>IF(Data!X18&gt;0,4-Data!X18,"")</f>
        <v>0</v>
      </c>
      <c r="Y18" s="1">
        <f>IF(Data!Y18&gt;0,4-Data!Y18,"")</f>
        <v>0</v>
      </c>
      <c r="Z18" s="1">
        <f>IF(Data!Z18&gt;0,Data!Z18-4,"")</f>
        <v>0</v>
      </c>
      <c r="AC18" s="7">
        <f t="shared" si="0"/>
        <v>0.66666666666666663</v>
      </c>
      <c r="AD18" s="7">
        <f t="shared" si="1"/>
        <v>-0.25</v>
      </c>
      <c r="AE18" s="7">
        <f t="shared" si="2"/>
        <v>0.5</v>
      </c>
      <c r="AF18" s="7">
        <f t="shared" si="3"/>
        <v>0.25</v>
      </c>
      <c r="AG18" s="7">
        <f t="shared" si="4"/>
        <v>-0.25</v>
      </c>
      <c r="AH18" s="7">
        <f t="shared" si="5"/>
        <v>0.75</v>
      </c>
    </row>
    <row r="19" spans="1:34">
      <c r="A19" s="1">
        <f>IF(Data!A19&gt;0,Data!A19-4,"")</f>
        <v>0</v>
      </c>
      <c r="B19" s="1">
        <f>IF(Data!B19&gt;0,Data!B19-4,"")</f>
        <v>1</v>
      </c>
      <c r="C19" s="1">
        <f>IF(Data!C19&gt;0,4-Data!C19,"")</f>
        <v>1</v>
      </c>
      <c r="D19" s="1">
        <f>IF(Data!D19&gt;0,4-Data!D19,"")</f>
        <v>1</v>
      </c>
      <c r="E19" s="1">
        <f>IF(Data!E19&gt;0,4-Data!E19,"")</f>
        <v>2</v>
      </c>
      <c r="F19" s="1">
        <f>IF(Data!F19&gt;0,Data!F19-4,"")</f>
        <v>1</v>
      </c>
      <c r="G19" s="1">
        <f>IF(Data!G19&gt;0,Data!G19-4,"")</f>
        <v>2</v>
      </c>
      <c r="H19" s="1">
        <f>IF(Data!H19&gt;0,Data!H19-4,"")</f>
        <v>0</v>
      </c>
      <c r="I19" s="1">
        <f>IF(Data!I19&gt;0,4-Data!I19,"")</f>
        <v>-1</v>
      </c>
      <c r="J19" s="1">
        <f>IF(Data!J19&gt;0,4-Data!J19,"")</f>
        <v>1</v>
      </c>
      <c r="K19" s="1">
        <f>IF(Data!K19&gt;0,Data!K19-4,"")</f>
        <v>1</v>
      </c>
      <c r="L19" s="1">
        <f>IF(Data!L19&gt;0,4-Data!L19,"")</f>
        <v>2</v>
      </c>
      <c r="M19" s="1">
        <f>IF(Data!M19&gt;0,Data!M19-4,"")</f>
        <v>1</v>
      </c>
      <c r="N19" s="1">
        <f>IF(Data!N19&gt;0,Data!N19-4,"")</f>
        <v>1</v>
      </c>
      <c r="O19" s="1">
        <f>IF(Data!O19&gt;0,Data!O19-4,"")</f>
        <v>0</v>
      </c>
      <c r="P19" s="1">
        <f>IF(Data!P19&gt;0,Data!P19-4,"")</f>
        <v>1</v>
      </c>
      <c r="Q19" s="1">
        <f>IF(Data!Q19&gt;0,4-Data!Q19,"")</f>
        <v>0</v>
      </c>
      <c r="R19" s="1">
        <f>IF(Data!R19&gt;0,4-Data!R19,"")</f>
        <v>1</v>
      </c>
      <c r="S19" s="1">
        <f>IF(Data!S19&gt;0,4-Data!S19,"")</f>
        <v>1</v>
      </c>
      <c r="T19" s="1">
        <f>IF(Data!T19&gt;0,Data!T19-4,"")</f>
        <v>0</v>
      </c>
      <c r="U19" s="1">
        <f>IF(Data!U19&gt;0,4-Data!U19,"")</f>
        <v>1</v>
      </c>
      <c r="V19" s="1">
        <f>IF(Data!V19&gt;0,Data!V19-4,"")</f>
        <v>1</v>
      </c>
      <c r="W19" s="1">
        <f>IF(Data!W19&gt;0,4-Data!W19,"")</f>
        <v>1</v>
      </c>
      <c r="X19" s="1">
        <f>IF(Data!X19&gt;0,4-Data!X19,"")</f>
        <v>1</v>
      </c>
      <c r="Y19" s="1">
        <f>IF(Data!Y19&gt;0,4-Data!Y19,"")</f>
        <v>1</v>
      </c>
      <c r="Z19" s="1">
        <f>IF(Data!Z19&gt;0,Data!Z19-4,"")</f>
        <v>0</v>
      </c>
      <c r="AC19" s="7">
        <f t="shared" si="0"/>
        <v>1</v>
      </c>
      <c r="AD19" s="7">
        <f t="shared" si="1"/>
        <v>1</v>
      </c>
      <c r="AE19" s="7">
        <f t="shared" si="2"/>
        <v>0.25</v>
      </c>
      <c r="AF19" s="7">
        <f t="shared" si="3"/>
        <v>0.5</v>
      </c>
      <c r="AG19" s="7">
        <f t="shared" si="4"/>
        <v>1.5</v>
      </c>
      <c r="AH19" s="7">
        <f t="shared" si="5"/>
        <v>0.5</v>
      </c>
    </row>
    <row r="20" spans="1:34">
      <c r="A20" s="1">
        <f>IF(Data!A20&gt;0,Data!A20-4,"")</f>
        <v>-1</v>
      </c>
      <c r="B20" s="1">
        <f>IF(Data!B20&gt;0,Data!B20-4,"")</f>
        <v>0</v>
      </c>
      <c r="C20" s="1">
        <f>IF(Data!C20&gt;0,4-Data!C20,"")</f>
        <v>-1</v>
      </c>
      <c r="D20" s="1">
        <f>IF(Data!D20&gt;0,4-Data!D20,"")</f>
        <v>-1</v>
      </c>
      <c r="E20" s="1">
        <f>IF(Data!E20&gt;0,4-Data!E20,"")</f>
        <v>-1</v>
      </c>
      <c r="F20" s="1">
        <f>IF(Data!F20&gt;0,Data!F20-4,"")</f>
        <v>-2</v>
      </c>
      <c r="G20" s="1">
        <f>IF(Data!G20&gt;0,Data!G20-4,"")</f>
        <v>-1</v>
      </c>
      <c r="H20" s="1">
        <f>IF(Data!H20&gt;0,Data!H20-4,"")</f>
        <v>1</v>
      </c>
      <c r="I20" s="1">
        <f>IF(Data!I20&gt;0,4-Data!I20,"")</f>
        <v>-1</v>
      </c>
      <c r="J20" s="1">
        <f>IF(Data!J20&gt;0,4-Data!J20,"")</f>
        <v>1</v>
      </c>
      <c r="K20" s="1">
        <f>IF(Data!K20&gt;0,Data!K20-4,"")</f>
        <v>-2</v>
      </c>
      <c r="L20" s="1">
        <f>IF(Data!L20&gt;0,4-Data!L20,"")</f>
        <v>-1</v>
      </c>
      <c r="M20" s="1">
        <f>IF(Data!M20&gt;0,Data!M20-4,"")</f>
        <v>-3</v>
      </c>
      <c r="N20" s="1">
        <f>IF(Data!N20&gt;0,Data!N20-4,"")</f>
        <v>-1</v>
      </c>
      <c r="O20" s="1">
        <f>IF(Data!O20&gt;0,Data!O20-4,"")</f>
        <v>-1</v>
      </c>
      <c r="P20" s="1">
        <f>IF(Data!P20&gt;0,Data!P20-4,"")</f>
        <v>-1</v>
      </c>
      <c r="Q20" s="1">
        <f>IF(Data!Q20&gt;0,4-Data!Q20,"")</f>
        <v>0</v>
      </c>
      <c r="R20" s="1">
        <f>IF(Data!R20&gt;0,4-Data!R20,"")</f>
        <v>-1</v>
      </c>
      <c r="S20" s="1">
        <f>IF(Data!S20&gt;0,4-Data!S20,"")</f>
        <v>-1</v>
      </c>
      <c r="T20" s="1">
        <f>IF(Data!T20&gt;0,Data!T20-4,"")</f>
        <v>-1</v>
      </c>
      <c r="U20" s="1">
        <f>IF(Data!U20&gt;0,4-Data!U20,"")</f>
        <v>-2</v>
      </c>
      <c r="V20" s="1">
        <f>IF(Data!V20&gt;0,Data!V20-4,"")</f>
        <v>-1</v>
      </c>
      <c r="W20" s="1">
        <f>IF(Data!W20&gt;0,4-Data!W20,"")</f>
        <v>-3</v>
      </c>
      <c r="X20" s="1">
        <f>IF(Data!X20&gt;0,4-Data!X20,"")</f>
        <v>-3</v>
      </c>
      <c r="Y20" s="1">
        <f>IF(Data!Y20&gt;0,4-Data!Y20,"")</f>
        <v>-2</v>
      </c>
      <c r="Z20" s="1">
        <f>IF(Data!Z20&gt;0,Data!Z20-4,"")</f>
        <v>1</v>
      </c>
      <c r="AC20" s="7">
        <f t="shared" si="0"/>
        <v>-1.5</v>
      </c>
      <c r="AD20" s="7">
        <f t="shared" si="1"/>
        <v>-1.5</v>
      </c>
      <c r="AE20" s="7">
        <f t="shared" si="2"/>
        <v>-1.5</v>
      </c>
      <c r="AF20" s="7">
        <f t="shared" si="3"/>
        <v>-0.5</v>
      </c>
      <c r="AG20" s="7">
        <f t="shared" si="4"/>
        <v>-1.25</v>
      </c>
      <c r="AH20" s="7">
        <f t="shared" si="5"/>
        <v>0</v>
      </c>
    </row>
    <row r="21" spans="1:34">
      <c r="A21" s="1">
        <f>IF(Data!A21&gt;0,Data!A21-4,"")</f>
        <v>1</v>
      </c>
      <c r="B21" s="1">
        <f>IF(Data!B21&gt;0,Data!B21-4,"")</f>
        <v>2</v>
      </c>
      <c r="C21" s="1">
        <f>IF(Data!C21&gt;0,4-Data!C21,"")</f>
        <v>-1</v>
      </c>
      <c r="D21" s="1">
        <f>IF(Data!D21&gt;0,4-Data!D21,"")</f>
        <v>0</v>
      </c>
      <c r="E21" s="1">
        <f>IF(Data!E21&gt;0,4-Data!E21,"")</f>
        <v>1</v>
      </c>
      <c r="F21" s="1">
        <f>IF(Data!F21&gt;0,Data!F21-4,"")</f>
        <v>0</v>
      </c>
      <c r="G21" s="1">
        <f>IF(Data!G21&gt;0,Data!G21-4,"")</f>
        <v>1</v>
      </c>
      <c r="H21" s="1">
        <f>IF(Data!H21&gt;0,Data!H21-4,"")</f>
        <v>1</v>
      </c>
      <c r="I21" s="1">
        <f>IF(Data!I21&gt;0,4-Data!I21,"")</f>
        <v>2</v>
      </c>
      <c r="J21" s="1">
        <f>IF(Data!J21&gt;0,4-Data!J21,"")</f>
        <v>1</v>
      </c>
      <c r="K21" s="1">
        <f>IF(Data!K21&gt;0,Data!K21-4,"")</f>
        <v>2</v>
      </c>
      <c r="L21" s="1">
        <f>IF(Data!L21&gt;0,4-Data!L21,"")</f>
        <v>2</v>
      </c>
      <c r="M21" s="1">
        <f>IF(Data!M21&gt;0,Data!M21-4,"")</f>
        <v>2</v>
      </c>
      <c r="N21" s="1">
        <f>IF(Data!N21&gt;0,Data!N21-4,"")</f>
        <v>2</v>
      </c>
      <c r="O21" s="1">
        <f>IF(Data!O21&gt;0,Data!O21-4,"")</f>
        <v>0</v>
      </c>
      <c r="P21" s="1">
        <f>IF(Data!P21&gt;0,Data!P21-4,"")</f>
        <v>1</v>
      </c>
      <c r="Q21" s="1">
        <f>IF(Data!Q21&gt;0,4-Data!Q21,"")</f>
        <v>3</v>
      </c>
      <c r="R21" s="1">
        <f>IF(Data!R21&gt;0,4-Data!R21,"")</f>
        <v>0</v>
      </c>
      <c r="S21" s="1">
        <f>IF(Data!S21&gt;0,4-Data!S21,"")</f>
        <v>1</v>
      </c>
      <c r="T21" s="1">
        <f>IF(Data!T21&gt;0,Data!T21-4,"")</f>
        <v>2</v>
      </c>
      <c r="U21" s="1">
        <f>IF(Data!U21&gt;0,4-Data!U21,"")</f>
        <v>1</v>
      </c>
      <c r="V21" s="1">
        <f>IF(Data!V21&gt;0,Data!V21-4,"")</f>
        <v>1</v>
      </c>
      <c r="W21" s="1">
        <f>IF(Data!W21&gt;0,4-Data!W21,"")</f>
        <v>1</v>
      </c>
      <c r="X21" s="1">
        <f>IF(Data!X21&gt;0,4-Data!X21,"")</f>
        <v>0</v>
      </c>
      <c r="Y21" s="1">
        <f>IF(Data!Y21&gt;0,4-Data!Y21,"")</f>
        <v>1</v>
      </c>
      <c r="Z21" s="1">
        <f>IF(Data!Z21&gt;0,Data!Z21-4,"")</f>
        <v>1</v>
      </c>
      <c r="AC21" s="7">
        <f t="shared" si="0"/>
        <v>1.1666666666666667</v>
      </c>
      <c r="AD21" s="7">
        <f t="shared" si="1"/>
        <v>1.25</v>
      </c>
      <c r="AE21" s="7">
        <f t="shared" si="2"/>
        <v>1.5</v>
      </c>
      <c r="AF21" s="7">
        <f t="shared" si="3"/>
        <v>1.75</v>
      </c>
      <c r="AG21" s="7">
        <f t="shared" si="4"/>
        <v>0.5</v>
      </c>
      <c r="AH21" s="7">
        <f t="shared" si="5"/>
        <v>0.25</v>
      </c>
    </row>
    <row r="22" spans="1:34">
      <c r="A22" s="1">
        <f>IF(Data!A22&gt;0,Data!A22-4,"")</f>
        <v>3</v>
      </c>
      <c r="B22" s="1">
        <f>IF(Data!B22&gt;0,Data!B22-4,"")</f>
        <v>1</v>
      </c>
      <c r="C22" s="1">
        <f>IF(Data!C22&gt;0,4-Data!C22,"")</f>
        <v>2</v>
      </c>
      <c r="D22" s="1">
        <f>IF(Data!D22&gt;0,4-Data!D22,"")</f>
        <v>2</v>
      </c>
      <c r="E22" s="1">
        <f>IF(Data!E22&gt;0,4-Data!E22,"")</f>
        <v>3</v>
      </c>
      <c r="F22" s="1">
        <f>IF(Data!F22&gt;0,Data!F22-4,"")</f>
        <v>2</v>
      </c>
      <c r="G22" s="1">
        <f>IF(Data!G22&gt;0,Data!G22-4,"")</f>
        <v>3</v>
      </c>
      <c r="H22" s="1">
        <f>IF(Data!H22&gt;0,Data!H22-4,"")</f>
        <v>0</v>
      </c>
      <c r="I22" s="1">
        <f>IF(Data!I22&gt;0,4-Data!I22,"")</f>
        <v>0</v>
      </c>
      <c r="J22" s="1">
        <f>IF(Data!J22&gt;0,4-Data!J22,"")</f>
        <v>2</v>
      </c>
      <c r="K22" s="1">
        <f>IF(Data!K22&gt;0,Data!K22-4,"")</f>
        <v>2</v>
      </c>
      <c r="L22" s="1">
        <f>IF(Data!L22&gt;0,4-Data!L22,"")</f>
        <v>2</v>
      </c>
      <c r="M22" s="1">
        <f>IF(Data!M22&gt;0,Data!M22-4,"")</f>
        <v>2</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1</v>
      </c>
      <c r="V22" s="1">
        <f>IF(Data!V22&gt;0,Data!V22-4,"")</f>
        <v>2</v>
      </c>
      <c r="W22" s="1">
        <f>IF(Data!W22&gt;0,4-Data!W22,"")</f>
        <v>2</v>
      </c>
      <c r="X22" s="1">
        <f>IF(Data!X22&gt;0,4-Data!X22,"")</f>
        <v>2</v>
      </c>
      <c r="Y22" s="1">
        <f>IF(Data!Y22&gt;0,4-Data!Y22,"")</f>
        <v>2</v>
      </c>
      <c r="Z22" s="1">
        <f>IF(Data!Z22&gt;0,Data!Z22-4,"")</f>
        <v>2</v>
      </c>
      <c r="AC22" s="7">
        <f t="shared" si="0"/>
        <v>2.1666666666666665</v>
      </c>
      <c r="AD22" s="7">
        <f t="shared" si="1"/>
        <v>1.5</v>
      </c>
      <c r="AE22" s="7">
        <f t="shared" si="2"/>
        <v>1.5</v>
      </c>
      <c r="AF22" s="7">
        <f t="shared" si="3"/>
        <v>1.5</v>
      </c>
      <c r="AG22" s="7">
        <f t="shared" si="4"/>
        <v>2.5</v>
      </c>
      <c r="AH22" s="7">
        <f t="shared" si="5"/>
        <v>1.75</v>
      </c>
    </row>
    <row r="23" spans="1:34">
      <c r="A23" s="1">
        <f>IF(Data!A23&gt;0,Data!A23-4,"")</f>
        <v>0</v>
      </c>
      <c r="B23" s="1">
        <f>IF(Data!B23&gt;0,Data!B23-4,"")</f>
        <v>1</v>
      </c>
      <c r="C23" s="1">
        <f>IF(Data!C23&gt;0,4-Data!C23,"")</f>
        <v>1</v>
      </c>
      <c r="D23" s="1">
        <f>IF(Data!D23&gt;0,4-Data!D23,"")</f>
        <v>2</v>
      </c>
      <c r="E23" s="1">
        <f>IF(Data!E23&gt;0,4-Data!E23,"")</f>
        <v>0</v>
      </c>
      <c r="F23" s="1">
        <f>IF(Data!F23&gt;0,Data!F23-4,"")</f>
        <v>0</v>
      </c>
      <c r="G23" s="1">
        <f>IF(Data!G23&gt;0,Data!G23-4,"")</f>
        <v>1</v>
      </c>
      <c r="H23" s="1">
        <f>IF(Data!H23&gt;0,Data!H23-4,"")</f>
        <v>1</v>
      </c>
      <c r="I23" s="1">
        <f>IF(Data!I23&gt;0,4-Data!I23,"")</f>
        <v>-1</v>
      </c>
      <c r="J23" s="1">
        <f>IF(Data!J23&gt;0,4-Data!J23,"")</f>
        <v>1</v>
      </c>
      <c r="K23" s="1">
        <f>IF(Data!K23&gt;0,Data!K23-4,"")</f>
        <v>-1</v>
      </c>
      <c r="L23" s="1">
        <f>IF(Data!L23&gt;0,4-Data!L23,"")</f>
        <v>1</v>
      </c>
      <c r="M23" s="1">
        <f>IF(Data!M23&gt;0,Data!M23-4,"")</f>
        <v>1</v>
      </c>
      <c r="N23" s="1">
        <f>IF(Data!N23&gt;0,Data!N23-4,"")</f>
        <v>1</v>
      </c>
      <c r="O23" s="1">
        <f>IF(Data!O23&gt;0,Data!O23-4,"")</f>
        <v>0</v>
      </c>
      <c r="P23" s="1">
        <f>IF(Data!P23&gt;0,Data!P23-4,"")</f>
        <v>1</v>
      </c>
      <c r="Q23" s="1">
        <f>IF(Data!Q23&gt;0,4-Data!Q23,"")</f>
        <v>0</v>
      </c>
      <c r="R23" s="1">
        <f>IF(Data!R23&gt;0,4-Data!R23,"")</f>
        <v>0</v>
      </c>
      <c r="S23" s="1">
        <f>IF(Data!S23&gt;0,4-Data!S23,"")</f>
        <v>0</v>
      </c>
      <c r="T23" s="1">
        <f>IF(Data!T23&gt;0,Data!T23-4,"")</f>
        <v>0</v>
      </c>
      <c r="U23" s="1">
        <f>IF(Data!U23&gt;0,4-Data!U23,"")</f>
        <v>-1</v>
      </c>
      <c r="V23" s="1">
        <f>IF(Data!V23&gt;0,Data!V23-4,"")</f>
        <v>-1</v>
      </c>
      <c r="W23" s="1">
        <f>IF(Data!W23&gt;0,4-Data!W23,"")</f>
        <v>0</v>
      </c>
      <c r="X23" s="1">
        <f>IF(Data!X23&gt;0,4-Data!X23,"")</f>
        <v>1</v>
      </c>
      <c r="Y23" s="1">
        <f>IF(Data!Y23&gt;0,4-Data!Y23,"")</f>
        <v>1</v>
      </c>
      <c r="Z23" s="1">
        <f>IF(Data!Z23&gt;0,Data!Z23-4,"")</f>
        <v>0</v>
      </c>
      <c r="AC23" s="7">
        <f t="shared" si="0"/>
        <v>0.83333333333333337</v>
      </c>
      <c r="AD23" s="7">
        <f t="shared" si="1"/>
        <v>0.75</v>
      </c>
      <c r="AE23" s="7">
        <f t="shared" si="2"/>
        <v>-0.5</v>
      </c>
      <c r="AF23" s="7">
        <f t="shared" si="3"/>
        <v>0</v>
      </c>
      <c r="AG23" s="7">
        <f t="shared" si="4"/>
        <v>0.25</v>
      </c>
      <c r="AH23" s="7">
        <f t="shared" si="5"/>
        <v>0.5</v>
      </c>
    </row>
    <row r="24" spans="1:34">
      <c r="A24" s="1">
        <f>IF(Data!A24&gt;0,Data!A24-4,"")</f>
        <v>1</v>
      </c>
      <c r="B24" s="1">
        <f>IF(Data!B24&gt;0,Data!B24-4,"")</f>
        <v>3</v>
      </c>
      <c r="C24" s="1">
        <f>IF(Data!C24&gt;0,4-Data!C24,"")</f>
        <v>2</v>
      </c>
      <c r="D24" s="1">
        <f>IF(Data!D24&gt;0,4-Data!D24,"")</f>
        <v>3</v>
      </c>
      <c r="E24" s="1">
        <f>IF(Data!E24&gt;0,4-Data!E24,"")</f>
        <v>2</v>
      </c>
      <c r="F24" s="1">
        <f>IF(Data!F24&gt;0,Data!F24-4,"")</f>
        <v>1</v>
      </c>
      <c r="G24" s="1">
        <f>IF(Data!G24&gt;0,Data!G24-4,"")</f>
        <v>1</v>
      </c>
      <c r="H24" s="1">
        <f>IF(Data!H24&gt;0,Data!H24-4,"")</f>
        <v>0</v>
      </c>
      <c r="I24" s="1">
        <f>IF(Data!I24&gt;0,4-Data!I24,"")</f>
        <v>3</v>
      </c>
      <c r="J24" s="1">
        <f>IF(Data!J24&gt;0,4-Data!J24,"")</f>
        <v>3</v>
      </c>
      <c r="K24" s="1">
        <f>IF(Data!K24&gt;0,Data!K24-4,"")</f>
        <v>2</v>
      </c>
      <c r="L24" s="1">
        <f>IF(Data!L24&gt;0,4-Data!L24,"")</f>
        <v>3</v>
      </c>
      <c r="M24" s="1">
        <f>IF(Data!M24&gt;0,Data!M24-4,"")</f>
        <v>2</v>
      </c>
      <c r="N24" s="1">
        <f>IF(Data!N24&gt;0,Data!N24-4,"")</f>
        <v>2</v>
      </c>
      <c r="O24" s="1">
        <f>IF(Data!O24&gt;0,Data!O24-4,"")</f>
        <v>1</v>
      </c>
      <c r="P24" s="1">
        <f>IF(Data!P24&gt;0,Data!P24-4,"")</f>
        <v>1</v>
      </c>
      <c r="Q24" s="1">
        <f>IF(Data!Q24&gt;0,4-Data!Q24,"")</f>
        <v>3</v>
      </c>
      <c r="R24" s="1">
        <f>IF(Data!R24&gt;0,4-Data!R24,"")</f>
        <v>2</v>
      </c>
      <c r="S24" s="1">
        <f>IF(Data!S24&gt;0,4-Data!S24,"")</f>
        <v>2</v>
      </c>
      <c r="T24" s="1">
        <f>IF(Data!T24&gt;0,Data!T24-4,"")</f>
        <v>3</v>
      </c>
      <c r="U24" s="1">
        <f>IF(Data!U24&gt;0,4-Data!U24,"")</f>
        <v>2</v>
      </c>
      <c r="V24" s="1">
        <f>IF(Data!V24&gt;0,Data!V24-4,"")</f>
        <v>3</v>
      </c>
      <c r="W24" s="1">
        <f>IF(Data!W24&gt;0,4-Data!W24,"")</f>
        <v>3</v>
      </c>
      <c r="X24" s="1">
        <f>IF(Data!X24&gt;0,4-Data!X24,"")</f>
        <v>0</v>
      </c>
      <c r="Y24" s="1">
        <f>IF(Data!Y24&gt;0,4-Data!Y24,"")</f>
        <v>3</v>
      </c>
      <c r="Z24" s="1">
        <f>IF(Data!Z24&gt;0,Data!Z24-4,"")</f>
        <v>2</v>
      </c>
      <c r="AC24" s="7">
        <f t="shared" si="0"/>
        <v>1.6666666666666667</v>
      </c>
      <c r="AD24" s="7">
        <f t="shared" si="1"/>
        <v>2.5</v>
      </c>
      <c r="AE24" s="7">
        <f t="shared" si="2"/>
        <v>3</v>
      </c>
      <c r="AF24" s="7">
        <f t="shared" si="3"/>
        <v>1.75</v>
      </c>
      <c r="AG24" s="7">
        <f t="shared" si="4"/>
        <v>1.5</v>
      </c>
      <c r="AH24" s="7">
        <f t="shared" si="5"/>
        <v>2</v>
      </c>
    </row>
    <row r="25" spans="1:34">
      <c r="A25" s="1">
        <f>IF(Data!A25&gt;0,Data!A25-4,"")</f>
        <v>3</v>
      </c>
      <c r="B25" s="1">
        <f>IF(Data!B25&gt;0,Data!B25-4,"")</f>
        <v>3</v>
      </c>
      <c r="C25" s="1">
        <f>IF(Data!C25&gt;0,4-Data!C25,"")</f>
        <v>3</v>
      </c>
      <c r="D25" s="1">
        <f>IF(Data!D25&gt;0,4-Data!D25,"")</f>
        <v>1</v>
      </c>
      <c r="E25" s="1">
        <f>IF(Data!E25&gt;0,4-Data!E25,"")</f>
        <v>3</v>
      </c>
      <c r="F25" s="1">
        <f>IF(Data!F25&gt;0,Data!F25-4,"")</f>
        <v>2</v>
      </c>
      <c r="G25" s="1">
        <f>IF(Data!G25&gt;0,Data!G25-4,"")</f>
        <v>2</v>
      </c>
      <c r="H25" s="1">
        <f>IF(Data!H25&gt;0,Data!H25-4,"")</f>
        <v>1</v>
      </c>
      <c r="I25" s="1">
        <f>IF(Data!I25&gt;0,4-Data!I25,"")</f>
        <v>3</v>
      </c>
      <c r="J25" s="1">
        <f>IF(Data!J25&gt;0,4-Data!J25,"")</f>
        <v>-2</v>
      </c>
      <c r="K25" s="1">
        <f>IF(Data!K25&gt;0,Data!K25-4,"")</f>
        <v>2</v>
      </c>
      <c r="L25" s="1">
        <f>IF(Data!L25&gt;0,4-Data!L25,"")</f>
        <v>3</v>
      </c>
      <c r="M25" s="1">
        <f>IF(Data!M25&gt;0,Data!M25-4,"")</f>
        <v>3</v>
      </c>
      <c r="N25" s="1">
        <f>IF(Data!N25&gt;0,Data!N25-4,"")</f>
        <v>2</v>
      </c>
      <c r="O25" s="1">
        <f>IF(Data!O25&gt;0,Data!O25-4,"")</f>
        <v>-2</v>
      </c>
      <c r="P25" s="1">
        <f>IF(Data!P25&gt;0,Data!P25-4,"")</f>
        <v>2</v>
      </c>
      <c r="Q25" s="1">
        <f>IF(Data!Q25&gt;0,4-Data!Q25,"")</f>
        <v>3</v>
      </c>
      <c r="R25" s="1">
        <f>IF(Data!R25&gt;0,4-Data!R25,"")</f>
        <v>2</v>
      </c>
      <c r="S25" s="1">
        <f>IF(Data!S25&gt;0,4-Data!S25,"")</f>
        <v>2</v>
      </c>
      <c r="T25" s="1">
        <f>IF(Data!T25&gt;0,Data!T25-4,"")</f>
        <v>3</v>
      </c>
      <c r="U25" s="1">
        <f>IF(Data!U25&gt;0,4-Data!U25,"")</f>
        <v>3</v>
      </c>
      <c r="V25" s="1">
        <f>IF(Data!V25&gt;0,Data!V25-4,"")</f>
        <v>3</v>
      </c>
      <c r="W25" s="1">
        <f>IF(Data!W25&gt;0,4-Data!W25,"")</f>
        <v>3</v>
      </c>
      <c r="X25" s="1">
        <f>IF(Data!X25&gt;0,4-Data!X25,"")</f>
        <v>2</v>
      </c>
      <c r="Y25" s="1">
        <f>IF(Data!Y25&gt;0,4-Data!Y25,"")</f>
        <v>3</v>
      </c>
      <c r="Z25" s="1">
        <f>IF(Data!Z25&gt;0,Data!Z25-4,"")</f>
        <v>-3</v>
      </c>
      <c r="AC25" s="7">
        <f t="shared" si="0"/>
        <v>2.5</v>
      </c>
      <c r="AD25" s="7">
        <f t="shared" si="1"/>
        <v>2.5</v>
      </c>
      <c r="AE25" s="7">
        <f t="shared" si="2"/>
        <v>3</v>
      </c>
      <c r="AF25" s="7">
        <f t="shared" si="3"/>
        <v>2</v>
      </c>
      <c r="AG25" s="7">
        <f t="shared" si="4"/>
        <v>2.25</v>
      </c>
      <c r="AH25" s="7">
        <f t="shared" si="5"/>
        <v>-1</v>
      </c>
    </row>
    <row r="26" spans="1:34">
      <c r="A26" s="1">
        <f>IF(Data!A26&gt;0,Data!A26-4,"")</f>
        <v>1</v>
      </c>
      <c r="B26" s="1">
        <f>IF(Data!B26&gt;0,Data!B26-4,"")</f>
        <v>-2</v>
      </c>
      <c r="C26" s="1">
        <f>IF(Data!C26&gt;0,4-Data!C26,"")</f>
        <v>1</v>
      </c>
      <c r="D26" s="1">
        <f>IF(Data!D26&gt;0,4-Data!D26,"")</f>
        <v>0</v>
      </c>
      <c r="E26" s="1">
        <f>IF(Data!E26&gt;0,4-Data!E26,"")</f>
        <v>2</v>
      </c>
      <c r="F26" s="1">
        <f>IF(Data!F26&gt;0,Data!F26-4,"")</f>
        <v>1</v>
      </c>
      <c r="G26" s="1">
        <f>IF(Data!G26&gt;0,Data!G26-4,"")</f>
        <v>2</v>
      </c>
      <c r="H26" s="1">
        <f>IF(Data!H26&gt;0,Data!H26-4,"")</f>
        <v>0</v>
      </c>
      <c r="I26" s="1">
        <f>IF(Data!I26&gt;0,4-Data!I26,"")</f>
        <v>2</v>
      </c>
      <c r="J26" s="1">
        <f>IF(Data!J26&gt;0,4-Data!J26,"")</f>
        <v>0</v>
      </c>
      <c r="K26" s="1">
        <f>IF(Data!K26&gt;0,Data!K26-4,"")</f>
        <v>2</v>
      </c>
      <c r="L26" s="1">
        <f>IF(Data!L26&gt;0,4-Data!L26,"")</f>
        <v>1</v>
      </c>
      <c r="M26" s="1">
        <f>IF(Data!M26&gt;0,Data!M26-4,"")</f>
        <v>-2</v>
      </c>
      <c r="N26" s="1">
        <f>IF(Data!N26&gt;0,Data!N26-4,"")</f>
        <v>0</v>
      </c>
      <c r="O26" s="1">
        <f>IF(Data!O26&gt;0,Data!O26-4,"")</f>
        <v>-1</v>
      </c>
      <c r="P26" s="1">
        <f>IF(Data!P26&gt;0,Data!P26-4,"")</f>
        <v>1</v>
      </c>
      <c r="Q26" s="1">
        <f>IF(Data!Q26&gt;0,4-Data!Q26,"")</f>
        <v>3</v>
      </c>
      <c r="R26" s="1">
        <f>IF(Data!R26&gt;0,4-Data!R26,"")</f>
        <v>0</v>
      </c>
      <c r="S26" s="1">
        <f>IF(Data!S26&gt;0,4-Data!S26,"")</f>
        <v>0</v>
      </c>
      <c r="T26" s="1">
        <f>IF(Data!T26&gt;0,Data!T26-4,"")</f>
        <v>2</v>
      </c>
      <c r="U26" s="1">
        <f>IF(Data!U26&gt;0,4-Data!U26,"")</f>
        <v>-1</v>
      </c>
      <c r="V26" s="1">
        <f>IF(Data!V26&gt;0,Data!V26-4,"")</f>
        <v>1</v>
      </c>
      <c r="W26" s="1">
        <f>IF(Data!W26&gt;0,4-Data!W26,"")</f>
        <v>3</v>
      </c>
      <c r="X26" s="1">
        <f>IF(Data!X26&gt;0,4-Data!X26,"")</f>
        <v>-1</v>
      </c>
      <c r="Y26" s="1">
        <f>IF(Data!Y26&gt;0,4-Data!Y26,"")</f>
        <v>-1</v>
      </c>
      <c r="Z26" s="1">
        <f>IF(Data!Z26&gt;0,Data!Z26-4,"")</f>
        <v>-1</v>
      </c>
      <c r="AC26" s="7">
        <f t="shared" si="0"/>
        <v>0.16666666666666666</v>
      </c>
      <c r="AD26" s="7">
        <f t="shared" si="1"/>
        <v>-1.25</v>
      </c>
      <c r="AE26" s="7">
        <f t="shared" si="2"/>
        <v>2</v>
      </c>
      <c r="AF26" s="7">
        <f t="shared" si="3"/>
        <v>1.25</v>
      </c>
      <c r="AG26" s="7">
        <f t="shared" si="4"/>
        <v>1.25</v>
      </c>
      <c r="AH26" s="7">
        <f t="shared" si="5"/>
        <v>-0.25</v>
      </c>
    </row>
    <row r="27" spans="1:34">
      <c r="A27" s="1">
        <f>IF(Data!A27&gt;0,Data!A27-4,"")</f>
        <v>2</v>
      </c>
      <c r="B27" s="1">
        <f>IF(Data!B27&gt;0,Data!B27-4,"")</f>
        <v>0</v>
      </c>
      <c r="C27" s="1">
        <f>IF(Data!C27&gt;0,4-Data!C27,"")</f>
        <v>2</v>
      </c>
      <c r="D27" s="1">
        <f>IF(Data!D27&gt;0,4-Data!D27,"")</f>
        <v>2</v>
      </c>
      <c r="E27" s="1">
        <f>IF(Data!E27&gt;0,4-Data!E27,"")</f>
        <v>3</v>
      </c>
      <c r="F27" s="1">
        <f>IF(Data!F27&gt;0,Data!F27-4,"")</f>
        <v>1</v>
      </c>
      <c r="G27" s="1">
        <f>IF(Data!G27&gt;0,Data!G27-4,"")</f>
        <v>1</v>
      </c>
      <c r="H27" s="1">
        <f>IF(Data!H27&gt;0,Data!H27-4,"")</f>
        <v>0</v>
      </c>
      <c r="I27" s="1">
        <f>IF(Data!I27&gt;0,4-Data!I27,"")</f>
        <v>0</v>
      </c>
      <c r="J27" s="1">
        <f>IF(Data!J27&gt;0,4-Data!J27,"")</f>
        <v>2</v>
      </c>
      <c r="K27" s="1">
        <f>IF(Data!K27&gt;0,Data!K27-4,"")</f>
        <v>1</v>
      </c>
      <c r="L27" s="1">
        <f>IF(Data!L27&gt;0,4-Data!L27,"")</f>
        <v>2</v>
      </c>
      <c r="M27" s="1">
        <f>IF(Data!M27&gt;0,Data!M27-4,"")</f>
        <v>1</v>
      </c>
      <c r="N27" s="1">
        <f>IF(Data!N27&gt;0,Data!N27-4,"")</f>
        <v>2</v>
      </c>
      <c r="O27" s="1">
        <f>IF(Data!O27&gt;0,Data!O27-4,"")</f>
        <v>2</v>
      </c>
      <c r="P27" s="1">
        <f>IF(Data!P27&gt;0,Data!P27-4,"")</f>
        <v>2</v>
      </c>
      <c r="Q27" s="1">
        <f>IF(Data!Q27&gt;0,4-Data!Q27,"")</f>
        <v>1</v>
      </c>
      <c r="R27" s="1">
        <f>IF(Data!R27&gt;0,4-Data!R27,"")</f>
        <v>2</v>
      </c>
      <c r="S27" s="1">
        <f>IF(Data!S27&gt;0,4-Data!S27,"")</f>
        <v>3</v>
      </c>
      <c r="T27" s="1">
        <f>IF(Data!T27&gt;0,Data!T27-4,"")</f>
        <v>2</v>
      </c>
      <c r="U27" s="1">
        <f>IF(Data!U27&gt;0,4-Data!U27,"")</f>
        <v>1</v>
      </c>
      <c r="V27" s="1">
        <f>IF(Data!V27&gt;0,Data!V27-4,"")</f>
        <v>3</v>
      </c>
      <c r="W27" s="1">
        <f>IF(Data!W27&gt;0,4-Data!W27,"")</f>
        <v>2</v>
      </c>
      <c r="X27" s="1">
        <f>IF(Data!X27&gt;0,4-Data!X27,"")</f>
        <v>2</v>
      </c>
      <c r="Y27" s="1">
        <f>IF(Data!Y27&gt;0,4-Data!Y27,"")</f>
        <v>3</v>
      </c>
      <c r="Z27" s="1">
        <f>IF(Data!Z27&gt;0,Data!Z27-4,"")</f>
        <v>3</v>
      </c>
      <c r="AC27" s="7">
        <f t="shared" si="0"/>
        <v>2.1666666666666665</v>
      </c>
      <c r="AD27" s="7">
        <f t="shared" si="1"/>
        <v>1</v>
      </c>
      <c r="AE27" s="7">
        <f t="shared" si="2"/>
        <v>1.75</v>
      </c>
      <c r="AF27" s="7">
        <f t="shared" si="3"/>
        <v>1.25</v>
      </c>
      <c r="AG27" s="7">
        <f t="shared" si="4"/>
        <v>1.75</v>
      </c>
      <c r="AH27" s="7">
        <f t="shared" si="5"/>
        <v>2.25</v>
      </c>
    </row>
    <row r="28" spans="1:34">
      <c r="A28" s="1">
        <f>IF(Data!A28&gt;0,Data!A28-4,"")</f>
        <v>2</v>
      </c>
      <c r="B28" s="1">
        <f>IF(Data!B28&gt;0,Data!B28-4,"")</f>
        <v>3</v>
      </c>
      <c r="C28" s="1">
        <f>IF(Data!C28&gt;0,4-Data!C28,"")</f>
        <v>2</v>
      </c>
      <c r="D28" s="1">
        <f>IF(Data!D28&gt;0,4-Data!D28,"")</f>
        <v>2</v>
      </c>
      <c r="E28" s="1">
        <f>IF(Data!E28&gt;0,4-Data!E28,"")</f>
        <v>2</v>
      </c>
      <c r="F28" s="1">
        <f>IF(Data!F28&gt;0,Data!F28-4,"")</f>
        <v>2</v>
      </c>
      <c r="G28" s="1">
        <f>IF(Data!G28&gt;0,Data!G28-4,"")</f>
        <v>2</v>
      </c>
      <c r="H28" s="1">
        <f>IF(Data!H28&gt;0,Data!H28-4,"")</f>
        <v>2</v>
      </c>
      <c r="I28" s="1">
        <f>IF(Data!I28&gt;0,4-Data!I28,"")</f>
        <v>2</v>
      </c>
      <c r="J28" s="1">
        <f>IF(Data!J28&gt;0,4-Data!J28,"")</f>
        <v>1</v>
      </c>
      <c r="K28" s="1">
        <f>IF(Data!K28&gt;0,Data!K28-4,"")</f>
        <v>2</v>
      </c>
      <c r="L28" s="1">
        <f>IF(Data!L28&gt;0,4-Data!L28,"")</f>
        <v>2</v>
      </c>
      <c r="M28" s="1">
        <f>IF(Data!M28&gt;0,Data!M28-4,"")</f>
        <v>3</v>
      </c>
      <c r="N28" s="1">
        <f>IF(Data!N28&gt;0,Data!N28-4,"")</f>
        <v>3</v>
      </c>
      <c r="O28" s="1">
        <f>IF(Data!O28&gt;0,Data!O28-4,"")</f>
        <v>-2</v>
      </c>
      <c r="P28" s="1">
        <f>IF(Data!P28&gt;0,Data!P28-4,"")</f>
        <v>3</v>
      </c>
      <c r="Q28" s="1">
        <f>IF(Data!Q28&gt;0,4-Data!Q28,"")</f>
        <v>2</v>
      </c>
      <c r="R28" s="1">
        <f>IF(Data!R28&gt;0,4-Data!R28,"")</f>
        <v>2</v>
      </c>
      <c r="S28" s="1">
        <f>IF(Data!S28&gt;0,4-Data!S28,"")</f>
        <v>3</v>
      </c>
      <c r="T28" s="1">
        <f>IF(Data!T28&gt;0,Data!T28-4,"")</f>
        <v>2</v>
      </c>
      <c r="U28" s="1">
        <f>IF(Data!U28&gt;0,4-Data!U28,"")</f>
        <v>-2</v>
      </c>
      <c r="V28" s="1">
        <f>IF(Data!V28&gt;0,Data!V28-4,"")</f>
        <v>2</v>
      </c>
      <c r="W28" s="1">
        <f>IF(Data!W28&gt;0,4-Data!W28,"")</f>
        <v>1</v>
      </c>
      <c r="X28" s="1">
        <f>IF(Data!X28&gt;0,4-Data!X28,"")</f>
        <v>1</v>
      </c>
      <c r="Y28" s="1">
        <f>IF(Data!Y28&gt;0,4-Data!Y28,"")</f>
        <v>2</v>
      </c>
      <c r="Z28" s="1">
        <f>IF(Data!Z28&gt;0,Data!Z28-4,"")</f>
        <v>-2</v>
      </c>
      <c r="AC28" s="7">
        <f t="shared" si="0"/>
        <v>2.1666666666666665</v>
      </c>
      <c r="AD28" s="7">
        <f t="shared" si="1"/>
        <v>1.5</v>
      </c>
      <c r="AE28" s="7">
        <f t="shared" si="2"/>
        <v>1.75</v>
      </c>
      <c r="AF28" s="7">
        <f t="shared" si="3"/>
        <v>2.25</v>
      </c>
      <c r="AG28" s="7">
        <f t="shared" si="4"/>
        <v>2</v>
      </c>
      <c r="AH28" s="7">
        <f t="shared" si="5"/>
        <v>-0.25</v>
      </c>
    </row>
    <row r="29" spans="1:34">
      <c r="A29" s="1">
        <f>IF(Data!A29&gt;0,Data!A29-4,"")</f>
        <v>0</v>
      </c>
      <c r="B29" s="1">
        <f>IF(Data!B29&gt;0,Data!B29-4,"")</f>
        <v>2</v>
      </c>
      <c r="C29" s="1">
        <f>IF(Data!C29&gt;0,4-Data!C29,"")</f>
        <v>-2</v>
      </c>
      <c r="D29" s="1">
        <f>IF(Data!D29&gt;0,4-Data!D29,"")</f>
        <v>2</v>
      </c>
      <c r="E29" s="1">
        <f>IF(Data!E29&gt;0,4-Data!E29,"")</f>
        <v>0</v>
      </c>
      <c r="F29" s="1">
        <f>IF(Data!F29&gt;0,Data!F29-4,"")</f>
        <v>-2</v>
      </c>
      <c r="G29" s="1">
        <f>IF(Data!G29&gt;0,Data!G29-4,"")</f>
        <v>-2</v>
      </c>
      <c r="H29" s="1">
        <f>IF(Data!H29&gt;0,Data!H29-4,"")</f>
        <v>2</v>
      </c>
      <c r="I29" s="1">
        <f>IF(Data!I29&gt;0,4-Data!I29,"")</f>
        <v>3</v>
      </c>
      <c r="J29" s="1">
        <f>IF(Data!J29&gt;0,4-Data!J29,"")</f>
        <v>-2</v>
      </c>
      <c r="K29" s="1">
        <f>IF(Data!K29&gt;0,Data!K29-4,"")</f>
        <v>0</v>
      </c>
      <c r="L29" s="1">
        <f>IF(Data!L29&gt;0,4-Data!L29,"")</f>
        <v>-1</v>
      </c>
      <c r="M29" s="1">
        <f>IF(Data!M29&gt;0,Data!M29-4,"")</f>
        <v>2</v>
      </c>
      <c r="N29" s="1">
        <f>IF(Data!N29&gt;0,Data!N29-4,"")</f>
        <v>-2</v>
      </c>
      <c r="O29" s="1">
        <f>IF(Data!O29&gt;0,Data!O29-4,"")</f>
        <v>-2</v>
      </c>
      <c r="P29" s="1">
        <f>IF(Data!P29&gt;0,Data!P29-4,"")</f>
        <v>-1</v>
      </c>
      <c r="Q29" s="1">
        <f>IF(Data!Q29&gt;0,4-Data!Q29,"")</f>
        <v>-2</v>
      </c>
      <c r="R29" s="1">
        <f>IF(Data!R29&gt;0,4-Data!R29,"")</f>
        <v>-1</v>
      </c>
      <c r="S29" s="1">
        <f>IF(Data!S29&gt;0,4-Data!S29,"")</f>
        <v>1</v>
      </c>
      <c r="T29" s="1">
        <f>IF(Data!T29&gt;0,Data!T29-4,"")</f>
        <v>0</v>
      </c>
      <c r="U29" s="1">
        <f>IF(Data!U29&gt;0,4-Data!U29,"")</f>
        <v>1</v>
      </c>
      <c r="V29" s="1">
        <f>IF(Data!V29&gt;0,Data!V29-4,"")</f>
        <v>1</v>
      </c>
      <c r="W29" s="1">
        <f>IF(Data!W29&gt;0,4-Data!W29,"")</f>
        <v>-1</v>
      </c>
      <c r="X29" s="1">
        <f>IF(Data!X29&gt;0,4-Data!X29,"")</f>
        <v>-2</v>
      </c>
      <c r="Y29" s="1">
        <f>IF(Data!Y29&gt;0,4-Data!Y29,"")</f>
        <v>-1</v>
      </c>
      <c r="Z29" s="1">
        <f>IF(Data!Z29&gt;0,Data!Z29-4,"")</f>
        <v>-2</v>
      </c>
      <c r="AC29" s="7">
        <f t="shared" si="0"/>
        <v>-1.1666666666666667</v>
      </c>
      <c r="AD29" s="7">
        <f t="shared" si="1"/>
        <v>1.75</v>
      </c>
      <c r="AE29" s="7">
        <f t="shared" si="2"/>
        <v>0.75</v>
      </c>
      <c r="AF29" s="7">
        <f t="shared" si="3"/>
        <v>0.25</v>
      </c>
      <c r="AG29" s="7">
        <f t="shared" si="4"/>
        <v>-1.25</v>
      </c>
      <c r="AH29" s="7">
        <f t="shared" si="5"/>
        <v>-2</v>
      </c>
    </row>
    <row r="30" spans="1:34">
      <c r="A30" s="1">
        <f>IF(Data!A30&gt;0,Data!A30-4,"")</f>
        <v>3</v>
      </c>
      <c r="B30" s="1">
        <f>IF(Data!B30&gt;0,Data!B30-4,"")</f>
        <v>3</v>
      </c>
      <c r="C30" s="1">
        <f>IF(Data!C30&gt;0,4-Data!C30,"")</f>
        <v>3</v>
      </c>
      <c r="D30" s="1">
        <f>IF(Data!D30&gt;0,4-Data!D30,"")</f>
        <v>3</v>
      </c>
      <c r="E30" s="1">
        <f>IF(Data!E30&gt;0,4-Data!E30,"")</f>
        <v>3</v>
      </c>
      <c r="F30" s="1">
        <f>IF(Data!F30&gt;0,Data!F30-4,"")</f>
        <v>3</v>
      </c>
      <c r="G30" s="1">
        <f>IF(Data!G30&gt;0,Data!G30-4,"")</f>
        <v>3</v>
      </c>
      <c r="H30" s="1">
        <f>IF(Data!H30&gt;0,Data!H30-4,"")</f>
        <v>1</v>
      </c>
      <c r="I30" s="1">
        <f>IF(Data!I30&gt;0,4-Data!I30,"")</f>
        <v>0</v>
      </c>
      <c r="J30" s="1">
        <f>IF(Data!J30&gt;0,4-Data!J30,"")</f>
        <v>3</v>
      </c>
      <c r="K30" s="1">
        <f>IF(Data!K30&gt;0,Data!K30-4,"")</f>
        <v>0</v>
      </c>
      <c r="L30" s="1">
        <f>IF(Data!L30&gt;0,4-Data!L30,"")</f>
        <v>3</v>
      </c>
      <c r="M30" s="1">
        <f>IF(Data!M30&gt;0,Data!M30-4,"")</f>
        <v>0</v>
      </c>
      <c r="N30" s="1">
        <f>IF(Data!N30&gt;0,Data!N30-4,"")</f>
        <v>0</v>
      </c>
      <c r="O30" s="1">
        <f>IF(Data!O30&gt;0,Data!O30-4,"")</f>
        <v>0</v>
      </c>
      <c r="P30" s="1">
        <f>IF(Data!P30&gt;0,Data!P30-4,"")</f>
        <v>1</v>
      </c>
      <c r="Q30" s="1">
        <f>IF(Data!Q30&gt;0,4-Data!Q30,"")</f>
        <v>-1</v>
      </c>
      <c r="R30" s="1">
        <f>IF(Data!R30&gt;0,4-Data!R30,"")</f>
        <v>1</v>
      </c>
      <c r="S30" s="1">
        <f>IF(Data!S30&gt;0,4-Data!S30,"")</f>
        <v>2</v>
      </c>
      <c r="T30" s="1">
        <f>IF(Data!T30&gt;0,Data!T30-4,"")</f>
        <v>2</v>
      </c>
      <c r="U30" s="1">
        <f>IF(Data!U30&gt;0,4-Data!U30,"")</f>
        <v>2</v>
      </c>
      <c r="V30" s="1">
        <f>IF(Data!V30&gt;0,Data!V30-4,"")</f>
        <v>2</v>
      </c>
      <c r="W30" s="1">
        <f>IF(Data!W30&gt;0,4-Data!W30,"")</f>
        <v>1</v>
      </c>
      <c r="X30" s="1">
        <f>IF(Data!X30&gt;0,4-Data!X30,"")</f>
        <v>1</v>
      </c>
      <c r="Y30" s="1">
        <f>IF(Data!Y30&gt;0,4-Data!Y30,"")</f>
        <v>1</v>
      </c>
      <c r="Z30" s="1">
        <f>IF(Data!Z30&gt;0,Data!Z30-4,"")</f>
        <v>3</v>
      </c>
      <c r="AC30" s="7">
        <f t="shared" si="0"/>
        <v>1.5</v>
      </c>
      <c r="AD30" s="7">
        <f t="shared" si="1"/>
        <v>2</v>
      </c>
      <c r="AE30" s="7">
        <f t="shared" si="2"/>
        <v>1.25</v>
      </c>
      <c r="AF30" s="7">
        <f t="shared" si="3"/>
        <v>0.5</v>
      </c>
      <c r="AG30" s="7">
        <f t="shared" si="4"/>
        <v>2.5</v>
      </c>
      <c r="AH30" s="7">
        <f t="shared" si="5"/>
        <v>2.25</v>
      </c>
    </row>
    <row r="31" spans="1:34">
      <c r="A31" s="1">
        <f>IF(Data!A31&gt;0,Data!A31-4,"")</f>
        <v>0</v>
      </c>
      <c r="B31" s="1">
        <f>IF(Data!B31&gt;0,Data!B31-4,"")</f>
        <v>-1</v>
      </c>
      <c r="C31" s="1">
        <f>IF(Data!C31&gt;0,4-Data!C31,"")</f>
        <v>-1</v>
      </c>
      <c r="D31" s="1">
        <f>IF(Data!D31&gt;0,4-Data!D31,"")</f>
        <v>1</v>
      </c>
      <c r="E31" s="1">
        <f>IF(Data!E31&gt;0,4-Data!E31,"")</f>
        <v>2</v>
      </c>
      <c r="F31" s="1">
        <f>IF(Data!F31&gt;0,Data!F31-4,"")</f>
        <v>0</v>
      </c>
      <c r="G31" s="1">
        <f>IF(Data!G31&gt;0,Data!G31-4,"")</f>
        <v>1</v>
      </c>
      <c r="H31" s="1">
        <f>IF(Data!H31&gt;0,Data!H31-4,"")</f>
        <v>2</v>
      </c>
      <c r="I31" s="1">
        <f>IF(Data!I31&gt;0,4-Data!I31,"")</f>
        <v>3</v>
      </c>
      <c r="J31" s="1">
        <f>IF(Data!J31&gt;0,4-Data!J31,"")</f>
        <v>-1</v>
      </c>
      <c r="K31" s="1">
        <f>IF(Data!K31&gt;0,Data!K31-4,"")</f>
        <v>0</v>
      </c>
      <c r="L31" s="1">
        <f>IF(Data!L31&gt;0,4-Data!L31,"")</f>
        <v>0</v>
      </c>
      <c r="M31" s="1">
        <f>IF(Data!M31&gt;0,Data!M31-4,"")</f>
        <v>2</v>
      </c>
      <c r="N31" s="1">
        <f>IF(Data!N31&gt;0,Data!N31-4,"")</f>
        <v>1</v>
      </c>
      <c r="O31" s="1">
        <f>IF(Data!O31&gt;0,Data!O31-4,"")</f>
        <v>-1</v>
      </c>
      <c r="P31" s="1">
        <f>IF(Data!P31&gt;0,Data!P31-4,"")</f>
        <v>0</v>
      </c>
      <c r="Q31" s="1">
        <f>IF(Data!Q31&gt;0,4-Data!Q31,"")</f>
        <v>0</v>
      </c>
      <c r="R31" s="1">
        <f>IF(Data!R31&gt;0,4-Data!R31,"")</f>
        <v>1</v>
      </c>
      <c r="S31" s="1">
        <f>IF(Data!S31&gt;0,4-Data!S31,"")</f>
        <v>1</v>
      </c>
      <c r="T31" s="1">
        <f>IF(Data!T31&gt;0,Data!T31-4,"")</f>
        <v>0</v>
      </c>
      <c r="U31" s="1">
        <f>IF(Data!U31&gt;0,4-Data!U31,"")</f>
        <v>0</v>
      </c>
      <c r="V31" s="1">
        <f>IF(Data!V31&gt;0,Data!V31-4,"")</f>
        <v>2</v>
      </c>
      <c r="W31" s="1">
        <f>IF(Data!W31&gt;0,4-Data!W31,"")</f>
        <v>-1</v>
      </c>
      <c r="X31" s="1">
        <f>IF(Data!X31&gt;0,4-Data!X31,"")</f>
        <v>0</v>
      </c>
      <c r="Y31" s="1">
        <f>IF(Data!Y31&gt;0,4-Data!Y31,"")</f>
        <v>1</v>
      </c>
      <c r="Z31" s="1">
        <f>IF(Data!Z31&gt;0,Data!Z31-4,"")</f>
        <v>0</v>
      </c>
      <c r="AC31" s="7">
        <f t="shared" si="0"/>
        <v>0.33333333333333331</v>
      </c>
      <c r="AD31" s="7">
        <f t="shared" si="1"/>
        <v>0.5</v>
      </c>
      <c r="AE31" s="7">
        <f t="shared" si="2"/>
        <v>1</v>
      </c>
      <c r="AF31" s="7">
        <f t="shared" si="3"/>
        <v>0.75</v>
      </c>
      <c r="AG31" s="7">
        <f t="shared" si="4"/>
        <v>1</v>
      </c>
      <c r="AH31" s="7">
        <f t="shared" si="5"/>
        <v>-0.75</v>
      </c>
    </row>
    <row r="32" spans="1:34">
      <c r="A32" s="1">
        <f>IF(Data!A32&gt;0,Data!A32-4,"")</f>
        <v>3</v>
      </c>
      <c r="B32" s="1">
        <f>IF(Data!B32&gt;0,Data!B32-4,"")</f>
        <v>3</v>
      </c>
      <c r="C32" s="1">
        <f>IF(Data!C32&gt;0,4-Data!C32,"")</f>
        <v>3</v>
      </c>
      <c r="D32" s="1">
        <f>IF(Data!D32&gt;0,4-Data!D32,"")</f>
        <v>3</v>
      </c>
      <c r="E32" s="1">
        <f>IF(Data!E32&gt;0,4-Data!E32,"")</f>
        <v>3</v>
      </c>
      <c r="F32" s="1">
        <f>IF(Data!F32&gt;0,Data!F32-4,"")</f>
        <v>3</v>
      </c>
      <c r="G32" s="1">
        <f>IF(Data!G32&gt;0,Data!G32-4,"")</f>
        <v>3</v>
      </c>
      <c r="H32" s="1">
        <f>IF(Data!H32&gt;0,Data!H32-4,"")</f>
        <v>3</v>
      </c>
      <c r="I32" s="1">
        <f>IF(Data!I32&gt;0,4-Data!I32,"")</f>
        <v>3</v>
      </c>
      <c r="J32" s="1">
        <f>IF(Data!J32&gt;0,4-Data!J32,"")</f>
        <v>2</v>
      </c>
      <c r="K32" s="1">
        <f>IF(Data!K32&gt;0,Data!K32-4,"")</f>
        <v>3</v>
      </c>
      <c r="L32" s="1">
        <f>IF(Data!L32&gt;0,4-Data!L32,"")</f>
        <v>3</v>
      </c>
      <c r="M32" s="1">
        <f>IF(Data!M32&gt;0,Data!M32-4,"")</f>
        <v>3</v>
      </c>
      <c r="N32" s="1">
        <f>IF(Data!N32&gt;0,Data!N32-4,"")</f>
        <v>3</v>
      </c>
      <c r="O32" s="1">
        <f>IF(Data!O32&gt;0,Data!O32-4,"")</f>
        <v>2</v>
      </c>
      <c r="P32" s="1">
        <f>IF(Data!P32&gt;0,Data!P32-4,"")</f>
        <v>3</v>
      </c>
      <c r="Q32" s="1">
        <f>IF(Data!Q32&gt;0,4-Data!Q32,"")</f>
        <v>3</v>
      </c>
      <c r="R32" s="1">
        <f>IF(Data!R32&gt;0,4-Data!R32,"")</f>
        <v>3</v>
      </c>
      <c r="S32" s="1">
        <f>IF(Data!S32&gt;0,4-Data!S32,"")</f>
        <v>3</v>
      </c>
      <c r="T32" s="1">
        <f>IF(Data!T32&gt;0,Data!T32-4,"")</f>
        <v>3</v>
      </c>
      <c r="U32" s="1">
        <f>IF(Data!U32&gt;0,4-Data!U32,"")</f>
        <v>3</v>
      </c>
      <c r="V32" s="1">
        <f>IF(Data!V32&gt;0,Data!V32-4,"")</f>
        <v>3</v>
      </c>
      <c r="W32" s="1">
        <f>IF(Data!W32&gt;0,4-Data!W32,"")</f>
        <v>3</v>
      </c>
      <c r="X32" s="1">
        <f>IF(Data!X32&gt;0,4-Data!X32,"")</f>
        <v>3</v>
      </c>
      <c r="Y32" s="1">
        <f>IF(Data!Y32&gt;0,4-Data!Y32,"")</f>
        <v>3</v>
      </c>
      <c r="Z32" s="1">
        <f>IF(Data!Z32&gt;0,Data!Z32-4,"")</f>
        <v>3</v>
      </c>
      <c r="AC32" s="7">
        <f t="shared" si="0"/>
        <v>3</v>
      </c>
      <c r="AD32" s="7">
        <f t="shared" si="1"/>
        <v>3</v>
      </c>
      <c r="AE32" s="7">
        <f t="shared" si="2"/>
        <v>3</v>
      </c>
      <c r="AF32" s="7">
        <f t="shared" si="3"/>
        <v>3</v>
      </c>
      <c r="AG32" s="7">
        <f t="shared" si="4"/>
        <v>3</v>
      </c>
      <c r="AH32" s="7">
        <f t="shared" si="5"/>
        <v>2.5</v>
      </c>
    </row>
    <row r="33" spans="1:34">
      <c r="A33" s="1">
        <f>IF(Data!A33&gt;0,Data!A33-4,"")</f>
        <v>2</v>
      </c>
      <c r="B33" s="1">
        <f>IF(Data!B33&gt;0,Data!B33-4,"")</f>
        <v>2</v>
      </c>
      <c r="C33" s="1">
        <f>IF(Data!C33&gt;0,4-Data!C33,"")</f>
        <v>-2</v>
      </c>
      <c r="D33" s="1">
        <f>IF(Data!D33&gt;0,4-Data!D33,"")</f>
        <v>2</v>
      </c>
      <c r="E33" s="1">
        <f>IF(Data!E33&gt;0,4-Data!E33,"")</f>
        <v>2</v>
      </c>
      <c r="F33" s="1">
        <f>IF(Data!F33&gt;0,Data!F33-4,"")</f>
        <v>2</v>
      </c>
      <c r="G33" s="1">
        <f>IF(Data!G33&gt;0,Data!G33-4,"")</f>
        <v>3</v>
      </c>
      <c r="H33" s="1">
        <f>IF(Data!H33&gt;0,Data!H33-4,"")</f>
        <v>-3</v>
      </c>
      <c r="I33" s="1">
        <f>IF(Data!I33&gt;0,4-Data!I33,"")</f>
        <v>3</v>
      </c>
      <c r="J33" s="1">
        <f>IF(Data!J33&gt;0,4-Data!J33,"")</f>
        <v>3</v>
      </c>
      <c r="K33" s="1">
        <f>IF(Data!K33&gt;0,Data!K33-4,"")</f>
        <v>3</v>
      </c>
      <c r="L33" s="1">
        <f>IF(Data!L33&gt;0,4-Data!L33,"")</f>
        <v>3</v>
      </c>
      <c r="M33" s="1">
        <f>IF(Data!M33&gt;0,Data!M33-4,"")</f>
        <v>3</v>
      </c>
      <c r="N33" s="1">
        <f>IF(Data!N33&gt;0,Data!N33-4,"")</f>
        <v>3</v>
      </c>
      <c r="O33" s="1">
        <f>IF(Data!O33&gt;0,Data!O33-4,"")</f>
        <v>3</v>
      </c>
      <c r="P33" s="1">
        <f>IF(Data!P33&gt;0,Data!P33-4,"")</f>
        <v>3</v>
      </c>
      <c r="Q33" s="1">
        <f>IF(Data!Q33&gt;0,4-Data!Q33,"")</f>
        <v>3</v>
      </c>
      <c r="R33" s="1">
        <f>IF(Data!R33&gt;0,4-Data!R33,"")</f>
        <v>3</v>
      </c>
      <c r="S33" s="1">
        <f>IF(Data!S33&gt;0,4-Data!S33,"")</f>
        <v>3</v>
      </c>
      <c r="T33" s="1">
        <f>IF(Data!T33&gt;0,Data!T33-4,"")</f>
        <v>3</v>
      </c>
      <c r="U33" s="1">
        <f>IF(Data!U33&gt;0,4-Data!U33,"")</f>
        <v>3</v>
      </c>
      <c r="V33" s="1">
        <f>IF(Data!V33&gt;0,Data!V33-4,"")</f>
        <v>3</v>
      </c>
      <c r="W33" s="1">
        <f>IF(Data!W33&gt;0,4-Data!W33,"")</f>
        <v>3</v>
      </c>
      <c r="X33" s="1">
        <f>IF(Data!X33&gt;0,4-Data!X33,"")</f>
        <v>3</v>
      </c>
      <c r="Y33" s="1">
        <f>IF(Data!Y33&gt;0,4-Data!Y33,"")</f>
        <v>3</v>
      </c>
      <c r="Z33" s="1">
        <f>IF(Data!Z33&gt;0,Data!Z33-4,"")</f>
        <v>3</v>
      </c>
      <c r="AC33" s="7">
        <f t="shared" si="0"/>
        <v>2.8333333333333335</v>
      </c>
      <c r="AD33" s="7">
        <f t="shared" si="1"/>
        <v>2.5</v>
      </c>
      <c r="AE33" s="7">
        <f t="shared" si="2"/>
        <v>3</v>
      </c>
      <c r="AF33" s="7">
        <f t="shared" si="3"/>
        <v>1.5</v>
      </c>
      <c r="AG33" s="7">
        <f t="shared" si="4"/>
        <v>2.5</v>
      </c>
      <c r="AH33" s="7">
        <f t="shared" si="5"/>
        <v>1.75</v>
      </c>
    </row>
    <row r="34" spans="1:34">
      <c r="A34" s="1">
        <f>IF(Data!A34&gt;0,Data!A34-4,"")</f>
        <v>3</v>
      </c>
      <c r="B34" s="1">
        <f>IF(Data!B34&gt;0,Data!B34-4,"")</f>
        <v>3</v>
      </c>
      <c r="C34" s="1">
        <f>IF(Data!C34&gt;0,4-Data!C34,"")</f>
        <v>3</v>
      </c>
      <c r="D34" s="1">
        <f>IF(Data!D34&gt;0,4-Data!D34,"")</f>
        <v>3</v>
      </c>
      <c r="E34" s="1">
        <f>IF(Data!E34&gt;0,4-Data!E34,"")</f>
        <v>3</v>
      </c>
      <c r="F34" s="1">
        <f>IF(Data!F34&gt;0,Data!F34-4,"")</f>
        <v>3</v>
      </c>
      <c r="G34" s="1">
        <f>IF(Data!G34&gt;0,Data!G34-4,"")</f>
        <v>3</v>
      </c>
      <c r="H34" s="1">
        <f>IF(Data!H34&gt;0,Data!H34-4,"")</f>
        <v>3</v>
      </c>
      <c r="I34" s="1">
        <f>IF(Data!I34&gt;0,4-Data!I34,"")</f>
        <v>3</v>
      </c>
      <c r="J34" s="1">
        <f>IF(Data!J34&gt;0,4-Data!J34,"")</f>
        <v>3</v>
      </c>
      <c r="K34" s="1">
        <f>IF(Data!K34&gt;0,Data!K34-4,"")</f>
        <v>3</v>
      </c>
      <c r="L34" s="1">
        <f>IF(Data!L34&gt;0,4-Data!L34,"")</f>
        <v>3</v>
      </c>
      <c r="M34" s="1">
        <f>IF(Data!M34&gt;0,Data!M34-4,"")</f>
        <v>3</v>
      </c>
      <c r="N34" s="1">
        <f>IF(Data!N34&gt;0,Data!N34-4,"")</f>
        <v>3</v>
      </c>
      <c r="O34" s="1">
        <f>IF(Data!O34&gt;0,Data!O34-4,"")</f>
        <v>3</v>
      </c>
      <c r="P34" s="1">
        <f>IF(Data!P34&gt;0,Data!P34-4,"")</f>
        <v>3</v>
      </c>
      <c r="Q34" s="1">
        <f>IF(Data!Q34&gt;0,4-Data!Q34,"")</f>
        <v>3</v>
      </c>
      <c r="R34" s="1">
        <f>IF(Data!R34&gt;0,4-Data!R34,"")</f>
        <v>3</v>
      </c>
      <c r="S34" s="1">
        <f>IF(Data!S34&gt;0,4-Data!S34,"")</f>
        <v>3</v>
      </c>
      <c r="T34" s="1">
        <f>IF(Data!T34&gt;0,Data!T34-4,"")</f>
        <v>3</v>
      </c>
      <c r="U34" s="1">
        <f>IF(Data!U34&gt;0,4-Data!U34,"")</f>
        <v>3</v>
      </c>
      <c r="V34" s="1">
        <f>IF(Data!V34&gt;0,Data!V34-4,"")</f>
        <v>3</v>
      </c>
      <c r="W34" s="1">
        <f>IF(Data!W34&gt;0,4-Data!W34,"")</f>
        <v>3</v>
      </c>
      <c r="X34" s="1">
        <f>IF(Data!X34&gt;0,4-Data!X34,"")</f>
        <v>3</v>
      </c>
      <c r="Y34" s="1">
        <f>IF(Data!Y34&gt;0,4-Data!Y34,"")</f>
        <v>3</v>
      </c>
      <c r="Z34" s="1">
        <f>IF(Data!Z34&gt;0,Data!Z34-4,"")</f>
        <v>3</v>
      </c>
      <c r="AC34" s="7">
        <f t="shared" si="0"/>
        <v>3</v>
      </c>
      <c r="AD34" s="7">
        <f t="shared" si="1"/>
        <v>3</v>
      </c>
      <c r="AE34" s="7">
        <f t="shared" si="2"/>
        <v>3</v>
      </c>
      <c r="AF34" s="7">
        <f t="shared" si="3"/>
        <v>3</v>
      </c>
      <c r="AG34" s="7">
        <f t="shared" si="4"/>
        <v>3</v>
      </c>
      <c r="AH34" s="7">
        <f t="shared" si="5"/>
        <v>3</v>
      </c>
    </row>
    <row r="35" spans="1:34">
      <c r="A35" s="1">
        <f>IF(Data!A35&gt;0,Data!A35-4,"")</f>
        <v>3</v>
      </c>
      <c r="B35" s="1">
        <f>IF(Data!B35&gt;0,Data!B35-4,"")</f>
        <v>3</v>
      </c>
      <c r="C35" s="1">
        <f>IF(Data!C35&gt;0,4-Data!C35,"")</f>
        <v>3</v>
      </c>
      <c r="D35" s="1">
        <f>IF(Data!D35&gt;0,4-Data!D35,"")</f>
        <v>3</v>
      </c>
      <c r="E35" s="1">
        <f>IF(Data!E35&gt;0,4-Data!E35,"")</f>
        <v>3</v>
      </c>
      <c r="F35" s="1">
        <f>IF(Data!F35&gt;0,Data!F35-4,"")</f>
        <v>3</v>
      </c>
      <c r="G35" s="1">
        <f>IF(Data!G35&gt;0,Data!G35-4,"")</f>
        <v>3</v>
      </c>
      <c r="H35" s="1">
        <f>IF(Data!H35&gt;0,Data!H35-4,"")</f>
        <v>3</v>
      </c>
      <c r="I35" s="1">
        <f>IF(Data!I35&gt;0,4-Data!I35,"")</f>
        <v>3</v>
      </c>
      <c r="J35" s="1">
        <f>IF(Data!J35&gt;0,4-Data!J35,"")</f>
        <v>3</v>
      </c>
      <c r="K35" s="1">
        <f>IF(Data!K35&gt;0,Data!K35-4,"")</f>
        <v>3</v>
      </c>
      <c r="L35" s="1">
        <f>IF(Data!L35&gt;0,4-Data!L35,"")</f>
        <v>3</v>
      </c>
      <c r="M35" s="1">
        <f>IF(Data!M35&gt;0,Data!M35-4,"")</f>
        <v>3</v>
      </c>
      <c r="N35" s="1">
        <f>IF(Data!N35&gt;0,Data!N35-4,"")</f>
        <v>3</v>
      </c>
      <c r="O35" s="1">
        <f>IF(Data!O35&gt;0,Data!O35-4,"")</f>
        <v>3</v>
      </c>
      <c r="P35" s="1">
        <f>IF(Data!P35&gt;0,Data!P35-4,"")</f>
        <v>3</v>
      </c>
      <c r="Q35" s="1">
        <f>IF(Data!Q35&gt;0,4-Data!Q35,"")</f>
        <v>3</v>
      </c>
      <c r="R35" s="1">
        <f>IF(Data!R35&gt;0,4-Data!R35,"")</f>
        <v>3</v>
      </c>
      <c r="S35" s="1">
        <f>IF(Data!S35&gt;0,4-Data!S35,"")</f>
        <v>3</v>
      </c>
      <c r="T35" s="1">
        <f>IF(Data!T35&gt;0,Data!T35-4,"")</f>
        <v>3</v>
      </c>
      <c r="U35" s="1">
        <f>IF(Data!U35&gt;0,4-Data!U35,"")</f>
        <v>3</v>
      </c>
      <c r="V35" s="1">
        <f>IF(Data!V35&gt;0,Data!V35-4,"")</f>
        <v>3</v>
      </c>
      <c r="W35" s="1">
        <f>IF(Data!W35&gt;0,4-Data!W35,"")</f>
        <v>3</v>
      </c>
      <c r="X35" s="1">
        <f>IF(Data!X35&gt;0,4-Data!X35,"")</f>
        <v>3</v>
      </c>
      <c r="Y35" s="1">
        <f>IF(Data!Y35&gt;0,4-Data!Y35,"")</f>
        <v>3</v>
      </c>
      <c r="Z35" s="1">
        <f>IF(Data!Z35&gt;0,Data!Z35-4,"")</f>
        <v>3</v>
      </c>
      <c r="AC35" s="7">
        <f t="shared" si="0"/>
        <v>3</v>
      </c>
      <c r="AD35" s="7">
        <f t="shared" si="1"/>
        <v>3</v>
      </c>
      <c r="AE35" s="7">
        <f t="shared" si="2"/>
        <v>3</v>
      </c>
      <c r="AF35" s="7">
        <f t="shared" si="3"/>
        <v>3</v>
      </c>
      <c r="AG35" s="7">
        <f t="shared" si="4"/>
        <v>3</v>
      </c>
      <c r="AH35" s="7">
        <f t="shared" si="5"/>
        <v>3</v>
      </c>
    </row>
    <row r="36" spans="1:34">
      <c r="A36" s="1">
        <f>IF(Data!A36&gt;0,Data!A36-4,"")</f>
        <v>3</v>
      </c>
      <c r="B36" s="1">
        <f>IF(Data!B36&gt;0,Data!B36-4,"")</f>
        <v>3</v>
      </c>
      <c r="C36" s="1">
        <f>IF(Data!C36&gt;0,4-Data!C36,"")</f>
        <v>3</v>
      </c>
      <c r="D36" s="1">
        <f>IF(Data!D36&gt;0,4-Data!D36,"")</f>
        <v>3</v>
      </c>
      <c r="E36" s="1">
        <f>IF(Data!E36&gt;0,4-Data!E36,"")</f>
        <v>3</v>
      </c>
      <c r="F36" s="1">
        <f>IF(Data!F36&gt;0,Data!F36-4,"")</f>
        <v>3</v>
      </c>
      <c r="G36" s="1">
        <f>IF(Data!G36&gt;0,Data!G36-4,"")</f>
        <v>3</v>
      </c>
      <c r="H36" s="1">
        <f>IF(Data!H36&gt;0,Data!H36-4,"")</f>
        <v>3</v>
      </c>
      <c r="I36" s="1">
        <f>IF(Data!I36&gt;0,4-Data!I36,"")</f>
        <v>3</v>
      </c>
      <c r="J36" s="1">
        <f>IF(Data!J36&gt;0,4-Data!J36,"")</f>
        <v>3</v>
      </c>
      <c r="K36" s="1">
        <f>IF(Data!K36&gt;0,Data!K36-4,"")</f>
        <v>3</v>
      </c>
      <c r="L36" s="1">
        <f>IF(Data!L36&gt;0,4-Data!L36,"")</f>
        <v>3</v>
      </c>
      <c r="M36" s="1">
        <f>IF(Data!M36&gt;0,Data!M36-4,"")</f>
        <v>3</v>
      </c>
      <c r="N36" s="1">
        <f>IF(Data!N36&gt;0,Data!N36-4,"")</f>
        <v>3</v>
      </c>
      <c r="O36" s="1">
        <f>IF(Data!O36&gt;0,Data!O36-4,"")</f>
        <v>3</v>
      </c>
      <c r="P36" s="1">
        <f>IF(Data!P36&gt;0,Data!P36-4,"")</f>
        <v>3</v>
      </c>
      <c r="Q36" s="1">
        <f>IF(Data!Q36&gt;0,4-Data!Q36,"")</f>
        <v>3</v>
      </c>
      <c r="R36" s="1">
        <f>IF(Data!R36&gt;0,4-Data!R36,"")</f>
        <v>3</v>
      </c>
      <c r="S36" s="1">
        <f>IF(Data!S36&gt;0,4-Data!S36,"")</f>
        <v>3</v>
      </c>
      <c r="T36" s="1">
        <f>IF(Data!T36&gt;0,Data!T36-4,"")</f>
        <v>3</v>
      </c>
      <c r="U36" s="1">
        <f>IF(Data!U36&gt;0,4-Data!U36,"")</f>
        <v>3</v>
      </c>
      <c r="V36" s="1">
        <f>IF(Data!V36&gt;0,Data!V36-4,"")</f>
        <v>3</v>
      </c>
      <c r="W36" s="1">
        <f>IF(Data!W36&gt;0,4-Data!W36,"")</f>
        <v>3</v>
      </c>
      <c r="X36" s="1">
        <f>IF(Data!X36&gt;0,4-Data!X36,"")</f>
        <v>3</v>
      </c>
      <c r="Y36" s="1">
        <f>IF(Data!Y36&gt;0,4-Data!Y36,"")</f>
        <v>3</v>
      </c>
      <c r="Z36" s="1">
        <f>IF(Data!Z36&gt;0,Data!Z36-4,"")</f>
        <v>3</v>
      </c>
      <c r="AC36" s="7">
        <f t="shared" si="0"/>
        <v>3</v>
      </c>
      <c r="AD36" s="7">
        <f t="shared" si="1"/>
        <v>3</v>
      </c>
      <c r="AE36" s="7">
        <f t="shared" si="2"/>
        <v>3</v>
      </c>
      <c r="AF36" s="7">
        <f t="shared" si="3"/>
        <v>3</v>
      </c>
      <c r="AG36" s="7">
        <f t="shared" si="4"/>
        <v>3</v>
      </c>
      <c r="AH36" s="7">
        <f t="shared" si="5"/>
        <v>3</v>
      </c>
    </row>
    <row r="37" spans="1:34">
      <c r="A37" s="1">
        <f>IF(Data!A37&gt;0,Data!A37-4,"")</f>
        <v>2</v>
      </c>
      <c r="B37" s="1">
        <f>IF(Data!B37&gt;0,Data!B37-4,"")</f>
        <v>1</v>
      </c>
      <c r="C37" s="1">
        <f>IF(Data!C37&gt;0,4-Data!C37,"")</f>
        <v>1</v>
      </c>
      <c r="D37" s="1">
        <f>IF(Data!D37&gt;0,4-Data!D37,"")</f>
        <v>0</v>
      </c>
      <c r="E37" s="1">
        <f>IF(Data!E37&gt;0,4-Data!E37,"")</f>
        <v>0</v>
      </c>
      <c r="F37" s="1">
        <f>IF(Data!F37&gt;0,Data!F37-4,"")</f>
        <v>1</v>
      </c>
      <c r="G37" s="1">
        <f>IF(Data!G37&gt;0,Data!G37-4,"")</f>
        <v>1</v>
      </c>
      <c r="H37" s="1">
        <f>IF(Data!H37&gt;0,Data!H37-4,"")</f>
        <v>0</v>
      </c>
      <c r="I37" s="1">
        <f>IF(Data!I37&gt;0,4-Data!I37,"")</f>
        <v>1</v>
      </c>
      <c r="J37" s="1">
        <f>IF(Data!J37&gt;0,4-Data!J37,"")</f>
        <v>1</v>
      </c>
      <c r="K37" s="1">
        <f>IF(Data!K37&gt;0,Data!K37-4,"")</f>
        <v>1</v>
      </c>
      <c r="L37" s="1">
        <f>IF(Data!L37&gt;0,4-Data!L37,"")</f>
        <v>1</v>
      </c>
      <c r="M37" s="1">
        <f>IF(Data!M37&gt;0,Data!M37-4,"")</f>
        <v>1</v>
      </c>
      <c r="N37" s="1">
        <f>IF(Data!N37&gt;0,Data!N37-4,"")</f>
        <v>0</v>
      </c>
      <c r="O37" s="1">
        <f>IF(Data!O37&gt;0,Data!O37-4,"")</f>
        <v>1</v>
      </c>
      <c r="P37" s="1">
        <f>IF(Data!P37&gt;0,Data!P37-4,"")</f>
        <v>1</v>
      </c>
      <c r="Q37" s="1">
        <f>IF(Data!Q37&gt;0,4-Data!Q37,"")</f>
        <v>1</v>
      </c>
      <c r="R37" s="1">
        <f>IF(Data!R37&gt;0,4-Data!R37,"")</f>
        <v>1</v>
      </c>
      <c r="S37" s="1">
        <f>IF(Data!S37&gt;0,4-Data!S37,"")</f>
        <v>1</v>
      </c>
      <c r="T37" s="1">
        <f>IF(Data!T37&gt;0,Data!T37-4,"")</f>
        <v>2</v>
      </c>
      <c r="U37" s="1">
        <f>IF(Data!U37&gt;0,4-Data!U37,"")</f>
        <v>1</v>
      </c>
      <c r="V37" s="1">
        <f>IF(Data!V37&gt;0,Data!V37-4,"")</f>
        <v>1</v>
      </c>
      <c r="W37" s="1">
        <f>IF(Data!W37&gt;0,4-Data!W37,"")</f>
        <v>0</v>
      </c>
      <c r="X37" s="1">
        <f>IF(Data!X37&gt;0,4-Data!X37,"")</f>
        <v>1</v>
      </c>
      <c r="Y37" s="1">
        <f>IF(Data!Y37&gt;0,4-Data!Y37,"")</f>
        <v>1</v>
      </c>
      <c r="Z37" s="1">
        <f>IF(Data!Z37&gt;0,Data!Z37-4,"")</f>
        <v>-1</v>
      </c>
      <c r="AC37" s="7">
        <f t="shared" si="0"/>
        <v>1</v>
      </c>
      <c r="AD37" s="7">
        <f t="shared" si="1"/>
        <v>0.75</v>
      </c>
      <c r="AE37" s="7">
        <f t="shared" si="2"/>
        <v>1</v>
      </c>
      <c r="AF37" s="7">
        <f t="shared" si="3"/>
        <v>0.75</v>
      </c>
      <c r="AG37" s="7">
        <f t="shared" si="4"/>
        <v>0.75</v>
      </c>
      <c r="AH37" s="7">
        <f t="shared" si="5"/>
        <v>0.5</v>
      </c>
    </row>
    <row r="38" spans="1:34">
      <c r="A38" s="1">
        <f>IF(Data!A38&gt;0,Data!A38-4,"")</f>
        <v>3</v>
      </c>
      <c r="B38" s="1">
        <f>IF(Data!B38&gt;0,Data!B38-4,"")</f>
        <v>3</v>
      </c>
      <c r="C38" s="1">
        <f>IF(Data!C38&gt;0,4-Data!C38,"")</f>
        <v>3</v>
      </c>
      <c r="D38" s="1">
        <f>IF(Data!D38&gt;0,4-Data!D38,"")</f>
        <v>3</v>
      </c>
      <c r="E38" s="1">
        <f>IF(Data!E38&gt;0,4-Data!E38,"")</f>
        <v>3</v>
      </c>
      <c r="F38" s="1">
        <f>IF(Data!F38&gt;0,Data!F38-4,"")</f>
        <v>3</v>
      </c>
      <c r="G38" s="1">
        <f>IF(Data!G38&gt;0,Data!G38-4,"")</f>
        <v>3</v>
      </c>
      <c r="H38" s="1">
        <f>IF(Data!H38&gt;0,Data!H38-4,"")</f>
        <v>3</v>
      </c>
      <c r="I38" s="1">
        <f>IF(Data!I38&gt;0,4-Data!I38,"")</f>
        <v>3</v>
      </c>
      <c r="J38" s="1">
        <f>IF(Data!J38&gt;0,4-Data!J38,"")</f>
        <v>3</v>
      </c>
      <c r="K38" s="1">
        <f>IF(Data!K38&gt;0,Data!K38-4,"")</f>
        <v>3</v>
      </c>
      <c r="L38" s="1">
        <f>IF(Data!L38&gt;0,4-Data!L38,"")</f>
        <v>3</v>
      </c>
      <c r="M38" s="1">
        <f>IF(Data!M38&gt;0,Data!M38-4,"")</f>
        <v>3</v>
      </c>
      <c r="N38" s="1">
        <f>IF(Data!N38&gt;0,Data!N38-4,"")</f>
        <v>3</v>
      </c>
      <c r="O38" s="1">
        <f>IF(Data!O38&gt;0,Data!O38-4,"")</f>
        <v>3</v>
      </c>
      <c r="P38" s="1">
        <f>IF(Data!P38&gt;0,Data!P38-4,"")</f>
        <v>3</v>
      </c>
      <c r="Q38" s="1">
        <f>IF(Data!Q38&gt;0,4-Data!Q38,"")</f>
        <v>3</v>
      </c>
      <c r="R38" s="1">
        <f>IF(Data!R38&gt;0,4-Data!R38,"")</f>
        <v>3</v>
      </c>
      <c r="S38" s="1">
        <f>IF(Data!S38&gt;0,4-Data!S38,"")</f>
        <v>3</v>
      </c>
      <c r="T38" s="1">
        <f>IF(Data!T38&gt;0,Data!T38-4,"")</f>
        <v>3</v>
      </c>
      <c r="U38" s="1">
        <f>IF(Data!U38&gt;0,4-Data!U38,"")</f>
        <v>-3</v>
      </c>
      <c r="V38" s="1">
        <f>IF(Data!V38&gt;0,Data!V38-4,"")</f>
        <v>3</v>
      </c>
      <c r="W38" s="1">
        <f>IF(Data!W38&gt;0,4-Data!W38,"")</f>
        <v>3</v>
      </c>
      <c r="X38" s="1">
        <f>IF(Data!X38&gt;0,4-Data!X38,"")</f>
        <v>3</v>
      </c>
      <c r="Y38" s="1">
        <f>IF(Data!Y38&gt;0,4-Data!Y38,"")</f>
        <v>3</v>
      </c>
      <c r="Z38" s="1">
        <f>IF(Data!Z38&gt;0,Data!Z38-4,"")</f>
        <v>3</v>
      </c>
      <c r="AC38" s="7">
        <f t="shared" si="0"/>
        <v>3</v>
      </c>
      <c r="AD38" s="7">
        <f t="shared" si="1"/>
        <v>1.5</v>
      </c>
      <c r="AE38" s="7">
        <f t="shared" si="2"/>
        <v>3</v>
      </c>
      <c r="AF38" s="7">
        <f t="shared" si="3"/>
        <v>3</v>
      </c>
      <c r="AG38" s="7">
        <f t="shared" si="4"/>
        <v>3</v>
      </c>
      <c r="AH38" s="7">
        <f t="shared" si="5"/>
        <v>3</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A40" zoomScale="110" zoomScaleNormal="110" workbookViewId="0">
      <selection activeCell="S57" sqref="S57"/>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66" t="s">
        <v>1537</v>
      </c>
      <c r="B1" s="167"/>
      <c r="C1" s="167"/>
      <c r="D1" s="167"/>
      <c r="E1" s="167"/>
      <c r="F1" s="167"/>
      <c r="G1" s="167"/>
      <c r="H1" s="167"/>
      <c r="I1" s="167"/>
      <c r="J1" s="167"/>
      <c r="K1" s="167"/>
      <c r="L1" s="167"/>
      <c r="M1" s="167"/>
      <c r="N1" s="167"/>
    </row>
    <row r="2" spans="1:18">
      <c r="A2" s="77" t="s">
        <v>2</v>
      </c>
      <c r="B2" s="78" t="s">
        <v>106</v>
      </c>
      <c r="C2" s="79" t="s">
        <v>107</v>
      </c>
      <c r="D2" s="80" t="s">
        <v>108</v>
      </c>
      <c r="E2" s="79" t="s">
        <v>109</v>
      </c>
      <c r="F2" s="81" t="s">
        <v>117</v>
      </c>
      <c r="G2" s="82" t="s">
        <v>118</v>
      </c>
      <c r="H2" s="79" t="s">
        <v>110</v>
      </c>
      <c r="I2" s="83"/>
      <c r="K2" s="165" t="s">
        <v>1279</v>
      </c>
      <c r="L2" s="165"/>
      <c r="M2" s="165"/>
    </row>
    <row r="3" spans="1:18">
      <c r="A3" s="71">
        <v>1</v>
      </c>
      <c r="B3" s="72">
        <f>AVERAGE(DT!A4:A1004)</f>
        <v>1.5714285714285714</v>
      </c>
      <c r="C3" s="72">
        <f>VAR(DT!A4:A1004)</f>
        <v>1.5462184873949578</v>
      </c>
      <c r="D3" s="72">
        <f>SQRT(C3)</f>
        <v>1.2434703403760614</v>
      </c>
      <c r="E3" s="73">
        <f>COUNTA(Data!A4:A1000)</f>
        <v>35</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1.5095238095238099</v>
      </c>
      <c r="M3" s="7">
        <f>VAR(DT!AC4:AC1004)</f>
        <v>1.2989262371615307</v>
      </c>
      <c r="R3" s="5"/>
    </row>
    <row r="4" spans="1:18">
      <c r="A4" s="2">
        <v>2</v>
      </c>
      <c r="B4" s="3">
        <f>AVERAGE(DT!B4:B1004)</f>
        <v>1.4</v>
      </c>
      <c r="C4" s="3">
        <f>VAR(DT!B4:B1004)</f>
        <v>2.0117647058823529</v>
      </c>
      <c r="D4" s="3">
        <f t="shared" ref="D4:D28" si="0">SQRT(C4)</f>
        <v>1.4183669151113025</v>
      </c>
      <c r="E4" s="4">
        <f>COUNTA(Data!B4:B1000)</f>
        <v>35</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1.2714285714285714</v>
      </c>
      <c r="M4" s="7">
        <f>VAR(DT!AD4:AD1004)</f>
        <v>1.4719537815126049</v>
      </c>
    </row>
    <row r="5" spans="1:18">
      <c r="A5" s="2">
        <v>3</v>
      </c>
      <c r="B5" s="3">
        <f>AVERAGE(DT!C4:C1004)</f>
        <v>1.3714285714285714</v>
      </c>
      <c r="C5" s="3">
        <f>VAR(DT!C4:C1004)</f>
        <v>2.4168067226890759</v>
      </c>
      <c r="D5" s="3">
        <f t="shared" si="0"/>
        <v>1.5546082216073205</v>
      </c>
      <c r="E5" s="4">
        <f>COUNTA(Data!C4:C1000)</f>
        <v>35</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1.5857142857142856</v>
      </c>
      <c r="M5" s="7">
        <f>VAR(DT!AE4:AE1004)</f>
        <v>1.2130252100840337</v>
      </c>
    </row>
    <row r="6" spans="1:18">
      <c r="A6" s="2">
        <v>4</v>
      </c>
      <c r="B6" s="3">
        <f>AVERAGE(DT!D4:D1004)</f>
        <v>1.4571428571428571</v>
      </c>
      <c r="C6" s="3">
        <f>VAR(DT!D4:D1004)</f>
        <v>2.1378151260504201</v>
      </c>
      <c r="D6" s="3">
        <f t="shared" si="0"/>
        <v>1.4621269185848471</v>
      </c>
      <c r="E6" s="4">
        <f>COUNTA(Data!D4:D1000)</f>
        <v>35</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1.25</v>
      </c>
      <c r="M6" s="7">
        <f>VAR(DT!AF4:AF1004)</f>
        <v>1.0330882352941178</v>
      </c>
    </row>
    <row r="7" spans="1:18">
      <c r="A7" s="2">
        <v>5</v>
      </c>
      <c r="B7" s="3">
        <f>AVERAGE(DT!E4:E1004)</f>
        <v>1.8571428571428572</v>
      </c>
      <c r="C7" s="3">
        <f>VAR(DT!E4:E1004)</f>
        <v>1.420168067226891</v>
      </c>
      <c r="D7" s="3">
        <f t="shared" si="0"/>
        <v>1.1917080461366747</v>
      </c>
      <c r="E7" s="4">
        <f>COUNTA(Data!E4:E1000)</f>
        <v>35</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1.4642857142857142</v>
      </c>
      <c r="M7" s="7">
        <f>VAR(DT!AG4:AG1004)</f>
        <v>1.4269957983193275</v>
      </c>
    </row>
    <row r="8" spans="1:18">
      <c r="A8" s="2">
        <v>6</v>
      </c>
      <c r="B8" s="3">
        <f>AVERAGE(DT!F4:F1004)</f>
        <v>0.97142857142857142</v>
      </c>
      <c r="C8" s="3">
        <f>VAR(DT!F4:F1004)</f>
        <v>2.1462184873949575</v>
      </c>
      <c r="D8" s="3">
        <f t="shared" si="0"/>
        <v>1.4649977772662173</v>
      </c>
      <c r="E8" s="4">
        <f>COUNTA(Data!F4:F1000)</f>
        <v>35</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0.97142857142857142</v>
      </c>
      <c r="M8" s="7">
        <f>VAR(DT!AH4:AH1004)</f>
        <v>1.5396008403361343</v>
      </c>
    </row>
    <row r="9" spans="1:18">
      <c r="A9" s="2">
        <v>7</v>
      </c>
      <c r="B9" s="3">
        <f>AVERAGE(DT!G4:G1004)</f>
        <v>1.6285714285714286</v>
      </c>
      <c r="C9" s="3">
        <f>VAR(DT!G4:G1004)</f>
        <v>1.8873949579831935</v>
      </c>
      <c r="D9" s="3">
        <f t="shared" si="0"/>
        <v>1.3738249371674667</v>
      </c>
      <c r="E9" s="4">
        <f>COUNTA(Data!G4:G1000)</f>
        <v>35</v>
      </c>
      <c r="F9" s="22" t="str">
        <f>VLOOKUP(Read_First!B5,Items!A1:BA50,14,FALSE)</f>
        <v>not interesting</v>
      </c>
      <c r="G9" s="23" t="str">
        <f>VLOOKUP(Read_First!B5,Items!A1:BA50,15,FALSE)</f>
        <v>interesting</v>
      </c>
      <c r="H9" s="29" t="str">
        <f>VLOOKUP(Read_First!B5,Items!A1:BI50,58,FALSE)</f>
        <v>Stimulation</v>
      </c>
      <c r="I9" s="139"/>
    </row>
    <row r="10" spans="1:18">
      <c r="A10" s="2">
        <v>8</v>
      </c>
      <c r="B10" s="3">
        <f>AVERAGE(DT!H4:H1004)</f>
        <v>0.68571428571428572</v>
      </c>
      <c r="C10" s="3">
        <f>VAR(DT!H4:H1004)</f>
        <v>2.5747899159663867</v>
      </c>
      <c r="D10" s="3">
        <f t="shared" si="0"/>
        <v>1.6046151924889613</v>
      </c>
      <c r="E10" s="4">
        <f>COUNTA(Data!H4:H1000)</f>
        <v>35</v>
      </c>
      <c r="F10" s="22" t="str">
        <f>VLOOKUP(Read_First!B5,Items!A1:BA50,16,FALSE)</f>
        <v>unpredictable</v>
      </c>
      <c r="G10" s="23" t="str">
        <f>VLOOKUP(Read_First!B5,Items!A1:BA50,17,FALSE)</f>
        <v>predictable</v>
      </c>
      <c r="H10" s="28" t="str">
        <f>VLOOKUP(Read_First!B5,Items!A1:BI50,57,FALSE)</f>
        <v>Dependability</v>
      </c>
      <c r="I10" s="141"/>
    </row>
    <row r="11" spans="1:18">
      <c r="A11" s="2">
        <v>9</v>
      </c>
      <c r="B11" s="3">
        <f>AVERAGE(DT!I4:I1004)</f>
        <v>1.3714285714285714</v>
      </c>
      <c r="C11" s="3">
        <f>VAR(DT!I4:I1004)</f>
        <v>2.1226890756302521</v>
      </c>
      <c r="D11" s="3">
        <f t="shared" si="0"/>
        <v>1.456945117576586</v>
      </c>
      <c r="E11" s="4">
        <f>COUNTA(Data!I4:I1000)</f>
        <v>35</v>
      </c>
      <c r="F11" s="22" t="str">
        <f>VLOOKUP(Read_First!B5,Items!A1:BA50,18,FALSE)</f>
        <v>fast</v>
      </c>
      <c r="G11" s="23" t="str">
        <f>VLOOKUP(Read_First!B5,Items!A1:BA50,19,FALSE)</f>
        <v>slow</v>
      </c>
      <c r="H11" s="28" t="str">
        <f>VLOOKUP(Read_First!B5,Items!A1:BI50,56,FALSE)</f>
        <v>Efficiency</v>
      </c>
      <c r="I11" s="140"/>
    </row>
    <row r="12" spans="1:18">
      <c r="A12" s="2">
        <v>10</v>
      </c>
      <c r="B12" s="3">
        <f>AVERAGE(DT!J4:J1004)</f>
        <v>1.2857142857142858</v>
      </c>
      <c r="C12" s="3">
        <f>VAR(DT!J4:J1004)</f>
        <v>1.8571428571428572</v>
      </c>
      <c r="D12" s="3">
        <f t="shared" si="0"/>
        <v>1.3627702877384937</v>
      </c>
      <c r="E12" s="4">
        <f>COUNTA(Data!J4:J1000)</f>
        <v>35</v>
      </c>
      <c r="F12" s="22" t="str">
        <f>VLOOKUP(Read_First!B5,Items!A1:BA50,20,FALSE)</f>
        <v>inventive</v>
      </c>
      <c r="G12" s="23" t="str">
        <f>VLOOKUP(Read_First!B5,Items!A1:BA50,21,FALSE)</f>
        <v>conventional</v>
      </c>
      <c r="H12" s="28" t="str">
        <f>VLOOKUP(Read_First!B5,Items!A1:BI50,59,FALSE)</f>
        <v>Novelty</v>
      </c>
      <c r="I12" s="138"/>
    </row>
    <row r="13" spans="1:18">
      <c r="A13" s="2">
        <v>11</v>
      </c>
      <c r="B13" s="3">
        <f>AVERAGE(DT!K4:K1004)</f>
        <v>1.5142857142857142</v>
      </c>
      <c r="C13" s="3">
        <f>VAR(DT!K4:K1004)</f>
        <v>1.6100840336134454</v>
      </c>
      <c r="D13" s="3">
        <f t="shared" si="0"/>
        <v>1.2688908674954853</v>
      </c>
      <c r="E13" s="4">
        <f>COUNTA(Data!K4:K1000)</f>
        <v>35</v>
      </c>
      <c r="F13" s="22" t="str">
        <f>VLOOKUP(Read_First!B5,Items!A1:BA50,22,FALSE)</f>
        <v>obstructive</v>
      </c>
      <c r="G13" s="23" t="str">
        <f>VLOOKUP(Read_First!B5,Items!A1:BA50,23,FALSE)</f>
        <v>supportive</v>
      </c>
      <c r="H13" s="28" t="str">
        <f>VLOOKUP(Read_First!B5,Items!A1:BI50,57,FALSE)</f>
        <v>Dependability</v>
      </c>
      <c r="I13" s="141"/>
    </row>
    <row r="14" spans="1:18">
      <c r="A14" s="2">
        <v>12</v>
      </c>
      <c r="B14" s="3">
        <f>AVERAGE(DT!L4:L1004)</f>
        <v>1.8285714285714285</v>
      </c>
      <c r="C14" s="3">
        <f>VAR(DT!L4:L1004)</f>
        <v>1.4403361344537817</v>
      </c>
      <c r="D14" s="3">
        <f t="shared" si="0"/>
        <v>1.2001400478501589</v>
      </c>
      <c r="E14" s="4">
        <f>COUNTA(Data!L4:L1000)</f>
        <v>35</v>
      </c>
      <c r="F14" s="22" t="str">
        <f>VLOOKUP(Read_First!B5,Items!A1:BA50,24,FALSE)</f>
        <v>good</v>
      </c>
      <c r="G14" s="23" t="str">
        <f>VLOOKUP(Read_First!B5,Items!A1:BA50,25,FALSE)</f>
        <v>bad</v>
      </c>
      <c r="H14" s="28" t="str">
        <f>VLOOKUP(Read_First!B5,Items!A1:BI50,54,FALSE)</f>
        <v>Attractiveness</v>
      </c>
      <c r="I14" s="137"/>
    </row>
    <row r="15" spans="1:18">
      <c r="A15" s="2">
        <v>13</v>
      </c>
      <c r="B15" s="3">
        <f>AVERAGE(DT!M4:M1004)</f>
        <v>1.3714285714285714</v>
      </c>
      <c r="C15" s="3">
        <f>VAR(DT!M4:M1004)</f>
        <v>2.2403361344537815</v>
      </c>
      <c r="D15" s="3">
        <f t="shared" si="0"/>
        <v>1.4967752451366176</v>
      </c>
      <c r="E15" s="4">
        <f>COUNTA(Data!M4:M1000)</f>
        <v>35</v>
      </c>
      <c r="F15" s="22" t="str">
        <f>VLOOKUP(Read_First!B5,Items!A1:BA50,26,FALSE)</f>
        <v>complicated</v>
      </c>
      <c r="G15" s="23" t="str">
        <f>VLOOKUP(Read_First!B5,Items!A1:BA50,27,FALSE)</f>
        <v>easy</v>
      </c>
      <c r="H15" s="28" t="str">
        <f>VLOOKUP(Read_First!B5,Items!A1:BI50,55,FALSE)</f>
        <v>Perspicuity</v>
      </c>
      <c r="I15" s="9"/>
    </row>
    <row r="16" spans="1:18">
      <c r="A16" s="2">
        <v>14</v>
      </c>
      <c r="B16" s="3">
        <f>AVERAGE(DT!N4:N1004)</f>
        <v>1.3714285714285714</v>
      </c>
      <c r="C16" s="3">
        <f>VAR(DT!N4:N1004)</f>
        <v>1.6521008403361346</v>
      </c>
      <c r="D16" s="3">
        <f t="shared" si="0"/>
        <v>1.2853407487262414</v>
      </c>
      <c r="E16" s="4">
        <f>COUNTA(Data!N4:N1000)</f>
        <v>35</v>
      </c>
      <c r="F16" s="22" t="str">
        <f>VLOOKUP(Read_First!B5,Items!A1:BA50,28,FALSE)</f>
        <v>unlikable</v>
      </c>
      <c r="G16" s="23" t="str">
        <f>VLOOKUP(Read_First!B5,Items!A1:BA50,29,FALSE)</f>
        <v>pleasing</v>
      </c>
      <c r="H16" s="28" t="str">
        <f>VLOOKUP(Read_First!B5,Items!A1:BI50,54,FALSE)</f>
        <v>Attractiveness</v>
      </c>
      <c r="I16" s="137"/>
    </row>
    <row r="17" spans="1:9">
      <c r="A17" s="2">
        <v>15</v>
      </c>
      <c r="B17" s="3">
        <f>AVERAGE(DT!O4:O1004)</f>
        <v>0.31428571428571428</v>
      </c>
      <c r="C17" s="3">
        <f>VAR(DT!O4:O1004)</f>
        <v>2.5159663865546218</v>
      </c>
      <c r="D17" s="3">
        <f t="shared" si="0"/>
        <v>1.5861798090237507</v>
      </c>
      <c r="E17" s="4">
        <f>COUNTA(Data!O4:O1000)</f>
        <v>35</v>
      </c>
      <c r="F17" s="22" t="str">
        <f>VLOOKUP(Read_First!B5,Items!A1:BA50,30,FALSE)</f>
        <v>usual</v>
      </c>
      <c r="G17" s="23" t="str">
        <f>VLOOKUP(Read_First!B5,Items!A1:BA50,31,FALSE)</f>
        <v>leading edge</v>
      </c>
      <c r="H17" s="28" t="str">
        <f>VLOOKUP(Read_First!B5,Items!A1:BI50,59,FALSE)</f>
        <v>Novelty</v>
      </c>
      <c r="I17" s="138"/>
    </row>
    <row r="18" spans="1:9">
      <c r="A18" s="2">
        <v>16</v>
      </c>
      <c r="B18" s="3">
        <f>AVERAGE(DT!P4:P1004)</f>
        <v>1.4571428571428571</v>
      </c>
      <c r="C18" s="3">
        <f>VAR(DT!P4:P1004)</f>
        <v>1.4907563025210084</v>
      </c>
      <c r="D18" s="3">
        <f t="shared" si="0"/>
        <v>1.2209653158550444</v>
      </c>
      <c r="E18" s="4">
        <f>COUNTA(Data!P4:P1000)</f>
        <v>35</v>
      </c>
      <c r="F18" s="22" t="str">
        <f>VLOOKUP(Read_First!B5,Items!A1:BA50,32,FALSE)</f>
        <v>unpleasant</v>
      </c>
      <c r="G18" s="23" t="str">
        <f>VLOOKUP(Read_First!B5,Items!A1:BA50,33,FALSE)</f>
        <v>pleasant</v>
      </c>
      <c r="H18" s="28" t="str">
        <f>VLOOKUP(Read_First!B5,Items!A1:BI50,54,FALSE)</f>
        <v>Attractiveness</v>
      </c>
      <c r="I18" s="137"/>
    </row>
    <row r="19" spans="1:9">
      <c r="A19" s="2">
        <v>17</v>
      </c>
      <c r="B19" s="3">
        <f>AVERAGE(DT!Q4:Q1004)</f>
        <v>1.3714285714285714</v>
      </c>
      <c r="C19" s="3">
        <f>VAR(DT!Q4:Q1004)</f>
        <v>2.5932773109243699</v>
      </c>
      <c r="D19" s="3">
        <f t="shared" si="0"/>
        <v>1.610365583004173</v>
      </c>
      <c r="E19" s="4">
        <f>COUNTA(Data!Q4:Q1000)</f>
        <v>35</v>
      </c>
      <c r="F19" s="22" t="str">
        <f>VLOOKUP(Read_First!B5,Items!A1:BA50,34,FALSE)</f>
        <v>secure</v>
      </c>
      <c r="G19" s="23" t="str">
        <f>VLOOKUP(Read_First!B5,Items!A1:BA50,35,FALSE)</f>
        <v>not secure</v>
      </c>
      <c r="H19" s="28" t="str">
        <f>VLOOKUP(Read_First!B5,Items!A1:BI50,57,FALSE)</f>
        <v>Dependability</v>
      </c>
      <c r="I19" s="141"/>
    </row>
    <row r="20" spans="1:9">
      <c r="A20" s="2">
        <v>18</v>
      </c>
      <c r="B20" s="3">
        <f>AVERAGE(DT!R4:R1004)</f>
        <v>1.4</v>
      </c>
      <c r="C20" s="3">
        <f>VAR(DT!R4:R1004)</f>
        <v>1.4823529411764707</v>
      </c>
      <c r="D20" s="3">
        <f t="shared" si="0"/>
        <v>1.2175191748701417</v>
      </c>
      <c r="E20" s="4">
        <f>COUNTA(Data!R4:R1000)</f>
        <v>35</v>
      </c>
      <c r="F20" s="22" t="str">
        <f>VLOOKUP(Read_First!B5,Items!A1:BA50,36,FALSE)</f>
        <v>motivating</v>
      </c>
      <c r="G20" s="23" t="str">
        <f>VLOOKUP(Read_First!B5,Items!A1:BA50,37,FALSE)</f>
        <v>demotivating</v>
      </c>
      <c r="H20" s="29" t="str">
        <f>VLOOKUP(Read_First!B5,Items!A1:BI50,58,FALSE)</f>
        <v>Stimulation</v>
      </c>
      <c r="I20" s="139"/>
    </row>
    <row r="21" spans="1:9">
      <c r="A21" s="2">
        <v>19</v>
      </c>
      <c r="B21" s="3">
        <f>AVERAGE(DT!S4:S1004)</f>
        <v>1.4285714285714286</v>
      </c>
      <c r="C21" s="3">
        <f>VAR(DT!S4:S1004)</f>
        <v>1.6638655462184873</v>
      </c>
      <c r="D21" s="3">
        <f t="shared" si="0"/>
        <v>1.289909123240272</v>
      </c>
      <c r="E21" s="4">
        <f>COUNTA(Data!S4:S1000)</f>
        <v>35</v>
      </c>
      <c r="F21" s="22" t="str">
        <f>VLOOKUP(Read_First!B5,Items!A1:BA50,38,FALSE)</f>
        <v>meets expectations</v>
      </c>
      <c r="G21" s="23" t="str">
        <f>VLOOKUP(Read_First!B5,Items!A1:BA50,39,FALSE)</f>
        <v>does not meet expectations</v>
      </c>
      <c r="H21" s="28" t="str">
        <f>VLOOKUP(Read_First!B5,Items!A1:BI50,57,FALSE)</f>
        <v>Dependability</v>
      </c>
      <c r="I21" s="141"/>
    </row>
    <row r="22" spans="1:9">
      <c r="A22" s="2">
        <v>20</v>
      </c>
      <c r="B22" s="3">
        <f>AVERAGE(DT!T4:T1004)</f>
        <v>1.8</v>
      </c>
      <c r="C22" s="3">
        <f>VAR(DT!T4:T1004)</f>
        <v>1.2823529411764705</v>
      </c>
      <c r="D22" s="3">
        <f t="shared" si="0"/>
        <v>1.1324102353725307</v>
      </c>
      <c r="E22" s="4">
        <f>COUNTA(Data!T4:T1000)</f>
        <v>35</v>
      </c>
      <c r="F22" s="22" t="str">
        <f>VLOOKUP(Read_First!B5,Items!A1:BA50,40,FALSE)</f>
        <v>inefficient</v>
      </c>
      <c r="G22" s="23" t="str">
        <f>VLOOKUP(Read_First!B5,Items!A1:BA50,41,FALSE)</f>
        <v>efficient</v>
      </c>
      <c r="H22" s="28" t="str">
        <f>VLOOKUP(Read_First!B5,Items!A1:BI50,56,FALSE)</f>
        <v>Efficiency</v>
      </c>
      <c r="I22" s="140"/>
    </row>
    <row r="23" spans="1:9">
      <c r="A23" s="6">
        <v>21</v>
      </c>
      <c r="B23" s="3">
        <f>AVERAGE(DT!U4:U1004)</f>
        <v>0.8571428571428571</v>
      </c>
      <c r="C23" s="3">
        <f>VAR(DT!U4:U1004)</f>
        <v>3.0084033613445378</v>
      </c>
      <c r="D23" s="3">
        <f t="shared" si="0"/>
        <v>1.7344749526425967</v>
      </c>
      <c r="E23" s="4">
        <f>COUNTA(Data!U4:U1000)</f>
        <v>35</v>
      </c>
      <c r="F23" s="22" t="str">
        <f>VLOOKUP(Read_First!B5,Items!A1:BA50,42,FALSE)</f>
        <v>clear</v>
      </c>
      <c r="G23" s="23" t="str">
        <f>VLOOKUP(Read_First!B5,Items!A1:BA50,43,FALSE)</f>
        <v>confusing</v>
      </c>
      <c r="H23" s="28" t="str">
        <f>VLOOKUP(Read_First!B5,Items!A1:BI50,55,FALSE)</f>
        <v>Perspicuity</v>
      </c>
      <c r="I23" s="9"/>
    </row>
    <row r="24" spans="1:9">
      <c r="A24" s="6">
        <v>22</v>
      </c>
      <c r="B24" s="3">
        <f>AVERAGE(DT!V4:V1004)</f>
        <v>1.7142857142857142</v>
      </c>
      <c r="C24" s="3">
        <f>VAR(DT!V4:V1004)</f>
        <v>1.6806722689075628</v>
      </c>
      <c r="D24" s="3">
        <f t="shared" si="0"/>
        <v>1.2964074471043288</v>
      </c>
      <c r="E24" s="4">
        <f>COUNTA(Data!V4:V1000)</f>
        <v>35</v>
      </c>
      <c r="F24" s="22" t="str">
        <f>VLOOKUP(Read_First!B5,Items!A1:BA50,44,FALSE)</f>
        <v>impractical</v>
      </c>
      <c r="G24" s="23" t="str">
        <f>VLOOKUP(Read_First!B5,Items!A1:BA50,45,FALSE)</f>
        <v>practical</v>
      </c>
      <c r="H24" s="28" t="str">
        <f>VLOOKUP(Read_First!B5,Items!A1:BI50,56,FALSE)</f>
        <v>Efficiency</v>
      </c>
      <c r="I24" s="140"/>
    </row>
    <row r="25" spans="1:9">
      <c r="A25" s="6">
        <v>23</v>
      </c>
      <c r="B25" s="3">
        <f>AVERAGE(DT!W4:W1004)</f>
        <v>1.4571428571428571</v>
      </c>
      <c r="C25" s="3">
        <f>VAR(DT!W4:W1004)</f>
        <v>2.4319327731092435</v>
      </c>
      <c r="D25" s="3">
        <f t="shared" si="0"/>
        <v>1.5594655408534179</v>
      </c>
      <c r="E25" s="4">
        <f>COUNTA(Data!W4:W1000)</f>
        <v>35</v>
      </c>
      <c r="F25" s="22" t="str">
        <f>VLOOKUP(Read_First!B5,Items!A1:BA50,46,FALSE)</f>
        <v>organized</v>
      </c>
      <c r="G25" s="23" t="str">
        <f>VLOOKUP(Read_First!B5,Items!A1:BA50,47,FALSE)</f>
        <v>cluttered</v>
      </c>
      <c r="H25" s="28" t="str">
        <f>VLOOKUP(Read_First!B5,Items!A1:BI50,56,FALSE)</f>
        <v>Efficiency</v>
      </c>
      <c r="I25" s="140"/>
    </row>
    <row r="26" spans="1:9">
      <c r="A26" s="6">
        <v>24</v>
      </c>
      <c r="B26" s="3">
        <f>AVERAGE(DT!X4:X1004)</f>
        <v>1.0571428571428572</v>
      </c>
      <c r="C26" s="3">
        <f>VAR(DT!X4:X1004)</f>
        <v>2.0554621848739494</v>
      </c>
      <c r="D26" s="3">
        <f t="shared" si="0"/>
        <v>1.4336883151068609</v>
      </c>
      <c r="E26" s="4">
        <f>COUNTA(Data!X4:X1000)</f>
        <v>35</v>
      </c>
      <c r="F26" s="22" t="str">
        <f>VLOOKUP(Read_First!B5,Items!A1:BA50,48,FALSE)</f>
        <v>attractive</v>
      </c>
      <c r="G26" s="23" t="str">
        <f>VLOOKUP(Read_First!B5,Items!A1:BA50,49,FALSE)</f>
        <v>unattractive</v>
      </c>
      <c r="H26" s="28" t="str">
        <f>VLOOKUP(Read_First!B5,Items!A1:BI50,54,FALSE)</f>
        <v>Attractiveness</v>
      </c>
      <c r="I26" s="137"/>
    </row>
    <row r="27" spans="1:9">
      <c r="A27" s="6">
        <v>25</v>
      </c>
      <c r="B27" s="3">
        <f>AVERAGE(DT!Y4:Y1004)</f>
        <v>1.7714285714285714</v>
      </c>
      <c r="C27" s="3">
        <f>VAR(DT!Y4:Y1004)</f>
        <v>1.769747899159664</v>
      </c>
      <c r="D27" s="3">
        <f t="shared" si="0"/>
        <v>1.3303187208934797</v>
      </c>
      <c r="E27" s="4">
        <f>COUNTA(Data!Y4:Y1000)</f>
        <v>35</v>
      </c>
      <c r="F27" s="22" t="str">
        <f>VLOOKUP(Read_First!B5,Items!A1:BA50,50,FALSE)</f>
        <v>friendly</v>
      </c>
      <c r="G27" s="23" t="str">
        <f>VLOOKUP(Read_First!B5,Items!A1:BA50,51,FALSE)</f>
        <v>unfriendly</v>
      </c>
      <c r="H27" s="28" t="str">
        <f>VLOOKUP(Read_First!B5,Items!A1:BI50,54,FALSE)</f>
        <v>Attractiveness</v>
      </c>
      <c r="I27" s="137"/>
    </row>
    <row r="28" spans="1:9">
      <c r="A28" s="6">
        <v>26</v>
      </c>
      <c r="B28" s="3">
        <f>AVERAGE(DT!Z4:Z1004)</f>
        <v>0.91428571428571426</v>
      </c>
      <c r="C28" s="3">
        <f>VAR(DT!Z4:Z1004)</f>
        <v>2.7865546218487398</v>
      </c>
      <c r="D28" s="3">
        <f t="shared" si="0"/>
        <v>1.6692976432765787</v>
      </c>
      <c r="E28" s="4">
        <f>COUNTA(Data!Z4:Z1000)</f>
        <v>35</v>
      </c>
      <c r="F28" s="22" t="str">
        <f>VLOOKUP(Read_First!B5,Items!A1:BA50,52,FALSE)</f>
        <v>conservative</v>
      </c>
      <c r="G28" s="23" t="str">
        <f>VLOOKUP(Read_First!B5,Items!A1:BA50,53,FALSE)</f>
        <v>innovative</v>
      </c>
      <c r="H28" s="28" t="str">
        <f>VLOOKUP(Read_First!B5,Items!A1:BI50,59,FALSE)</f>
        <v>Novelty</v>
      </c>
      <c r="I28" s="138"/>
    </row>
    <row r="39" spans="11:15">
      <c r="K39" s="165" t="s">
        <v>822</v>
      </c>
      <c r="L39" s="165"/>
    </row>
    <row r="40" spans="11:15">
      <c r="K40" s="43" t="str">
        <f>VLOOKUP(Read_First!B5,Items!A1:BI50,54,FALSE)</f>
        <v>Attractiveness</v>
      </c>
      <c r="L40" s="44">
        <f>AVERAGE(DT!AC4:AC1004)</f>
        <v>1.5095238095238099</v>
      </c>
    </row>
    <row r="41" spans="11:15">
      <c r="K41" s="1" t="str">
        <f>VLOOKUP(Read_First!B5,Items!A1:BI50,60,FALSE)</f>
        <v>Pragmatic Quality</v>
      </c>
      <c r="L41" s="45">
        <f>(L4+L5+L6)/3</f>
        <v>1.3690476190476188</v>
      </c>
    </row>
    <row r="42" spans="11:15">
      <c r="K42" s="1" t="str">
        <f>VLOOKUP(Read_First!B5,Items!A1:BI50,61,FALSE)</f>
        <v>Hedonic Quality</v>
      </c>
      <c r="L42" s="45">
        <f>(L7+L8)/2</f>
        <v>1.2178571428571427</v>
      </c>
    </row>
    <row r="44" spans="11:15" ht="102.75" customHeight="1">
      <c r="K44" s="154" t="s">
        <v>823</v>
      </c>
      <c r="L44" s="154"/>
      <c r="M44" s="154"/>
      <c r="N44" s="154"/>
      <c r="O44" s="154"/>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abSelected="1" topLeftCell="B1" zoomScale="175" zoomScaleNormal="175" workbookViewId="0">
      <selection sqref="A1:O1"/>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71" t="s">
        <v>1288</v>
      </c>
      <c r="B1" s="172"/>
      <c r="C1" s="172"/>
      <c r="D1" s="172"/>
      <c r="E1" s="172"/>
      <c r="F1" s="172"/>
      <c r="G1" s="172"/>
      <c r="H1" s="172"/>
      <c r="I1" s="172"/>
      <c r="J1" s="172"/>
      <c r="K1" s="172"/>
      <c r="L1" s="172"/>
      <c r="M1" s="172"/>
      <c r="N1" s="172"/>
      <c r="O1" s="172"/>
    </row>
    <row r="3" spans="1:15">
      <c r="A3" s="168" t="s">
        <v>114</v>
      </c>
      <c r="B3" s="168"/>
      <c r="C3" s="168"/>
      <c r="D3" s="168"/>
      <c r="E3" s="168"/>
      <c r="F3" s="168"/>
      <c r="G3" s="168"/>
      <c r="I3" s="168" t="s">
        <v>111</v>
      </c>
      <c r="J3" s="168"/>
      <c r="K3" s="168"/>
      <c r="L3" s="168"/>
      <c r="M3" s="168"/>
      <c r="N3" s="168"/>
      <c r="O3" s="168"/>
    </row>
    <row r="4" spans="1:15">
      <c r="A4" s="116" t="s">
        <v>2</v>
      </c>
      <c r="B4" s="117" t="s">
        <v>106</v>
      </c>
      <c r="C4" s="117" t="s">
        <v>108</v>
      </c>
      <c r="D4" s="118" t="s">
        <v>3</v>
      </c>
      <c r="E4" s="117" t="s">
        <v>112</v>
      </c>
      <c r="F4" s="169" t="s">
        <v>113</v>
      </c>
      <c r="G4" s="170"/>
      <c r="I4" s="119" t="s">
        <v>110</v>
      </c>
      <c r="J4" s="118" t="s">
        <v>106</v>
      </c>
      <c r="K4" s="118" t="s">
        <v>108</v>
      </c>
      <c r="L4" s="118" t="s">
        <v>3</v>
      </c>
      <c r="M4" s="120" t="s">
        <v>112</v>
      </c>
      <c r="N4" s="169" t="s">
        <v>113</v>
      </c>
      <c r="O4" s="170"/>
    </row>
    <row r="5" spans="1:15">
      <c r="A5" s="86">
        <v>1</v>
      </c>
      <c r="B5" s="85">
        <f>Results!B3</f>
        <v>1.5714285714285714</v>
      </c>
      <c r="C5" s="85">
        <f>Results!D3</f>
        <v>1.2434703403760614</v>
      </c>
      <c r="D5" s="73">
        <f>Results!E3</f>
        <v>35</v>
      </c>
      <c r="E5" s="85">
        <f t="shared" ref="E5:E24" si="0">CONFIDENCE(0.05, C5, D5)</f>
        <v>0.41195473562459978</v>
      </c>
      <c r="F5" s="85">
        <f t="shared" ref="F5:F24" si="1">B5-E5</f>
        <v>1.1594738358039716</v>
      </c>
      <c r="G5" s="85">
        <f t="shared" ref="G5:G24" si="2">B5+E5</f>
        <v>1.9833833070531712</v>
      </c>
      <c r="I5" s="87" t="str">
        <f>VLOOKUP(Read_First!B5,Items!A1:BI50,54,FALSE)</f>
        <v>Attractiveness</v>
      </c>
      <c r="J5" s="85">
        <f>AVERAGE(DT!AC4:AC1004)</f>
        <v>1.5095238095238099</v>
      </c>
      <c r="K5" s="85">
        <f>STDEV(DT!AC4:AC1004)</f>
        <v>1.1397044516722441</v>
      </c>
      <c r="L5" s="73">
        <f>MAX(D5:D24)</f>
        <v>35</v>
      </c>
      <c r="M5" s="85">
        <f>CONFIDENCE(0.05, K5, L5)</f>
        <v>0.37757767984785739</v>
      </c>
      <c r="N5" s="85">
        <f t="shared" ref="N5:N10" si="3">J5-M5</f>
        <v>1.1319461296759525</v>
      </c>
      <c r="O5" s="85">
        <f t="shared" ref="O5:O10" si="4">J5+M5</f>
        <v>1.8871014893716673</v>
      </c>
    </row>
    <row r="6" spans="1:15">
      <c r="A6" s="13">
        <v>2</v>
      </c>
      <c r="B6" s="11">
        <f>Results!B4</f>
        <v>1.4</v>
      </c>
      <c r="C6" s="11">
        <f>Results!D4</f>
        <v>1.4183669151113025</v>
      </c>
      <c r="D6" s="4">
        <f>Results!E4</f>
        <v>35</v>
      </c>
      <c r="E6" s="11">
        <f t="shared" si="0"/>
        <v>0.46989698793832563</v>
      </c>
      <c r="F6" s="11">
        <f t="shared" si="1"/>
        <v>0.93010301206167423</v>
      </c>
      <c r="G6" s="11">
        <f t="shared" si="2"/>
        <v>1.8698969879383256</v>
      </c>
      <c r="I6" s="10" t="str">
        <f>VLOOKUP(Read_First!B5,Items!A1:BI50,55,FALSE)</f>
        <v>Perspicuity</v>
      </c>
      <c r="J6" s="11">
        <f>AVERAGE(DT!AD4:AD1004)</f>
        <v>1.2714285714285714</v>
      </c>
      <c r="K6" s="11">
        <f>STDEV(DT!AD4:AD1004)</f>
        <v>1.213241023668671</v>
      </c>
      <c r="L6" s="4">
        <f>L5</f>
        <v>35</v>
      </c>
      <c r="M6" s="11">
        <f t="shared" ref="M6:M10" si="5">CONFIDENCE(0.05, K6, L6)</f>
        <v>0.40193993288427943</v>
      </c>
      <c r="N6" s="11">
        <f t="shared" si="3"/>
        <v>0.86948863854429193</v>
      </c>
      <c r="O6" s="11">
        <f t="shared" si="4"/>
        <v>1.6733685043128508</v>
      </c>
    </row>
    <row r="7" spans="1:15">
      <c r="A7" s="13">
        <v>3</v>
      </c>
      <c r="B7" s="11">
        <f>Results!B5</f>
        <v>1.3714285714285714</v>
      </c>
      <c r="C7" s="11">
        <f>Results!D5</f>
        <v>1.5546082216073205</v>
      </c>
      <c r="D7" s="4">
        <f>Results!E5</f>
        <v>35</v>
      </c>
      <c r="E7" s="11">
        <f t="shared" si="0"/>
        <v>0.51503296712198932</v>
      </c>
      <c r="F7" s="11">
        <f t="shared" si="1"/>
        <v>0.85639560430658213</v>
      </c>
      <c r="G7" s="11">
        <f t="shared" si="2"/>
        <v>1.8864615385505608</v>
      </c>
      <c r="I7" s="10" t="str">
        <f>VLOOKUP(Read_First!B5,Items!A1:BI50,56,FALSE)</f>
        <v>Efficiency</v>
      </c>
      <c r="J7" s="11">
        <f>AVERAGE(DT!AE4:AE1004)</f>
        <v>1.5857142857142856</v>
      </c>
      <c r="K7" s="11">
        <f>STDEV(DT!AE4:AE1004)</f>
        <v>1.101374237071139</v>
      </c>
      <c r="L7" s="4">
        <f>L6</f>
        <v>35</v>
      </c>
      <c r="M7" s="11">
        <f t="shared" si="5"/>
        <v>0.36487909516134448</v>
      </c>
      <c r="N7" s="11">
        <f t="shared" si="3"/>
        <v>1.2208351905529411</v>
      </c>
      <c r="O7" s="11">
        <f t="shared" si="4"/>
        <v>1.9505933808756302</v>
      </c>
    </row>
    <row r="8" spans="1:15">
      <c r="A8" s="13">
        <v>4</v>
      </c>
      <c r="B8" s="11">
        <f>Results!B6</f>
        <v>1.4571428571428571</v>
      </c>
      <c r="C8" s="11">
        <f>Results!D6</f>
        <v>1.4621269185848471</v>
      </c>
      <c r="D8" s="4">
        <f>Results!E6</f>
        <v>35</v>
      </c>
      <c r="E8" s="11">
        <f t="shared" si="0"/>
        <v>0.48439443116356867</v>
      </c>
      <c r="F8" s="11">
        <f t="shared" si="1"/>
        <v>0.97274842597928846</v>
      </c>
      <c r="G8" s="11">
        <f t="shared" si="2"/>
        <v>1.9415372883064257</v>
      </c>
      <c r="I8" s="12" t="str">
        <f>VLOOKUP(Read_First!B5,Items!A1:BI50,57,FALSE)</f>
        <v>Dependability</v>
      </c>
      <c r="J8" s="11">
        <f>AVERAGE(DT!AF4:AF1004)</f>
        <v>1.25</v>
      </c>
      <c r="K8" s="11">
        <f>STDEV(DT!AF4:AF1004)</f>
        <v>1.0164094820957337</v>
      </c>
      <c r="L8" s="4">
        <f>L7</f>
        <v>35</v>
      </c>
      <c r="M8" s="11">
        <f t="shared" si="5"/>
        <v>0.33673074932889263</v>
      </c>
      <c r="N8" s="11">
        <f t="shared" si="3"/>
        <v>0.91326925067110731</v>
      </c>
      <c r="O8" s="11">
        <f t="shared" si="4"/>
        <v>1.5867307493288927</v>
      </c>
    </row>
    <row r="9" spans="1:15">
      <c r="A9" s="13">
        <v>5</v>
      </c>
      <c r="B9" s="11">
        <f>Results!B7</f>
        <v>1.8571428571428572</v>
      </c>
      <c r="C9" s="11">
        <f>Results!D7</f>
        <v>1.1917080461366747</v>
      </c>
      <c r="D9" s="4">
        <f>Results!E7</f>
        <v>35</v>
      </c>
      <c r="E9" s="11">
        <f t="shared" si="0"/>
        <v>0.39480617844046917</v>
      </c>
      <c r="F9" s="11">
        <f t="shared" si="1"/>
        <v>1.4623366787023881</v>
      </c>
      <c r="G9" s="11">
        <f t="shared" si="2"/>
        <v>2.2519490355833263</v>
      </c>
      <c r="I9" s="12" t="str">
        <f>VLOOKUP(Read_First!B5,Items!A1:BI50,58,FALSE)</f>
        <v>Stimulation</v>
      </c>
      <c r="J9" s="11">
        <f>AVERAGE(DT!AG4:AG1004)</f>
        <v>1.4642857142857142</v>
      </c>
      <c r="K9" s="11">
        <f>STDEV(DT!AG4:AG1004)</f>
        <v>1.1945692940634827</v>
      </c>
      <c r="L9" s="4">
        <f>L8</f>
        <v>35</v>
      </c>
      <c r="M9" s="11">
        <f t="shared" si="5"/>
        <v>0.39575409379877846</v>
      </c>
      <c r="N9" s="11">
        <f t="shared" si="3"/>
        <v>1.0685316204869357</v>
      </c>
      <c r="O9" s="11">
        <f t="shared" si="4"/>
        <v>1.8600398080844927</v>
      </c>
    </row>
    <row r="10" spans="1:15">
      <c r="A10" s="13">
        <v>6</v>
      </c>
      <c r="B10" s="11">
        <f>Results!B8</f>
        <v>0.97142857142857142</v>
      </c>
      <c r="C10" s="11">
        <f>Results!D8</f>
        <v>1.4649977772662173</v>
      </c>
      <c r="D10" s="4">
        <f>Results!E8</f>
        <v>35</v>
      </c>
      <c r="E10" s="11">
        <f t="shared" si="0"/>
        <v>0.48534553051085327</v>
      </c>
      <c r="F10" s="11">
        <f t="shared" si="1"/>
        <v>0.48608304091771815</v>
      </c>
      <c r="G10" s="11">
        <f t="shared" si="2"/>
        <v>1.4567741019394247</v>
      </c>
      <c r="I10" s="10" t="str">
        <f>VLOOKUP(Read_First!B5,Items!A1:BI50,59,FALSE)</f>
        <v>Novelty</v>
      </c>
      <c r="J10" s="11">
        <f>AVERAGE(DT!AH4:AH1004)</f>
        <v>0.97142857142857142</v>
      </c>
      <c r="K10" s="11">
        <f>STDEV(DT!AH4:AH1004)</f>
        <v>1.2408065281646992</v>
      </c>
      <c r="L10" s="4">
        <f>L9</f>
        <v>35</v>
      </c>
      <c r="M10" s="11">
        <f t="shared" si="5"/>
        <v>0.41107222960925449</v>
      </c>
      <c r="N10" s="11">
        <f t="shared" si="3"/>
        <v>0.56035634181931693</v>
      </c>
      <c r="O10" s="11">
        <f t="shared" si="4"/>
        <v>1.3825008010378259</v>
      </c>
    </row>
    <row r="11" spans="1:15">
      <c r="A11" s="13">
        <v>7</v>
      </c>
      <c r="B11" s="11">
        <f>Results!B9</f>
        <v>1.6285714285714286</v>
      </c>
      <c r="C11" s="11">
        <f>Results!D9</f>
        <v>1.3738249371674667</v>
      </c>
      <c r="D11" s="4">
        <f>Results!E9</f>
        <v>35</v>
      </c>
      <c r="E11" s="11">
        <f t="shared" si="0"/>
        <v>0.45514048096567017</v>
      </c>
      <c r="F11" s="11">
        <f t="shared" si="1"/>
        <v>1.1734309476057585</v>
      </c>
      <c r="G11" s="11">
        <f t="shared" si="2"/>
        <v>2.0837119095370986</v>
      </c>
    </row>
    <row r="12" spans="1:15">
      <c r="A12" s="13">
        <v>8</v>
      </c>
      <c r="B12" s="11">
        <f>Results!B10</f>
        <v>0.68571428571428572</v>
      </c>
      <c r="C12" s="11">
        <f>Results!D10</f>
        <v>1.6046151924889613</v>
      </c>
      <c r="D12" s="4">
        <f>Results!E10</f>
        <v>35</v>
      </c>
      <c r="E12" s="11">
        <f t="shared" si="0"/>
        <v>0.53159999554238835</v>
      </c>
      <c r="F12" s="11">
        <f t="shared" si="1"/>
        <v>0.15411429017189737</v>
      </c>
      <c r="G12" s="11">
        <f t="shared" si="2"/>
        <v>1.217314281256674</v>
      </c>
    </row>
    <row r="13" spans="1:15">
      <c r="A13" s="13">
        <v>9</v>
      </c>
      <c r="B13" s="11">
        <f>Results!B11</f>
        <v>1.3714285714285714</v>
      </c>
      <c r="C13" s="11">
        <f>Results!D11</f>
        <v>1.456945117576586</v>
      </c>
      <c r="D13" s="4">
        <f>Results!E11</f>
        <v>35</v>
      </c>
      <c r="E13" s="11">
        <f t="shared" si="0"/>
        <v>0.4826777296105812</v>
      </c>
      <c r="F13" s="11">
        <f t="shared" si="1"/>
        <v>0.88875084181799024</v>
      </c>
      <c r="G13" s="11">
        <f t="shared" si="2"/>
        <v>1.8541063010391525</v>
      </c>
      <c r="I13" s="15"/>
    </row>
    <row r="14" spans="1:15">
      <c r="A14" s="13">
        <v>10</v>
      </c>
      <c r="B14" s="11">
        <f>Results!B12</f>
        <v>1.2857142857142858</v>
      </c>
      <c r="C14" s="11">
        <f>Results!D12</f>
        <v>1.3627702877384937</v>
      </c>
      <c r="D14" s="4">
        <f>Results!E12</f>
        <v>35</v>
      </c>
      <c r="E14" s="11">
        <f t="shared" si="0"/>
        <v>0.45147813773554701</v>
      </c>
      <c r="F14" s="11">
        <f t="shared" si="1"/>
        <v>0.8342361479787388</v>
      </c>
      <c r="G14" s="11">
        <f t="shared" si="2"/>
        <v>1.7371924234498328</v>
      </c>
    </row>
    <row r="15" spans="1:15">
      <c r="A15" s="13">
        <v>11</v>
      </c>
      <c r="B15" s="11">
        <f>Results!B13</f>
        <v>1.5142857142857142</v>
      </c>
      <c r="C15" s="11">
        <f>Results!D13</f>
        <v>1.2688908674954853</v>
      </c>
      <c r="D15" s="4">
        <f>Results!E13</f>
        <v>35</v>
      </c>
      <c r="E15" s="11">
        <f t="shared" si="0"/>
        <v>0.42037641339920045</v>
      </c>
      <c r="F15" s="11">
        <f t="shared" si="1"/>
        <v>1.0939093008865137</v>
      </c>
      <c r="G15" s="11">
        <f t="shared" si="2"/>
        <v>1.9346621276849147</v>
      </c>
      <c r="J15" s="84"/>
    </row>
    <row r="16" spans="1:15">
      <c r="A16" s="13">
        <v>12</v>
      </c>
      <c r="B16" s="11">
        <f>Results!B14</f>
        <v>1.8285714285714285</v>
      </c>
      <c r="C16" s="11">
        <f>Results!D14</f>
        <v>1.2001400478501589</v>
      </c>
      <c r="D16" s="4">
        <f>Results!E14</f>
        <v>35</v>
      </c>
      <c r="E16" s="11">
        <f t="shared" si="0"/>
        <v>0.39759965322139079</v>
      </c>
      <c r="F16" s="11">
        <f t="shared" si="1"/>
        <v>1.4309717753500377</v>
      </c>
      <c r="G16" s="11">
        <f t="shared" si="2"/>
        <v>2.2261710817928195</v>
      </c>
    </row>
    <row r="17" spans="1:7">
      <c r="A17" s="13">
        <v>13</v>
      </c>
      <c r="B17" s="11">
        <f>Results!B15</f>
        <v>1.3714285714285714</v>
      </c>
      <c r="C17" s="11">
        <f>Results!D15</f>
        <v>1.4967752451366176</v>
      </c>
      <c r="D17" s="4">
        <f>Results!E15</f>
        <v>35</v>
      </c>
      <c r="E17" s="11">
        <f t="shared" si="0"/>
        <v>0.49587322703107023</v>
      </c>
      <c r="F17" s="11">
        <f t="shared" si="1"/>
        <v>0.87555534439750127</v>
      </c>
      <c r="G17" s="11">
        <f t="shared" si="2"/>
        <v>1.8673017984596416</v>
      </c>
    </row>
    <row r="18" spans="1:7">
      <c r="A18" s="13">
        <v>14</v>
      </c>
      <c r="B18" s="11">
        <f>Results!B16</f>
        <v>1.3714285714285714</v>
      </c>
      <c r="C18" s="11">
        <f>Results!D16</f>
        <v>1.2853407487262414</v>
      </c>
      <c r="D18" s="4">
        <f>Results!E16</f>
        <v>35</v>
      </c>
      <c r="E18" s="11">
        <f t="shared" si="0"/>
        <v>0.42582616660475159</v>
      </c>
      <c r="F18" s="11">
        <f t="shared" si="1"/>
        <v>0.94560240482381985</v>
      </c>
      <c r="G18" s="11">
        <f t="shared" si="2"/>
        <v>1.797254738033323</v>
      </c>
    </row>
    <row r="19" spans="1:7">
      <c r="A19" s="13">
        <v>15</v>
      </c>
      <c r="B19" s="11">
        <f>Results!B17</f>
        <v>0.31428571428571428</v>
      </c>
      <c r="C19" s="11">
        <f>Results!D17</f>
        <v>1.5861798090237507</v>
      </c>
      <c r="D19" s="4">
        <f>Results!E17</f>
        <v>35</v>
      </c>
      <c r="E19" s="11">
        <f t="shared" si="0"/>
        <v>0.52549245660482746</v>
      </c>
      <c r="F19" s="11">
        <f t="shared" si="1"/>
        <v>-0.21120674231911318</v>
      </c>
      <c r="G19" s="11">
        <f t="shared" si="2"/>
        <v>0.83977817089054174</v>
      </c>
    </row>
    <row r="20" spans="1:7">
      <c r="A20" s="13">
        <v>16</v>
      </c>
      <c r="B20" s="11">
        <f>Results!B18</f>
        <v>1.4571428571428571</v>
      </c>
      <c r="C20" s="11">
        <f>Results!D18</f>
        <v>1.2209653158550444</v>
      </c>
      <c r="D20" s="4">
        <f>Results!E18</f>
        <v>35</v>
      </c>
      <c r="E20" s="11">
        <f t="shared" si="0"/>
        <v>0.40449894747610493</v>
      </c>
      <c r="F20" s="11">
        <f t="shared" si="1"/>
        <v>1.0526439096667521</v>
      </c>
      <c r="G20" s="11">
        <f t="shared" si="2"/>
        <v>1.861641804618962</v>
      </c>
    </row>
    <row r="21" spans="1:7">
      <c r="A21" s="13">
        <v>17</v>
      </c>
      <c r="B21" s="11">
        <f>Results!B19</f>
        <v>1.3714285714285714</v>
      </c>
      <c r="C21" s="11">
        <f>Results!D19</f>
        <v>1.610365583004173</v>
      </c>
      <c r="D21" s="4">
        <f>Results!E19</f>
        <v>35</v>
      </c>
      <c r="E21" s="11">
        <f t="shared" si="0"/>
        <v>0.53350506760362926</v>
      </c>
      <c r="F21" s="11">
        <f t="shared" si="1"/>
        <v>0.83792350382494218</v>
      </c>
      <c r="G21" s="11">
        <f t="shared" si="2"/>
        <v>1.9049336390322007</v>
      </c>
    </row>
    <row r="22" spans="1:7">
      <c r="A22" s="13">
        <v>18</v>
      </c>
      <c r="B22" s="11">
        <f>Results!B20</f>
        <v>1.4</v>
      </c>
      <c r="C22" s="11">
        <f>Results!D20</f>
        <v>1.2175191748701417</v>
      </c>
      <c r="D22" s="4">
        <f>Results!E20</f>
        <v>35</v>
      </c>
      <c r="E22" s="11">
        <f t="shared" si="0"/>
        <v>0.4033572603346719</v>
      </c>
      <c r="F22" s="11">
        <f t="shared" si="1"/>
        <v>0.99664273966532801</v>
      </c>
      <c r="G22" s="11">
        <f t="shared" si="2"/>
        <v>1.8033572603346717</v>
      </c>
    </row>
    <row r="23" spans="1:7">
      <c r="A23" s="13">
        <v>19</v>
      </c>
      <c r="B23" s="11">
        <f>Results!B21</f>
        <v>1.4285714285714286</v>
      </c>
      <c r="C23" s="11">
        <f>Results!D21</f>
        <v>1.289909123240272</v>
      </c>
      <c r="D23" s="4">
        <f>Results!E21</f>
        <v>35</v>
      </c>
      <c r="E23" s="11">
        <f t="shared" si="0"/>
        <v>0.42733964340757785</v>
      </c>
      <c r="F23" s="11">
        <f t="shared" si="1"/>
        <v>1.0012317851638508</v>
      </c>
      <c r="G23" s="11">
        <f t="shared" si="2"/>
        <v>1.8559110719790064</v>
      </c>
    </row>
    <row r="24" spans="1:7">
      <c r="A24" s="13">
        <v>20</v>
      </c>
      <c r="B24" s="11">
        <f>Results!B22</f>
        <v>1.8</v>
      </c>
      <c r="C24" s="11">
        <f>Results!D22</f>
        <v>1.1324102353725307</v>
      </c>
      <c r="D24" s="4">
        <f>Results!E22</f>
        <v>35</v>
      </c>
      <c r="E24" s="11">
        <f t="shared" si="0"/>
        <v>0.37516114698031161</v>
      </c>
      <c r="F24" s="11">
        <f t="shared" si="1"/>
        <v>1.4248388530196885</v>
      </c>
      <c r="G24" s="11">
        <f t="shared" si="2"/>
        <v>2.1751611469803116</v>
      </c>
    </row>
    <row r="25" spans="1:7">
      <c r="A25" s="14">
        <v>21</v>
      </c>
      <c r="B25" s="11">
        <f>Results!B23</f>
        <v>0.8571428571428571</v>
      </c>
      <c r="C25" s="11">
        <f>Results!D23</f>
        <v>1.7344749526425967</v>
      </c>
      <c r="D25" s="4">
        <f>Results!E23</f>
        <v>35</v>
      </c>
      <c r="E25" s="11">
        <f t="shared" ref="E25:E30" si="6">CONFIDENCE(0.05, C25, D25)</f>
        <v>0.57462180428628329</v>
      </c>
      <c r="F25" s="11">
        <f t="shared" ref="F25:F30" si="7">B25-E25</f>
        <v>0.28252105285657381</v>
      </c>
      <c r="G25" s="11">
        <f t="shared" ref="G25:G30" si="8">B25+E25</f>
        <v>1.4317646614291404</v>
      </c>
    </row>
    <row r="26" spans="1:7">
      <c r="A26" s="14">
        <v>22</v>
      </c>
      <c r="B26" s="11">
        <f>Results!B24</f>
        <v>1.7142857142857142</v>
      </c>
      <c r="C26" s="11">
        <f>Results!D24</f>
        <v>1.2964074471043288</v>
      </c>
      <c r="D26" s="4">
        <f>Results!E24</f>
        <v>35</v>
      </c>
      <c r="E26" s="11">
        <f t="shared" si="6"/>
        <v>0.42949250158400282</v>
      </c>
      <c r="F26" s="11">
        <f t="shared" si="7"/>
        <v>1.2847932127017114</v>
      </c>
      <c r="G26" s="11">
        <f t="shared" si="8"/>
        <v>2.143778215869717</v>
      </c>
    </row>
    <row r="27" spans="1:7">
      <c r="A27" s="14">
        <v>23</v>
      </c>
      <c r="B27" s="11">
        <f>Results!B25</f>
        <v>1.4571428571428571</v>
      </c>
      <c r="C27" s="11">
        <f>Results!D25</f>
        <v>1.5594655408534179</v>
      </c>
      <c r="D27" s="4">
        <f>Results!E25</f>
        <v>35</v>
      </c>
      <c r="E27" s="11">
        <f t="shared" si="6"/>
        <v>0.51664216969071741</v>
      </c>
      <c r="F27" s="11">
        <f t="shared" si="7"/>
        <v>0.94050068745213966</v>
      </c>
      <c r="G27" s="11">
        <f t="shared" si="8"/>
        <v>1.9737850268335744</v>
      </c>
    </row>
    <row r="28" spans="1:7">
      <c r="A28" s="14">
        <v>24</v>
      </c>
      <c r="B28" s="11">
        <f>Results!B26</f>
        <v>1.0571428571428572</v>
      </c>
      <c r="C28" s="11">
        <f>Results!D26</f>
        <v>1.4336883151068609</v>
      </c>
      <c r="D28" s="4">
        <f>Results!E26</f>
        <v>35</v>
      </c>
      <c r="E28" s="11">
        <f t="shared" si="6"/>
        <v>0.4749728816525739</v>
      </c>
      <c r="F28" s="11">
        <f t="shared" si="7"/>
        <v>0.58216997549028326</v>
      </c>
      <c r="G28" s="11">
        <f t="shared" si="8"/>
        <v>1.5321157387954312</v>
      </c>
    </row>
    <row r="29" spans="1:7">
      <c r="A29" s="14">
        <v>25</v>
      </c>
      <c r="B29" s="11">
        <f>Results!B27</f>
        <v>1.7714285714285714</v>
      </c>
      <c r="C29" s="11">
        <f>Results!D27</f>
        <v>1.3303187208934797</v>
      </c>
      <c r="D29" s="4">
        <f>Results!E27</f>
        <v>35</v>
      </c>
      <c r="E29" s="11">
        <f t="shared" si="6"/>
        <v>0.44072711601338938</v>
      </c>
      <c r="F29" s="11">
        <f t="shared" si="7"/>
        <v>1.3307014554151819</v>
      </c>
      <c r="G29" s="11">
        <f t="shared" si="8"/>
        <v>2.2121556874419608</v>
      </c>
    </row>
    <row r="30" spans="1:7">
      <c r="A30" s="14">
        <v>26</v>
      </c>
      <c r="B30" s="11">
        <f>Results!B28</f>
        <v>0.91428571428571426</v>
      </c>
      <c r="C30" s="11">
        <f>Results!D28</f>
        <v>1.6692976432765787</v>
      </c>
      <c r="D30" s="4">
        <f>Results!E28</f>
        <v>35</v>
      </c>
      <c r="E30" s="11">
        <f t="shared" si="6"/>
        <v>0.55302892798134429</v>
      </c>
      <c r="F30" s="11">
        <f t="shared" si="7"/>
        <v>0.36125678630436997</v>
      </c>
      <c r="G30" s="11">
        <f t="shared" si="8"/>
        <v>1.4673146422670587</v>
      </c>
    </row>
  </sheetData>
  <mergeCells count="5">
    <mergeCell ref="A3:G3"/>
    <mergeCell ref="F4:G4"/>
    <mergeCell ref="I3:O3"/>
    <mergeCell ref="N4:O4"/>
    <mergeCell ref="A1:O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13" workbookViewId="0">
      <selection activeCell="M19" sqref="M19"/>
    </sheetView>
  </sheetViews>
  <sheetFormatPr defaultColWidth="8.85546875" defaultRowHeight="15"/>
  <cols>
    <col min="1" max="1" width="8.85546875" style="46"/>
    <col min="2" max="2" width="39.85546875" style="46" customWidth="1"/>
    <col min="3" max="3" width="8.85546875" style="46" customWidth="1"/>
    <col min="4" max="9" width="8.85546875" style="46"/>
    <col min="10" max="10" width="18" style="46" customWidth="1"/>
    <col min="11" max="11" width="5.28515625" style="46" customWidth="1"/>
    <col min="12" max="16384" width="8.85546875" style="46"/>
  </cols>
  <sheetData>
    <row r="1" spans="1:11" ht="82.15" customHeight="1">
      <c r="A1" s="173" t="s">
        <v>1289</v>
      </c>
      <c r="B1" s="167"/>
      <c r="C1" s="167"/>
      <c r="D1" s="167"/>
      <c r="E1" s="167"/>
      <c r="F1" s="167"/>
      <c r="G1" s="167"/>
      <c r="H1" s="167"/>
      <c r="I1" s="167"/>
      <c r="J1" s="167"/>
      <c r="K1" s="167"/>
    </row>
    <row r="2" spans="1:11">
      <c r="A2" s="88" t="s">
        <v>1295</v>
      </c>
      <c r="B2" s="89" t="s">
        <v>2</v>
      </c>
      <c r="C2" s="90">
        <v>1</v>
      </c>
      <c r="D2" s="92">
        <v>2</v>
      </c>
      <c r="E2" s="92">
        <v>3</v>
      </c>
      <c r="F2" s="92">
        <v>4</v>
      </c>
      <c r="G2" s="92">
        <v>5</v>
      </c>
      <c r="H2" s="92">
        <v>6</v>
      </c>
      <c r="I2" s="92">
        <v>7</v>
      </c>
      <c r="J2" s="70" t="s">
        <v>110</v>
      </c>
    </row>
    <row r="3" spans="1:11">
      <c r="A3" s="2">
        <v>1</v>
      </c>
      <c r="B3" s="1" t="str">
        <f>_xlfn.CONCAT(Results!F3,"/",Results!G3)</f>
        <v>annoying/enjoyable</v>
      </c>
      <c r="C3" s="1">
        <f>COUNTIF(DT!A4:A1004,"-3")</f>
        <v>0</v>
      </c>
      <c r="D3" s="1">
        <f>COUNTIF(DT!A4:A1004,"-2")</f>
        <v>0</v>
      </c>
      <c r="E3" s="1">
        <f>COUNTIF(DT!A4:A1004,"-1")</f>
        <v>2</v>
      </c>
      <c r="F3" s="1">
        <f>COUNTIF(DT!A4:A1004,"0")</f>
        <v>7</v>
      </c>
      <c r="G3" s="1">
        <f>COUNTIF(DT!A4:A1004,"1")</f>
        <v>4</v>
      </c>
      <c r="H3" s="1">
        <f>COUNTIF(DT!A4:A1004,"2")</f>
        <v>13</v>
      </c>
      <c r="I3" s="1">
        <f>COUNTIF(DT!A4:A1004,"3")</f>
        <v>9</v>
      </c>
      <c r="J3" s="28" t="str">
        <f>Results!H3</f>
        <v>Attractiveness</v>
      </c>
    </row>
    <row r="4" spans="1:11">
      <c r="A4" s="2">
        <v>2</v>
      </c>
      <c r="B4" s="1" t="str">
        <f>_xlfn.CONCAT(Results!F4,"/",Results!G4)</f>
        <v>not understandable/understandable</v>
      </c>
      <c r="C4" s="1">
        <f>COUNTIF(DT!B4:B1004,"-3")</f>
        <v>0</v>
      </c>
      <c r="D4" s="1">
        <f>COUNTIF(DT!B4:B1004,"-2")</f>
        <v>1</v>
      </c>
      <c r="E4" s="1">
        <f>COUNTIF(DT!B4:B1004,"-1")</f>
        <v>2</v>
      </c>
      <c r="F4" s="1">
        <f>COUNTIF(DT!B4:B1004,"0")</f>
        <v>7</v>
      </c>
      <c r="G4" s="1">
        <f>COUNTIF(DT!B4:B1004,"1")</f>
        <v>8</v>
      </c>
      <c r="H4" s="1">
        <f>COUNTIF(DT!B4:B1004,"2")</f>
        <v>6</v>
      </c>
      <c r="I4" s="1">
        <f>COUNTIF(DT!B4:B1004,"3")</f>
        <v>11</v>
      </c>
      <c r="J4" s="28" t="str">
        <f>Results!H4</f>
        <v>Perspicuity</v>
      </c>
    </row>
    <row r="5" spans="1:11">
      <c r="A5" s="2">
        <v>3</v>
      </c>
      <c r="B5" s="1" t="str">
        <f>_xlfn.CONCAT(Results!G5,"/",Results!F5)</f>
        <v>dull/creative</v>
      </c>
      <c r="C5" s="1">
        <f>COUNTIF(DT!C4:C1004,"-3")</f>
        <v>0</v>
      </c>
      <c r="D5" s="1">
        <f>COUNTIF(DT!C4:C1004,"-2")</f>
        <v>3</v>
      </c>
      <c r="E5" s="1">
        <f>COUNTIF(DT!C4:C1004,"-1")</f>
        <v>3</v>
      </c>
      <c r="F5" s="1">
        <f>COUNTIF(DT!C4:C1004,"0")</f>
        <v>1</v>
      </c>
      <c r="G5" s="1">
        <f>COUNTIF(DT!C4:C1004,"1")</f>
        <v>8</v>
      </c>
      <c r="H5" s="1">
        <f>COUNTIF(DT!C4:C1004,"2")</f>
        <v>11</v>
      </c>
      <c r="I5" s="1">
        <f>COUNTIF(DT!C4:C1004,"3")</f>
        <v>9</v>
      </c>
      <c r="J5" s="28" t="str">
        <f>Results!H5</f>
        <v>Novelty</v>
      </c>
    </row>
    <row r="6" spans="1:11">
      <c r="A6" s="2">
        <v>4</v>
      </c>
      <c r="B6" s="1" t="str">
        <f>_xlfn.CONCAT(Results!G6,"/",Results!F6)</f>
        <v>difficult to learn/easy to learn</v>
      </c>
      <c r="C6" s="1">
        <f>COUNTIF(DT!D4:D1004,"-3")</f>
        <v>0</v>
      </c>
      <c r="D6" s="1">
        <f>COUNTIF(DT!D4:D1004,"-2")</f>
        <v>1</v>
      </c>
      <c r="E6" s="1">
        <f>COUNTIF(DT!D4:D1004,"-1")</f>
        <v>4</v>
      </c>
      <c r="F6" s="1">
        <f>COUNTIF(DT!D4:D1004,"0")</f>
        <v>4</v>
      </c>
      <c r="G6" s="1">
        <f>COUNTIF(DT!D4:D1004,"1")</f>
        <v>5</v>
      </c>
      <c r="H6" s="1">
        <f>COUNTIF(DT!D4:D1004,"2")</f>
        <v>11</v>
      </c>
      <c r="I6" s="1">
        <f>COUNTIF(DT!D4:D1004,"3")</f>
        <v>10</v>
      </c>
      <c r="J6" s="28" t="str">
        <f>Results!H6</f>
        <v>Perspicuity</v>
      </c>
    </row>
    <row r="7" spans="1:11">
      <c r="A7" s="2">
        <v>5</v>
      </c>
      <c r="B7" s="1" t="str">
        <f>_xlfn.CONCAT(Results!G7,"/",Results!F7)</f>
        <v>inferior/valuable</v>
      </c>
      <c r="C7" s="1">
        <f>COUNTIF(DT!E4:E1004,"-3")</f>
        <v>0</v>
      </c>
      <c r="D7" s="1">
        <f>COUNTIF(DT!E4:E1004,"-2")</f>
        <v>0</v>
      </c>
      <c r="E7" s="1">
        <f>COUNTIF(DT!E4:E1004,"-1")</f>
        <v>2</v>
      </c>
      <c r="F7" s="1">
        <f>COUNTIF(DT!E4:E1004,"0")</f>
        <v>3</v>
      </c>
      <c r="G7" s="1">
        <f>COUNTIF(DT!E4:E1004,"1")</f>
        <v>6</v>
      </c>
      <c r="H7" s="1">
        <f>COUNTIF(DT!E4:E1004,"2")</f>
        <v>11</v>
      </c>
      <c r="I7" s="1">
        <f>COUNTIF(DT!E4:E1004,"3")</f>
        <v>13</v>
      </c>
      <c r="J7" s="29" t="str">
        <f>Results!H7</f>
        <v>Stimulation</v>
      </c>
    </row>
    <row r="8" spans="1:11">
      <c r="A8" s="2">
        <v>6</v>
      </c>
      <c r="B8" s="1" t="str">
        <f>_xlfn.CONCAT(Results!F8,"/",Results!G8)</f>
        <v>boring/exciting</v>
      </c>
      <c r="C8" s="1">
        <f>COUNTIF(DT!F4:F1004,"-3")</f>
        <v>0</v>
      </c>
      <c r="D8" s="1">
        <f>COUNTIF(DT!F4:F1004,"-2")</f>
        <v>2</v>
      </c>
      <c r="E8" s="1">
        <f>COUNTIF(DT!F4:F1004,"-1")</f>
        <v>4</v>
      </c>
      <c r="F8" s="1">
        <f>COUNTIF(DT!F4:F1004,"0")</f>
        <v>6</v>
      </c>
      <c r="G8" s="1">
        <f>COUNTIF(DT!F4:F1004,"1")</f>
        <v>11</v>
      </c>
      <c r="H8" s="1">
        <f>COUNTIF(DT!F4:F1004,"2")</f>
        <v>5</v>
      </c>
      <c r="I8" s="1">
        <f>COUNTIF(DT!F4:F1004,"3")</f>
        <v>7</v>
      </c>
      <c r="J8" s="29" t="str">
        <f>Results!H8</f>
        <v>Stimulation</v>
      </c>
    </row>
    <row r="9" spans="1:11">
      <c r="A9" s="2">
        <v>7</v>
      </c>
      <c r="B9" s="1" t="str">
        <f>_xlfn.CONCAT(Results!F9,"/",Results!G9)</f>
        <v>not interesting/interesting</v>
      </c>
      <c r="C9" s="1">
        <f>COUNTIF(DT!G4:G1004,"-3")</f>
        <v>0</v>
      </c>
      <c r="D9" s="1">
        <f>COUNTIF(DT!G4:G1004,"-2")</f>
        <v>1</v>
      </c>
      <c r="E9" s="1">
        <f>COUNTIF(DT!G4:G1004,"-1")</f>
        <v>3</v>
      </c>
      <c r="F9" s="1">
        <f>COUNTIF(DT!G4:G1004,"0")</f>
        <v>1</v>
      </c>
      <c r="G9" s="1">
        <f>COUNTIF(DT!G4:G1004,"1")</f>
        <v>10</v>
      </c>
      <c r="H9" s="1">
        <f>COUNTIF(DT!G4:G1004,"2")</f>
        <v>8</v>
      </c>
      <c r="I9" s="1">
        <f>COUNTIF(DT!G4:G1004,"3")</f>
        <v>12</v>
      </c>
      <c r="J9" s="29" t="str">
        <f>Results!H9</f>
        <v>Stimulation</v>
      </c>
    </row>
    <row r="10" spans="1:11">
      <c r="A10" s="2">
        <v>8</v>
      </c>
      <c r="B10" s="1" t="str">
        <f>_xlfn.CONCAT(Results!F10,"/",Results!G10)</f>
        <v>unpredictable/predictable</v>
      </c>
      <c r="C10" s="1">
        <f>COUNTIF(DT!H4:H1004,"-3")</f>
        <v>2</v>
      </c>
      <c r="D10" s="1">
        <f>COUNTIF(DT!H4:H1004,"-2")</f>
        <v>1</v>
      </c>
      <c r="E10" s="1">
        <f>COUNTIF(DT!H4:H1004,"-1")</f>
        <v>2</v>
      </c>
      <c r="F10" s="1">
        <f>COUNTIF(DT!H4:H1004,"0")</f>
        <v>13</v>
      </c>
      <c r="G10" s="1">
        <f>COUNTIF(DT!H4:H1004,"1")</f>
        <v>6</v>
      </c>
      <c r="H10" s="1">
        <f>COUNTIF(DT!H4:H1004,"2")</f>
        <v>5</v>
      </c>
      <c r="I10" s="1">
        <f>COUNTIF(DT!H4:H1004,"3")</f>
        <v>6</v>
      </c>
      <c r="J10" s="28" t="str">
        <f>Results!H10</f>
        <v>Dependability</v>
      </c>
    </row>
    <row r="11" spans="1:11">
      <c r="A11" s="2">
        <v>9</v>
      </c>
      <c r="B11" s="1" t="str">
        <f>_xlfn.CONCAT(Results!G11,"/",Results!F11)</f>
        <v>slow/fast</v>
      </c>
      <c r="C11" s="1">
        <f>COUNTIF(DT!I4:I1004,"-3")</f>
        <v>0</v>
      </c>
      <c r="D11" s="1">
        <f>COUNTIF(DT!I4:I1004,"-2")</f>
        <v>1</v>
      </c>
      <c r="E11" s="1">
        <f>COUNTIF(DT!I4:I1004,"-1")</f>
        <v>3</v>
      </c>
      <c r="F11" s="1">
        <f>COUNTIF(DT!I4:I1004,"0")</f>
        <v>6</v>
      </c>
      <c r="G11" s="1">
        <f>COUNTIF(DT!I4:I1004,"1")</f>
        <v>8</v>
      </c>
      <c r="H11" s="1">
        <f>COUNTIF(DT!I4:I1004,"2")</f>
        <v>6</v>
      </c>
      <c r="I11" s="1">
        <f>COUNTIF(DT!I4:I1004,"3")</f>
        <v>11</v>
      </c>
      <c r="J11" s="28" t="str">
        <f>Results!H11</f>
        <v>Efficiency</v>
      </c>
    </row>
    <row r="12" spans="1:11">
      <c r="A12" s="2">
        <v>10</v>
      </c>
      <c r="B12" s="1" t="str">
        <f>_xlfn.CONCAT(Results!G12,"/",Results!F12)</f>
        <v>conventional/inventive</v>
      </c>
      <c r="C12" s="1">
        <f>COUNTIF(DT!J4:J1004,"-3")</f>
        <v>0</v>
      </c>
      <c r="D12" s="1">
        <f>COUNTIF(DT!J4:J1004,"-2")</f>
        <v>2</v>
      </c>
      <c r="E12" s="1">
        <f>COUNTIF(DT!J4:J1004,"-1")</f>
        <v>1</v>
      </c>
      <c r="F12" s="1">
        <f>COUNTIF(DT!J4:J1004,"0")</f>
        <v>5</v>
      </c>
      <c r="G12" s="1">
        <f>COUNTIF(DT!J4:J1004,"1")</f>
        <v>12</v>
      </c>
      <c r="H12" s="1">
        <f>COUNTIF(DT!J4:J1004,"2")</f>
        <v>7</v>
      </c>
      <c r="I12" s="1">
        <f>COUNTIF(DT!J4:J1004,"3")</f>
        <v>8</v>
      </c>
      <c r="J12" s="28" t="str">
        <f>Results!H12</f>
        <v>Novelty</v>
      </c>
    </row>
    <row r="13" spans="1:11">
      <c r="A13" s="2">
        <v>11</v>
      </c>
      <c r="B13" s="1" t="str">
        <f>_xlfn.CONCAT(Results!F13,"/",Results!G13)</f>
        <v>obstructive/supportive</v>
      </c>
      <c r="C13" s="1">
        <f>COUNTIF(DT!K4:K1004,"-3")</f>
        <v>0</v>
      </c>
      <c r="D13" s="1">
        <f>COUNTIF(DT!K4:K1004,"-2")</f>
        <v>1</v>
      </c>
      <c r="E13" s="1">
        <f>COUNTIF(DT!K4:K1004,"-1")</f>
        <v>1</v>
      </c>
      <c r="F13" s="1">
        <f>COUNTIF(DT!K4:K1004,"0")</f>
        <v>6</v>
      </c>
      <c r="G13" s="1">
        <f>COUNTIF(DT!K4:K1004,"1")</f>
        <v>6</v>
      </c>
      <c r="H13" s="1">
        <f>COUNTIF(DT!K4:K1004,"2")</f>
        <v>13</v>
      </c>
      <c r="I13" s="1">
        <f>COUNTIF(DT!K4:K1004,"3")</f>
        <v>8</v>
      </c>
      <c r="J13" s="28" t="str">
        <f>Results!H13</f>
        <v>Dependability</v>
      </c>
    </row>
    <row r="14" spans="1:11">
      <c r="A14" s="2">
        <v>12</v>
      </c>
      <c r="B14" s="1" t="str">
        <f>_xlfn.CONCAT(Results!G14,"/",Results!F14)</f>
        <v>bad/good</v>
      </c>
      <c r="C14" s="1">
        <f>COUNTIF(DT!L4:L1004,"-3")</f>
        <v>0</v>
      </c>
      <c r="D14" s="1">
        <f>COUNTIF(DT!L4:L1004,"-2")</f>
        <v>0</v>
      </c>
      <c r="E14" s="1">
        <f>COUNTIF(DT!L4:L1004,"-1")</f>
        <v>2</v>
      </c>
      <c r="F14" s="1">
        <f>COUNTIF(DT!L4:L1004,"0")</f>
        <v>4</v>
      </c>
      <c r="G14" s="1">
        <f>COUNTIF(DT!L4:L1004,"1")</f>
        <v>4</v>
      </c>
      <c r="H14" s="1">
        <f>COUNTIF(DT!L4:L1004,"2")</f>
        <v>13</v>
      </c>
      <c r="I14" s="1">
        <f>COUNTIF(DT!L4:L1004,"3")</f>
        <v>12</v>
      </c>
      <c r="J14" s="28" t="str">
        <f>Results!H14</f>
        <v>Attractiveness</v>
      </c>
    </row>
    <row r="15" spans="1:11">
      <c r="A15" s="2">
        <v>13</v>
      </c>
      <c r="B15" s="1" t="str">
        <f>_xlfn.CONCAT(Results!F15,"/",Results!G15)</f>
        <v>complicated/easy</v>
      </c>
      <c r="C15" s="1">
        <f>COUNTIF(DT!M4:M1004,"-3")</f>
        <v>1</v>
      </c>
      <c r="D15" s="1">
        <f>COUNTIF(DT!M4:M1004,"-2")</f>
        <v>1</v>
      </c>
      <c r="E15" s="1">
        <f>COUNTIF(DT!M4:M1004,"-1")</f>
        <v>1</v>
      </c>
      <c r="F15" s="1">
        <f>COUNTIF(DT!M4:M1004,"0")</f>
        <v>5</v>
      </c>
      <c r="G15" s="1">
        <f>COUNTIF(DT!M4:M1004,"1")</f>
        <v>10</v>
      </c>
      <c r="H15" s="1">
        <f>COUNTIF(DT!M4:M1004,"2")</f>
        <v>7</v>
      </c>
      <c r="I15" s="1">
        <f>COUNTIF(DT!M4:M1004,"3")</f>
        <v>10</v>
      </c>
      <c r="J15" s="28" t="str">
        <f>Results!H15</f>
        <v>Perspicuity</v>
      </c>
    </row>
    <row r="16" spans="1:11">
      <c r="A16" s="2">
        <v>14</v>
      </c>
      <c r="B16" s="1" t="str">
        <f>_xlfn.CONCAT(Results!F16,"/",Results!G16)</f>
        <v>unlikable/pleasing</v>
      </c>
      <c r="C16" s="1">
        <f>COUNTIF(DT!N4:N1004,"-3")</f>
        <v>0</v>
      </c>
      <c r="D16" s="1">
        <f>COUNTIF(DT!N4:N1004,"-2")</f>
        <v>1</v>
      </c>
      <c r="E16" s="1">
        <f>COUNTIF(DT!N4:N1004,"-1")</f>
        <v>2</v>
      </c>
      <c r="F16" s="1">
        <f>COUNTIF(DT!N4:N1004,"0")</f>
        <v>5</v>
      </c>
      <c r="G16" s="1">
        <f>COUNTIF(DT!N4:N1004,"1")</f>
        <v>9</v>
      </c>
      <c r="H16" s="1">
        <f>COUNTIF(DT!N4:N1004,"2")</f>
        <v>11</v>
      </c>
      <c r="I16" s="1">
        <f>COUNTIF(DT!N4:N1004,"3")</f>
        <v>7</v>
      </c>
      <c r="J16" s="28" t="str">
        <f>Results!H16</f>
        <v>Attractiveness</v>
      </c>
    </row>
    <row r="17" spans="1:10">
      <c r="A17" s="2">
        <v>15</v>
      </c>
      <c r="B17" s="1" t="str">
        <f>_xlfn.CONCAT(Results!F17,"/",Results!G17)</f>
        <v>usual/leading edge</v>
      </c>
      <c r="C17" s="1">
        <f>COUNTIF(DT!O4:O1004,"-3")</f>
        <v>1</v>
      </c>
      <c r="D17" s="1">
        <f>COUNTIF(DT!O4:O1004,"-2")</f>
        <v>3</v>
      </c>
      <c r="E17" s="1">
        <f>COUNTIF(DT!O4:O1004,"-1")</f>
        <v>7</v>
      </c>
      <c r="F17" s="1">
        <f>COUNTIF(DT!O4:O1004,"0")</f>
        <v>9</v>
      </c>
      <c r="G17" s="1">
        <f>COUNTIF(DT!O4:O1004,"1")</f>
        <v>8</v>
      </c>
      <c r="H17" s="1">
        <f>COUNTIF(DT!O4:O1004,"2")</f>
        <v>2</v>
      </c>
      <c r="I17" s="1">
        <f>COUNTIF(DT!O4:O1004,"3")</f>
        <v>5</v>
      </c>
      <c r="J17" s="28" t="str">
        <f>Results!H17</f>
        <v>Novelty</v>
      </c>
    </row>
    <row r="18" spans="1:10">
      <c r="A18" s="2">
        <v>16</v>
      </c>
      <c r="B18" s="1" t="str">
        <f>_xlfn.CONCAT(Results!F18,"/",Results!G18)</f>
        <v>unpleasant/pleasant</v>
      </c>
      <c r="C18" s="1">
        <f>COUNTIF(DT!P4:P1004,"-3")</f>
        <v>0</v>
      </c>
      <c r="D18" s="1">
        <f>COUNTIF(DT!P4:P1004,"-2")</f>
        <v>0</v>
      </c>
      <c r="E18" s="1">
        <f>COUNTIF(DT!P4:P1004,"-1")</f>
        <v>3</v>
      </c>
      <c r="F18" s="1">
        <f>COUNTIF(DT!P4:P1004,"0")</f>
        <v>3</v>
      </c>
      <c r="G18" s="1">
        <f>COUNTIF(DT!P4:P1004,"1")</f>
        <v>13</v>
      </c>
      <c r="H18" s="1">
        <f>COUNTIF(DT!P4:P1004,"2")</f>
        <v>7</v>
      </c>
      <c r="I18" s="1">
        <f>COUNTIF(DT!P4:P1004,"3")</f>
        <v>9</v>
      </c>
      <c r="J18" s="28" t="str">
        <f>Results!H18</f>
        <v>Attractiveness</v>
      </c>
    </row>
    <row r="19" spans="1:10">
      <c r="A19" s="2">
        <v>17</v>
      </c>
      <c r="B19" s="1" t="str">
        <f>_xlfn.CONCAT(Results!G19,"/",Results!F19)</f>
        <v>not secure/secure</v>
      </c>
      <c r="C19" s="1">
        <f>COUNTIF(DT!Q4:Q1004,"-3")</f>
        <v>1</v>
      </c>
      <c r="D19" s="1">
        <f>COUNTIF(DT!Q4:Q1004,"-2")</f>
        <v>1</v>
      </c>
      <c r="E19" s="1">
        <f>COUNTIF(DT!Q4:Q1004,"-1")</f>
        <v>1</v>
      </c>
      <c r="F19" s="1">
        <f>COUNTIF(DT!Q4:Q1004,"0")</f>
        <v>9</v>
      </c>
      <c r="G19" s="1">
        <f>COUNTIF(DT!Q4:Q1004,"1")</f>
        <v>4</v>
      </c>
      <c r="H19" s="1">
        <f>COUNTIF(DT!Q4:Q1004,"2")</f>
        <v>7</v>
      </c>
      <c r="I19" s="1">
        <f>COUNTIF(DT!Q4:Q1004,"3")</f>
        <v>12</v>
      </c>
      <c r="J19" s="28" t="str">
        <f>Results!H19</f>
        <v>Dependability</v>
      </c>
    </row>
    <row r="20" spans="1:10">
      <c r="A20" s="2">
        <v>18</v>
      </c>
      <c r="B20" s="1" t="str">
        <f>_xlfn.CONCAT(Results!G20,"/",Results!F20)</f>
        <v>demotivating/motivating</v>
      </c>
      <c r="C20" s="1">
        <f>COUNTIF(DT!R4:R1004,"-3")</f>
        <v>0</v>
      </c>
      <c r="D20" s="1">
        <f>COUNTIF(DT!R4:R1004,"-2")</f>
        <v>0</v>
      </c>
      <c r="E20" s="1">
        <f>COUNTIF(DT!R4:R1004,"-1")</f>
        <v>2</v>
      </c>
      <c r="F20" s="1">
        <f>COUNTIF(DT!R4:R1004,"0")</f>
        <v>8</v>
      </c>
      <c r="G20" s="1">
        <f>COUNTIF(DT!R4:R1004,"1")</f>
        <v>6</v>
      </c>
      <c r="H20" s="1">
        <f>COUNTIF(DT!R4:R1004,"2")</f>
        <v>12</v>
      </c>
      <c r="I20" s="1">
        <f>COUNTIF(DT!R4:R1004,"3")</f>
        <v>7</v>
      </c>
      <c r="J20" s="29" t="str">
        <f>Results!H20</f>
        <v>Stimulation</v>
      </c>
    </row>
    <row r="21" spans="1:10">
      <c r="A21" s="2">
        <v>19</v>
      </c>
      <c r="B21" s="1" t="str">
        <f>_xlfn.CONCAT(Results!G21,"/",Results!F21)</f>
        <v>does not meet expectations/meets expectations</v>
      </c>
      <c r="C21" s="1">
        <f>COUNTIF(DT!S4:S1004,"-3")</f>
        <v>0</v>
      </c>
      <c r="D21" s="1">
        <f>COUNTIF(DT!S4:S1004,"-2")</f>
        <v>0</v>
      </c>
      <c r="E21" s="1">
        <f>COUNTIF(DT!S4:S1004,"-1")</f>
        <v>2</v>
      </c>
      <c r="F21" s="1">
        <f>COUNTIF(DT!S4:S1004,"0")</f>
        <v>8</v>
      </c>
      <c r="G21" s="1">
        <f>COUNTIF(DT!S4:S1004,"1")</f>
        <v>8</v>
      </c>
      <c r="H21" s="1">
        <f>COUNTIF(DT!S4:S1004,"2")</f>
        <v>7</v>
      </c>
      <c r="I21" s="1">
        <f>COUNTIF(DT!S4:S1004,"3")</f>
        <v>10</v>
      </c>
      <c r="J21" s="28" t="str">
        <f>Results!H21</f>
        <v>Dependability</v>
      </c>
    </row>
    <row r="22" spans="1:10">
      <c r="A22" s="2">
        <v>20</v>
      </c>
      <c r="B22" s="1" t="str">
        <f>_xlfn.CONCAT(Results!F22,"/",Results!G22)</f>
        <v>inefficient/efficient</v>
      </c>
      <c r="C22" s="1">
        <f>COUNTIF(DT!T4:T1004,"-3")</f>
        <v>0</v>
      </c>
      <c r="D22" s="1">
        <f>COUNTIF(DT!T4:T1004,"-2")</f>
        <v>0</v>
      </c>
      <c r="E22" s="1">
        <f>COUNTIF(DT!T4:T1004,"-1")</f>
        <v>1</v>
      </c>
      <c r="F22" s="1">
        <f>COUNTIF(DT!T4:T1004,"0")</f>
        <v>5</v>
      </c>
      <c r="G22" s="1">
        <f>COUNTIF(DT!T4:T1004,"1")</f>
        <v>5</v>
      </c>
      <c r="H22" s="1">
        <f>COUNTIF(DT!T4:T1004,"2")</f>
        <v>13</v>
      </c>
      <c r="I22" s="1">
        <f>COUNTIF(DT!T4:T1004,"3")</f>
        <v>11</v>
      </c>
      <c r="J22" s="28" t="str">
        <f>Results!H22</f>
        <v>Efficiency</v>
      </c>
    </row>
    <row r="23" spans="1:10">
      <c r="A23" s="6">
        <v>21</v>
      </c>
      <c r="B23" s="1" t="str">
        <f>_xlfn.CONCAT(Results!G23,"/",Results!F23)</f>
        <v>confusing/clear</v>
      </c>
      <c r="C23" s="1">
        <f>COUNTIF(DT!U4:U1004,"-3")</f>
        <v>1</v>
      </c>
      <c r="D23" s="1">
        <f>COUNTIF(DT!U4:U1004,"-2")</f>
        <v>3</v>
      </c>
      <c r="E23" s="1">
        <f>COUNTIF(DT!U4:U1004,"-1")</f>
        <v>5</v>
      </c>
      <c r="F23" s="1">
        <f>COUNTIF(DT!U4:U1004,"0")</f>
        <v>3</v>
      </c>
      <c r="G23" s="1">
        <f>COUNTIF(DT!U4:U1004,"1")</f>
        <v>10</v>
      </c>
      <c r="H23" s="1">
        <f>COUNTIF(DT!U4:U1004,"2")</f>
        <v>5</v>
      </c>
      <c r="I23" s="1">
        <f>COUNTIF(DT!U4:U1004,"3")</f>
        <v>8</v>
      </c>
      <c r="J23" s="28" t="str">
        <f>Results!H23</f>
        <v>Perspicuity</v>
      </c>
    </row>
    <row r="24" spans="1:10">
      <c r="A24" s="6">
        <v>22</v>
      </c>
      <c r="B24" s="1" t="str">
        <f>_xlfn.CONCAT(Results!F24,"/",Results!G24)</f>
        <v>impractical/practical</v>
      </c>
      <c r="C24" s="1">
        <f>COUNTIF(DT!V4:V1004,"-3")</f>
        <v>0</v>
      </c>
      <c r="D24" s="1">
        <f>COUNTIF(DT!V4:V1004,"-2")</f>
        <v>0</v>
      </c>
      <c r="E24" s="1">
        <f>COUNTIF(DT!V4:V1004,"-1")</f>
        <v>4</v>
      </c>
      <c r="F24" s="1">
        <f>COUNTIF(DT!V4:V1004,"0")</f>
        <v>1</v>
      </c>
      <c r="G24" s="1">
        <f>COUNTIF(DT!V4:V1004,"1")</f>
        <v>8</v>
      </c>
      <c r="H24" s="1">
        <f>COUNTIF(DT!V4:V1004,"2")</f>
        <v>10</v>
      </c>
      <c r="I24" s="1">
        <f>COUNTIF(DT!V4:V1004,"3")</f>
        <v>12</v>
      </c>
      <c r="J24" s="28" t="str">
        <f>Results!H24</f>
        <v>Efficiency</v>
      </c>
    </row>
    <row r="25" spans="1:10">
      <c r="A25" s="6">
        <v>23</v>
      </c>
      <c r="B25" s="1" t="str">
        <f>_xlfn.CONCAT(Results!G25,"/",Results!F25)</f>
        <v>cluttered/organized</v>
      </c>
      <c r="C25" s="1">
        <f>COUNTIF(DT!W4:W1004,"-3")</f>
        <v>1</v>
      </c>
      <c r="D25" s="1">
        <f>COUNTIF(DT!W4:W1004,"-2")</f>
        <v>0</v>
      </c>
      <c r="E25" s="1">
        <f>COUNTIF(DT!W4:W1004,"-1")</f>
        <v>4</v>
      </c>
      <c r="F25" s="1">
        <f>COUNTIF(DT!W4:W1004,"0")</f>
        <v>3</v>
      </c>
      <c r="G25" s="1">
        <f>COUNTIF(DT!W4:W1004,"1")</f>
        <v>8</v>
      </c>
      <c r="H25" s="1">
        <f>COUNTIF(DT!W4:W1004,"2")</f>
        <v>7</v>
      </c>
      <c r="I25" s="1">
        <f>COUNTIF(DT!W4:W1004,"3")</f>
        <v>12</v>
      </c>
      <c r="J25" s="28" t="str">
        <f>Results!H25</f>
        <v>Efficiency</v>
      </c>
    </row>
    <row r="26" spans="1:10">
      <c r="A26" s="6">
        <v>24</v>
      </c>
      <c r="B26" s="1" t="str">
        <f>_xlfn.CONCAT(Results!G26,"/",Results!F26)</f>
        <v>unattractive/attractive</v>
      </c>
      <c r="C26" s="1">
        <f>COUNTIF(DT!X4:X1004,"-3")</f>
        <v>1</v>
      </c>
      <c r="D26" s="1">
        <f>COUNTIF(DT!X4:X1004,"-2")</f>
        <v>1</v>
      </c>
      <c r="E26" s="1">
        <f>COUNTIF(DT!X4:X1004,"-1")</f>
        <v>1</v>
      </c>
      <c r="F26" s="1">
        <f>COUNTIF(DT!X4:X1004,"0")</f>
        <v>8</v>
      </c>
      <c r="G26" s="1">
        <f>COUNTIF(DT!X4:X1004,"1")</f>
        <v>12</v>
      </c>
      <c r="H26" s="1">
        <f>COUNTIF(DT!X4:X1004,"2")</f>
        <v>5</v>
      </c>
      <c r="I26" s="1">
        <f>COUNTIF(DT!X4:X1004,"3")</f>
        <v>7</v>
      </c>
      <c r="J26" s="28" t="str">
        <f>Results!H26</f>
        <v>Attractiveness</v>
      </c>
    </row>
    <row r="27" spans="1:10">
      <c r="A27" s="6">
        <v>25</v>
      </c>
      <c r="B27" s="1" t="str">
        <f>_xlfn.CONCAT(Results!G27,"/",Results!F27)</f>
        <v>unfriendly/friendly</v>
      </c>
      <c r="C27" s="1">
        <f>COUNTIF(DT!Y4:Y1004,"-3")</f>
        <v>0</v>
      </c>
      <c r="D27" s="1">
        <f>COUNTIF(DT!Y4:Y1004,"-2")</f>
        <v>1</v>
      </c>
      <c r="E27" s="1">
        <f>COUNTIF(DT!Y4:Y1004,"-1")</f>
        <v>2</v>
      </c>
      <c r="F27" s="1">
        <f>COUNTIF(DT!Y4:Y1004,"0")</f>
        <v>1</v>
      </c>
      <c r="G27" s="1">
        <f>COUNTIF(DT!Y4:Y1004,"1")</f>
        <v>10</v>
      </c>
      <c r="H27" s="1">
        <f>COUNTIF(DT!Y4:Y1004,"2")</f>
        <v>7</v>
      </c>
      <c r="I27" s="1">
        <f>COUNTIF(DT!Y4:Y1004,"3")</f>
        <v>14</v>
      </c>
      <c r="J27" s="28" t="str">
        <f>Results!H27</f>
        <v>Attractiveness</v>
      </c>
    </row>
    <row r="28" spans="1:10">
      <c r="A28" s="6">
        <v>26</v>
      </c>
      <c r="B28" s="1" t="str">
        <f>_xlfn.CONCAT(Results!F28,"/",Results!G28)</f>
        <v>conservative/innovative</v>
      </c>
      <c r="C28" s="1">
        <f>COUNTIF(DT!Z4:Z1004,"-3")</f>
        <v>1</v>
      </c>
      <c r="D28" s="1">
        <f>COUNTIF(DT!Z4:Z1004,"-2")</f>
        <v>2</v>
      </c>
      <c r="E28" s="1">
        <f>COUNTIF(DT!Z4:Z1004,"-1")</f>
        <v>5</v>
      </c>
      <c r="F28" s="1">
        <f>COUNTIF(DT!Z4:Z1004,"0")</f>
        <v>4</v>
      </c>
      <c r="G28" s="1">
        <f>COUNTIF(DT!Z4:Z1004,"1")</f>
        <v>10</v>
      </c>
      <c r="H28" s="1">
        <f>COUNTIF(DT!Z4:Z1004,"2")</f>
        <v>5</v>
      </c>
      <c r="I28" s="1">
        <f>COUNTIF(DT!Z4:Z1004,"3")</f>
        <v>8</v>
      </c>
      <c r="J28" s="28" t="str">
        <f>Results!H28</f>
        <v>Novelty</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E15" sqref="E15"/>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54" t="s">
        <v>1284</v>
      </c>
      <c r="B1" s="174"/>
      <c r="C1" s="174"/>
      <c r="D1" s="174"/>
      <c r="E1" s="174"/>
      <c r="F1" s="174"/>
      <c r="G1" s="174"/>
      <c r="H1" s="174"/>
      <c r="I1" s="174"/>
      <c r="J1" s="174"/>
      <c r="K1" s="174"/>
      <c r="L1" s="174"/>
      <c r="M1" s="174"/>
      <c r="N1" s="174"/>
      <c r="O1" s="174"/>
      <c r="P1" s="174"/>
      <c r="Q1" s="174"/>
      <c r="R1" s="174"/>
    </row>
    <row r="2" spans="1:18" s="46" customFormat="1" ht="18.600000000000001" customHeight="1">
      <c r="A2" s="55"/>
      <c r="B2" s="56"/>
      <c r="C2" s="56"/>
      <c r="D2" s="56"/>
      <c r="E2" s="56"/>
      <c r="F2" s="56"/>
      <c r="G2" s="56"/>
      <c r="H2" s="56"/>
      <c r="I2" s="56"/>
      <c r="J2" s="56"/>
      <c r="K2" s="56"/>
      <c r="L2" s="56"/>
      <c r="M2" s="56"/>
      <c r="N2" s="56"/>
      <c r="O2" s="56"/>
      <c r="P2" s="56"/>
      <c r="Q2" s="56"/>
      <c r="R2" s="56"/>
    </row>
    <row r="3" spans="1:18" s="46" customFormat="1" ht="172.9" customHeight="1">
      <c r="A3" s="175" t="s">
        <v>1470</v>
      </c>
      <c r="B3" s="173"/>
      <c r="C3" s="173"/>
      <c r="D3" s="173"/>
      <c r="E3" s="173"/>
      <c r="F3" s="173"/>
      <c r="G3" s="173"/>
      <c r="H3" s="173"/>
      <c r="I3" s="173"/>
      <c r="J3" s="173"/>
      <c r="K3" s="173"/>
      <c r="L3" s="173"/>
      <c r="M3" s="173"/>
      <c r="N3" s="173"/>
      <c r="O3" s="173"/>
      <c r="P3" s="173"/>
      <c r="Q3" s="173"/>
      <c r="R3" s="56"/>
    </row>
    <row r="5" spans="1:18">
      <c r="A5" s="158" t="str">
        <f>VLOOKUP(Read_First!B5,Items!A1:BI50,54,FALSE)</f>
        <v>Attractiveness</v>
      </c>
      <c r="B5" s="158"/>
      <c r="D5" s="162" t="str">
        <f>VLOOKUP(Read_First!B5,Items!A1:BI50,55,FALSE)</f>
        <v>Perspicuity</v>
      </c>
      <c r="E5" s="162"/>
      <c r="G5" s="162" t="str">
        <f>VLOOKUP(Read_First!B5,Items!A1:BI50,56,FALSE)</f>
        <v>Efficiency</v>
      </c>
      <c r="H5" s="162"/>
      <c r="J5" s="162" t="str">
        <f>VLOOKUP(Read_First!B5,Items!A1:BI50,57,FALSE)</f>
        <v>Dependability</v>
      </c>
      <c r="K5" s="162"/>
      <c r="M5" s="162" t="str">
        <f>VLOOKUP(Read_First!B5,Items!A1:BI50,58,FALSE)</f>
        <v>Stimulation</v>
      </c>
      <c r="N5" s="162"/>
      <c r="P5" s="162" t="str">
        <f>VLOOKUP(Read_First!B5,Items!A1:BI50,59,FALSE)</f>
        <v>Novelty</v>
      </c>
      <c r="Q5" s="162"/>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0.61941021730351264</v>
      </c>
      <c r="D7" s="94" t="s">
        <v>5</v>
      </c>
      <c r="E7" s="95">
        <f>CORREL(DT!B4:B1004,DT!D4:D1004)</f>
        <v>0.70344329481003942</v>
      </c>
      <c r="G7" s="94" t="s">
        <v>11</v>
      </c>
      <c r="H7" s="95">
        <f>CORREL(DT!I4:I1004,DT!T4:T1004)</f>
        <v>0.36723268230697464</v>
      </c>
      <c r="J7" s="94" t="s">
        <v>17</v>
      </c>
      <c r="K7" s="95">
        <f>CORREL(DT!H4:H1004,DT!K4:K1004)</f>
        <v>3.8383167895426555E-2</v>
      </c>
      <c r="M7" s="94" t="s">
        <v>24</v>
      </c>
      <c r="N7" s="95">
        <f>CORREL(DT!E4:E1004,DT!F4:F1004)</f>
        <v>0.7725404673287547</v>
      </c>
      <c r="P7" s="94" t="s">
        <v>34</v>
      </c>
      <c r="Q7" s="95">
        <f>CORREL(DT!C4:C1004,DT!J4:J1004)</f>
        <v>0.44821652662432471</v>
      </c>
    </row>
    <row r="8" spans="1:18">
      <c r="A8" s="40" t="s">
        <v>37</v>
      </c>
      <c r="B8" s="41">
        <f>CORREL(DT!A4:A1004,DT!N4:N1004)</f>
        <v>0.65458897018687145</v>
      </c>
      <c r="D8" s="40" t="s">
        <v>6</v>
      </c>
      <c r="E8" s="41">
        <f>CORREL(DT!B4:B1004,DT!M4:M1004)</f>
        <v>0.60680619967771232</v>
      </c>
      <c r="G8" s="40" t="s">
        <v>12</v>
      </c>
      <c r="H8" s="41">
        <f>CORREL(DT!I4:I1004,DT!V4:V1004)</f>
        <v>0.38484374881962474</v>
      </c>
      <c r="J8" s="40" t="s">
        <v>18</v>
      </c>
      <c r="K8" s="41">
        <f>CORREL(DT!H4:H1004,DT!Q4:Q1004)</f>
        <v>0.29691246884915934</v>
      </c>
      <c r="M8" s="40" t="s">
        <v>25</v>
      </c>
      <c r="N8" s="41">
        <f>CORREL(DT!E4:E1004,DT!G4:G1004)</f>
        <v>0.75708351889904779</v>
      </c>
      <c r="P8" s="40" t="s">
        <v>33</v>
      </c>
      <c r="Q8" s="41">
        <f>CORREL(DT!C4:C1004,DT!O4:O1004)</f>
        <v>0.26138160782396253</v>
      </c>
    </row>
    <row r="9" spans="1:18">
      <c r="A9" s="40" t="s">
        <v>38</v>
      </c>
      <c r="B9" s="41">
        <f>CORREL(DT!A4:A1004,DT!P4:P1004)</f>
        <v>0.81087125552072326</v>
      </c>
      <c r="D9" s="40" t="s">
        <v>7</v>
      </c>
      <c r="E9" s="41">
        <f>CORREL(DT!B4:B1004,DT!U4:U1004)</f>
        <v>0.54994883916741866</v>
      </c>
      <c r="G9" s="40" t="s">
        <v>13</v>
      </c>
      <c r="H9" s="41">
        <f>CORREL(DT!I4:I1004,DT!W4:W1004)</f>
        <v>0.22080474127183161</v>
      </c>
      <c r="J9" s="40" t="s">
        <v>19</v>
      </c>
      <c r="K9" s="41">
        <f>CORREL(DT!H4:H1004,DT!S4:S1004)</f>
        <v>0.15224894507680423</v>
      </c>
      <c r="M9" s="40" t="s">
        <v>26</v>
      </c>
      <c r="N9" s="41">
        <f>CORREL(DT!E4:E1004,DT!R4:R1004)</f>
        <v>0.72975638311577984</v>
      </c>
      <c r="P9" s="40" t="s">
        <v>32</v>
      </c>
      <c r="Q9" s="41">
        <f>CORREL(DT!C4:C1004,DT!Z4:Z1004)</f>
        <v>0.34130205962294952</v>
      </c>
    </row>
    <row r="10" spans="1:18">
      <c r="A10" s="40" t="s">
        <v>39</v>
      </c>
      <c r="B10" s="41">
        <f>CORREL(DT!A4:A1004,DT!X4:X1004)</f>
        <v>0.69055851832121717</v>
      </c>
      <c r="D10" s="40" t="s">
        <v>8</v>
      </c>
      <c r="E10" s="41">
        <f>CORREL(DT!D4:D1004,DT!M4:M1004)</f>
        <v>0.39051015045762943</v>
      </c>
      <c r="G10" s="40" t="s">
        <v>14</v>
      </c>
      <c r="H10" s="41">
        <f>CORREL(DT!T4:T1004,DT!V4:V1004)</f>
        <v>0.76130621694775558</v>
      </c>
      <c r="J10" s="40" t="s">
        <v>20</v>
      </c>
      <c r="K10" s="41">
        <f>CORREL(DT!K4:K1004,DT!Q4:Q1004)</f>
        <v>0.5226967951927789</v>
      </c>
      <c r="M10" s="40" t="s">
        <v>27</v>
      </c>
      <c r="N10" s="41">
        <f>CORREL(DT!F4:F1004,DT!G4:G1004)</f>
        <v>0.81292527967793338</v>
      </c>
      <c r="P10" s="40" t="s">
        <v>31</v>
      </c>
      <c r="Q10" s="41">
        <f>CORREL(DT!J4:J1004,DT!O4:O1004)</f>
        <v>0.69198705065936073</v>
      </c>
    </row>
    <row r="11" spans="1:18">
      <c r="A11" s="40" t="s">
        <v>40</v>
      </c>
      <c r="B11" s="41">
        <f>CORREL(DT!A4:A1004,DT!Y4:Y1004)</f>
        <v>0.63245736817327891</v>
      </c>
      <c r="D11" s="40" t="s">
        <v>9</v>
      </c>
      <c r="E11" s="41">
        <f>CORREL(DT!D4:D1004,DT!U4:U1004)</f>
        <v>0.52520542058434661</v>
      </c>
      <c r="G11" s="40" t="s">
        <v>15</v>
      </c>
      <c r="H11" s="41">
        <f>CORREL(DT!T4:T1004,DT!W4:W1004)</f>
        <v>0.86938474849956104</v>
      </c>
      <c r="J11" s="40" t="s">
        <v>21</v>
      </c>
      <c r="K11" s="41">
        <f>CORREL(DT!K4:K1004,DT!S4:S1004)</f>
        <v>0.56219084838646183</v>
      </c>
      <c r="M11" s="40" t="s">
        <v>28</v>
      </c>
      <c r="N11" s="41">
        <f>CORREL(DT!F4:F1004,DT!R4:R1004)</f>
        <v>0.83107237004967527</v>
      </c>
      <c r="P11" s="40" t="s">
        <v>30</v>
      </c>
      <c r="Q11" s="41">
        <f>CORREL(DT!J4:J1004,DT!Z4:Z1004)</f>
        <v>0.7480345024189845</v>
      </c>
    </row>
    <row r="12" spans="1:18">
      <c r="A12" s="40" t="s">
        <v>41</v>
      </c>
      <c r="B12" s="41">
        <f>CORREL(DT!L4:L1004,DT!N4:N1004)</f>
        <v>0.72888489104340914</v>
      </c>
      <c r="D12" s="40" t="s">
        <v>10</v>
      </c>
      <c r="E12" s="41">
        <f>CORREL(DT!M4:M1004,DT!U4:U1004)</f>
        <v>0.30426799153781581</v>
      </c>
      <c r="G12" s="40" t="s">
        <v>16</v>
      </c>
      <c r="H12" s="41">
        <f>CORREL(DT!V4:V1004,DT!W4:W1004)</f>
        <v>0.72116595775982895</v>
      </c>
      <c r="J12" s="40" t="s">
        <v>22</v>
      </c>
      <c r="K12" s="41">
        <f>CORREL(DT!Q4:Q1004,DT!S4:S1004)</f>
        <v>0.43084301043489809</v>
      </c>
      <c r="M12" s="40" t="s">
        <v>23</v>
      </c>
      <c r="N12" s="41">
        <f>CORREL(DT!G4:G1004,DT!R4:R1004)</f>
        <v>0.70687061971672005</v>
      </c>
      <c r="P12" s="40" t="s">
        <v>29</v>
      </c>
      <c r="Q12" s="41">
        <f>CORREL(DT!O4:O1004,DT!Z4:Z1004)</f>
        <v>0.69916767031683635</v>
      </c>
    </row>
    <row r="13" spans="1:18">
      <c r="A13" s="40" t="s">
        <v>42</v>
      </c>
      <c r="B13" s="41">
        <f>CORREL(DT!L4:L1004,DT!P4:P1004)</f>
        <v>0.73749444262811359</v>
      </c>
      <c r="D13" s="42" t="s">
        <v>828</v>
      </c>
      <c r="E13" s="41">
        <f>AVERAGE(E7:E12)</f>
        <v>0.51336364937249368</v>
      </c>
      <c r="G13" s="42" t="s">
        <v>828</v>
      </c>
      <c r="H13" s="41">
        <f>AVERAGE(H7:H12)</f>
        <v>0.55412301593426272</v>
      </c>
      <c r="J13" s="42" t="s">
        <v>828</v>
      </c>
      <c r="K13" s="41">
        <f>AVERAGE(K7:K12)</f>
        <v>0.33387920597258813</v>
      </c>
      <c r="M13" s="42" t="s">
        <v>828</v>
      </c>
      <c r="N13" s="41">
        <f>AVERAGE(N7:N12)</f>
        <v>0.76837477313131852</v>
      </c>
      <c r="P13" s="42" t="s">
        <v>828</v>
      </c>
      <c r="Q13" s="41">
        <f>AVERAGE(Q7:Q12)</f>
        <v>0.53168156957773649</v>
      </c>
    </row>
    <row r="14" spans="1:18">
      <c r="A14" s="40" t="s">
        <v>43</v>
      </c>
      <c r="B14" s="41">
        <f>CORREL(DT!L4:L1004,DT!X4:X1004)</f>
        <v>0.67251241347758994</v>
      </c>
      <c r="C14" s="8"/>
      <c r="D14" s="57" t="s">
        <v>4</v>
      </c>
      <c r="E14" s="58">
        <f>(4*E13)/(1+(3*E13))</f>
        <v>0.80841774544011358</v>
      </c>
      <c r="F14" s="60"/>
      <c r="G14" s="57" t="s">
        <v>4</v>
      </c>
      <c r="H14" s="58">
        <f>(4*H13)/(1+(3*H13))</f>
        <v>0.83252622906140195</v>
      </c>
      <c r="I14" s="60"/>
      <c r="J14" s="57" t="s">
        <v>4</v>
      </c>
      <c r="K14" s="58">
        <f>(4*K13)/(1+(3*K13))</f>
        <v>0.66721209270619386</v>
      </c>
      <c r="L14" s="60"/>
      <c r="M14" s="57" t="s">
        <v>4</v>
      </c>
      <c r="N14" s="58">
        <f>(4*N13)/(1+(3*N13))</f>
        <v>0.92991936021603161</v>
      </c>
      <c r="O14" s="59"/>
      <c r="P14" s="57" t="s">
        <v>4</v>
      </c>
      <c r="Q14" s="58">
        <f>(4*Q13)/(1+(3*Q13))</f>
        <v>0.81953357919182956</v>
      </c>
    </row>
    <row r="15" spans="1:18">
      <c r="A15" s="40" t="s">
        <v>44</v>
      </c>
      <c r="B15" s="41">
        <f>CORREL(DT!L4:L1004,DT!Y4:Y1004)</f>
        <v>0.78529752900968441</v>
      </c>
      <c r="D15" s="179" t="s">
        <v>1469</v>
      </c>
      <c r="E15" s="146">
        <f>1-EXP(LN(1-E14)+1.96*SQRT(8/(3*(Results!E3-2))))</f>
        <v>0.66555187582238617</v>
      </c>
      <c r="F15" s="46"/>
      <c r="G15" s="179" t="s">
        <v>1469</v>
      </c>
      <c r="H15" s="146">
        <f>1-EXP(LN(1-H14)+1.96*SQRT(8/(3*(Results!E3-2))))</f>
        <v>0.70763843098079326</v>
      </c>
      <c r="I15" s="46"/>
      <c r="J15" s="179" t="s">
        <v>1469</v>
      </c>
      <c r="K15" s="146">
        <f>1-EXP(LN(1-K14)+1.96*SQRT(8/(3*(Results!E3-2))))</f>
        <v>0.41904696967319643</v>
      </c>
      <c r="L15" s="46"/>
      <c r="M15" s="179" t="s">
        <v>1469</v>
      </c>
      <c r="N15" s="146">
        <f>1-EXP(LN(1-N14)+1.96*SQRT(8/(3*(Results!E3-2))))</f>
        <v>0.87765913617229763</v>
      </c>
      <c r="O15" s="46"/>
      <c r="P15" s="179" t="s">
        <v>1469</v>
      </c>
      <c r="Q15" s="146">
        <f>1-EXP(LN(1-Q14)+1.96*SQRT(8/(3*(Results!E3-2))))</f>
        <v>0.68495695984476646</v>
      </c>
    </row>
    <row r="16" spans="1:18">
      <c r="A16" s="40" t="s">
        <v>45</v>
      </c>
      <c r="B16" s="41">
        <f>CORREL(DT!N4:N1004,DT!P4:P1004)</f>
        <v>0.90065284863179218</v>
      </c>
      <c r="D16" s="180"/>
      <c r="E16" s="146">
        <f>1-EXP(LN(1-E14)-1.96*SQRT(8/(3*(Results!E3-2))))</f>
        <v>0.89025574488569403</v>
      </c>
      <c r="G16" s="180"/>
      <c r="H16" s="146">
        <f>1-EXP(LN(1-H14)-1.96*SQRT(8/(3*(Results!E3-2))))</f>
        <v>0.90406583174907162</v>
      </c>
      <c r="J16" s="180"/>
      <c r="K16" s="146">
        <f>1-EXP(LN(1-K14)-1.96*SQRT(8/(3*(Results!E3-2))))</f>
        <v>0.8093687691435365</v>
      </c>
      <c r="M16" s="180"/>
      <c r="N16" s="146">
        <f>1-EXP(LN(1-N14)-1.96*SQRT(8/(3*(Results!E3-2))))</f>
        <v>0.95985563679322139</v>
      </c>
      <c r="P16" s="180"/>
      <c r="Q16" s="146">
        <f>1-EXP(LN(1-Q14)-1.96*SQRT(8/(3*(Results!E3-2))))</f>
        <v>0.89662323908738284</v>
      </c>
    </row>
    <row r="17" spans="1:18">
      <c r="A17" s="40" t="s">
        <v>46</v>
      </c>
      <c r="B17" s="41">
        <f>CORREL(DT!N4:N1004,DT!X4:X1004)</f>
        <v>0.75425035302640908</v>
      </c>
    </row>
    <row r="18" spans="1:18">
      <c r="A18" s="40" t="s">
        <v>47</v>
      </c>
      <c r="B18" s="41">
        <f>CORREL(DT!N4:N1004,DT!Y4:Y1004)</f>
        <v>0.82514401881429045</v>
      </c>
    </row>
    <row r="19" spans="1:18">
      <c r="A19" s="40" t="s">
        <v>48</v>
      </c>
      <c r="B19" s="41">
        <f>CORREL(DT!P4:P1004,DT!X4:X1004)</f>
        <v>0.75753371211057596</v>
      </c>
    </row>
    <row r="20" spans="1:18">
      <c r="A20" s="40" t="s">
        <v>116</v>
      </c>
      <c r="B20" s="41">
        <f>CORREL(DT!P4:P1004,DT!Y4:Y1004)</f>
        <v>0.79052819311398836</v>
      </c>
    </row>
    <row r="21" spans="1:18">
      <c r="A21" s="40" t="s">
        <v>35</v>
      </c>
      <c r="B21" s="41">
        <f>CORREL(DT!X4:X1004,DT!Y4:Y1004)</f>
        <v>0.77809619125077989</v>
      </c>
    </row>
    <row r="22" spans="1:18">
      <c r="A22" s="42" t="s">
        <v>828</v>
      </c>
      <c r="B22" s="41">
        <f>AVERAGE(B7:B21)</f>
        <v>0.74255206150748243</v>
      </c>
    </row>
    <row r="23" spans="1:18">
      <c r="A23" s="57" t="s">
        <v>4</v>
      </c>
      <c r="B23" s="58">
        <f>(6*B22)/(1+(5*B22))</f>
        <v>0.9453721552354859</v>
      </c>
    </row>
    <row r="24" spans="1:18">
      <c r="A24" s="179" t="s">
        <v>1469</v>
      </c>
      <c r="B24" s="146">
        <f>1-EXP(LN(1-B23)+1.96*SQRT(10/(5*(Results!E3-2))))</f>
        <v>0.91149470552792999</v>
      </c>
    </row>
    <row r="25" spans="1:18" s="142" customFormat="1">
      <c r="A25" s="180"/>
      <c r="B25" s="146">
        <f>1-EXP(LN(1-B23)-1.96*SQRT(10/(5*(Results!E3-2))))</f>
        <v>0.96628222705300881</v>
      </c>
    </row>
    <row r="26" spans="1:18">
      <c r="A26" s="46"/>
      <c r="B26" s="46"/>
    </row>
    <row r="27" spans="1:18" ht="66.599999999999994" customHeight="1">
      <c r="A27" s="176" t="s">
        <v>1285</v>
      </c>
      <c r="B27" s="177"/>
      <c r="C27" s="177"/>
      <c r="D27" s="177"/>
      <c r="E27" s="177"/>
      <c r="F27" s="177"/>
      <c r="G27" s="177"/>
      <c r="H27" s="177"/>
      <c r="I27" s="177"/>
      <c r="J27" s="177"/>
      <c r="K27" s="177"/>
      <c r="L27" s="177"/>
      <c r="M27" s="177"/>
      <c r="N27" s="177"/>
      <c r="O27" s="177"/>
      <c r="P27" s="177"/>
      <c r="Q27" s="177"/>
      <c r="R27" s="177"/>
    </row>
    <row r="29" spans="1:18">
      <c r="A29" s="178" t="str">
        <f>VLOOKUP(Read_First!B5,Items!A1:BI50,54,FALSE)</f>
        <v>Attractiveness</v>
      </c>
      <c r="B29" s="178"/>
      <c r="C29" s="46"/>
      <c r="D29" s="178" t="str">
        <f>VLOOKUP(Read_First!B5,Items!A1:BI50,55,FALSE)</f>
        <v>Perspicuity</v>
      </c>
      <c r="E29" s="178"/>
      <c r="F29" s="46"/>
      <c r="G29" s="178" t="str">
        <f>VLOOKUP(Read_First!B5,Items!A1:BI50,56,FALSE)</f>
        <v>Efficiency</v>
      </c>
      <c r="H29" s="178"/>
      <c r="I29" s="46"/>
      <c r="J29" s="178" t="str">
        <f>VLOOKUP(Read_First!B5,Items!A1:BI50,57,FALSE)</f>
        <v>Dependability</v>
      </c>
      <c r="K29" s="178"/>
      <c r="L29" s="46"/>
      <c r="M29" s="178" t="str">
        <f>VLOOKUP(Read_First!B5,Items!A1:BI5,58,FALSE)</f>
        <v>Stimulation</v>
      </c>
      <c r="N29" s="178"/>
      <c r="O29" s="46"/>
      <c r="P29" s="178" t="str">
        <f>VLOOKUP(Read_First!B5,Items!A1:BI55,59,FALSE)</f>
        <v>Novelty</v>
      </c>
      <c r="Q29" s="178"/>
    </row>
    <row r="30" spans="1:18">
      <c r="A30" s="53" t="s">
        <v>1283</v>
      </c>
      <c r="B30" s="53">
        <f>1-((Results!C3+Results!C14+Results!C16+Results!C18+Results!C26+Results!C27)/(36*(Results!M3)))</f>
        <v>0.78711857096646654</v>
      </c>
      <c r="C30" s="46"/>
      <c r="D30" s="53" t="s">
        <v>1283</v>
      </c>
      <c r="E30" s="53">
        <f>1-((Results!C4+Results!C6+Results!C15+Results!C23)/(16*(Results!M4)))</f>
        <v>0.60094198244487262</v>
      </c>
      <c r="F30" s="46"/>
      <c r="G30" s="53" t="s">
        <v>1283</v>
      </c>
      <c r="H30" s="53">
        <f>1-((Results!C11+Results!C22+Results!C24+Results!C25)/(16*(Results!M5)))</f>
        <v>0.61266020090058881</v>
      </c>
      <c r="I30" s="46"/>
      <c r="J30" s="53" t="s">
        <v>1283</v>
      </c>
      <c r="K30" s="53">
        <f>1-((Results!C10+Results!C13+Results!C19+Results!C21)/(16*(Results!M6)))</f>
        <v>0.48927300457549572</v>
      </c>
      <c r="L30" s="46"/>
      <c r="M30" s="53" t="s">
        <v>1283</v>
      </c>
      <c r="N30" s="53">
        <f>1-((Results!C7+Results!C8+Results!C9+Results!C20)/(16*(Results!M7)))</f>
        <v>0.69620905410379086</v>
      </c>
      <c r="O30" s="46"/>
      <c r="P30" s="53" t="s">
        <v>1283</v>
      </c>
      <c r="Q30" s="53">
        <f>1-((Results!C5+Results!C12+Results!C17+Results!C28)/(16*(Results!M8)))</f>
        <v>0.61124377430579235</v>
      </c>
    </row>
    <row r="32" spans="1:18">
      <c r="A32" s="97" t="s">
        <v>0</v>
      </c>
      <c r="B32" s="70" t="s">
        <v>1280</v>
      </c>
      <c r="D32" s="97" t="s">
        <v>0</v>
      </c>
      <c r="E32" s="70" t="s">
        <v>1280</v>
      </c>
      <c r="G32" s="97" t="s">
        <v>0</v>
      </c>
      <c r="H32" s="70" t="s">
        <v>1280</v>
      </c>
      <c r="J32" s="97" t="s">
        <v>0</v>
      </c>
      <c r="K32" s="70" t="s">
        <v>1280</v>
      </c>
      <c r="M32" s="97" t="s">
        <v>0</v>
      </c>
      <c r="N32" s="70" t="s">
        <v>1280</v>
      </c>
      <c r="P32" s="93" t="s">
        <v>0</v>
      </c>
      <c r="Q32" s="96" t="s">
        <v>1280</v>
      </c>
    </row>
    <row r="33" spans="1:17">
      <c r="A33" s="40" t="s">
        <v>36</v>
      </c>
      <c r="B33" s="41">
        <f>COVAR(DT!A4:A1004,DT!L4:L1004)^2</f>
        <v>0.80633069554352332</v>
      </c>
      <c r="D33" s="40" t="s">
        <v>5</v>
      </c>
      <c r="E33" s="41">
        <f>_xlfn.COVARIANCE.S(DT!B4:B1004,DT!D4:D1004)^2</f>
        <v>2.1281660899653985</v>
      </c>
      <c r="G33" s="40" t="s">
        <v>11</v>
      </c>
      <c r="H33" s="41">
        <f>COVAR(DT!I4:I1004,DT!T4:T1004)^2</f>
        <v>0.34641632653061205</v>
      </c>
      <c r="J33" s="40" t="s">
        <v>17</v>
      </c>
      <c r="K33" s="41">
        <f>COVAR(DT!H4:H1004,DT!K4:K1004)^2</f>
        <v>5.763598500624737E-3</v>
      </c>
      <c r="M33" s="40" t="s">
        <v>24</v>
      </c>
      <c r="N33" s="41">
        <f>COVAR(DT!E4:E1004,DT!F4:F1004)^2</f>
        <v>1.7166347355268654</v>
      </c>
      <c r="P33" s="40" t="s">
        <v>34</v>
      </c>
      <c r="Q33" s="41">
        <f>COVAR(DT!C4:C1004,DT!J4:J1004)^2</f>
        <v>0.8509121199500207</v>
      </c>
    </row>
    <row r="34" spans="1:17">
      <c r="A34" s="40" t="s">
        <v>37</v>
      </c>
      <c r="B34" s="41">
        <f>COVAR(DT!A4:A1004,DT!N4:N1004)^2</f>
        <v>1.0329196168263219</v>
      </c>
      <c r="D34" s="40" t="s">
        <v>6</v>
      </c>
      <c r="E34" s="41">
        <f>_xlfn.COVARIANCE.S(DT!B4:B1004,DT!M4:M1004)^2</f>
        <v>1.6595501730103808</v>
      </c>
      <c r="G34" s="40" t="s">
        <v>12</v>
      </c>
      <c r="H34" s="41">
        <f>COVAR(DT!I4:I1004,DT!V4:V1004)^2</f>
        <v>0.49860891295293647</v>
      </c>
      <c r="J34" s="40" t="s">
        <v>18</v>
      </c>
      <c r="K34" s="41">
        <f>COVAR(DT!H4:H1004,DT!Q4:Q1004)^2</f>
        <v>0.55548121615993329</v>
      </c>
      <c r="M34" s="40" t="s">
        <v>25</v>
      </c>
      <c r="N34" s="41">
        <f>COVAR(DT!E4:E1004,DT!G4:G1004)^2</f>
        <v>1.4498125780924609</v>
      </c>
      <c r="P34" s="40" t="s">
        <v>33</v>
      </c>
      <c r="Q34" s="41">
        <f>COVAR(DT!C4:C1004,DT!O4:O1004)^2</f>
        <v>0.39202932111620153</v>
      </c>
    </row>
    <row r="35" spans="1:17">
      <c r="A35" s="40" t="s">
        <v>38</v>
      </c>
      <c r="B35" s="41">
        <f>COVAR(DT!A4:A1004,DT!P4:P1004)^2</f>
        <v>1.430220741357769</v>
      </c>
      <c r="D35" s="40" t="s">
        <v>7</v>
      </c>
      <c r="E35" s="41">
        <f>_xlfn.COVARIANCE.S(DT!B4:B1004,DT!U4:U1004)^2</f>
        <v>1.8304498269896208</v>
      </c>
      <c r="G35" s="40" t="s">
        <v>13</v>
      </c>
      <c r="H35" s="41">
        <f>COVAR(DT!I4:I1004,DT!W4:W1004)^2</f>
        <v>0.23750703873386095</v>
      </c>
      <c r="J35" s="40" t="s">
        <v>19</v>
      </c>
      <c r="K35" s="41">
        <f>COVAR(DT!H4:H1004,DT!S4:S1004)^2</f>
        <v>9.3710953769262778E-2</v>
      </c>
      <c r="M35" s="40" t="s">
        <v>26</v>
      </c>
      <c r="N35" s="41">
        <f>COVAR(DT!E4:E1004,DT!R4:R1004)^2</f>
        <v>1.0579591836734696</v>
      </c>
      <c r="P35" s="40" t="s">
        <v>32</v>
      </c>
      <c r="Q35" s="41">
        <f>COVAR(DT!C4:C1004,DT!Z4:Z1004)^2</f>
        <v>0.74030220741357744</v>
      </c>
    </row>
    <row r="36" spans="1:17">
      <c r="A36" s="40" t="s">
        <v>39</v>
      </c>
      <c r="B36" s="41">
        <f>COVAR(DT!A4:A1004,DT!X4:X1004)^2</f>
        <v>1.4302207413577679</v>
      </c>
      <c r="D36" s="40" t="s">
        <v>8</v>
      </c>
      <c r="E36" s="41">
        <f>_xlfn.COVARIANCE.S(DT!D4:D1004,DT!M4:M1004)^2</f>
        <v>0.73037850434291374</v>
      </c>
      <c r="G36" s="40" t="s">
        <v>14</v>
      </c>
      <c r="H36" s="41">
        <f>COVAR(DT!T4:T1004,DT!V4:V1004)^2</f>
        <v>1.178775510204082</v>
      </c>
      <c r="J36" s="40" t="s">
        <v>20</v>
      </c>
      <c r="K36" s="41">
        <f>COVAR(DT!K4:K1004,DT!Q4:Q1004)^2</f>
        <v>1.0765121199500203</v>
      </c>
      <c r="M36" s="40" t="s">
        <v>27</v>
      </c>
      <c r="N36" s="41">
        <f>COVAR(DT!F4:F1004,DT!G4:G1004)^2</f>
        <v>2.5261534360683036</v>
      </c>
      <c r="P36" s="40" t="s">
        <v>31</v>
      </c>
      <c r="Q36" s="41">
        <f>COVAR(DT!J4:J1004,DT!O4:O1004)^2</f>
        <v>2.1113869221157855</v>
      </c>
    </row>
    <row r="37" spans="1:17">
      <c r="A37" s="40" t="s">
        <v>40</v>
      </c>
      <c r="B37" s="41">
        <f>COVAR(DT!A4:A1004,DT!Y4:Y1004)^2</f>
        <v>1.0329196168263224</v>
      </c>
      <c r="D37" s="40" t="s">
        <v>9</v>
      </c>
      <c r="E37" s="41">
        <f>_xlfn.COVARIANCE.S(DT!D4:D1004,DT!U4:U1004)^2</f>
        <v>1.7740449120824811</v>
      </c>
      <c r="G37" s="40" t="s">
        <v>15</v>
      </c>
      <c r="H37" s="41">
        <f>COVAR(DT!T4:T1004,DT!W4:W1004)^2</f>
        <v>2.22435918367347</v>
      </c>
      <c r="J37" s="40" t="s">
        <v>21</v>
      </c>
      <c r="K37" s="41">
        <f>COVAR(DT!K4:K1004,DT!S4:S1004)^2</f>
        <v>0.79901707621824314</v>
      </c>
      <c r="M37" s="40" t="s">
        <v>28</v>
      </c>
      <c r="N37" s="41">
        <f>COVAR(DT!F4:F1004,DT!R4:R1004)^2</f>
        <v>2.073599999999999</v>
      </c>
      <c r="P37" s="40" t="s">
        <v>30</v>
      </c>
      <c r="Q37" s="41">
        <f>COVAR(DT!J4:J1004,DT!Z4:Z1004)^2</f>
        <v>2.732611411911702</v>
      </c>
    </row>
    <row r="38" spans="1:17">
      <c r="A38" s="40" t="s">
        <v>41</v>
      </c>
      <c r="B38" s="41">
        <f>COVAR(DT!L4:L1004,DT!N4:N1004)^2</f>
        <v>1.1929989171178677</v>
      </c>
      <c r="D38" s="40" t="s">
        <v>10</v>
      </c>
      <c r="E38" s="41">
        <f>_xlfn.COVARIANCE.S(DT!M4:M1004,DT!U4:U1004)^2</f>
        <v>0.62396723395240428</v>
      </c>
      <c r="G38" s="40" t="s">
        <v>16</v>
      </c>
      <c r="H38" s="41">
        <f>COVAR(DT!V4:V1004,DT!W4:W1004)^2</f>
        <v>2.0059808413161169</v>
      </c>
      <c r="J38" s="40" t="s">
        <v>22</v>
      </c>
      <c r="K38" s="41">
        <f>COVAR(DT!Q4:Q1004,DT!S4:S1004)^2</f>
        <v>0.75583506872136641</v>
      </c>
      <c r="M38" s="40" t="s">
        <v>23</v>
      </c>
      <c r="N38" s="41">
        <f>COVAR(DT!G4:G1004,DT!R4:R1004)^2</f>
        <v>1.3192163265306118</v>
      </c>
      <c r="P38" s="40" t="s">
        <v>29</v>
      </c>
      <c r="Q38" s="41">
        <f>COVAR(DT!O4:O1004,DT!Z4:Z1004)^2</f>
        <v>3.2341251145356096</v>
      </c>
    </row>
    <row r="39" spans="1:17">
      <c r="A39" s="40" t="s">
        <v>42</v>
      </c>
      <c r="B39" s="41">
        <f>COVAR(DT!L4:L1004,DT!P4:P1004)^2</f>
        <v>1.1020714702207413</v>
      </c>
      <c r="D39" s="40" t="s">
        <v>1281</v>
      </c>
      <c r="E39" s="54">
        <f>SUM(E33:E38)</f>
        <v>8.7465567403432001</v>
      </c>
      <c r="G39" s="40" t="s">
        <v>1281</v>
      </c>
      <c r="H39" s="54">
        <f>SUM(H33:H38)</f>
        <v>6.4916478134110775</v>
      </c>
      <c r="J39" s="40" t="s">
        <v>1281</v>
      </c>
      <c r="K39" s="54">
        <f>SUM(K33:K38)</f>
        <v>3.2863200333194511</v>
      </c>
      <c r="M39" s="40" t="s">
        <v>1281</v>
      </c>
      <c r="N39" s="54">
        <f>SUM(N33:N38)</f>
        <v>10.14337625989171</v>
      </c>
      <c r="P39" s="40" t="s">
        <v>1281</v>
      </c>
      <c r="Q39" s="54">
        <f>SUM(Q33:Q38)</f>
        <v>10.061367097042897</v>
      </c>
    </row>
    <row r="40" spans="1:17">
      <c r="A40" s="40" t="s">
        <v>43</v>
      </c>
      <c r="B40" s="41">
        <f>COVAR(DT!L4:L1004,DT!X4:X1004)^2</f>
        <v>1.2635595168679716</v>
      </c>
      <c r="D40" s="42" t="s">
        <v>1282</v>
      </c>
      <c r="E40" s="52">
        <f>E30+SQRT((4/3)*2*E39)/(16*(Results!M4))</f>
        <v>0.80600567281736246</v>
      </c>
      <c r="G40" s="42" t="s">
        <v>1282</v>
      </c>
      <c r="H40" s="52">
        <f>H30+SQRT((4/3)*2*H39)/(16*(Results!M5))</f>
        <v>0.82703416156181486</v>
      </c>
      <c r="J40" s="42" t="s">
        <v>1282</v>
      </c>
      <c r="K40" s="52">
        <f>K30+SQRT((4/3)*2*K39)/(16*(Results!M6))</f>
        <v>0.66836735854920548</v>
      </c>
      <c r="M40" s="42" t="s">
        <v>1282</v>
      </c>
      <c r="N40" s="52">
        <f>N30+SQRT((4/3)*2*N39)/(16*(Results!M7))</f>
        <v>0.92399816365037646</v>
      </c>
      <c r="P40" s="42" t="s">
        <v>1282</v>
      </c>
      <c r="Q40" s="52">
        <f>Q30+SQRT((4/3)*2*Q39)/(16*(Results!M8))</f>
        <v>0.82151737010377834</v>
      </c>
    </row>
    <row r="41" spans="1:17">
      <c r="A41" s="40" t="s">
        <v>44</v>
      </c>
      <c r="B41" s="41">
        <f>COVAR(DT!L4:L1004,DT!Y4:Y1004)^2</f>
        <v>1.4834245730945432</v>
      </c>
    </row>
    <row r="42" spans="1:17">
      <c r="A42" s="40" t="s">
        <v>45</v>
      </c>
      <c r="B42" s="41">
        <f>COVAR(DT!N4:N1004,DT!P4:P1004)^2</f>
        <v>1.8852971261974185</v>
      </c>
    </row>
    <row r="43" spans="1:17">
      <c r="A43" s="40" t="s">
        <v>46</v>
      </c>
      <c r="B43" s="41">
        <f>COVAR(DT!N4:N1004,DT!X4:X1004)^2</f>
        <v>1.8230510620574754</v>
      </c>
    </row>
    <row r="44" spans="1:17">
      <c r="A44" s="40" t="s">
        <v>47</v>
      </c>
      <c r="B44" s="41">
        <f>COVAR(DT!N4:N1004,DT!Y4:Y1004)^2</f>
        <v>1.8785779258642226</v>
      </c>
    </row>
    <row r="45" spans="1:17">
      <c r="A45" s="40" t="s">
        <v>48</v>
      </c>
      <c r="B45" s="41">
        <f>COVAR(DT!P4:P1004,DT!X4:X1004)^2</f>
        <v>1.6593645980841307</v>
      </c>
    </row>
    <row r="46" spans="1:17">
      <c r="A46" s="40" t="s">
        <v>116</v>
      </c>
      <c r="B46" s="41">
        <f>COVAR(DT!P4:P1004,DT!Y4:Y1004)^2</f>
        <v>1.5558743856726367</v>
      </c>
    </row>
    <row r="47" spans="1:17">
      <c r="A47" s="40" t="s">
        <v>35</v>
      </c>
      <c r="B47" s="41">
        <f>COVAR(DT!X4:X1004,DT!Y4:Y1004)^2</f>
        <v>2.0783047063723443</v>
      </c>
    </row>
    <row r="48" spans="1:17">
      <c r="A48" s="40" t="s">
        <v>1281</v>
      </c>
      <c r="B48" s="54">
        <f>SUM(B33:B47)</f>
        <v>21.655135693461055</v>
      </c>
    </row>
    <row r="49" spans="1:2">
      <c r="A49" s="42" t="s">
        <v>1282</v>
      </c>
      <c r="B49" s="52">
        <f>B30+SQRT((6/5)*2*B48)/(36*(Results!M3))</f>
        <v>0.94128829163810113</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topLeftCell="A4" workbookViewId="0">
      <selection activeCell="J3" sqref="J3"/>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28.44999999999999" customHeight="1">
      <c r="A1" s="175" t="s">
        <v>1536</v>
      </c>
      <c r="B1" s="181"/>
      <c r="C1" s="181"/>
      <c r="D1" s="181"/>
      <c r="E1" s="181"/>
      <c r="F1" s="181"/>
      <c r="G1" s="181"/>
      <c r="H1" s="181"/>
    </row>
    <row r="2" spans="1:8">
      <c r="A2" s="124" t="s">
        <v>110</v>
      </c>
      <c r="B2" s="125" t="s">
        <v>106</v>
      </c>
      <c r="C2" s="125" t="s">
        <v>120</v>
      </c>
      <c r="D2" s="125" t="s">
        <v>121</v>
      </c>
    </row>
    <row r="3" spans="1:8">
      <c r="A3" s="17" t="str">
        <f>VLOOKUP(Read_First!B5,Items!A1:BI50,54,FALSE)</f>
        <v>Attractiveness</v>
      </c>
      <c r="B3" s="63">
        <f>Results!L3</f>
        <v>1.5095238095238099</v>
      </c>
      <c r="C3" s="16" t="str">
        <f>IF(B3&gt;1.86,"Excellent",IF(B3&gt;1.6,"Good",IF(B3&gt;1.19,"Above average",IF(B3&gt;0.7,"Below average","Bad"))))</f>
        <v>Above average</v>
      </c>
      <c r="D3" s="15" t="str">
        <f>IF(B3&gt;1.83,"In the range of the 10% best results",IF(B3&gt;1.56,"10% of results better, 75% of results worse",IF(B3&gt;1.17,"25% of results better, 50% of results worse",IF(B3&gt;0.7,"50% of results better, 25% of results worse","In the range of the 25% worst results"))))</f>
        <v>25% of results better, 50% of results worse</v>
      </c>
    </row>
    <row r="4" spans="1:8">
      <c r="A4" s="17" t="str">
        <f>VLOOKUP(Read_First!B5,Items!A1:BI50,55,FALSE)</f>
        <v>Perspicuity</v>
      </c>
      <c r="B4" s="63">
        <f>Results!L4</f>
        <v>1.2714285714285714</v>
      </c>
      <c r="C4" s="16" t="str">
        <f>IF(B4&gt;2.03,"Excellent",IF(B4&gt;1.77,"Good",IF(B4&gt;1.25,"Above Average",IF(B4&gt;0.75,"Below Average","Bad"))))</f>
        <v>Above Average</v>
      </c>
      <c r="D4" s="15" t="str">
        <f>IF(B4&gt;2,"In the range of the 10% best results",IF(B4&gt;1.73,"10% of results better, 75% of results worse",IF(B4&gt;1.25,"25% of results better, 50% of results worse",IF(B4&gt;0.71,"50% of results better, 25% of results worse","In the range of the 25% worst results"))))</f>
        <v>25% of results better, 50% of results worse</v>
      </c>
    </row>
    <row r="5" spans="1:8">
      <c r="A5" s="17" t="str">
        <f>VLOOKUP(Read_First!B5,Items!A1:BI50,56,FALSE)</f>
        <v>Efficiency</v>
      </c>
      <c r="B5" s="63">
        <f>Results!L5</f>
        <v>1.5857142857142856</v>
      </c>
      <c r="C5" s="16" t="str">
        <f>IF(B5&gt;1.9,"Excellent",IF(B5&gt;1.5,"Good",IF(B5&gt;1.06,"Above Average",IF(B5&gt;0.6,"Below Average","Bad"))))</f>
        <v>Good</v>
      </c>
      <c r="D5" s="15" t="str">
        <f>IF(B5&gt;1.8,"In the range of the 10% best results",IF(B5&gt;1.48,"10% of results better, 75% of results worse",IF(B5&gt;1.05,"25% of results better, 50% of results worse",IF(B5&gt;0.57,"50% of results better, 25% of results worse","In the range of the 25% worst results"))))</f>
        <v>10% of results better, 75% of results worse</v>
      </c>
    </row>
    <row r="6" spans="1:8">
      <c r="A6" s="18" t="str">
        <f>VLOOKUP(Read_First!B5,Items!A1:BI50,57,FALSE)</f>
        <v>Dependability</v>
      </c>
      <c r="B6" s="63">
        <f>Results!L6</f>
        <v>1.25</v>
      </c>
      <c r="C6" s="16" t="str">
        <f>IF(B6&gt;1.7,"Excellent",IF(B6&gt;1.47,"Good",IF(B6&gt;1.15,"Above Average",IF(B6&gt;0.78,"Below Average","Bad"))))</f>
        <v>Above Average</v>
      </c>
      <c r="D6" s="15" t="str">
        <f>IF(B6&gt;1.69,"In the range of the 10% best results",IF(B6&gt;1.46,"10% of results better, 75% of results worse",IF(B6&gt;1.13,"25% of results better, 50% of results worse",IF(B6&gt;0.77,"50% of results better, 25% of results worse","In the range of the 25% worst results"))))</f>
        <v>25% of results better, 50% of results worse</v>
      </c>
    </row>
    <row r="7" spans="1:8">
      <c r="A7" s="18" t="str">
        <f>VLOOKUP(Read_First!B5,Items!A1:BI50,58,FALSE)</f>
        <v>Stimulation</v>
      </c>
      <c r="B7" s="63">
        <f>Results!L7</f>
        <v>1.4642857142857142</v>
      </c>
      <c r="C7" s="16" t="str">
        <f>IF(B7&gt;1.7,"Excellent",IF(B7&gt;1.35,"Good",IF(B7&gt;1,"Above Average",IF(B7&gt;0.5,"Below Average","Bad"))))</f>
        <v>Good</v>
      </c>
      <c r="D7" s="15" t="str">
        <f>IF(B7&gt;1.7,"In the range of the 10% best results",IF(B7&gt;1.34,"10% of results better, 75% of results worse",IF(B7&gt;1,"25% of results better, 50% of results worse",IF(B7&gt;0.5,"50% of results better, 25% of results worse","In the range of the 25% worst results"))))</f>
        <v>10% of results better, 75% of results worse</v>
      </c>
    </row>
    <row r="8" spans="1:8">
      <c r="A8" s="17" t="str">
        <f>VLOOKUP(Read_First!B5,Items!A1:BI50,59,FALSE)</f>
        <v>Novelty</v>
      </c>
      <c r="B8" s="63">
        <f>Results!L8</f>
        <v>0.97142857142857142</v>
      </c>
      <c r="C8" s="16" t="str">
        <f>IF(B8&gt;1.61,"Excellent",IF(B8&gt;1.14,"Good",IF(B8&gt;0.75,"Above Average",IF(B8&gt;0.25,"Below Average","Bad"))))</f>
        <v>Above Average</v>
      </c>
      <c r="D8" s="15" t="str">
        <f>IF(B8&gt;1.61,"In the range of the 10% best results",IF(B8&gt;1.12,"10% of results better, 75% of results worse",IF(B8&gt;0.77,"25% of results better, 50% of results worse",IF(B8&gt;0.25,"50% of results better, 25% of results worse","In the range of the 25% worst results"))))</f>
        <v>25% of results better, 50% of results worse</v>
      </c>
    </row>
    <row r="26" spans="1:8">
      <c r="A26" s="182" t="s">
        <v>824</v>
      </c>
      <c r="B26" s="182"/>
      <c r="C26" s="182"/>
      <c r="D26" s="182"/>
      <c r="E26" s="182"/>
      <c r="F26" s="182"/>
      <c r="G26" s="182"/>
      <c r="H26" s="182"/>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Attractiveness</v>
      </c>
      <c r="B28" s="35">
        <v>-1</v>
      </c>
      <c r="C28" s="36">
        <v>0.7</v>
      </c>
      <c r="D28" s="36">
        <v>0.49</v>
      </c>
      <c r="E28" s="36">
        <v>0.41</v>
      </c>
      <c r="F28" s="36">
        <v>0.26</v>
      </c>
      <c r="G28" s="36">
        <v>0.64</v>
      </c>
      <c r="H28" s="64">
        <f>Results!L3</f>
        <v>1.5095238095238099</v>
      </c>
    </row>
    <row r="29" spans="1:8">
      <c r="A29" s="17" t="str">
        <f>VLOOKUP(Read_First!B5,Items!A1:BI50,55,FALSE)</f>
        <v>Perspicuity</v>
      </c>
      <c r="B29" s="35">
        <v>-1</v>
      </c>
      <c r="C29" s="36">
        <v>0.75</v>
      </c>
      <c r="D29" s="36">
        <v>0.5</v>
      </c>
      <c r="E29" s="36">
        <v>0.52</v>
      </c>
      <c r="F29" s="36">
        <v>0.26</v>
      </c>
      <c r="G29" s="36">
        <v>0.47</v>
      </c>
      <c r="H29" s="64">
        <f>Results!L4</f>
        <v>1.2714285714285714</v>
      </c>
    </row>
    <row r="30" spans="1:8">
      <c r="A30" s="17" t="str">
        <f>VLOOKUP(Read_First!B5,Items!A1:BI50,56,FALSE)</f>
        <v>Efficiency</v>
      </c>
      <c r="B30" s="35">
        <v>-1</v>
      </c>
      <c r="C30" s="36">
        <v>0.6</v>
      </c>
      <c r="D30" s="36">
        <v>0.44</v>
      </c>
      <c r="E30" s="36">
        <v>0.44</v>
      </c>
      <c r="F30" s="36">
        <v>0.4</v>
      </c>
      <c r="G30" s="36">
        <v>0.6</v>
      </c>
      <c r="H30" s="64">
        <f>Results!L5</f>
        <v>1.5857142857142856</v>
      </c>
    </row>
    <row r="31" spans="1:8">
      <c r="A31" s="18" t="str">
        <f>VLOOKUP(Read_First!B5,Items!A1:BI50,57,FALSE)</f>
        <v>Dependability</v>
      </c>
      <c r="B31" s="35">
        <v>-1</v>
      </c>
      <c r="C31" s="36">
        <v>0.78</v>
      </c>
      <c r="D31" s="36">
        <v>0.37</v>
      </c>
      <c r="E31" s="36">
        <v>0.33</v>
      </c>
      <c r="F31" s="36">
        <v>0.23</v>
      </c>
      <c r="G31" s="36">
        <v>0.8</v>
      </c>
      <c r="H31" s="64">
        <f>Results!L6</f>
        <v>1.25</v>
      </c>
    </row>
    <row r="32" spans="1:8">
      <c r="A32" s="18" t="str">
        <f>VLOOKUP(Read_First!B5,Items!A1:BI50,58,FALSE)</f>
        <v>Stimulation</v>
      </c>
      <c r="B32" s="35">
        <v>-1</v>
      </c>
      <c r="C32" s="36">
        <v>0.5</v>
      </c>
      <c r="D32" s="36">
        <v>0.5</v>
      </c>
      <c r="E32" s="36">
        <v>0.35</v>
      </c>
      <c r="F32" s="36">
        <v>0.35</v>
      </c>
      <c r="G32" s="36">
        <v>0.8</v>
      </c>
      <c r="H32" s="64">
        <f>Results!L7</f>
        <v>1.4642857142857142</v>
      </c>
    </row>
    <row r="33" spans="1:8">
      <c r="A33" s="17" t="str">
        <f>VLOOKUP(Read_First!B5,Items!A1:BI50,59,FALSE)</f>
        <v>Novelty</v>
      </c>
      <c r="B33" s="35">
        <v>-1</v>
      </c>
      <c r="C33" s="36">
        <v>0.25</v>
      </c>
      <c r="D33" s="36">
        <v>0.5</v>
      </c>
      <c r="E33" s="36">
        <v>0.39</v>
      </c>
      <c r="F33" s="36">
        <v>0.47</v>
      </c>
      <c r="G33" s="36">
        <v>0.89</v>
      </c>
      <c r="H33" s="64">
        <f>Results!L8</f>
        <v>0.97142857142857142</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37" sqref="A37"/>
    </sheetView>
  </sheetViews>
  <sheetFormatPr defaultColWidth="9.140625" defaultRowHeight="15"/>
  <cols>
    <col min="1" max="26" width="3.7109375" style="1" customWidth="1"/>
    <col min="29" max="35" width="13.7109375" style="1" customWidth="1"/>
  </cols>
  <sheetData>
    <row r="1" spans="1:35" ht="192.75" customHeight="1">
      <c r="A1" s="159" t="s">
        <v>1290</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C1" s="37"/>
      <c r="AD1" s="38"/>
      <c r="AE1" s="38"/>
      <c r="AF1" s="38"/>
      <c r="AG1" s="38"/>
      <c r="AH1" s="39"/>
      <c r="AI1" s="1" t="s">
        <v>827</v>
      </c>
    </row>
    <row r="2" spans="1:35">
      <c r="A2" s="162" t="s">
        <v>0</v>
      </c>
      <c r="B2" s="162"/>
      <c r="C2" s="162"/>
      <c r="D2" s="162"/>
      <c r="E2" s="162"/>
      <c r="F2" s="162"/>
      <c r="G2" s="162"/>
      <c r="H2" s="162"/>
      <c r="I2" s="162"/>
      <c r="J2" s="162"/>
      <c r="K2" s="162"/>
      <c r="L2" s="162"/>
      <c r="M2" s="162"/>
      <c r="N2" s="162"/>
      <c r="O2" s="162"/>
      <c r="P2" s="162"/>
      <c r="Q2" s="162"/>
      <c r="R2" s="162"/>
      <c r="S2" s="162"/>
      <c r="T2" s="162"/>
      <c r="U2" s="162"/>
      <c r="V2" s="162"/>
      <c r="W2" s="162"/>
      <c r="X2" s="162"/>
      <c r="Y2" s="162"/>
      <c r="Z2" s="162"/>
      <c r="AC2" s="158" t="s">
        <v>825</v>
      </c>
      <c r="AD2" s="158"/>
      <c r="AE2" s="158"/>
      <c r="AF2" s="158"/>
      <c r="AG2" s="158"/>
      <c r="AH2" s="158"/>
      <c r="AI2" s="158"/>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826</v>
      </c>
    </row>
    <row r="4" spans="1:35">
      <c r="A4" s="68">
        <f>IF(Data!A4&gt;0,Data!A4-4,"")</f>
        <v>2</v>
      </c>
      <c r="B4" s="68">
        <f>IF(Data!B4&gt;0,Data!B4-4,"")</f>
        <v>3</v>
      </c>
      <c r="C4" s="68">
        <f>IF(Data!C4&gt;0,4-Data!C4,"")</f>
        <v>3</v>
      </c>
      <c r="D4" s="68">
        <f>IF(Data!D4&gt;0,4-Data!D4,"")</f>
        <v>3</v>
      </c>
      <c r="E4" s="68">
        <f>IF(Data!E4&gt;0,4-Data!E4,"")</f>
        <v>3</v>
      </c>
      <c r="F4" s="68">
        <f>IF(Data!F4&gt;0,Data!F4-4,"")</f>
        <v>1</v>
      </c>
      <c r="G4" s="68">
        <f>IF(Data!G4&gt;0,Data!G4-4,"")</f>
        <v>3</v>
      </c>
      <c r="H4" s="68">
        <f>IF(Data!H4&gt;0,Data!H4-4,"")</f>
        <v>0</v>
      </c>
      <c r="I4" s="68">
        <f>IF(Data!I4&gt;0,4-Data!I4,"")</f>
        <v>1</v>
      </c>
      <c r="J4" s="68">
        <f>IF(Data!J4&gt;0,4-Data!J4,"")</f>
        <v>3</v>
      </c>
      <c r="K4" s="68">
        <f>IF(Data!K4&gt;0,Data!K4-4,"")</f>
        <v>2</v>
      </c>
      <c r="L4" s="68">
        <f>IF(Data!L4&gt;0,4-Data!L4,"")</f>
        <v>3</v>
      </c>
      <c r="M4" s="68">
        <f>IF(Data!M4&gt;0,Data!M4-4,"")</f>
        <v>3</v>
      </c>
      <c r="N4" s="68">
        <f>IF(Data!N4&gt;0,Data!N4-4,"")</f>
        <v>2</v>
      </c>
      <c r="O4" s="68">
        <f>IF(Data!O4&gt;0,Data!O4-4,"")</f>
        <v>1</v>
      </c>
      <c r="P4" s="68">
        <f>IF(Data!P4&gt;0,Data!P4-4,"")</f>
        <v>3</v>
      </c>
      <c r="Q4" s="68">
        <f>IF(Data!Q4&gt;0,4-Data!Q4,"")</f>
        <v>0</v>
      </c>
      <c r="R4" s="1">
        <f>IF(Data!R4&gt;0,4-Data!R4,"")</f>
        <v>2</v>
      </c>
      <c r="S4" s="68">
        <f>IF(Data!S4&gt;0,4-Data!S4,"")</f>
        <v>2</v>
      </c>
      <c r="T4" s="68">
        <f>IF(Data!T4&gt;0,Data!T4-4,"")</f>
        <v>3</v>
      </c>
      <c r="U4" s="68">
        <f>IF(Data!U4&gt;0,4-Data!U4,"")</f>
        <v>3</v>
      </c>
      <c r="V4" s="68">
        <f>IF(Data!V4&gt;0,Data!V4-4,"")</f>
        <v>3</v>
      </c>
      <c r="W4" s="68">
        <f>IF(Data!W4&gt;0,4-Data!W4,"")</f>
        <v>3</v>
      </c>
      <c r="X4" s="68">
        <f>IF(Data!X4&gt;0,4-Data!X4,"")</f>
        <v>0</v>
      </c>
      <c r="Y4" s="68">
        <f>IF(Data!Y4&gt;0,4-Data!Y4,"")</f>
        <v>3</v>
      </c>
      <c r="Z4" s="68">
        <f>IF(Data!Z4&gt;0,Data!Z4-4,"")</f>
        <v>1</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c r="A5" s="1">
        <f>IF(Data!A5&gt;0,Data!A5-4,"")</f>
        <v>2</v>
      </c>
      <c r="B5" s="1">
        <f>IF(Data!B5&gt;0,Data!B5-4,"")</f>
        <v>0</v>
      </c>
      <c r="C5" s="1">
        <f>IF(Data!C5&gt;0,4-Data!C5,"")</f>
        <v>-2</v>
      </c>
      <c r="D5" s="1">
        <f>IF(Data!D5&gt;0,4-Data!D5,"")</f>
        <v>-2</v>
      </c>
      <c r="E5" s="1">
        <f>IF(Data!E5&gt;0,4-Data!E5,"")</f>
        <v>2</v>
      </c>
      <c r="F5" s="1">
        <f>IF(Data!F5&gt;0,Data!F5-4,"")</f>
        <v>0</v>
      </c>
      <c r="G5" s="1">
        <f>IF(Data!G5&gt;0,Data!G5-4,"")</f>
        <v>1</v>
      </c>
      <c r="H5" s="1">
        <f>IF(Data!H5&gt;0,Data!H5-4,"")</f>
        <v>3</v>
      </c>
      <c r="I5" s="1">
        <f>IF(Data!I5&gt;0,4-Data!I5,"")</f>
        <v>0</v>
      </c>
      <c r="J5" s="1">
        <f>IF(Data!J5&gt;0,4-Data!J5,"")</f>
        <v>0</v>
      </c>
      <c r="K5" s="1">
        <f>IF(Data!K5&gt;0,Data!K5-4,"")</f>
        <v>0</v>
      </c>
      <c r="L5" s="1">
        <f>IF(Data!L5&gt;0,4-Data!L5,"")</f>
        <v>1</v>
      </c>
      <c r="M5" s="1">
        <f>IF(Data!M5&gt;0,Data!M5-4,"")</f>
        <v>2</v>
      </c>
      <c r="N5" s="1">
        <f>IF(Data!N5&gt;0,Data!N5-4,"")</f>
        <v>1</v>
      </c>
      <c r="O5" s="1">
        <f>IF(Data!O5&gt;0,Data!O5-4,"")</f>
        <v>-1</v>
      </c>
      <c r="P5" s="1">
        <f>IF(Data!P5&gt;0,Data!P5-4,"")</f>
        <v>1</v>
      </c>
      <c r="Q5" s="1">
        <f>IF(Data!Q5&gt;0,4-Data!Q5,"")</f>
        <v>2</v>
      </c>
      <c r="R5" s="1">
        <f>IF(Data!R5&gt;0,4-Data!R5,"")</f>
        <v>0</v>
      </c>
      <c r="S5" s="1">
        <f>IF(Data!S5&gt;0,4-Data!S5,"")</f>
        <v>0</v>
      </c>
      <c r="T5" s="1">
        <f>IF(Data!T5&gt;0,Data!T5-4,"")</f>
        <v>1</v>
      </c>
      <c r="U5" s="1">
        <f>IF(Data!U5&gt;0,4-Data!U5,"")</f>
        <v>-1</v>
      </c>
      <c r="V5" s="1">
        <f>IF(Data!V5&gt;0,Data!V5-4,"")</f>
        <v>-1</v>
      </c>
      <c r="W5" s="1">
        <f>IF(Data!W5&gt;0,4-Data!W5,"")</f>
        <v>1</v>
      </c>
      <c r="X5" s="1">
        <f>IF(Data!X5&gt;0,4-Data!X5,"")</f>
        <v>1</v>
      </c>
      <c r="Y5" s="1">
        <f>IF(Data!Y5&gt;0,4-Data!Y5,"")</f>
        <v>1</v>
      </c>
      <c r="Z5" s="1">
        <f>IF(Data!Z5&gt;0,Data!Z5-4,"")</f>
        <v>-1</v>
      </c>
      <c r="AC5" s="4" t="str">
        <f t="shared" ref="AC5:AC13" si="4">IF((MAX(A5,L5,N5,P5,X5,Y5)-MIN(A5,L5,N5,P5,X5,Y5))&gt;3,1,"")</f>
        <v/>
      </c>
      <c r="AD5" s="4">
        <f t="shared" ref="AD5:AD13" si="5">IF((MAX(B5,D5,M5,U5)-MIN(B5,D5,M5,U5))&gt;3,1,"")</f>
        <v>1</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1</v>
      </c>
    </row>
    <row r="6" spans="1:35">
      <c r="A6" s="1">
        <f>IF(Data!A6&gt;0,Data!A6-4,"")</f>
        <v>2</v>
      </c>
      <c r="B6" s="1">
        <f>IF(Data!B6&gt;0,Data!B6-4,"")</f>
        <v>1</v>
      </c>
      <c r="C6" s="1">
        <f>IF(Data!C6&gt;0,4-Data!C6,"")</f>
        <v>2</v>
      </c>
      <c r="D6" s="1">
        <f>IF(Data!D6&gt;0,4-Data!D6,"")</f>
        <v>0</v>
      </c>
      <c r="E6" s="1">
        <f>IF(Data!E6&gt;0,4-Data!E6,"")</f>
        <v>2</v>
      </c>
      <c r="F6" s="1">
        <f>IF(Data!F6&gt;0,Data!F6-4,"")</f>
        <v>1</v>
      </c>
      <c r="G6" s="1">
        <f>IF(Data!G6&gt;0,Data!G6-4,"")</f>
        <v>2</v>
      </c>
      <c r="H6" s="1">
        <f>IF(Data!H6&gt;0,Data!H6-4,"")</f>
        <v>1</v>
      </c>
      <c r="I6" s="1">
        <f>IF(Data!I6&gt;0,4-Data!I6,"")</f>
        <v>1</v>
      </c>
      <c r="J6" s="1">
        <f>IF(Data!J6&gt;0,4-Data!J6,"")</f>
        <v>2</v>
      </c>
      <c r="K6" s="1">
        <f>IF(Data!K6&gt;0,Data!K6-4,"")</f>
        <v>2</v>
      </c>
      <c r="L6" s="1">
        <f>IF(Data!L6&gt;0,4-Data!L6,"")</f>
        <v>3</v>
      </c>
      <c r="M6" s="1">
        <f>IF(Data!M6&gt;0,Data!M6-4,"")</f>
        <v>0</v>
      </c>
      <c r="N6" s="1">
        <f>IF(Data!N6&gt;0,Data!N6-4,"")</f>
        <v>1</v>
      </c>
      <c r="O6" s="1">
        <f>IF(Data!O6&gt;0,Data!O6-4,"")</f>
        <v>0</v>
      </c>
      <c r="P6" s="1">
        <f>IF(Data!P6&gt;0,Data!P6-4,"")</f>
        <v>1</v>
      </c>
      <c r="Q6" s="1">
        <f>IF(Data!Q6&gt;0,4-Data!Q6,"")</f>
        <v>2</v>
      </c>
      <c r="R6" s="1">
        <f>IF(Data!R6&gt;0,4-Data!R6,"")</f>
        <v>2</v>
      </c>
      <c r="S6" s="1">
        <f>IF(Data!S6&gt;0,4-Data!S6,"")</f>
        <v>0</v>
      </c>
      <c r="T6" s="1">
        <f>IF(Data!T6&gt;0,Data!T6-4,"")</f>
        <v>2</v>
      </c>
      <c r="U6" s="1">
        <f>IF(Data!U6&gt;0,4-Data!U6,"")</f>
        <v>1</v>
      </c>
      <c r="V6" s="1">
        <f>IF(Data!V6&gt;0,Data!V6-4,"")</f>
        <v>2</v>
      </c>
      <c r="W6" s="1">
        <f>IF(Data!W6&gt;0,4-Data!W6,"")</f>
        <v>1</v>
      </c>
      <c r="X6" s="1">
        <f>IF(Data!X6&gt;0,4-Data!X6,"")</f>
        <v>1</v>
      </c>
      <c r="Y6" s="1">
        <f>IF(Data!Y6&gt;0,4-Data!Y6,"")</f>
        <v>2</v>
      </c>
      <c r="Z6" s="1">
        <f>IF(Data!Z6&gt;0,Data!Z6-4,"")</f>
        <v>2</v>
      </c>
      <c r="AC6" s="4" t="str">
        <f t="shared" si="4"/>
        <v/>
      </c>
      <c r="AD6" s="4" t="str">
        <f t="shared" si="5"/>
        <v/>
      </c>
      <c r="AE6" s="4" t="str">
        <f t="shared" si="6"/>
        <v/>
      </c>
      <c r="AF6" s="4" t="str">
        <f t="shared" si="7"/>
        <v/>
      </c>
      <c r="AG6" s="4" t="str">
        <f t="shared" si="8"/>
        <v/>
      </c>
      <c r="AH6" s="4" t="str">
        <f t="shared" si="9"/>
        <v/>
      </c>
      <c r="AI6" s="2">
        <f t="shared" si="10"/>
        <v>0</v>
      </c>
    </row>
    <row r="7" spans="1:35">
      <c r="A7" s="1">
        <f>IF(Data!A7&gt;0,Data!A7-4,"")</f>
        <v>2</v>
      </c>
      <c r="B7" s="1">
        <f>IF(Data!B7&gt;0,Data!B7-4,"")</f>
        <v>2</v>
      </c>
      <c r="C7" s="1">
        <f>IF(Data!C7&gt;0,4-Data!C7,"")</f>
        <v>2</v>
      </c>
      <c r="D7" s="1">
        <f>IF(Data!D7&gt;0,4-Data!D7,"")</f>
        <v>3</v>
      </c>
      <c r="E7" s="1">
        <f>IF(Data!E7&gt;0,4-Data!E7,"")</f>
        <v>3</v>
      </c>
      <c r="F7" s="1">
        <f>IF(Data!F7&gt;0,Data!F7-4,"")</f>
        <v>1</v>
      </c>
      <c r="G7" s="1">
        <f>IF(Data!G7&gt;0,Data!G7-4,"")</f>
        <v>3</v>
      </c>
      <c r="H7" s="1">
        <f>IF(Data!H7&gt;0,Data!H7-4,"")</f>
        <v>0</v>
      </c>
      <c r="I7" s="1">
        <f>IF(Data!I7&gt;0,4-Data!I7,"")</f>
        <v>2</v>
      </c>
      <c r="J7" s="1">
        <f>IF(Data!J7&gt;0,4-Data!J7,"")</f>
        <v>2</v>
      </c>
      <c r="K7" s="1">
        <f>IF(Data!K7&gt;0,Data!K7-4,"")</f>
        <v>3</v>
      </c>
      <c r="L7" s="1">
        <f>IF(Data!L7&gt;0,4-Data!L7,"")</f>
        <v>2</v>
      </c>
      <c r="M7" s="1">
        <f>IF(Data!M7&gt;0,Data!M7-4,"")</f>
        <v>1</v>
      </c>
      <c r="N7" s="1">
        <f>IF(Data!N7&gt;0,Data!N7-4,"")</f>
        <v>2</v>
      </c>
      <c r="O7" s="1">
        <f>IF(Data!O7&gt;0,Data!O7-4,"")</f>
        <v>1</v>
      </c>
      <c r="P7" s="1">
        <f>IF(Data!P7&gt;0,Data!P7-4,"")</f>
        <v>2</v>
      </c>
      <c r="Q7" s="1">
        <f>IF(Data!Q7&gt;0,4-Data!Q7,"")</f>
        <v>2</v>
      </c>
      <c r="R7" s="1">
        <f>IF(Data!R7&gt;0,4-Data!R7,"")</f>
        <v>2</v>
      </c>
      <c r="S7" s="1">
        <f>IF(Data!S7&gt;0,4-Data!S7,"")</f>
        <v>1</v>
      </c>
      <c r="T7" s="1">
        <f>IF(Data!T7&gt;0,Data!T7-4,"")</f>
        <v>2</v>
      </c>
      <c r="U7" s="1">
        <f>IF(Data!U7&gt;0,4-Data!U7,"")</f>
        <v>2</v>
      </c>
      <c r="V7" s="1">
        <f>IF(Data!V7&gt;0,Data!V7-4,"")</f>
        <v>1</v>
      </c>
      <c r="W7" s="1">
        <f>IF(Data!W7&gt;0,4-Data!W7,"")</f>
        <v>2</v>
      </c>
      <c r="X7" s="1">
        <f>IF(Data!X7&gt;0,4-Data!X7,"")</f>
        <v>1</v>
      </c>
      <c r="Y7" s="1">
        <f>IF(Data!Y7&gt;0,4-Data!Y7,"")</f>
        <v>3</v>
      </c>
      <c r="Z7" s="1">
        <f>IF(Data!Z7&gt;0,Data!Z7-4,"")</f>
        <v>-1</v>
      </c>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1</v>
      </c>
      <c r="B8" s="1">
        <f>IF(Data!B8&gt;0,Data!B8-4,"")</f>
        <v>0</v>
      </c>
      <c r="C8" s="1">
        <f>IF(Data!C8&gt;0,4-Data!C8,"")</f>
        <v>0</v>
      </c>
      <c r="D8" s="1">
        <f>IF(Data!D8&gt;0,4-Data!D8,"")</f>
        <v>1</v>
      </c>
      <c r="E8" s="1">
        <f>IF(Data!E8&gt;0,4-Data!E8,"")</f>
        <v>-1</v>
      </c>
      <c r="F8" s="1">
        <f>IF(Data!F8&gt;0,Data!F8-4,"")</f>
        <v>-1</v>
      </c>
      <c r="G8" s="1">
        <f>IF(Data!G8&gt;0,Data!G8-4,"")</f>
        <v>-1</v>
      </c>
      <c r="H8" s="1">
        <f>IF(Data!H8&gt;0,Data!H8-4,"")</f>
        <v>0</v>
      </c>
      <c r="I8" s="1">
        <f>IF(Data!I8&gt;0,4-Data!I8,"")</f>
        <v>2</v>
      </c>
      <c r="J8" s="1">
        <f>IF(Data!J8&gt;0,4-Data!J8,"")</f>
        <v>1</v>
      </c>
      <c r="K8" s="1">
        <f>IF(Data!K8&gt;0,Data!K8-4,"")</f>
        <v>0</v>
      </c>
      <c r="L8" s="1">
        <f>IF(Data!L8&gt;0,4-Data!L8,"")</f>
        <v>0</v>
      </c>
      <c r="M8" s="1">
        <f>IF(Data!M8&gt;0,Data!M8-4,"")</f>
        <v>0</v>
      </c>
      <c r="N8" s="1">
        <f>IF(Data!N8&gt;0,Data!N8-4,"")</f>
        <v>-1</v>
      </c>
      <c r="O8" s="1">
        <f>IF(Data!O8&gt;0,Data!O8-4,"")</f>
        <v>0</v>
      </c>
      <c r="P8" s="1">
        <f>IF(Data!P8&gt;0,Data!P8-4,"")</f>
        <v>0</v>
      </c>
      <c r="Q8" s="1">
        <f>IF(Data!Q8&gt;0,4-Data!Q8,"")</f>
        <v>2</v>
      </c>
      <c r="R8" s="1">
        <f>IF(Data!R8&gt;0,4-Data!R8,"")</f>
        <v>0</v>
      </c>
      <c r="S8" s="1">
        <f>IF(Data!S8&gt;0,4-Data!S8,"")</f>
        <v>0</v>
      </c>
      <c r="T8" s="1">
        <f>IF(Data!T8&gt;0,Data!T8-4,"")</f>
        <v>1</v>
      </c>
      <c r="U8" s="1">
        <f>IF(Data!U8&gt;0,4-Data!U8,"")</f>
        <v>0</v>
      </c>
      <c r="V8" s="1">
        <f>IF(Data!V8&gt;0,Data!V8-4,"")</f>
        <v>1</v>
      </c>
      <c r="W8" s="1">
        <f>IF(Data!W8&gt;0,4-Data!W8,"")</f>
        <v>1</v>
      </c>
      <c r="X8" s="1">
        <f>IF(Data!X8&gt;0,4-Data!X8,"")</f>
        <v>0</v>
      </c>
      <c r="Y8" s="1">
        <f>IF(Data!Y8&gt;0,4-Data!Y8,"")</f>
        <v>1</v>
      </c>
      <c r="Z8" s="1">
        <f>IF(Data!Z8&gt;0,Data!Z8-4,"")</f>
        <v>-1</v>
      </c>
      <c r="AC8" s="4" t="str">
        <f t="shared" si="4"/>
        <v/>
      </c>
      <c r="AD8" s="4" t="str">
        <f t="shared" si="5"/>
        <v/>
      </c>
      <c r="AE8" s="4" t="str">
        <f t="shared" si="6"/>
        <v/>
      </c>
      <c r="AF8" s="4" t="str">
        <f t="shared" si="7"/>
        <v/>
      </c>
      <c r="AG8" s="4" t="str">
        <f t="shared" si="8"/>
        <v/>
      </c>
      <c r="AH8" s="4" t="str">
        <f t="shared" si="9"/>
        <v/>
      </c>
      <c r="AI8" s="2">
        <f t="shared" si="10"/>
        <v>0</v>
      </c>
    </row>
    <row r="9" spans="1:35">
      <c r="A9" s="1">
        <f>IF(Data!A9&gt;0,Data!A9-4,"")</f>
        <v>2</v>
      </c>
      <c r="B9" s="1">
        <f>IF(Data!B9&gt;0,Data!B9-4,"")</f>
        <v>1</v>
      </c>
      <c r="C9" s="1">
        <f>IF(Data!C9&gt;0,4-Data!C9,"")</f>
        <v>2</v>
      </c>
      <c r="D9" s="1">
        <f>IF(Data!D9&gt;0,4-Data!D9,"")</f>
        <v>2</v>
      </c>
      <c r="E9" s="1">
        <f>IF(Data!E9&gt;0,4-Data!E9,"")</f>
        <v>2</v>
      </c>
      <c r="F9" s="1">
        <f>IF(Data!F9&gt;0,Data!F9-4,"")</f>
        <v>2</v>
      </c>
      <c r="G9" s="1">
        <f>IF(Data!G9&gt;0,Data!G9-4,"")</f>
        <v>2</v>
      </c>
      <c r="H9" s="1">
        <f>IF(Data!H9&gt;0,Data!H9-4,"")</f>
        <v>0</v>
      </c>
      <c r="I9" s="1">
        <f>IF(Data!I9&gt;0,4-Data!I9,"")</f>
        <v>2</v>
      </c>
      <c r="J9" s="1">
        <f>IF(Data!J9&gt;0,4-Data!J9,"")</f>
        <v>0</v>
      </c>
      <c r="K9" s="1">
        <f>IF(Data!K9&gt;0,Data!K9-4,"")</f>
        <v>0</v>
      </c>
      <c r="L9" s="1">
        <f>IF(Data!L9&gt;0,4-Data!L9,"")</f>
        <v>2</v>
      </c>
      <c r="M9" s="1">
        <f>IF(Data!M9&gt;0,Data!M9-4,"")</f>
        <v>1</v>
      </c>
      <c r="N9" s="1">
        <f>IF(Data!N9&gt;0,Data!N9-4,"")</f>
        <v>1</v>
      </c>
      <c r="O9" s="1">
        <f>IF(Data!O9&gt;0,Data!O9-4,"")</f>
        <v>0</v>
      </c>
      <c r="P9" s="1">
        <f>IF(Data!P9&gt;0,Data!P9-4,"")</f>
        <v>1</v>
      </c>
      <c r="Q9" s="1">
        <f>IF(Data!Q9&gt;0,4-Data!Q9,"")</f>
        <v>3</v>
      </c>
      <c r="R9" s="1">
        <f>IF(Data!R9&gt;0,4-Data!R9,"")</f>
        <v>3</v>
      </c>
      <c r="S9" s="1">
        <f>IF(Data!S9&gt;0,4-Data!S9,"")</f>
        <v>2</v>
      </c>
      <c r="T9" s="1">
        <f>IF(Data!T9&gt;0,Data!T9-4,"")</f>
        <v>3</v>
      </c>
      <c r="U9" s="1">
        <f>IF(Data!U9&gt;0,4-Data!U9,"")</f>
        <v>1</v>
      </c>
      <c r="V9" s="1">
        <f>IF(Data!V9&gt;0,Data!V9-4,"")</f>
        <v>1</v>
      </c>
      <c r="W9" s="1">
        <f>IF(Data!W9&gt;0,4-Data!W9,"")</f>
        <v>2</v>
      </c>
      <c r="X9" s="1">
        <f>IF(Data!X9&gt;0,4-Data!X9,"")</f>
        <v>2</v>
      </c>
      <c r="Y9" s="1">
        <f>IF(Data!Y9&gt;0,4-Data!Y9,"")</f>
        <v>2</v>
      </c>
      <c r="Z9" s="1">
        <f>IF(Data!Z9&gt;0,Data!Z9-4,"")</f>
        <v>1</v>
      </c>
      <c r="AC9" s="4" t="str">
        <f t="shared" si="4"/>
        <v/>
      </c>
      <c r="AD9" s="4" t="str">
        <f t="shared" si="5"/>
        <v/>
      </c>
      <c r="AE9" s="4" t="str">
        <f t="shared" si="6"/>
        <v/>
      </c>
      <c r="AF9" s="4" t="str">
        <f t="shared" si="7"/>
        <v/>
      </c>
      <c r="AG9" s="4" t="str">
        <f t="shared" si="8"/>
        <v/>
      </c>
      <c r="AH9" s="4" t="str">
        <f t="shared" si="9"/>
        <v/>
      </c>
      <c r="AI9" s="2">
        <f t="shared" si="10"/>
        <v>0</v>
      </c>
    </row>
    <row r="10" spans="1:35">
      <c r="A10" s="1">
        <f>IF(Data!A10&gt;0,Data!A10-4,"")</f>
        <v>2</v>
      </c>
      <c r="B10" s="1">
        <f>IF(Data!B10&gt;0,Data!B10-4,"")</f>
        <v>0</v>
      </c>
      <c r="C10" s="1">
        <f>IF(Data!C10&gt;0,4-Data!C10,"")</f>
        <v>1</v>
      </c>
      <c r="D10" s="1">
        <f>IF(Data!D10&gt;0,4-Data!D10,"")</f>
        <v>-1</v>
      </c>
      <c r="E10" s="1">
        <f>IF(Data!E10&gt;0,4-Data!E10,"")</f>
        <v>2</v>
      </c>
      <c r="F10" s="1">
        <f>IF(Data!F10&gt;0,Data!F10-4,"")</f>
        <v>0</v>
      </c>
      <c r="G10" s="1">
        <f>IF(Data!G10&gt;0,Data!G10-4,"")</f>
        <v>3</v>
      </c>
      <c r="H10" s="1">
        <f>IF(Data!H10&gt;0,Data!H10-4,"")</f>
        <v>0</v>
      </c>
      <c r="I10" s="1">
        <f>IF(Data!I10&gt;0,4-Data!I10,"")</f>
        <v>3</v>
      </c>
      <c r="J10" s="1">
        <f>IF(Data!J10&gt;0,4-Data!J10,"")</f>
        <v>1</v>
      </c>
      <c r="K10" s="1">
        <f>IF(Data!K10&gt;0,Data!K10-4,"")</f>
        <v>2</v>
      </c>
      <c r="L10" s="1">
        <f>IF(Data!L10&gt;0,4-Data!L10,"")</f>
        <v>2</v>
      </c>
      <c r="M10" s="1">
        <f>IF(Data!M10&gt;0,Data!M10-4,"")</f>
        <v>3</v>
      </c>
      <c r="N10" s="1">
        <f>IF(Data!N10&gt;0,Data!N10-4,"")</f>
        <v>2</v>
      </c>
      <c r="O10" s="1">
        <f>IF(Data!O10&gt;0,Data!O10-4,"")</f>
        <v>1</v>
      </c>
      <c r="P10" s="1">
        <f>IF(Data!P10&gt;0,Data!P10-4,"")</f>
        <v>2</v>
      </c>
      <c r="Q10" s="1">
        <f>IF(Data!Q10&gt;0,4-Data!Q10,"")</f>
        <v>0</v>
      </c>
      <c r="R10" s="1">
        <f>IF(Data!R10&gt;0,4-Data!R10,"")</f>
        <v>0</v>
      </c>
      <c r="S10" s="1">
        <f>IF(Data!S10&gt;0,4-Data!S10,"")</f>
        <v>3</v>
      </c>
      <c r="T10" s="1">
        <f>IF(Data!T10&gt;0,Data!T10-4,"")</f>
        <v>1</v>
      </c>
      <c r="U10" s="1">
        <f>IF(Data!U10&gt;0,4-Data!U10,"")</f>
        <v>-2</v>
      </c>
      <c r="V10" s="1">
        <f>IF(Data!V10&gt;0,Data!V10-4,"")</f>
        <v>2</v>
      </c>
      <c r="W10" s="1">
        <f>IF(Data!W10&gt;0,4-Data!W10,"")</f>
        <v>-1</v>
      </c>
      <c r="X10" s="1">
        <f>IF(Data!X10&gt;0,4-Data!X10,"")</f>
        <v>0</v>
      </c>
      <c r="Y10" s="1">
        <f>IF(Data!Y10&gt;0,4-Data!Y10,"")</f>
        <v>3</v>
      </c>
      <c r="Z10" s="1">
        <f>IF(Data!Z10&gt;0,Data!Z10-4,"")</f>
        <v>2</v>
      </c>
      <c r="AC10" s="4" t="str">
        <f t="shared" si="4"/>
        <v/>
      </c>
      <c r="AD10" s="4">
        <f t="shared" si="5"/>
        <v>1</v>
      </c>
      <c r="AE10" s="4">
        <f t="shared" si="6"/>
        <v>1</v>
      </c>
      <c r="AF10" s="4" t="str">
        <f t="shared" si="7"/>
        <v/>
      </c>
      <c r="AG10" s="4" t="str">
        <f t="shared" si="8"/>
        <v/>
      </c>
      <c r="AH10" s="4" t="str">
        <f t="shared" si="9"/>
        <v/>
      </c>
      <c r="AI10" s="2">
        <f t="shared" si="10"/>
        <v>2</v>
      </c>
    </row>
    <row r="11" spans="1:35">
      <c r="A11" s="1">
        <f>IF(Data!A11&gt;0,Data!A11-4,"")</f>
        <v>-1</v>
      </c>
      <c r="B11" s="1">
        <f>IF(Data!B11&gt;0,Data!B11-4,"")</f>
        <v>0</v>
      </c>
      <c r="C11" s="1">
        <f>IF(Data!C11&gt;0,4-Data!C11,"")</f>
        <v>1</v>
      </c>
      <c r="D11" s="1">
        <f>IF(Data!D11&gt;0,4-Data!D11,"")</f>
        <v>-1</v>
      </c>
      <c r="E11" s="1">
        <f>IF(Data!E11&gt;0,4-Data!E11,"")</f>
        <v>1</v>
      </c>
      <c r="F11" s="1">
        <f>IF(Data!F11&gt;0,Data!F11-4,"")</f>
        <v>-1</v>
      </c>
      <c r="G11" s="1">
        <f>IF(Data!G11&gt;0,Data!G11-4,"")</f>
        <v>1</v>
      </c>
      <c r="H11" s="1">
        <f>IF(Data!H11&gt;0,Data!H11-4,"")</f>
        <v>-3</v>
      </c>
      <c r="I11" s="1">
        <f>IF(Data!I11&gt;0,4-Data!I11,"")</f>
        <v>1</v>
      </c>
      <c r="J11" s="1">
        <f>IF(Data!J11&gt;0,4-Data!J11,"")</f>
        <v>1</v>
      </c>
      <c r="K11" s="1">
        <f>IF(Data!K11&gt;0,Data!K11-4,"")</f>
        <v>1</v>
      </c>
      <c r="L11" s="1">
        <f>IF(Data!L11&gt;0,4-Data!L11,"")</f>
        <v>0</v>
      </c>
      <c r="M11" s="1">
        <f>IF(Data!M11&gt;0,Data!M11-4,"")</f>
        <v>1</v>
      </c>
      <c r="N11" s="1">
        <f>IF(Data!N11&gt;0,Data!N11-4,"")</f>
        <v>0</v>
      </c>
      <c r="O11" s="1">
        <f>IF(Data!O11&gt;0,Data!O11-4,"")</f>
        <v>1</v>
      </c>
      <c r="P11" s="1">
        <f>IF(Data!P11&gt;0,Data!P11-4,"")</f>
        <v>-1</v>
      </c>
      <c r="Q11" s="1">
        <f>IF(Data!Q11&gt;0,4-Data!Q11,"")</f>
        <v>-3</v>
      </c>
      <c r="R11" s="1">
        <f>IF(Data!R11&gt;0,4-Data!R11,"")</f>
        <v>0</v>
      </c>
      <c r="S11" s="1">
        <f>IF(Data!S11&gt;0,4-Data!S11,"")</f>
        <v>0</v>
      </c>
      <c r="T11" s="1">
        <f>IF(Data!T11&gt;0,Data!T11-4,"")</f>
        <v>1</v>
      </c>
      <c r="U11" s="1">
        <f>IF(Data!U11&gt;0,4-Data!U11,"")</f>
        <v>-1</v>
      </c>
      <c r="V11" s="1">
        <f>IF(Data!V11&gt;0,Data!V11-4,"")</f>
        <v>2</v>
      </c>
      <c r="W11" s="1">
        <f>IF(Data!W11&gt;0,4-Data!W11,"")</f>
        <v>2</v>
      </c>
      <c r="X11" s="1">
        <f>IF(Data!X11&gt;0,4-Data!X11,"")</f>
        <v>1</v>
      </c>
      <c r="Y11" s="1">
        <f>IF(Data!Y11&gt;0,4-Data!Y11,"")</f>
        <v>1</v>
      </c>
      <c r="Z11" s="1">
        <f>IF(Data!Z11&gt;0,Data!Z11-4,"")</f>
        <v>1</v>
      </c>
      <c r="AC11" s="4" t="str">
        <f t="shared" si="4"/>
        <v/>
      </c>
      <c r="AD11" s="4" t="str">
        <f t="shared" si="5"/>
        <v/>
      </c>
      <c r="AE11" s="4" t="str">
        <f t="shared" si="6"/>
        <v/>
      </c>
      <c r="AF11" s="4">
        <f t="shared" si="7"/>
        <v>1</v>
      </c>
      <c r="AG11" s="4" t="str">
        <f t="shared" si="8"/>
        <v/>
      </c>
      <c r="AH11" s="4" t="str">
        <f t="shared" si="9"/>
        <v/>
      </c>
      <c r="AI11" s="2">
        <f t="shared" si="10"/>
        <v>1</v>
      </c>
    </row>
    <row r="12" spans="1:35">
      <c r="A12" s="1">
        <f>IF(Data!A12&gt;0,Data!A12-4,"")</f>
        <v>0</v>
      </c>
      <c r="B12" s="1">
        <f>IF(Data!B12&gt;0,Data!B12-4,"")</f>
        <v>1</v>
      </c>
      <c r="C12" s="1">
        <f>IF(Data!C12&gt;0,4-Data!C12,"")</f>
        <v>1</v>
      </c>
      <c r="D12" s="1">
        <f>IF(Data!D12&gt;0,4-Data!D12,"")</f>
        <v>2</v>
      </c>
      <c r="E12" s="1">
        <f>IF(Data!E12&gt;0,4-Data!E12,"")</f>
        <v>1</v>
      </c>
      <c r="F12" s="1">
        <f>IF(Data!F12&gt;0,Data!F12-4,"")</f>
        <v>-1</v>
      </c>
      <c r="G12" s="1">
        <f>IF(Data!G12&gt;0,Data!G12-4,"")</f>
        <v>1</v>
      </c>
      <c r="H12" s="1">
        <f>IF(Data!H12&gt;0,Data!H12-4,"")</f>
        <v>2</v>
      </c>
      <c r="I12" s="1">
        <f>IF(Data!I12&gt;0,4-Data!I12,"")</f>
        <v>1</v>
      </c>
      <c r="J12" s="1">
        <f>IF(Data!J12&gt;0,4-Data!J12,"")</f>
        <v>1</v>
      </c>
      <c r="K12" s="1">
        <f>IF(Data!K12&gt;0,Data!K12-4,"")</f>
        <v>1</v>
      </c>
      <c r="L12" s="1">
        <f>IF(Data!L12&gt;0,4-Data!L12,"")</f>
        <v>2</v>
      </c>
      <c r="M12" s="1">
        <f>IF(Data!M12&gt;0,Data!M12-4,"")</f>
        <v>1</v>
      </c>
      <c r="N12" s="1">
        <f>IF(Data!N12&gt;0,Data!N12-4,"")</f>
        <v>1</v>
      </c>
      <c r="O12" s="1">
        <f>IF(Data!O12&gt;0,Data!O12-4,"")</f>
        <v>0</v>
      </c>
      <c r="P12" s="1">
        <f>IF(Data!P12&gt;0,Data!P12-4,"")</f>
        <v>1</v>
      </c>
      <c r="Q12" s="1">
        <f>IF(Data!Q12&gt;0,4-Data!Q12,"")</f>
        <v>0</v>
      </c>
      <c r="R12" s="1">
        <f>IF(Data!R12&gt;0,4-Data!R12,"")</f>
        <v>1</v>
      </c>
      <c r="S12" s="1">
        <f>IF(Data!S12&gt;0,4-Data!S12,"")</f>
        <v>-1</v>
      </c>
      <c r="T12" s="1">
        <f>IF(Data!T12&gt;0,Data!T12-4,"")</f>
        <v>0</v>
      </c>
      <c r="U12" s="1">
        <f>IF(Data!U12&gt;0,4-Data!U12,"")</f>
        <v>-1</v>
      </c>
      <c r="V12" s="1">
        <f>IF(Data!V12&gt;0,Data!V12-4,"")</f>
        <v>-1</v>
      </c>
      <c r="W12" s="1">
        <f>IF(Data!W12&gt;0,4-Data!W12,"")</f>
        <v>-1</v>
      </c>
      <c r="X12" s="1">
        <f>IF(Data!X12&gt;0,4-Data!X12,"")</f>
        <v>1</v>
      </c>
      <c r="Y12" s="1">
        <f>IF(Data!Y12&gt;0,4-Data!Y12,"")</f>
        <v>2</v>
      </c>
      <c r="Z12" s="1">
        <f>IF(Data!Z12&gt;0,Data!Z12-4,"")</f>
        <v>1</v>
      </c>
      <c r="AC12" s="4" t="str">
        <f t="shared" si="4"/>
        <v/>
      </c>
      <c r="AD12" s="4" t="str">
        <f t="shared" si="5"/>
        <v/>
      </c>
      <c r="AE12" s="4" t="str">
        <f t="shared" si="6"/>
        <v/>
      </c>
      <c r="AF12" s="4" t="str">
        <f t="shared" si="7"/>
        <v/>
      </c>
      <c r="AG12" s="4" t="str">
        <f t="shared" si="8"/>
        <v/>
      </c>
      <c r="AH12" s="4" t="str">
        <f t="shared" si="9"/>
        <v/>
      </c>
      <c r="AI12" s="2">
        <f t="shared" si="10"/>
        <v>0</v>
      </c>
    </row>
    <row r="13" spans="1:35">
      <c r="A13" s="1">
        <f>IF(Data!A13&gt;0,Data!A13-4,"")</f>
        <v>2</v>
      </c>
      <c r="B13" s="1">
        <f>IF(Data!B13&gt;0,Data!B13-4,"")</f>
        <v>2</v>
      </c>
      <c r="C13" s="1">
        <f>IF(Data!C13&gt;0,4-Data!C13,"")</f>
        <v>2</v>
      </c>
      <c r="D13" s="1">
        <f>IF(Data!D13&gt;0,4-Data!D13,"")</f>
        <v>2</v>
      </c>
      <c r="E13" s="1">
        <f>IF(Data!E13&gt;0,4-Data!E13,"")</f>
        <v>1</v>
      </c>
      <c r="F13" s="1">
        <f>IF(Data!F13&gt;0,Data!F13-4,"")</f>
        <v>1</v>
      </c>
      <c r="G13" s="1">
        <f>IF(Data!G13&gt;0,Data!G13-4,"")</f>
        <v>2</v>
      </c>
      <c r="H13" s="1">
        <f>IF(Data!H13&gt;0,Data!H13-4,"")</f>
        <v>2</v>
      </c>
      <c r="I13" s="1">
        <f>IF(Data!I13&gt;0,4-Data!I13,"")</f>
        <v>1</v>
      </c>
      <c r="J13" s="1">
        <f>IF(Data!J13&gt;0,4-Data!J13,"")</f>
        <v>0</v>
      </c>
      <c r="K13" s="1">
        <f>IF(Data!K13&gt;0,Data!K13-4,"")</f>
        <v>2</v>
      </c>
      <c r="L13" s="1">
        <f>IF(Data!L13&gt;0,4-Data!L13,"")</f>
        <v>2</v>
      </c>
      <c r="M13" s="1">
        <f>IF(Data!M13&gt;0,Data!M13-4,"")</f>
        <v>1</v>
      </c>
      <c r="N13" s="1">
        <f>IF(Data!N13&gt;0,Data!N13-4,"")</f>
        <v>2</v>
      </c>
      <c r="O13" s="1">
        <f>IF(Data!O13&gt;0,Data!O13-4,"")</f>
        <v>1</v>
      </c>
      <c r="P13" s="1">
        <f>IF(Data!P13&gt;0,Data!P13-4,"")</f>
        <v>2</v>
      </c>
      <c r="Q13" s="1">
        <f>IF(Data!Q13&gt;0,4-Data!Q13,"")</f>
        <v>3</v>
      </c>
      <c r="R13" s="1">
        <f>IF(Data!R13&gt;0,4-Data!R13,"")</f>
        <v>2</v>
      </c>
      <c r="S13" s="1">
        <f>IF(Data!S13&gt;0,4-Data!S13,"")</f>
        <v>2</v>
      </c>
      <c r="T13" s="1">
        <f>IF(Data!T13&gt;0,Data!T13-4,"")</f>
        <v>2</v>
      </c>
      <c r="U13" s="1">
        <f>IF(Data!U13&gt;0,4-Data!U13,"")</f>
        <v>2</v>
      </c>
      <c r="V13" s="1">
        <f>IF(Data!V13&gt;0,Data!V13-4,"")</f>
        <v>2</v>
      </c>
      <c r="W13" s="1">
        <f>IF(Data!W13&gt;0,4-Data!W13,"")</f>
        <v>2</v>
      </c>
      <c r="X13" s="1">
        <f>IF(Data!X13&gt;0,4-Data!X13,"")</f>
        <v>2</v>
      </c>
      <c r="Y13" s="1">
        <f>IF(Data!Y13&gt;0,4-Data!Y13,"")</f>
        <v>2</v>
      </c>
      <c r="Z13" s="1">
        <f>IF(Data!Z13&gt;0,Data!Z13-4,"")</f>
        <v>1</v>
      </c>
      <c r="AC13" s="4" t="str">
        <f t="shared" si="4"/>
        <v/>
      </c>
      <c r="AD13" s="4" t="str">
        <f t="shared" si="5"/>
        <v/>
      </c>
      <c r="AE13" s="4" t="str">
        <f t="shared" si="6"/>
        <v/>
      </c>
      <c r="AF13" s="4" t="str">
        <f t="shared" si="7"/>
        <v/>
      </c>
      <c r="AG13" s="4" t="str">
        <f t="shared" si="8"/>
        <v/>
      </c>
      <c r="AH13" s="4" t="str">
        <f t="shared" si="9"/>
        <v/>
      </c>
      <c r="AI13" s="2">
        <f t="shared" si="10"/>
        <v>0</v>
      </c>
    </row>
    <row r="14" spans="1:35">
      <c r="A14" s="1">
        <f>IF(Data!A14&gt;0,Data!A14-4,"")</f>
        <v>0</v>
      </c>
      <c r="B14" s="1">
        <f>IF(Data!B14&gt;0,Data!B14-4,"")</f>
        <v>0</v>
      </c>
      <c r="C14" s="1">
        <f>IF(Data!C14&gt;0,4-Data!C14,"")</f>
        <v>3</v>
      </c>
      <c r="D14" s="1">
        <f>IF(Data!D14&gt;0,4-Data!D14,"")</f>
        <v>-1</v>
      </c>
      <c r="E14" s="1">
        <f>IF(Data!E14&gt;0,4-Data!E14,"")</f>
        <v>3</v>
      </c>
      <c r="F14" s="1">
        <f>IF(Data!F14&gt;0,Data!F14-4,"")</f>
        <v>3</v>
      </c>
      <c r="G14" s="1">
        <f>IF(Data!G14&gt;0,Data!G14-4,"")</f>
        <v>3</v>
      </c>
      <c r="H14" s="1">
        <f>IF(Data!H14&gt;0,Data!H14-4,"")</f>
        <v>0</v>
      </c>
      <c r="I14" s="1">
        <f>IF(Data!I14&gt;0,4-Data!I14,"")</f>
        <v>0</v>
      </c>
      <c r="J14" s="1">
        <f>IF(Data!J14&gt;0,4-Data!J14,"")</f>
        <v>1</v>
      </c>
      <c r="K14" s="1">
        <f>IF(Data!K14&gt;0,Data!K14-4,"")</f>
        <v>3</v>
      </c>
      <c r="L14" s="1">
        <f>IF(Data!L14&gt;0,4-Data!L14,"")</f>
        <v>3</v>
      </c>
      <c r="M14" s="1">
        <f>IF(Data!M14&gt;0,Data!M14-4,"")</f>
        <v>0</v>
      </c>
      <c r="N14" s="1">
        <f>IF(Data!N14&gt;0,Data!N14-4,"")</f>
        <v>0</v>
      </c>
      <c r="O14" s="1">
        <f>IF(Data!O14&gt;0,Data!O14-4,"")</f>
        <v>-3</v>
      </c>
      <c r="P14" s="1">
        <f>IF(Data!P14&gt;0,Data!P14-4,"")</f>
        <v>0</v>
      </c>
      <c r="Q14" s="1">
        <f>IF(Data!Q14&gt;0,4-Data!Q14,"")</f>
        <v>1</v>
      </c>
      <c r="R14" s="1">
        <f>IF(Data!R14&gt;0,4-Data!R14,"")</f>
        <v>2</v>
      </c>
      <c r="S14" s="1">
        <f>IF(Data!S14&gt;0,4-Data!S14,"")</f>
        <v>0</v>
      </c>
      <c r="T14" s="1">
        <f>IF(Data!T14&gt;0,Data!T14-4,"")</f>
        <v>2</v>
      </c>
      <c r="U14" s="1">
        <f>IF(Data!U14&gt;0,4-Data!U14,"")</f>
        <v>1</v>
      </c>
      <c r="V14" s="1">
        <f>IF(Data!V14&gt;0,Data!V14-4,"")</f>
        <v>3</v>
      </c>
      <c r="W14" s="1">
        <f>IF(Data!W14&gt;0,4-Data!W14,"")</f>
        <v>3</v>
      </c>
      <c r="X14" s="1">
        <f>IF(Data!X14&gt;0,4-Data!X14,"")</f>
        <v>0</v>
      </c>
      <c r="Y14" s="1">
        <f>IF(Data!Y14&gt;0,4-Data!Y14,"")</f>
        <v>1</v>
      </c>
      <c r="Z14" s="1">
        <f>IF(Data!Z14&gt;0,Data!Z14-4,"")</f>
        <v>1</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f t="shared" ref="AH14:AH68" si="15">IF((MAX(C14,J14,O14,Z14)-MIN(C14,J14,O14,Z14))&gt;3,1,"")</f>
        <v>1</v>
      </c>
      <c r="AI14" s="2">
        <f t="shared" si="10"/>
        <v>1</v>
      </c>
    </row>
    <row r="15" spans="1:35">
      <c r="A15" s="1">
        <f>IF(Data!A15&gt;0,Data!A15-4,"")</f>
        <v>2</v>
      </c>
      <c r="B15" s="1">
        <f>IF(Data!B15&gt;0,Data!B15-4,"")</f>
        <v>2</v>
      </c>
      <c r="C15" s="1">
        <f>IF(Data!C15&gt;0,4-Data!C15,"")</f>
        <v>2</v>
      </c>
      <c r="D15" s="1">
        <f>IF(Data!D15&gt;0,4-Data!D15,"")</f>
        <v>2</v>
      </c>
      <c r="E15" s="1">
        <f>IF(Data!E15&gt;0,4-Data!E15,"")</f>
        <v>2</v>
      </c>
      <c r="F15" s="1">
        <f>IF(Data!F15&gt;0,Data!F15-4,"")</f>
        <v>0</v>
      </c>
      <c r="G15" s="1">
        <f>IF(Data!G15&gt;0,Data!G15-4,"")</f>
        <v>2</v>
      </c>
      <c r="H15" s="1">
        <f>IF(Data!H15&gt;0,Data!H15-4,"")</f>
        <v>0</v>
      </c>
      <c r="I15" s="1">
        <f>IF(Data!I15&gt;0,4-Data!I15,"")</f>
        <v>0</v>
      </c>
      <c r="J15" s="1">
        <f>IF(Data!J15&gt;0,4-Data!J15,"")</f>
        <v>2</v>
      </c>
      <c r="K15" s="1">
        <f>IF(Data!K15&gt;0,Data!K15-4,"")</f>
        <v>2</v>
      </c>
      <c r="L15" s="1">
        <f>IF(Data!L15&gt;0,4-Data!L15,"")</f>
        <v>2</v>
      </c>
      <c r="M15" s="1">
        <f>IF(Data!M15&gt;0,Data!M15-4,"")</f>
        <v>2</v>
      </c>
      <c r="N15" s="1">
        <f>IF(Data!N15&gt;0,Data!N15-4,"")</f>
        <v>2</v>
      </c>
      <c r="O15" s="1">
        <f>IF(Data!O15&gt;0,Data!O15-4,"")</f>
        <v>-1</v>
      </c>
      <c r="P15" s="1">
        <f>IF(Data!P15&gt;0,Data!P15-4,"")</f>
        <v>2</v>
      </c>
      <c r="Q15" s="1">
        <f>IF(Data!Q15&gt;0,4-Data!Q15,"")</f>
        <v>0</v>
      </c>
      <c r="R15" s="1">
        <f>IF(Data!R15&gt;0,4-Data!R15,"")</f>
        <v>2</v>
      </c>
      <c r="S15" s="1">
        <f>IF(Data!S15&gt;0,4-Data!S15,"")</f>
        <v>1</v>
      </c>
      <c r="T15" s="1">
        <f>IF(Data!T15&gt;0,Data!T15-4,"")</f>
        <v>2</v>
      </c>
      <c r="U15" s="1">
        <f>IF(Data!U15&gt;0,4-Data!U15,"")</f>
        <v>2</v>
      </c>
      <c r="V15" s="1">
        <f>IF(Data!V15&gt;0,Data!V15-4,"")</f>
        <v>2</v>
      </c>
      <c r="W15" s="1">
        <f>IF(Data!W15&gt;0,4-Data!W15,"")</f>
        <v>2</v>
      </c>
      <c r="X15" s="1">
        <f>IF(Data!X15&gt;0,4-Data!X15,"")</f>
        <v>1</v>
      </c>
      <c r="Y15" s="1">
        <f>IF(Data!Y15&gt;0,4-Data!Y15,"")</f>
        <v>3</v>
      </c>
      <c r="Z15" s="1">
        <f>IF(Data!Z15&gt;0,Data!Z15-4,"")</f>
        <v>2</v>
      </c>
      <c r="AC15" s="4" t="str">
        <f t="shared" si="11"/>
        <v/>
      </c>
      <c r="AD15" s="4" t="str">
        <f t="shared" si="12"/>
        <v/>
      </c>
      <c r="AE15" s="4" t="str">
        <f t="shared" si="13"/>
        <v/>
      </c>
      <c r="AF15" s="4" t="str">
        <f t="shared" si="14"/>
        <v/>
      </c>
      <c r="AG15" s="4" t="str">
        <f t="shared" si="8"/>
        <v/>
      </c>
      <c r="AH15" s="4" t="str">
        <f t="shared" si="15"/>
        <v/>
      </c>
      <c r="AI15" s="2">
        <f t="shared" si="10"/>
        <v>0</v>
      </c>
    </row>
    <row r="16" spans="1:35">
      <c r="A16" s="1">
        <f>IF(Data!A16&gt;0,Data!A16-4,"")</f>
        <v>3</v>
      </c>
      <c r="B16" s="1">
        <f>IF(Data!B16&gt;0,Data!B16-4,"")</f>
        <v>3</v>
      </c>
      <c r="C16" s="1">
        <f>IF(Data!C16&gt;0,4-Data!C16,"")</f>
        <v>1</v>
      </c>
      <c r="D16" s="1">
        <f>IF(Data!D16&gt;0,4-Data!D16,"")</f>
        <v>3</v>
      </c>
      <c r="E16" s="1">
        <f>IF(Data!E16&gt;0,4-Data!E16,"")</f>
        <v>3</v>
      </c>
      <c r="F16" s="1">
        <f>IF(Data!F16&gt;0,Data!F16-4,"")</f>
        <v>1</v>
      </c>
      <c r="G16" s="1">
        <f>IF(Data!G16&gt;0,Data!G16-4,"")</f>
        <v>0</v>
      </c>
      <c r="H16" s="1">
        <f>IF(Data!H16&gt;0,Data!H16-4,"")</f>
        <v>-2</v>
      </c>
      <c r="I16" s="1">
        <f>IF(Data!I16&gt;0,4-Data!I16,"")</f>
        <v>-2</v>
      </c>
      <c r="J16" s="1">
        <f>IF(Data!J16&gt;0,4-Data!J16,"")</f>
        <v>0</v>
      </c>
      <c r="K16" s="1">
        <f>IF(Data!K16&gt;0,Data!K16-4,"")</f>
        <v>2</v>
      </c>
      <c r="L16" s="1">
        <f>IF(Data!L16&gt;0,4-Data!L16,"")</f>
        <v>2</v>
      </c>
      <c r="M16" s="1">
        <f>IF(Data!M16&gt;0,Data!M16-4,"")</f>
        <v>0</v>
      </c>
      <c r="N16" s="1">
        <f>IF(Data!N16&gt;0,Data!N16-4,"")</f>
        <v>2</v>
      </c>
      <c r="O16" s="1">
        <f>IF(Data!O16&gt;0,Data!O16-4,"")</f>
        <v>-1</v>
      </c>
      <c r="P16" s="1">
        <f>IF(Data!P16&gt;0,Data!P16-4,"")</f>
        <v>3</v>
      </c>
      <c r="Q16" s="1">
        <f>IF(Data!Q16&gt;0,4-Data!Q16,"")</f>
        <v>2</v>
      </c>
      <c r="R16" s="1">
        <f>IF(Data!R16&gt;0,4-Data!R16,"")</f>
        <v>2</v>
      </c>
      <c r="S16" s="1">
        <f>IF(Data!S16&gt;0,4-Data!S16,"")</f>
        <v>3</v>
      </c>
      <c r="T16" s="1">
        <f>IF(Data!T16&gt;0,Data!T16-4,"")</f>
        <v>3</v>
      </c>
      <c r="U16" s="1">
        <f>IF(Data!U16&gt;0,4-Data!U16,"")</f>
        <v>3</v>
      </c>
      <c r="V16" s="1">
        <f>IF(Data!V16&gt;0,Data!V16-4,"")</f>
        <v>3</v>
      </c>
      <c r="W16" s="1">
        <f>IF(Data!W16&gt;0,4-Data!W16,"")</f>
        <v>3</v>
      </c>
      <c r="X16" s="1">
        <f>IF(Data!X16&gt;0,4-Data!X16,"")</f>
        <v>3</v>
      </c>
      <c r="Y16" s="1">
        <f>IF(Data!Y16&gt;0,4-Data!Y16,"")</f>
        <v>3</v>
      </c>
      <c r="Z16" s="1">
        <f>IF(Data!Z16&gt;0,Data!Z16-4,"")</f>
        <v>1</v>
      </c>
      <c r="AC16" s="4" t="str">
        <f t="shared" si="11"/>
        <v/>
      </c>
      <c r="AD16" s="4" t="str">
        <f t="shared" si="12"/>
        <v/>
      </c>
      <c r="AE16" s="4">
        <f t="shared" si="13"/>
        <v>1</v>
      </c>
      <c r="AF16" s="4">
        <f t="shared" si="14"/>
        <v>1</v>
      </c>
      <c r="AG16" s="4" t="str">
        <f t="shared" si="8"/>
        <v/>
      </c>
      <c r="AH16" s="4" t="str">
        <f t="shared" si="15"/>
        <v/>
      </c>
      <c r="AI16" s="2">
        <f t="shared" si="10"/>
        <v>2</v>
      </c>
    </row>
    <row r="17" spans="1:35">
      <c r="A17" s="1">
        <f>IF(Data!A17&gt;0,Data!A17-4,"")</f>
        <v>0</v>
      </c>
      <c r="B17" s="1">
        <f>IF(Data!B17&gt;0,Data!B17-4,"")</f>
        <v>1</v>
      </c>
      <c r="C17" s="1">
        <f>IF(Data!C17&gt;0,4-Data!C17,"")</f>
        <v>2</v>
      </c>
      <c r="D17" s="1">
        <f>IF(Data!D17&gt;0,4-Data!D17,"")</f>
        <v>2</v>
      </c>
      <c r="E17" s="1">
        <f>IF(Data!E17&gt;0,4-Data!E17,"")</f>
        <v>1</v>
      </c>
      <c r="F17" s="1">
        <f>IF(Data!F17&gt;0,Data!F17-4,"")</f>
        <v>1</v>
      </c>
      <c r="G17" s="1">
        <f>IF(Data!G17&gt;0,Data!G17-4,"")</f>
        <v>1</v>
      </c>
      <c r="H17" s="1">
        <f>IF(Data!H17&gt;0,Data!H17-4,"")</f>
        <v>-1</v>
      </c>
      <c r="I17" s="1">
        <f>IF(Data!I17&gt;0,4-Data!I17,"")</f>
        <v>1</v>
      </c>
      <c r="J17" s="1">
        <f>IF(Data!J17&gt;0,4-Data!J17,"")</f>
        <v>1</v>
      </c>
      <c r="K17" s="1">
        <f>IF(Data!K17&gt;0,Data!K17-4,"")</f>
        <v>2</v>
      </c>
      <c r="L17" s="1">
        <f>IF(Data!L17&gt;0,4-Data!L17,"")</f>
        <v>2</v>
      </c>
      <c r="M17" s="1">
        <f>IF(Data!M17&gt;0,Data!M17-4,"")</f>
        <v>1</v>
      </c>
      <c r="N17" s="1">
        <f>IF(Data!N17&gt;0,Data!N17-4,"")</f>
        <v>1</v>
      </c>
      <c r="O17" s="1">
        <f>IF(Data!O17&gt;0,Data!O17-4,"")</f>
        <v>0</v>
      </c>
      <c r="P17" s="1">
        <f>IF(Data!P17&gt;0,Data!P17-4,"")</f>
        <v>1</v>
      </c>
      <c r="Q17" s="1">
        <f>IF(Data!Q17&gt;0,4-Data!Q17,"")</f>
        <v>0</v>
      </c>
      <c r="R17" s="1">
        <f>IF(Data!R17&gt;0,4-Data!R17,"")</f>
        <v>1</v>
      </c>
      <c r="S17" s="1">
        <f>IF(Data!S17&gt;0,4-Data!S17,"")</f>
        <v>1</v>
      </c>
      <c r="T17" s="1">
        <f>IF(Data!T17&gt;0,Data!T17-4,"")</f>
        <v>2</v>
      </c>
      <c r="U17" s="1">
        <f>IF(Data!U17&gt;0,4-Data!U17,"")</f>
        <v>1</v>
      </c>
      <c r="V17" s="1">
        <f>IF(Data!V17&gt;0,Data!V17-4,"")</f>
        <v>2</v>
      </c>
      <c r="W17" s="1">
        <f>IF(Data!W17&gt;0,4-Data!W17,"")</f>
        <v>1</v>
      </c>
      <c r="X17" s="1">
        <f>IF(Data!X17&gt;0,4-Data!X17,"")</f>
        <v>1</v>
      </c>
      <c r="Y17" s="1">
        <f>IF(Data!Y17&gt;0,4-Data!Y17,"")</f>
        <v>2</v>
      </c>
      <c r="Z17" s="1">
        <f>IF(Data!Z17&gt;0,Data!Z17-4,"")</f>
        <v>1</v>
      </c>
      <c r="AC17" s="4" t="str">
        <f t="shared" si="11"/>
        <v/>
      </c>
      <c r="AD17" s="4" t="str">
        <f t="shared" si="12"/>
        <v/>
      </c>
      <c r="AE17" s="4" t="str">
        <f t="shared" si="13"/>
        <v/>
      </c>
      <c r="AF17" s="4" t="str">
        <f t="shared" si="14"/>
        <v/>
      </c>
      <c r="AG17" s="4" t="str">
        <f t="shared" si="8"/>
        <v/>
      </c>
      <c r="AH17" s="4" t="str">
        <f t="shared" si="15"/>
        <v/>
      </c>
      <c r="AI17" s="2">
        <f t="shared" si="10"/>
        <v>0</v>
      </c>
    </row>
    <row r="18" spans="1:35">
      <c r="A18" s="1">
        <f>IF(Data!A18&gt;0,Data!A18-4,"")</f>
        <v>2</v>
      </c>
      <c r="B18" s="1">
        <f>IF(Data!B18&gt;0,Data!B18-4,"")</f>
        <v>-1</v>
      </c>
      <c r="C18" s="1">
        <f>IF(Data!C18&gt;0,4-Data!C18,"")</f>
        <v>2</v>
      </c>
      <c r="D18" s="1">
        <f>IF(Data!D18&gt;0,4-Data!D18,"")</f>
        <v>1</v>
      </c>
      <c r="E18" s="1">
        <f>IF(Data!E18&gt;0,4-Data!E18,"")</f>
        <v>1</v>
      </c>
      <c r="F18" s="1">
        <f>IF(Data!F18&gt;0,Data!F18-4,"")</f>
        <v>-1</v>
      </c>
      <c r="G18" s="1">
        <f>IF(Data!G18&gt;0,Data!G18-4,"")</f>
        <v>-1</v>
      </c>
      <c r="H18" s="1">
        <f>IF(Data!H18&gt;0,Data!H18-4,"")</f>
        <v>-1</v>
      </c>
      <c r="I18" s="1">
        <f>IF(Data!I18&gt;0,4-Data!I18,"")</f>
        <v>1</v>
      </c>
      <c r="J18" s="1">
        <f>IF(Data!J18&gt;0,4-Data!J18,"")</f>
        <v>2</v>
      </c>
      <c r="K18" s="1">
        <f>IF(Data!K18&gt;0,Data!K18-4,"")</f>
        <v>1</v>
      </c>
      <c r="L18" s="1">
        <f>IF(Data!L18&gt;0,4-Data!L18,"")</f>
        <v>0</v>
      </c>
      <c r="M18" s="1">
        <f>IF(Data!M18&gt;0,Data!M18-4,"")</f>
        <v>-1</v>
      </c>
      <c r="N18" s="1">
        <f>IF(Data!N18&gt;0,Data!N18-4,"")</f>
        <v>1</v>
      </c>
      <c r="O18" s="1">
        <f>IF(Data!O18&gt;0,Data!O18-4,"")</f>
        <v>-1</v>
      </c>
      <c r="P18" s="1">
        <f>IF(Data!P18&gt;0,Data!P18-4,"")</f>
        <v>1</v>
      </c>
      <c r="Q18" s="1">
        <f>IF(Data!Q18&gt;0,4-Data!Q18,"")</f>
        <v>1</v>
      </c>
      <c r="R18" s="1">
        <f>IF(Data!R18&gt;0,4-Data!R18,"")</f>
        <v>0</v>
      </c>
      <c r="S18" s="1">
        <f>IF(Data!S18&gt;0,4-Data!S18,"")</f>
        <v>0</v>
      </c>
      <c r="T18" s="1">
        <f>IF(Data!T18&gt;0,Data!T18-4,"")</f>
        <v>1</v>
      </c>
      <c r="U18" s="1">
        <f>IF(Data!U18&gt;0,4-Data!U18,"")</f>
        <v>0</v>
      </c>
      <c r="V18" s="1">
        <f>IF(Data!V18&gt;0,Data!V18-4,"")</f>
        <v>0</v>
      </c>
      <c r="W18" s="1">
        <f>IF(Data!W18&gt;0,4-Data!W18,"")</f>
        <v>0</v>
      </c>
      <c r="X18" s="1">
        <f>IF(Data!X18&gt;0,4-Data!X18,"")</f>
        <v>0</v>
      </c>
      <c r="Y18" s="1">
        <f>IF(Data!Y18&gt;0,4-Data!Y18,"")</f>
        <v>0</v>
      </c>
      <c r="Z18" s="1">
        <f>IF(Data!Z18&gt;0,Data!Z18-4,"")</f>
        <v>0</v>
      </c>
      <c r="AC18" s="4" t="str">
        <f t="shared" si="11"/>
        <v/>
      </c>
      <c r="AD18" s="4" t="str">
        <f t="shared" si="12"/>
        <v/>
      </c>
      <c r="AE18" s="4" t="str">
        <f t="shared" si="13"/>
        <v/>
      </c>
      <c r="AF18" s="4" t="str">
        <f t="shared" si="14"/>
        <v/>
      </c>
      <c r="AG18" s="4" t="str">
        <f t="shared" si="8"/>
        <v/>
      </c>
      <c r="AH18" s="4" t="str">
        <f t="shared" si="15"/>
        <v/>
      </c>
      <c r="AI18" s="2">
        <f t="shared" si="10"/>
        <v>0</v>
      </c>
    </row>
    <row r="19" spans="1:35">
      <c r="A19" s="1">
        <f>IF(Data!A19&gt;0,Data!A19-4,"")</f>
        <v>0</v>
      </c>
      <c r="B19" s="1">
        <f>IF(Data!B19&gt;0,Data!B19-4,"")</f>
        <v>1</v>
      </c>
      <c r="C19" s="1">
        <f>IF(Data!C19&gt;0,4-Data!C19,"")</f>
        <v>1</v>
      </c>
      <c r="D19" s="1">
        <f>IF(Data!D19&gt;0,4-Data!D19,"")</f>
        <v>1</v>
      </c>
      <c r="E19" s="1">
        <f>IF(Data!E19&gt;0,4-Data!E19,"")</f>
        <v>2</v>
      </c>
      <c r="F19" s="1">
        <f>IF(Data!F19&gt;0,Data!F19-4,"")</f>
        <v>1</v>
      </c>
      <c r="G19" s="1">
        <f>IF(Data!G19&gt;0,Data!G19-4,"")</f>
        <v>2</v>
      </c>
      <c r="H19" s="1">
        <f>IF(Data!H19&gt;0,Data!H19-4,"")</f>
        <v>0</v>
      </c>
      <c r="I19" s="1">
        <f>IF(Data!I19&gt;0,4-Data!I19,"")</f>
        <v>-1</v>
      </c>
      <c r="J19" s="1">
        <f>IF(Data!J19&gt;0,4-Data!J19,"")</f>
        <v>1</v>
      </c>
      <c r="K19" s="1">
        <f>IF(Data!K19&gt;0,Data!K19-4,"")</f>
        <v>1</v>
      </c>
      <c r="L19" s="1">
        <f>IF(Data!L19&gt;0,4-Data!L19,"")</f>
        <v>2</v>
      </c>
      <c r="M19" s="1">
        <f>IF(Data!M19&gt;0,Data!M19-4,"")</f>
        <v>1</v>
      </c>
      <c r="N19" s="1">
        <f>IF(Data!N19&gt;0,Data!N19-4,"")</f>
        <v>1</v>
      </c>
      <c r="O19" s="1">
        <f>IF(Data!O19&gt;0,Data!O19-4,"")</f>
        <v>0</v>
      </c>
      <c r="P19" s="1">
        <f>IF(Data!P19&gt;0,Data!P19-4,"")</f>
        <v>1</v>
      </c>
      <c r="Q19" s="1">
        <f>IF(Data!Q19&gt;0,4-Data!Q19,"")</f>
        <v>0</v>
      </c>
      <c r="R19" s="1">
        <f>IF(Data!R19&gt;0,4-Data!R19,"")</f>
        <v>1</v>
      </c>
      <c r="S19" s="1">
        <f>IF(Data!S19&gt;0,4-Data!S19,"")</f>
        <v>1</v>
      </c>
      <c r="T19" s="1">
        <f>IF(Data!T19&gt;0,Data!T19-4,"")</f>
        <v>0</v>
      </c>
      <c r="U19" s="1">
        <f>IF(Data!U19&gt;0,4-Data!U19,"")</f>
        <v>1</v>
      </c>
      <c r="V19" s="1">
        <f>IF(Data!V19&gt;0,Data!V19-4,"")</f>
        <v>1</v>
      </c>
      <c r="W19" s="1">
        <f>IF(Data!W19&gt;0,4-Data!W19,"")</f>
        <v>1</v>
      </c>
      <c r="X19" s="1">
        <f>IF(Data!X19&gt;0,4-Data!X19,"")</f>
        <v>1</v>
      </c>
      <c r="Y19" s="1">
        <f>IF(Data!Y19&gt;0,4-Data!Y19,"")</f>
        <v>1</v>
      </c>
      <c r="Z19" s="1">
        <f>IF(Data!Z19&gt;0,Data!Z19-4,"")</f>
        <v>0</v>
      </c>
      <c r="AC19" s="4" t="str">
        <f t="shared" si="11"/>
        <v/>
      </c>
      <c r="AD19" s="4" t="str">
        <f t="shared" si="12"/>
        <v/>
      </c>
      <c r="AE19" s="4" t="str">
        <f t="shared" si="13"/>
        <v/>
      </c>
      <c r="AF19" s="4" t="str">
        <f t="shared" si="14"/>
        <v/>
      </c>
      <c r="AG19" s="4" t="str">
        <f t="shared" si="8"/>
        <v/>
      </c>
      <c r="AH19" s="4" t="str">
        <f t="shared" si="15"/>
        <v/>
      </c>
      <c r="AI19" s="2">
        <f t="shared" si="10"/>
        <v>0</v>
      </c>
    </row>
    <row r="20" spans="1:35">
      <c r="A20" s="1">
        <f>IF(Data!A20&gt;0,Data!A20-4,"")</f>
        <v>-1</v>
      </c>
      <c r="B20" s="1">
        <f>IF(Data!B20&gt;0,Data!B20-4,"")</f>
        <v>0</v>
      </c>
      <c r="C20" s="1">
        <f>IF(Data!C20&gt;0,4-Data!C20,"")</f>
        <v>-1</v>
      </c>
      <c r="D20" s="1">
        <f>IF(Data!D20&gt;0,4-Data!D20,"")</f>
        <v>-1</v>
      </c>
      <c r="E20" s="1">
        <f>IF(Data!E20&gt;0,4-Data!E20,"")</f>
        <v>-1</v>
      </c>
      <c r="F20" s="1">
        <f>IF(Data!F20&gt;0,Data!F20-4,"")</f>
        <v>-2</v>
      </c>
      <c r="G20" s="1">
        <f>IF(Data!G20&gt;0,Data!G20-4,"")</f>
        <v>-1</v>
      </c>
      <c r="H20" s="1">
        <f>IF(Data!H20&gt;0,Data!H20-4,"")</f>
        <v>1</v>
      </c>
      <c r="I20" s="1">
        <f>IF(Data!I20&gt;0,4-Data!I20,"")</f>
        <v>-1</v>
      </c>
      <c r="J20" s="1">
        <f>IF(Data!J20&gt;0,4-Data!J20,"")</f>
        <v>1</v>
      </c>
      <c r="K20" s="1">
        <f>IF(Data!K20&gt;0,Data!K20-4,"")</f>
        <v>-2</v>
      </c>
      <c r="L20" s="1">
        <f>IF(Data!L20&gt;0,4-Data!L20,"")</f>
        <v>-1</v>
      </c>
      <c r="M20" s="1">
        <f>IF(Data!M20&gt;0,Data!M20-4,"")</f>
        <v>-3</v>
      </c>
      <c r="N20" s="1">
        <f>IF(Data!N20&gt;0,Data!N20-4,"")</f>
        <v>-1</v>
      </c>
      <c r="O20" s="1">
        <f>IF(Data!O20&gt;0,Data!O20-4,"")</f>
        <v>-1</v>
      </c>
      <c r="P20" s="1">
        <f>IF(Data!P20&gt;0,Data!P20-4,"")</f>
        <v>-1</v>
      </c>
      <c r="Q20" s="1">
        <f>IF(Data!Q20&gt;0,4-Data!Q20,"")</f>
        <v>0</v>
      </c>
      <c r="R20" s="1">
        <f>IF(Data!R20&gt;0,4-Data!R20,"")</f>
        <v>-1</v>
      </c>
      <c r="S20" s="1">
        <f>IF(Data!S20&gt;0,4-Data!S20,"")</f>
        <v>-1</v>
      </c>
      <c r="T20" s="1">
        <f>IF(Data!T20&gt;0,Data!T20-4,"")</f>
        <v>-1</v>
      </c>
      <c r="U20" s="1">
        <f>IF(Data!U20&gt;0,4-Data!U20,"")</f>
        <v>-2</v>
      </c>
      <c r="V20" s="1">
        <f>IF(Data!V20&gt;0,Data!V20-4,"")</f>
        <v>-1</v>
      </c>
      <c r="W20" s="1">
        <f>IF(Data!W20&gt;0,4-Data!W20,"")</f>
        <v>-3</v>
      </c>
      <c r="X20" s="1">
        <f>IF(Data!X20&gt;0,4-Data!X20,"")</f>
        <v>-3</v>
      </c>
      <c r="Y20" s="1">
        <f>IF(Data!Y20&gt;0,4-Data!Y20,"")</f>
        <v>-2</v>
      </c>
      <c r="Z20" s="1">
        <f>IF(Data!Z20&gt;0,Data!Z20-4,"")</f>
        <v>1</v>
      </c>
      <c r="AC20" s="4" t="str">
        <f t="shared" si="11"/>
        <v/>
      </c>
      <c r="AD20" s="4" t="str">
        <f t="shared" si="12"/>
        <v/>
      </c>
      <c r="AE20" s="4" t="str">
        <f t="shared" si="13"/>
        <v/>
      </c>
      <c r="AF20" s="4" t="str">
        <f t="shared" si="14"/>
        <v/>
      </c>
      <c r="AG20" s="4" t="str">
        <f t="shared" si="8"/>
        <v/>
      </c>
      <c r="AH20" s="4" t="str">
        <f t="shared" si="15"/>
        <v/>
      </c>
      <c r="AI20" s="2">
        <f t="shared" si="10"/>
        <v>0</v>
      </c>
    </row>
    <row r="21" spans="1:35">
      <c r="A21" s="1">
        <f>IF(Data!A21&gt;0,Data!A21-4,"")</f>
        <v>1</v>
      </c>
      <c r="B21" s="1">
        <f>IF(Data!B21&gt;0,Data!B21-4,"")</f>
        <v>2</v>
      </c>
      <c r="C21" s="1">
        <f>IF(Data!C21&gt;0,4-Data!C21,"")</f>
        <v>-1</v>
      </c>
      <c r="D21" s="1">
        <f>IF(Data!D21&gt;0,4-Data!D21,"")</f>
        <v>0</v>
      </c>
      <c r="E21" s="1">
        <f>IF(Data!E21&gt;0,4-Data!E21,"")</f>
        <v>1</v>
      </c>
      <c r="F21" s="1">
        <f>IF(Data!F21&gt;0,Data!F21-4,"")</f>
        <v>0</v>
      </c>
      <c r="G21" s="1">
        <f>IF(Data!G21&gt;0,Data!G21-4,"")</f>
        <v>1</v>
      </c>
      <c r="H21" s="1">
        <f>IF(Data!H21&gt;0,Data!H21-4,"")</f>
        <v>1</v>
      </c>
      <c r="I21" s="1">
        <f>IF(Data!I21&gt;0,4-Data!I21,"")</f>
        <v>2</v>
      </c>
      <c r="J21" s="1">
        <f>IF(Data!J21&gt;0,4-Data!J21,"")</f>
        <v>1</v>
      </c>
      <c r="K21" s="1">
        <f>IF(Data!K21&gt;0,Data!K21-4,"")</f>
        <v>2</v>
      </c>
      <c r="L21" s="1">
        <f>IF(Data!L21&gt;0,4-Data!L21,"")</f>
        <v>2</v>
      </c>
      <c r="M21" s="1">
        <f>IF(Data!M21&gt;0,Data!M21-4,"")</f>
        <v>2</v>
      </c>
      <c r="N21" s="1">
        <f>IF(Data!N21&gt;0,Data!N21-4,"")</f>
        <v>2</v>
      </c>
      <c r="O21" s="1">
        <f>IF(Data!O21&gt;0,Data!O21-4,"")</f>
        <v>0</v>
      </c>
      <c r="P21" s="1">
        <f>IF(Data!P21&gt;0,Data!P21-4,"")</f>
        <v>1</v>
      </c>
      <c r="Q21" s="1">
        <f>IF(Data!Q21&gt;0,4-Data!Q21,"")</f>
        <v>3</v>
      </c>
      <c r="R21" s="1">
        <f>IF(Data!R21&gt;0,4-Data!R21,"")</f>
        <v>0</v>
      </c>
      <c r="S21" s="1">
        <f>IF(Data!S21&gt;0,4-Data!S21,"")</f>
        <v>1</v>
      </c>
      <c r="T21" s="1">
        <f>IF(Data!T21&gt;0,Data!T21-4,"")</f>
        <v>2</v>
      </c>
      <c r="U21" s="1">
        <f>IF(Data!U21&gt;0,4-Data!U21,"")</f>
        <v>1</v>
      </c>
      <c r="V21" s="1">
        <f>IF(Data!V21&gt;0,Data!V21-4,"")</f>
        <v>1</v>
      </c>
      <c r="W21" s="1">
        <f>IF(Data!W21&gt;0,4-Data!W21,"")</f>
        <v>1</v>
      </c>
      <c r="X21" s="1">
        <f>IF(Data!X21&gt;0,4-Data!X21,"")</f>
        <v>0</v>
      </c>
      <c r="Y21" s="1">
        <f>IF(Data!Y21&gt;0,4-Data!Y21,"")</f>
        <v>1</v>
      </c>
      <c r="Z21" s="1">
        <f>IF(Data!Z21&gt;0,Data!Z21-4,"")</f>
        <v>1</v>
      </c>
      <c r="AC21" s="4" t="str">
        <f t="shared" si="11"/>
        <v/>
      </c>
      <c r="AD21" s="4" t="str">
        <f t="shared" si="12"/>
        <v/>
      </c>
      <c r="AE21" s="4" t="str">
        <f t="shared" si="13"/>
        <v/>
      </c>
      <c r="AF21" s="4" t="str">
        <f t="shared" si="14"/>
        <v/>
      </c>
      <c r="AG21" s="4" t="str">
        <f t="shared" si="8"/>
        <v/>
      </c>
      <c r="AH21" s="4" t="str">
        <f t="shared" si="15"/>
        <v/>
      </c>
      <c r="AI21" s="2">
        <f t="shared" si="10"/>
        <v>0</v>
      </c>
    </row>
    <row r="22" spans="1:35">
      <c r="A22" s="1">
        <f>IF(Data!A22&gt;0,Data!A22-4,"")</f>
        <v>3</v>
      </c>
      <c r="B22" s="1">
        <f>IF(Data!B22&gt;0,Data!B22-4,"")</f>
        <v>1</v>
      </c>
      <c r="C22" s="1">
        <f>IF(Data!C22&gt;0,4-Data!C22,"")</f>
        <v>2</v>
      </c>
      <c r="D22" s="1">
        <f>IF(Data!D22&gt;0,4-Data!D22,"")</f>
        <v>2</v>
      </c>
      <c r="E22" s="1">
        <f>IF(Data!E22&gt;0,4-Data!E22,"")</f>
        <v>3</v>
      </c>
      <c r="F22" s="1">
        <f>IF(Data!F22&gt;0,Data!F22-4,"")</f>
        <v>2</v>
      </c>
      <c r="G22" s="1">
        <f>IF(Data!G22&gt;0,Data!G22-4,"")</f>
        <v>3</v>
      </c>
      <c r="H22" s="1">
        <f>IF(Data!H22&gt;0,Data!H22-4,"")</f>
        <v>0</v>
      </c>
      <c r="I22" s="1">
        <f>IF(Data!I22&gt;0,4-Data!I22,"")</f>
        <v>0</v>
      </c>
      <c r="J22" s="1">
        <f>IF(Data!J22&gt;0,4-Data!J22,"")</f>
        <v>2</v>
      </c>
      <c r="K22" s="1">
        <f>IF(Data!K22&gt;0,Data!K22-4,"")</f>
        <v>2</v>
      </c>
      <c r="L22" s="1">
        <f>IF(Data!L22&gt;0,4-Data!L22,"")</f>
        <v>2</v>
      </c>
      <c r="M22" s="1">
        <f>IF(Data!M22&gt;0,Data!M22-4,"")</f>
        <v>2</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1</v>
      </c>
      <c r="V22" s="1">
        <f>IF(Data!V22&gt;0,Data!V22-4,"")</f>
        <v>2</v>
      </c>
      <c r="W22" s="1">
        <f>IF(Data!W22&gt;0,4-Data!W22,"")</f>
        <v>2</v>
      </c>
      <c r="X22" s="1">
        <f>IF(Data!X22&gt;0,4-Data!X22,"")</f>
        <v>2</v>
      </c>
      <c r="Y22" s="1">
        <f>IF(Data!Y22&gt;0,4-Data!Y22,"")</f>
        <v>2</v>
      </c>
      <c r="Z22" s="1">
        <f>IF(Data!Z22&gt;0,Data!Z22-4,"")</f>
        <v>2</v>
      </c>
      <c r="AC22" s="4" t="str">
        <f t="shared" si="11"/>
        <v/>
      </c>
      <c r="AD22" s="4" t="str">
        <f t="shared" si="12"/>
        <v/>
      </c>
      <c r="AE22" s="4" t="str">
        <f t="shared" si="13"/>
        <v/>
      </c>
      <c r="AF22" s="4" t="str">
        <f t="shared" si="14"/>
        <v/>
      </c>
      <c r="AG22" s="4" t="str">
        <f t="shared" si="8"/>
        <v/>
      </c>
      <c r="AH22" s="4" t="str">
        <f t="shared" si="15"/>
        <v/>
      </c>
      <c r="AI22" s="2">
        <f t="shared" si="10"/>
        <v>0</v>
      </c>
    </row>
    <row r="23" spans="1:35">
      <c r="A23" s="1">
        <f>IF(Data!A23&gt;0,Data!A23-4,"")</f>
        <v>0</v>
      </c>
      <c r="B23" s="1">
        <f>IF(Data!B23&gt;0,Data!B23-4,"")</f>
        <v>1</v>
      </c>
      <c r="C23" s="1">
        <f>IF(Data!C23&gt;0,4-Data!C23,"")</f>
        <v>1</v>
      </c>
      <c r="D23" s="1">
        <f>IF(Data!D23&gt;0,4-Data!D23,"")</f>
        <v>2</v>
      </c>
      <c r="E23" s="1">
        <f>IF(Data!E23&gt;0,4-Data!E23,"")</f>
        <v>0</v>
      </c>
      <c r="F23" s="1">
        <f>IF(Data!F23&gt;0,Data!F23-4,"")</f>
        <v>0</v>
      </c>
      <c r="G23" s="1">
        <f>IF(Data!G23&gt;0,Data!G23-4,"")</f>
        <v>1</v>
      </c>
      <c r="H23" s="1">
        <f>IF(Data!H23&gt;0,Data!H23-4,"")</f>
        <v>1</v>
      </c>
      <c r="I23" s="1">
        <f>IF(Data!I23&gt;0,4-Data!I23,"")</f>
        <v>-1</v>
      </c>
      <c r="J23" s="1">
        <f>IF(Data!J23&gt;0,4-Data!J23,"")</f>
        <v>1</v>
      </c>
      <c r="K23" s="1">
        <f>IF(Data!K23&gt;0,Data!K23-4,"")</f>
        <v>-1</v>
      </c>
      <c r="L23" s="1">
        <f>IF(Data!L23&gt;0,4-Data!L23,"")</f>
        <v>1</v>
      </c>
      <c r="M23" s="1">
        <f>IF(Data!M23&gt;0,Data!M23-4,"")</f>
        <v>1</v>
      </c>
      <c r="N23" s="1">
        <f>IF(Data!N23&gt;0,Data!N23-4,"")</f>
        <v>1</v>
      </c>
      <c r="O23" s="1">
        <f>IF(Data!O23&gt;0,Data!O23-4,"")</f>
        <v>0</v>
      </c>
      <c r="P23" s="1">
        <f>IF(Data!P23&gt;0,Data!P23-4,"")</f>
        <v>1</v>
      </c>
      <c r="Q23" s="1">
        <f>IF(Data!Q23&gt;0,4-Data!Q23,"")</f>
        <v>0</v>
      </c>
      <c r="R23" s="1">
        <f>IF(Data!R23&gt;0,4-Data!R23,"")</f>
        <v>0</v>
      </c>
      <c r="S23" s="1">
        <f>IF(Data!S23&gt;0,4-Data!S23,"")</f>
        <v>0</v>
      </c>
      <c r="T23" s="1">
        <f>IF(Data!T23&gt;0,Data!T23-4,"")</f>
        <v>0</v>
      </c>
      <c r="U23" s="1">
        <f>IF(Data!U23&gt;0,4-Data!U23,"")</f>
        <v>-1</v>
      </c>
      <c r="V23" s="1">
        <f>IF(Data!V23&gt;0,Data!V23-4,"")</f>
        <v>-1</v>
      </c>
      <c r="W23" s="1">
        <f>IF(Data!W23&gt;0,4-Data!W23,"")</f>
        <v>0</v>
      </c>
      <c r="X23" s="1">
        <f>IF(Data!X23&gt;0,4-Data!X23,"")</f>
        <v>1</v>
      </c>
      <c r="Y23" s="1">
        <f>IF(Data!Y23&gt;0,4-Data!Y23,"")</f>
        <v>1</v>
      </c>
      <c r="Z23" s="1">
        <f>IF(Data!Z23&gt;0,Data!Z23-4,"")</f>
        <v>0</v>
      </c>
      <c r="AC23" s="4" t="str">
        <f t="shared" si="11"/>
        <v/>
      </c>
      <c r="AD23" s="4" t="str">
        <f t="shared" si="12"/>
        <v/>
      </c>
      <c r="AE23" s="4" t="str">
        <f t="shared" si="13"/>
        <v/>
      </c>
      <c r="AF23" s="4" t="str">
        <f t="shared" si="14"/>
        <v/>
      </c>
      <c r="AG23" s="4" t="str">
        <f t="shared" si="8"/>
        <v/>
      </c>
      <c r="AH23" s="4" t="str">
        <f t="shared" si="15"/>
        <v/>
      </c>
      <c r="AI23" s="2">
        <f t="shared" si="10"/>
        <v>0</v>
      </c>
    </row>
    <row r="24" spans="1:35">
      <c r="A24" s="1">
        <f>IF(Data!A24&gt;0,Data!A24-4,"")</f>
        <v>1</v>
      </c>
      <c r="B24" s="1">
        <f>IF(Data!B24&gt;0,Data!B24-4,"")</f>
        <v>3</v>
      </c>
      <c r="C24" s="1">
        <f>IF(Data!C24&gt;0,4-Data!C24,"")</f>
        <v>2</v>
      </c>
      <c r="D24" s="1">
        <f>IF(Data!D24&gt;0,4-Data!D24,"")</f>
        <v>3</v>
      </c>
      <c r="E24" s="1">
        <f>IF(Data!E24&gt;0,4-Data!E24,"")</f>
        <v>2</v>
      </c>
      <c r="F24" s="1">
        <f>IF(Data!F24&gt;0,Data!F24-4,"")</f>
        <v>1</v>
      </c>
      <c r="G24" s="1">
        <f>IF(Data!G24&gt;0,Data!G24-4,"")</f>
        <v>1</v>
      </c>
      <c r="H24" s="1">
        <f>IF(Data!H24&gt;0,Data!H24-4,"")</f>
        <v>0</v>
      </c>
      <c r="I24" s="1">
        <f>IF(Data!I24&gt;0,4-Data!I24,"")</f>
        <v>3</v>
      </c>
      <c r="J24" s="1">
        <f>IF(Data!J24&gt;0,4-Data!J24,"")</f>
        <v>3</v>
      </c>
      <c r="K24" s="1">
        <f>IF(Data!K24&gt;0,Data!K24-4,"")</f>
        <v>2</v>
      </c>
      <c r="L24" s="1">
        <f>IF(Data!L24&gt;0,4-Data!L24,"")</f>
        <v>3</v>
      </c>
      <c r="M24" s="1">
        <f>IF(Data!M24&gt;0,Data!M24-4,"")</f>
        <v>2</v>
      </c>
      <c r="N24" s="1">
        <f>IF(Data!N24&gt;0,Data!N24-4,"")</f>
        <v>2</v>
      </c>
      <c r="O24" s="1">
        <f>IF(Data!O24&gt;0,Data!O24-4,"")</f>
        <v>1</v>
      </c>
      <c r="P24" s="1">
        <f>IF(Data!P24&gt;0,Data!P24-4,"")</f>
        <v>1</v>
      </c>
      <c r="Q24" s="1">
        <f>IF(Data!Q24&gt;0,4-Data!Q24,"")</f>
        <v>3</v>
      </c>
      <c r="R24" s="1">
        <f>IF(Data!R24&gt;0,4-Data!R24,"")</f>
        <v>2</v>
      </c>
      <c r="S24" s="1">
        <f>IF(Data!S24&gt;0,4-Data!S24,"")</f>
        <v>2</v>
      </c>
      <c r="T24" s="1">
        <f>IF(Data!T24&gt;0,Data!T24-4,"")</f>
        <v>3</v>
      </c>
      <c r="U24" s="1">
        <f>IF(Data!U24&gt;0,4-Data!U24,"")</f>
        <v>2</v>
      </c>
      <c r="V24" s="1">
        <f>IF(Data!V24&gt;0,Data!V24-4,"")</f>
        <v>3</v>
      </c>
      <c r="W24" s="1">
        <f>IF(Data!W24&gt;0,4-Data!W24,"")</f>
        <v>3</v>
      </c>
      <c r="X24" s="1">
        <f>IF(Data!X24&gt;0,4-Data!X24,"")</f>
        <v>0</v>
      </c>
      <c r="Y24" s="1">
        <f>IF(Data!Y24&gt;0,4-Data!Y24,"")</f>
        <v>3</v>
      </c>
      <c r="Z24" s="1">
        <f>IF(Data!Z24&gt;0,Data!Z24-4,"")</f>
        <v>2</v>
      </c>
      <c r="AC24" s="4" t="str">
        <f t="shared" si="11"/>
        <v/>
      </c>
      <c r="AD24" s="4" t="str">
        <f t="shared" si="12"/>
        <v/>
      </c>
      <c r="AE24" s="4" t="str">
        <f t="shared" si="13"/>
        <v/>
      </c>
      <c r="AF24" s="4" t="str">
        <f t="shared" si="14"/>
        <v/>
      </c>
      <c r="AG24" s="4" t="str">
        <f t="shared" si="8"/>
        <v/>
      </c>
      <c r="AH24" s="4" t="str">
        <f t="shared" si="15"/>
        <v/>
      </c>
      <c r="AI24" s="2">
        <f t="shared" si="10"/>
        <v>0</v>
      </c>
    </row>
    <row r="25" spans="1:35">
      <c r="A25" s="1">
        <f>IF(Data!A25&gt;0,Data!A25-4,"")</f>
        <v>3</v>
      </c>
      <c r="B25" s="1">
        <f>IF(Data!B25&gt;0,Data!B25-4,"")</f>
        <v>3</v>
      </c>
      <c r="C25" s="1">
        <f>IF(Data!C25&gt;0,4-Data!C25,"")</f>
        <v>3</v>
      </c>
      <c r="D25" s="1">
        <f>IF(Data!D25&gt;0,4-Data!D25,"")</f>
        <v>1</v>
      </c>
      <c r="E25" s="1">
        <f>IF(Data!E25&gt;0,4-Data!E25,"")</f>
        <v>3</v>
      </c>
      <c r="F25" s="1">
        <f>IF(Data!F25&gt;0,Data!F25-4,"")</f>
        <v>2</v>
      </c>
      <c r="G25" s="1">
        <f>IF(Data!G25&gt;0,Data!G25-4,"")</f>
        <v>2</v>
      </c>
      <c r="H25" s="1">
        <f>IF(Data!H25&gt;0,Data!H25-4,"")</f>
        <v>1</v>
      </c>
      <c r="I25" s="1">
        <f>IF(Data!I25&gt;0,4-Data!I25,"")</f>
        <v>3</v>
      </c>
      <c r="J25" s="1">
        <f>IF(Data!J25&gt;0,4-Data!J25,"")</f>
        <v>-2</v>
      </c>
      <c r="K25" s="1">
        <f>IF(Data!K25&gt;0,Data!K25-4,"")</f>
        <v>2</v>
      </c>
      <c r="L25" s="1">
        <f>IF(Data!L25&gt;0,4-Data!L25,"")</f>
        <v>3</v>
      </c>
      <c r="M25" s="1">
        <f>IF(Data!M25&gt;0,Data!M25-4,"")</f>
        <v>3</v>
      </c>
      <c r="N25" s="1">
        <f>IF(Data!N25&gt;0,Data!N25-4,"")</f>
        <v>2</v>
      </c>
      <c r="O25" s="1">
        <f>IF(Data!O25&gt;0,Data!O25-4,"")</f>
        <v>-2</v>
      </c>
      <c r="P25" s="1">
        <f>IF(Data!P25&gt;0,Data!P25-4,"")</f>
        <v>2</v>
      </c>
      <c r="Q25" s="1">
        <f>IF(Data!Q25&gt;0,4-Data!Q25,"")</f>
        <v>3</v>
      </c>
      <c r="R25" s="1">
        <f>IF(Data!R25&gt;0,4-Data!R25,"")</f>
        <v>2</v>
      </c>
      <c r="S25" s="1">
        <f>IF(Data!S25&gt;0,4-Data!S25,"")</f>
        <v>2</v>
      </c>
      <c r="T25" s="1">
        <f>IF(Data!T25&gt;0,Data!T25-4,"")</f>
        <v>3</v>
      </c>
      <c r="U25" s="1">
        <f>IF(Data!U25&gt;0,4-Data!U25,"")</f>
        <v>3</v>
      </c>
      <c r="V25" s="1">
        <f>IF(Data!V25&gt;0,Data!V25-4,"")</f>
        <v>3</v>
      </c>
      <c r="W25" s="1">
        <f>IF(Data!W25&gt;0,4-Data!W25,"")</f>
        <v>3</v>
      </c>
      <c r="X25" s="1">
        <f>IF(Data!X25&gt;0,4-Data!X25,"")</f>
        <v>2</v>
      </c>
      <c r="Y25" s="1">
        <f>IF(Data!Y25&gt;0,4-Data!Y25,"")</f>
        <v>3</v>
      </c>
      <c r="Z25" s="1">
        <f>IF(Data!Z25&gt;0,Data!Z25-4,"")</f>
        <v>-3</v>
      </c>
      <c r="AC25" s="4" t="str">
        <f t="shared" si="11"/>
        <v/>
      </c>
      <c r="AD25" s="4" t="str">
        <f t="shared" si="12"/>
        <v/>
      </c>
      <c r="AE25" s="4" t="str">
        <f t="shared" si="13"/>
        <v/>
      </c>
      <c r="AF25" s="4" t="str">
        <f t="shared" si="14"/>
        <v/>
      </c>
      <c r="AG25" s="4" t="str">
        <f t="shared" si="8"/>
        <v/>
      </c>
      <c r="AH25" s="4">
        <f t="shared" si="15"/>
        <v>1</v>
      </c>
      <c r="AI25" s="2">
        <f t="shared" si="10"/>
        <v>1</v>
      </c>
    </row>
    <row r="26" spans="1:35">
      <c r="A26" s="1">
        <f>IF(Data!A26&gt;0,Data!A26-4,"")</f>
        <v>1</v>
      </c>
      <c r="B26" s="1">
        <f>IF(Data!B26&gt;0,Data!B26-4,"")</f>
        <v>-2</v>
      </c>
      <c r="C26" s="1">
        <f>IF(Data!C26&gt;0,4-Data!C26,"")</f>
        <v>1</v>
      </c>
      <c r="D26" s="1">
        <f>IF(Data!D26&gt;0,4-Data!D26,"")</f>
        <v>0</v>
      </c>
      <c r="E26" s="1">
        <f>IF(Data!E26&gt;0,4-Data!E26,"")</f>
        <v>2</v>
      </c>
      <c r="F26" s="1">
        <f>IF(Data!F26&gt;0,Data!F26-4,"")</f>
        <v>1</v>
      </c>
      <c r="G26" s="1">
        <f>IF(Data!G26&gt;0,Data!G26-4,"")</f>
        <v>2</v>
      </c>
      <c r="H26" s="1">
        <f>IF(Data!H26&gt;0,Data!H26-4,"")</f>
        <v>0</v>
      </c>
      <c r="I26" s="1">
        <f>IF(Data!I26&gt;0,4-Data!I26,"")</f>
        <v>2</v>
      </c>
      <c r="J26" s="1">
        <f>IF(Data!J26&gt;0,4-Data!J26,"")</f>
        <v>0</v>
      </c>
      <c r="K26" s="1">
        <f>IF(Data!K26&gt;0,Data!K26-4,"")</f>
        <v>2</v>
      </c>
      <c r="L26" s="1">
        <f>IF(Data!L26&gt;0,4-Data!L26,"")</f>
        <v>1</v>
      </c>
      <c r="M26" s="1">
        <f>IF(Data!M26&gt;0,Data!M26-4,"")</f>
        <v>-2</v>
      </c>
      <c r="N26" s="1">
        <f>IF(Data!N26&gt;0,Data!N26-4,"")</f>
        <v>0</v>
      </c>
      <c r="O26" s="1">
        <f>IF(Data!O26&gt;0,Data!O26-4,"")</f>
        <v>-1</v>
      </c>
      <c r="P26" s="1">
        <f>IF(Data!P26&gt;0,Data!P26-4,"")</f>
        <v>1</v>
      </c>
      <c r="Q26" s="1">
        <f>IF(Data!Q26&gt;0,4-Data!Q26,"")</f>
        <v>3</v>
      </c>
      <c r="R26" s="1">
        <f>IF(Data!R26&gt;0,4-Data!R26,"")</f>
        <v>0</v>
      </c>
      <c r="S26" s="1">
        <f>IF(Data!S26&gt;0,4-Data!S26,"")</f>
        <v>0</v>
      </c>
      <c r="T26" s="1">
        <f>IF(Data!T26&gt;0,Data!T26-4,"")</f>
        <v>2</v>
      </c>
      <c r="U26" s="1">
        <f>IF(Data!U26&gt;0,4-Data!U26,"")</f>
        <v>-1</v>
      </c>
      <c r="V26" s="1">
        <f>IF(Data!V26&gt;0,Data!V26-4,"")</f>
        <v>1</v>
      </c>
      <c r="W26" s="1">
        <f>IF(Data!W26&gt;0,4-Data!W26,"")</f>
        <v>3</v>
      </c>
      <c r="X26" s="1">
        <f>IF(Data!X26&gt;0,4-Data!X26,"")</f>
        <v>-1</v>
      </c>
      <c r="Y26" s="1">
        <f>IF(Data!Y26&gt;0,4-Data!Y26,"")</f>
        <v>-1</v>
      </c>
      <c r="Z26" s="1">
        <f>IF(Data!Z26&gt;0,Data!Z26-4,"")</f>
        <v>-1</v>
      </c>
      <c r="AC26" s="4" t="str">
        <f t="shared" si="11"/>
        <v/>
      </c>
      <c r="AD26" s="4" t="str">
        <f t="shared" si="12"/>
        <v/>
      </c>
      <c r="AE26" s="4" t="str">
        <f t="shared" si="13"/>
        <v/>
      </c>
      <c r="AF26" s="4" t="str">
        <f t="shared" si="14"/>
        <v/>
      </c>
      <c r="AG26" s="4" t="str">
        <f t="shared" si="8"/>
        <v/>
      </c>
      <c r="AH26" s="4" t="str">
        <f t="shared" si="15"/>
        <v/>
      </c>
      <c r="AI26" s="2">
        <f t="shared" si="10"/>
        <v>0</v>
      </c>
    </row>
    <row r="27" spans="1:35">
      <c r="A27" s="1">
        <f>IF(Data!A27&gt;0,Data!A27-4,"")</f>
        <v>2</v>
      </c>
      <c r="B27" s="1">
        <f>IF(Data!B27&gt;0,Data!B27-4,"")</f>
        <v>0</v>
      </c>
      <c r="C27" s="1">
        <f>IF(Data!C27&gt;0,4-Data!C27,"")</f>
        <v>2</v>
      </c>
      <c r="D27" s="1">
        <f>IF(Data!D27&gt;0,4-Data!D27,"")</f>
        <v>2</v>
      </c>
      <c r="E27" s="1">
        <f>IF(Data!E27&gt;0,4-Data!E27,"")</f>
        <v>3</v>
      </c>
      <c r="F27" s="1">
        <f>IF(Data!F27&gt;0,Data!F27-4,"")</f>
        <v>1</v>
      </c>
      <c r="G27" s="1">
        <f>IF(Data!G27&gt;0,Data!G27-4,"")</f>
        <v>1</v>
      </c>
      <c r="H27" s="1">
        <f>IF(Data!H27&gt;0,Data!H27-4,"")</f>
        <v>0</v>
      </c>
      <c r="I27" s="1">
        <f>IF(Data!I27&gt;0,4-Data!I27,"")</f>
        <v>0</v>
      </c>
      <c r="J27" s="1">
        <f>IF(Data!J27&gt;0,4-Data!J27,"")</f>
        <v>2</v>
      </c>
      <c r="K27" s="1">
        <f>IF(Data!K27&gt;0,Data!K27-4,"")</f>
        <v>1</v>
      </c>
      <c r="L27" s="1">
        <f>IF(Data!L27&gt;0,4-Data!L27,"")</f>
        <v>2</v>
      </c>
      <c r="M27" s="1">
        <f>IF(Data!M27&gt;0,Data!M27-4,"")</f>
        <v>1</v>
      </c>
      <c r="N27" s="1">
        <f>IF(Data!N27&gt;0,Data!N27-4,"")</f>
        <v>2</v>
      </c>
      <c r="O27" s="1">
        <f>IF(Data!O27&gt;0,Data!O27-4,"")</f>
        <v>2</v>
      </c>
      <c r="P27" s="1">
        <f>IF(Data!P27&gt;0,Data!P27-4,"")</f>
        <v>2</v>
      </c>
      <c r="Q27" s="1">
        <f>IF(Data!Q27&gt;0,4-Data!Q27,"")</f>
        <v>1</v>
      </c>
      <c r="R27" s="1">
        <f>IF(Data!R27&gt;0,4-Data!R27,"")</f>
        <v>2</v>
      </c>
      <c r="S27" s="1">
        <f>IF(Data!S27&gt;0,4-Data!S27,"")</f>
        <v>3</v>
      </c>
      <c r="T27" s="1">
        <f>IF(Data!T27&gt;0,Data!T27-4,"")</f>
        <v>2</v>
      </c>
      <c r="U27" s="1">
        <f>IF(Data!U27&gt;0,4-Data!U27,"")</f>
        <v>1</v>
      </c>
      <c r="V27" s="1">
        <f>IF(Data!V27&gt;0,Data!V27-4,"")</f>
        <v>3</v>
      </c>
      <c r="W27" s="1">
        <f>IF(Data!W27&gt;0,4-Data!W27,"")</f>
        <v>2</v>
      </c>
      <c r="X27" s="1">
        <f>IF(Data!X27&gt;0,4-Data!X27,"")</f>
        <v>2</v>
      </c>
      <c r="Y27" s="1">
        <f>IF(Data!Y27&gt;0,4-Data!Y27,"")</f>
        <v>3</v>
      </c>
      <c r="Z27" s="1">
        <f>IF(Data!Z27&gt;0,Data!Z27-4,"")</f>
        <v>3</v>
      </c>
      <c r="AC27" s="4" t="str">
        <f t="shared" si="11"/>
        <v/>
      </c>
      <c r="AD27" s="4" t="str">
        <f t="shared" si="12"/>
        <v/>
      </c>
      <c r="AE27" s="4" t="str">
        <f t="shared" si="13"/>
        <v/>
      </c>
      <c r="AF27" s="4" t="str">
        <f t="shared" si="14"/>
        <v/>
      </c>
      <c r="AG27" s="4" t="str">
        <f t="shared" si="8"/>
        <v/>
      </c>
      <c r="AH27" s="4" t="str">
        <f t="shared" si="15"/>
        <v/>
      </c>
      <c r="AI27" s="2">
        <f t="shared" si="10"/>
        <v>0</v>
      </c>
    </row>
    <row r="28" spans="1:35">
      <c r="A28" s="1">
        <f>IF(Data!A28&gt;0,Data!A28-4,"")</f>
        <v>2</v>
      </c>
      <c r="B28" s="1">
        <f>IF(Data!B28&gt;0,Data!B28-4,"")</f>
        <v>3</v>
      </c>
      <c r="C28" s="1">
        <f>IF(Data!C28&gt;0,4-Data!C28,"")</f>
        <v>2</v>
      </c>
      <c r="D28" s="1">
        <f>IF(Data!D28&gt;0,4-Data!D28,"")</f>
        <v>2</v>
      </c>
      <c r="E28" s="1">
        <f>IF(Data!E28&gt;0,4-Data!E28,"")</f>
        <v>2</v>
      </c>
      <c r="F28" s="1">
        <f>IF(Data!F28&gt;0,Data!F28-4,"")</f>
        <v>2</v>
      </c>
      <c r="G28" s="1">
        <f>IF(Data!G28&gt;0,Data!G28-4,"")</f>
        <v>2</v>
      </c>
      <c r="H28" s="1">
        <f>IF(Data!H28&gt;0,Data!H28-4,"")</f>
        <v>2</v>
      </c>
      <c r="I28" s="1">
        <f>IF(Data!I28&gt;0,4-Data!I28,"")</f>
        <v>2</v>
      </c>
      <c r="J28" s="1">
        <f>IF(Data!J28&gt;0,4-Data!J28,"")</f>
        <v>1</v>
      </c>
      <c r="K28" s="1">
        <f>IF(Data!K28&gt;0,Data!K28-4,"")</f>
        <v>2</v>
      </c>
      <c r="L28" s="1">
        <f>IF(Data!L28&gt;0,4-Data!L28,"")</f>
        <v>2</v>
      </c>
      <c r="M28" s="1">
        <f>IF(Data!M28&gt;0,Data!M28-4,"")</f>
        <v>3</v>
      </c>
      <c r="N28" s="1">
        <f>IF(Data!N28&gt;0,Data!N28-4,"")</f>
        <v>3</v>
      </c>
      <c r="O28" s="1">
        <f>IF(Data!O28&gt;0,Data!O28-4,"")</f>
        <v>-2</v>
      </c>
      <c r="P28" s="1">
        <f>IF(Data!P28&gt;0,Data!P28-4,"")</f>
        <v>3</v>
      </c>
      <c r="Q28" s="1">
        <f>IF(Data!Q28&gt;0,4-Data!Q28,"")</f>
        <v>2</v>
      </c>
      <c r="R28" s="1">
        <f>IF(Data!R28&gt;0,4-Data!R28,"")</f>
        <v>2</v>
      </c>
      <c r="S28" s="1">
        <f>IF(Data!S28&gt;0,4-Data!S28,"")</f>
        <v>3</v>
      </c>
      <c r="T28" s="1">
        <f>IF(Data!T28&gt;0,Data!T28-4,"")</f>
        <v>2</v>
      </c>
      <c r="U28" s="1">
        <f>IF(Data!U28&gt;0,4-Data!U28,"")</f>
        <v>-2</v>
      </c>
      <c r="V28" s="1">
        <f>IF(Data!V28&gt;0,Data!V28-4,"")</f>
        <v>2</v>
      </c>
      <c r="W28" s="1">
        <f>IF(Data!W28&gt;0,4-Data!W28,"")</f>
        <v>1</v>
      </c>
      <c r="X28" s="1">
        <f>IF(Data!X28&gt;0,4-Data!X28,"")</f>
        <v>1</v>
      </c>
      <c r="Y28" s="1">
        <f>IF(Data!Y28&gt;0,4-Data!Y28,"")</f>
        <v>2</v>
      </c>
      <c r="Z28" s="1">
        <f>IF(Data!Z28&gt;0,Data!Z28-4,"")</f>
        <v>-2</v>
      </c>
      <c r="AC28" s="4" t="str">
        <f t="shared" si="11"/>
        <v/>
      </c>
      <c r="AD28" s="4">
        <f t="shared" si="12"/>
        <v>1</v>
      </c>
      <c r="AE28" s="4" t="str">
        <f t="shared" si="13"/>
        <v/>
      </c>
      <c r="AF28" s="4" t="str">
        <f t="shared" si="14"/>
        <v/>
      </c>
      <c r="AG28" s="4" t="str">
        <f t="shared" si="8"/>
        <v/>
      </c>
      <c r="AH28" s="4">
        <f t="shared" si="15"/>
        <v>1</v>
      </c>
      <c r="AI28" s="2">
        <f t="shared" si="10"/>
        <v>2</v>
      </c>
    </row>
    <row r="29" spans="1:35">
      <c r="A29" s="1">
        <f>IF(Data!A29&gt;0,Data!A29-4,"")</f>
        <v>0</v>
      </c>
      <c r="B29" s="1">
        <f>IF(Data!B29&gt;0,Data!B29-4,"")</f>
        <v>2</v>
      </c>
      <c r="C29" s="1">
        <f>IF(Data!C29&gt;0,4-Data!C29,"")</f>
        <v>-2</v>
      </c>
      <c r="D29" s="1">
        <f>IF(Data!D29&gt;0,4-Data!D29,"")</f>
        <v>2</v>
      </c>
      <c r="E29" s="1">
        <f>IF(Data!E29&gt;0,4-Data!E29,"")</f>
        <v>0</v>
      </c>
      <c r="F29" s="1">
        <f>IF(Data!F29&gt;0,Data!F29-4,"")</f>
        <v>-2</v>
      </c>
      <c r="G29" s="1">
        <f>IF(Data!G29&gt;0,Data!G29-4,"")</f>
        <v>-2</v>
      </c>
      <c r="H29" s="1">
        <f>IF(Data!H29&gt;0,Data!H29-4,"")</f>
        <v>2</v>
      </c>
      <c r="I29" s="1">
        <f>IF(Data!I29&gt;0,4-Data!I29,"")</f>
        <v>3</v>
      </c>
      <c r="J29" s="1">
        <f>IF(Data!J29&gt;0,4-Data!J29,"")</f>
        <v>-2</v>
      </c>
      <c r="K29" s="1">
        <f>IF(Data!K29&gt;0,Data!K29-4,"")</f>
        <v>0</v>
      </c>
      <c r="L29" s="1">
        <f>IF(Data!L29&gt;0,4-Data!L29,"")</f>
        <v>-1</v>
      </c>
      <c r="M29" s="1">
        <f>IF(Data!M29&gt;0,Data!M29-4,"")</f>
        <v>2</v>
      </c>
      <c r="N29" s="1">
        <f>IF(Data!N29&gt;0,Data!N29-4,"")</f>
        <v>-2</v>
      </c>
      <c r="O29" s="1">
        <f>IF(Data!O29&gt;0,Data!O29-4,"")</f>
        <v>-2</v>
      </c>
      <c r="P29" s="1">
        <f>IF(Data!P29&gt;0,Data!P29-4,"")</f>
        <v>-1</v>
      </c>
      <c r="Q29" s="1">
        <f>IF(Data!Q29&gt;0,4-Data!Q29,"")</f>
        <v>-2</v>
      </c>
      <c r="R29" s="1">
        <f>IF(Data!R29&gt;0,4-Data!R29,"")</f>
        <v>-1</v>
      </c>
      <c r="S29" s="1">
        <f>IF(Data!S29&gt;0,4-Data!S29,"")</f>
        <v>1</v>
      </c>
      <c r="T29" s="1">
        <f>IF(Data!T29&gt;0,Data!T29-4,"")</f>
        <v>0</v>
      </c>
      <c r="U29" s="1">
        <f>IF(Data!U29&gt;0,4-Data!U29,"")</f>
        <v>1</v>
      </c>
      <c r="V29" s="1">
        <f>IF(Data!V29&gt;0,Data!V29-4,"")</f>
        <v>1</v>
      </c>
      <c r="W29" s="1">
        <f>IF(Data!W29&gt;0,4-Data!W29,"")</f>
        <v>-1</v>
      </c>
      <c r="X29" s="1">
        <f>IF(Data!X29&gt;0,4-Data!X29,"")</f>
        <v>-2</v>
      </c>
      <c r="Y29" s="1">
        <f>IF(Data!Y29&gt;0,4-Data!Y29,"")</f>
        <v>-1</v>
      </c>
      <c r="Z29" s="1">
        <f>IF(Data!Z29&gt;0,Data!Z29-4,"")</f>
        <v>-2</v>
      </c>
      <c r="AC29" s="4" t="str">
        <f t="shared" si="11"/>
        <v/>
      </c>
      <c r="AD29" s="4" t="str">
        <f t="shared" si="12"/>
        <v/>
      </c>
      <c r="AE29" s="4">
        <f t="shared" si="13"/>
        <v>1</v>
      </c>
      <c r="AF29" s="4">
        <f t="shared" si="14"/>
        <v>1</v>
      </c>
      <c r="AG29" s="4" t="str">
        <f t="shared" si="8"/>
        <v/>
      </c>
      <c r="AH29" s="4" t="str">
        <f t="shared" si="15"/>
        <v/>
      </c>
      <c r="AI29" s="2">
        <f t="shared" si="10"/>
        <v>2</v>
      </c>
    </row>
    <row r="30" spans="1:35">
      <c r="A30" s="1">
        <f>IF(Data!A30&gt;0,Data!A30-4,"")</f>
        <v>3</v>
      </c>
      <c r="B30" s="1">
        <f>IF(Data!B30&gt;0,Data!B30-4,"")</f>
        <v>3</v>
      </c>
      <c r="C30" s="1">
        <f>IF(Data!C30&gt;0,4-Data!C30,"")</f>
        <v>3</v>
      </c>
      <c r="D30" s="1">
        <f>IF(Data!D30&gt;0,4-Data!D30,"")</f>
        <v>3</v>
      </c>
      <c r="E30" s="1">
        <f>IF(Data!E30&gt;0,4-Data!E30,"")</f>
        <v>3</v>
      </c>
      <c r="F30" s="1">
        <f>IF(Data!F30&gt;0,Data!F30-4,"")</f>
        <v>3</v>
      </c>
      <c r="G30" s="1">
        <f>IF(Data!G30&gt;0,Data!G30-4,"")</f>
        <v>3</v>
      </c>
      <c r="H30" s="1">
        <f>IF(Data!H30&gt;0,Data!H30-4,"")</f>
        <v>1</v>
      </c>
      <c r="I30" s="1">
        <f>IF(Data!I30&gt;0,4-Data!I30,"")</f>
        <v>0</v>
      </c>
      <c r="J30" s="1">
        <f>IF(Data!J30&gt;0,4-Data!J30,"")</f>
        <v>3</v>
      </c>
      <c r="K30" s="1">
        <f>IF(Data!K30&gt;0,Data!K30-4,"")</f>
        <v>0</v>
      </c>
      <c r="L30" s="1">
        <f>IF(Data!L30&gt;0,4-Data!L30,"")</f>
        <v>3</v>
      </c>
      <c r="M30" s="1">
        <f>IF(Data!M30&gt;0,Data!M30-4,"")</f>
        <v>0</v>
      </c>
      <c r="N30" s="1">
        <f>IF(Data!N30&gt;0,Data!N30-4,"")</f>
        <v>0</v>
      </c>
      <c r="O30" s="1">
        <f>IF(Data!O30&gt;0,Data!O30-4,"")</f>
        <v>0</v>
      </c>
      <c r="P30" s="1">
        <f>IF(Data!P30&gt;0,Data!P30-4,"")</f>
        <v>1</v>
      </c>
      <c r="Q30" s="1">
        <f>IF(Data!Q30&gt;0,4-Data!Q30,"")</f>
        <v>-1</v>
      </c>
      <c r="R30" s="1">
        <f>IF(Data!R30&gt;0,4-Data!R30,"")</f>
        <v>1</v>
      </c>
      <c r="S30" s="1">
        <f>IF(Data!S30&gt;0,4-Data!S30,"")</f>
        <v>2</v>
      </c>
      <c r="T30" s="1">
        <f>IF(Data!T30&gt;0,Data!T30-4,"")</f>
        <v>2</v>
      </c>
      <c r="U30" s="1">
        <f>IF(Data!U30&gt;0,4-Data!U30,"")</f>
        <v>2</v>
      </c>
      <c r="V30" s="1">
        <f>IF(Data!V30&gt;0,Data!V30-4,"")</f>
        <v>2</v>
      </c>
      <c r="W30" s="1">
        <f>IF(Data!W30&gt;0,4-Data!W30,"")</f>
        <v>1</v>
      </c>
      <c r="X30" s="1">
        <f>IF(Data!X30&gt;0,4-Data!X30,"")</f>
        <v>1</v>
      </c>
      <c r="Y30" s="1">
        <f>IF(Data!Y30&gt;0,4-Data!Y30,"")</f>
        <v>1</v>
      </c>
      <c r="Z30" s="1">
        <f>IF(Data!Z30&gt;0,Data!Z30-4,"")</f>
        <v>3</v>
      </c>
      <c r="AC30" s="4" t="str">
        <f t="shared" si="11"/>
        <v/>
      </c>
      <c r="AD30" s="4" t="str">
        <f t="shared" si="12"/>
        <v/>
      </c>
      <c r="AE30" s="4" t="str">
        <f t="shared" si="13"/>
        <v/>
      </c>
      <c r="AF30" s="4" t="str">
        <f t="shared" si="14"/>
        <v/>
      </c>
      <c r="AG30" s="4" t="str">
        <f t="shared" si="8"/>
        <v/>
      </c>
      <c r="AH30" s="4" t="str">
        <f t="shared" si="15"/>
        <v/>
      </c>
      <c r="AI30" s="2">
        <f t="shared" si="10"/>
        <v>0</v>
      </c>
    </row>
    <row r="31" spans="1:35">
      <c r="A31" s="1">
        <f>IF(Data!A31&gt;0,Data!A31-4,"")</f>
        <v>0</v>
      </c>
      <c r="B31" s="1">
        <f>IF(Data!B31&gt;0,Data!B31-4,"")</f>
        <v>-1</v>
      </c>
      <c r="C31" s="1">
        <f>IF(Data!C31&gt;0,4-Data!C31,"")</f>
        <v>-1</v>
      </c>
      <c r="D31" s="1">
        <f>IF(Data!D31&gt;0,4-Data!D31,"")</f>
        <v>1</v>
      </c>
      <c r="E31" s="1">
        <f>IF(Data!E31&gt;0,4-Data!E31,"")</f>
        <v>2</v>
      </c>
      <c r="F31" s="1">
        <f>IF(Data!F31&gt;0,Data!F31-4,"")</f>
        <v>0</v>
      </c>
      <c r="G31" s="1">
        <f>IF(Data!G31&gt;0,Data!G31-4,"")</f>
        <v>1</v>
      </c>
      <c r="H31" s="1">
        <f>IF(Data!H31&gt;0,Data!H31-4,"")</f>
        <v>2</v>
      </c>
      <c r="I31" s="1">
        <f>IF(Data!I31&gt;0,4-Data!I31,"")</f>
        <v>3</v>
      </c>
      <c r="J31" s="1">
        <f>IF(Data!J31&gt;0,4-Data!J31,"")</f>
        <v>-1</v>
      </c>
      <c r="K31" s="1">
        <f>IF(Data!K31&gt;0,Data!K31-4,"")</f>
        <v>0</v>
      </c>
      <c r="L31" s="1">
        <f>IF(Data!L31&gt;0,4-Data!L31,"")</f>
        <v>0</v>
      </c>
      <c r="M31" s="1">
        <f>IF(Data!M31&gt;0,Data!M31-4,"")</f>
        <v>2</v>
      </c>
      <c r="N31" s="1">
        <f>IF(Data!N31&gt;0,Data!N31-4,"")</f>
        <v>1</v>
      </c>
      <c r="O31" s="1">
        <f>IF(Data!O31&gt;0,Data!O31-4,"")</f>
        <v>-1</v>
      </c>
      <c r="P31" s="1">
        <f>IF(Data!P31&gt;0,Data!P31-4,"")</f>
        <v>0</v>
      </c>
      <c r="Q31" s="1">
        <f>IF(Data!Q31&gt;0,4-Data!Q31,"")</f>
        <v>0</v>
      </c>
      <c r="R31" s="1">
        <f>IF(Data!R31&gt;0,4-Data!R31,"")</f>
        <v>1</v>
      </c>
      <c r="S31" s="1">
        <f>IF(Data!S31&gt;0,4-Data!S31,"")</f>
        <v>1</v>
      </c>
      <c r="T31" s="1">
        <f>IF(Data!T31&gt;0,Data!T31-4,"")</f>
        <v>0</v>
      </c>
      <c r="U31" s="1">
        <f>IF(Data!U31&gt;0,4-Data!U31,"")</f>
        <v>0</v>
      </c>
      <c r="V31" s="1">
        <f>IF(Data!V31&gt;0,Data!V31-4,"")</f>
        <v>2</v>
      </c>
      <c r="W31" s="1">
        <f>IF(Data!W31&gt;0,4-Data!W31,"")</f>
        <v>-1</v>
      </c>
      <c r="X31" s="1">
        <f>IF(Data!X31&gt;0,4-Data!X31,"")</f>
        <v>0</v>
      </c>
      <c r="Y31" s="1">
        <f>IF(Data!Y31&gt;0,4-Data!Y31,"")</f>
        <v>1</v>
      </c>
      <c r="Z31" s="1">
        <f>IF(Data!Z31&gt;0,Data!Z31-4,"")</f>
        <v>0</v>
      </c>
      <c r="AC31" s="4" t="str">
        <f t="shared" si="11"/>
        <v/>
      </c>
      <c r="AD31" s="4" t="str">
        <f t="shared" si="12"/>
        <v/>
      </c>
      <c r="AE31" s="4">
        <f t="shared" si="13"/>
        <v>1</v>
      </c>
      <c r="AF31" s="4" t="str">
        <f t="shared" si="14"/>
        <v/>
      </c>
      <c r="AG31" s="4" t="str">
        <f t="shared" si="8"/>
        <v/>
      </c>
      <c r="AH31" s="4" t="str">
        <f t="shared" si="15"/>
        <v/>
      </c>
      <c r="AI31" s="2">
        <f t="shared" si="10"/>
        <v>1</v>
      </c>
    </row>
    <row r="32" spans="1:35">
      <c r="A32" s="1">
        <f>IF(Data!A32&gt;0,Data!A32-4,"")</f>
        <v>3</v>
      </c>
      <c r="B32" s="1">
        <f>IF(Data!B32&gt;0,Data!B32-4,"")</f>
        <v>3</v>
      </c>
      <c r="C32" s="1">
        <f>IF(Data!C32&gt;0,4-Data!C32,"")</f>
        <v>3</v>
      </c>
      <c r="D32" s="1">
        <f>IF(Data!D32&gt;0,4-Data!D32,"")</f>
        <v>3</v>
      </c>
      <c r="E32" s="1">
        <f>IF(Data!E32&gt;0,4-Data!E32,"")</f>
        <v>3</v>
      </c>
      <c r="F32" s="1">
        <f>IF(Data!F32&gt;0,Data!F32-4,"")</f>
        <v>3</v>
      </c>
      <c r="G32" s="1">
        <f>IF(Data!G32&gt;0,Data!G32-4,"")</f>
        <v>3</v>
      </c>
      <c r="H32" s="1">
        <f>IF(Data!H32&gt;0,Data!H32-4,"")</f>
        <v>3</v>
      </c>
      <c r="I32" s="1">
        <f>IF(Data!I32&gt;0,4-Data!I32,"")</f>
        <v>3</v>
      </c>
      <c r="J32" s="1">
        <f>IF(Data!J32&gt;0,4-Data!J32,"")</f>
        <v>2</v>
      </c>
      <c r="K32" s="1">
        <f>IF(Data!K32&gt;0,Data!K32-4,"")</f>
        <v>3</v>
      </c>
      <c r="L32" s="1">
        <f>IF(Data!L32&gt;0,4-Data!L32,"")</f>
        <v>3</v>
      </c>
      <c r="M32" s="1">
        <f>IF(Data!M32&gt;0,Data!M32-4,"")</f>
        <v>3</v>
      </c>
      <c r="N32" s="1">
        <f>IF(Data!N32&gt;0,Data!N32-4,"")</f>
        <v>3</v>
      </c>
      <c r="O32" s="1">
        <f>IF(Data!O32&gt;0,Data!O32-4,"")</f>
        <v>2</v>
      </c>
      <c r="P32" s="1">
        <f>IF(Data!P32&gt;0,Data!P32-4,"")</f>
        <v>3</v>
      </c>
      <c r="Q32" s="1">
        <f>IF(Data!Q32&gt;0,4-Data!Q32,"")</f>
        <v>3</v>
      </c>
      <c r="R32" s="1">
        <f>IF(Data!R32&gt;0,4-Data!R32,"")</f>
        <v>3</v>
      </c>
      <c r="S32" s="1">
        <f>IF(Data!S32&gt;0,4-Data!S32,"")</f>
        <v>3</v>
      </c>
      <c r="T32" s="1">
        <f>IF(Data!T32&gt;0,Data!T32-4,"")</f>
        <v>3</v>
      </c>
      <c r="U32" s="1">
        <f>IF(Data!U32&gt;0,4-Data!U32,"")</f>
        <v>3</v>
      </c>
      <c r="V32" s="1">
        <f>IF(Data!V32&gt;0,Data!V32-4,"")</f>
        <v>3</v>
      </c>
      <c r="W32" s="1">
        <f>IF(Data!W32&gt;0,4-Data!W32,"")</f>
        <v>3</v>
      </c>
      <c r="X32" s="1">
        <f>IF(Data!X32&gt;0,4-Data!X32,"")</f>
        <v>3</v>
      </c>
      <c r="Y32" s="1">
        <f>IF(Data!Y32&gt;0,4-Data!Y32,"")</f>
        <v>3</v>
      </c>
      <c r="Z32" s="1">
        <f>IF(Data!Z32&gt;0,Data!Z32-4,"")</f>
        <v>3</v>
      </c>
      <c r="AC32" s="4" t="str">
        <f t="shared" si="11"/>
        <v/>
      </c>
      <c r="AD32" s="4" t="str">
        <f t="shared" si="12"/>
        <v/>
      </c>
      <c r="AE32" s="4" t="str">
        <f t="shared" si="13"/>
        <v/>
      </c>
      <c r="AF32" s="4" t="str">
        <f t="shared" si="14"/>
        <v/>
      </c>
      <c r="AG32" s="4" t="str">
        <f t="shared" si="8"/>
        <v/>
      </c>
      <c r="AH32" s="4" t="str">
        <f t="shared" si="15"/>
        <v/>
      </c>
      <c r="AI32" s="2">
        <f t="shared" si="10"/>
        <v>0</v>
      </c>
    </row>
    <row r="33" spans="1:35">
      <c r="A33" s="1">
        <f>IF(Data!A33&gt;0,Data!A33-4,"")</f>
        <v>2</v>
      </c>
      <c r="B33" s="1">
        <f>IF(Data!B33&gt;0,Data!B33-4,"")</f>
        <v>2</v>
      </c>
      <c r="C33" s="1">
        <f>IF(Data!C33&gt;0,4-Data!C33,"")</f>
        <v>-2</v>
      </c>
      <c r="D33" s="1">
        <f>IF(Data!D33&gt;0,4-Data!D33,"")</f>
        <v>2</v>
      </c>
      <c r="E33" s="1">
        <f>IF(Data!E33&gt;0,4-Data!E33,"")</f>
        <v>2</v>
      </c>
      <c r="F33" s="1">
        <f>IF(Data!F33&gt;0,Data!F33-4,"")</f>
        <v>2</v>
      </c>
      <c r="G33" s="1">
        <f>IF(Data!G33&gt;0,Data!G33-4,"")</f>
        <v>3</v>
      </c>
      <c r="H33" s="1">
        <f>IF(Data!H33&gt;0,Data!H33-4,"")</f>
        <v>-3</v>
      </c>
      <c r="I33" s="1">
        <f>IF(Data!I33&gt;0,4-Data!I33,"")</f>
        <v>3</v>
      </c>
      <c r="J33" s="1">
        <f>IF(Data!J33&gt;0,4-Data!J33,"")</f>
        <v>3</v>
      </c>
      <c r="K33" s="1">
        <f>IF(Data!K33&gt;0,Data!K33-4,"")</f>
        <v>3</v>
      </c>
      <c r="L33" s="1">
        <f>IF(Data!L33&gt;0,4-Data!L33,"")</f>
        <v>3</v>
      </c>
      <c r="M33" s="1">
        <f>IF(Data!M33&gt;0,Data!M33-4,"")</f>
        <v>3</v>
      </c>
      <c r="N33" s="1">
        <f>IF(Data!N33&gt;0,Data!N33-4,"")</f>
        <v>3</v>
      </c>
      <c r="O33" s="1">
        <f>IF(Data!O33&gt;0,Data!O33-4,"")</f>
        <v>3</v>
      </c>
      <c r="P33" s="1">
        <f>IF(Data!P33&gt;0,Data!P33-4,"")</f>
        <v>3</v>
      </c>
      <c r="Q33" s="1">
        <f>IF(Data!Q33&gt;0,4-Data!Q33,"")</f>
        <v>3</v>
      </c>
      <c r="R33" s="1">
        <f>IF(Data!R33&gt;0,4-Data!R33,"")</f>
        <v>3</v>
      </c>
      <c r="S33" s="1">
        <f>IF(Data!S33&gt;0,4-Data!S33,"")</f>
        <v>3</v>
      </c>
      <c r="T33" s="1">
        <f>IF(Data!T33&gt;0,Data!T33-4,"")</f>
        <v>3</v>
      </c>
      <c r="U33" s="1">
        <f>IF(Data!U33&gt;0,4-Data!U33,"")</f>
        <v>3</v>
      </c>
      <c r="V33" s="1">
        <f>IF(Data!V33&gt;0,Data!V33-4,"")</f>
        <v>3</v>
      </c>
      <c r="W33" s="1">
        <f>IF(Data!W33&gt;0,4-Data!W33,"")</f>
        <v>3</v>
      </c>
      <c r="X33" s="1">
        <f>IF(Data!X33&gt;0,4-Data!X33,"")</f>
        <v>3</v>
      </c>
      <c r="Y33" s="1">
        <f>IF(Data!Y33&gt;0,4-Data!Y33,"")</f>
        <v>3</v>
      </c>
      <c r="Z33" s="1">
        <f>IF(Data!Z33&gt;0,Data!Z33-4,"")</f>
        <v>3</v>
      </c>
      <c r="AC33" s="4" t="str">
        <f t="shared" si="11"/>
        <v/>
      </c>
      <c r="AD33" s="4" t="str">
        <f t="shared" si="12"/>
        <v/>
      </c>
      <c r="AE33" s="4" t="str">
        <f t="shared" si="13"/>
        <v/>
      </c>
      <c r="AF33" s="4">
        <f t="shared" si="14"/>
        <v>1</v>
      </c>
      <c r="AG33" s="4" t="str">
        <f t="shared" si="8"/>
        <v/>
      </c>
      <c r="AH33" s="4">
        <f t="shared" si="15"/>
        <v>1</v>
      </c>
      <c r="AI33" s="2">
        <f t="shared" si="10"/>
        <v>2</v>
      </c>
    </row>
    <row r="34" spans="1:35">
      <c r="A34" s="1">
        <f>IF(Data!A34&gt;0,Data!A34-4,"")</f>
        <v>3</v>
      </c>
      <c r="B34" s="1">
        <f>IF(Data!B34&gt;0,Data!B34-4,"")</f>
        <v>3</v>
      </c>
      <c r="C34" s="1">
        <f>IF(Data!C34&gt;0,4-Data!C34,"")</f>
        <v>3</v>
      </c>
      <c r="D34" s="1">
        <f>IF(Data!D34&gt;0,4-Data!D34,"")</f>
        <v>3</v>
      </c>
      <c r="E34" s="1">
        <f>IF(Data!E34&gt;0,4-Data!E34,"")</f>
        <v>3</v>
      </c>
      <c r="F34" s="1">
        <f>IF(Data!F34&gt;0,Data!F34-4,"")</f>
        <v>3</v>
      </c>
      <c r="G34" s="1">
        <f>IF(Data!G34&gt;0,Data!G34-4,"")</f>
        <v>3</v>
      </c>
      <c r="H34" s="1">
        <f>IF(Data!H34&gt;0,Data!H34-4,"")</f>
        <v>3</v>
      </c>
      <c r="I34" s="1">
        <f>IF(Data!I34&gt;0,4-Data!I34,"")</f>
        <v>3</v>
      </c>
      <c r="J34" s="1">
        <f>IF(Data!J34&gt;0,4-Data!J34,"")</f>
        <v>3</v>
      </c>
      <c r="K34" s="1">
        <f>IF(Data!K34&gt;0,Data!K34-4,"")</f>
        <v>3</v>
      </c>
      <c r="L34" s="1">
        <f>IF(Data!L34&gt;0,4-Data!L34,"")</f>
        <v>3</v>
      </c>
      <c r="M34" s="1">
        <f>IF(Data!M34&gt;0,Data!M34-4,"")</f>
        <v>3</v>
      </c>
      <c r="N34" s="1">
        <f>IF(Data!N34&gt;0,Data!N34-4,"")</f>
        <v>3</v>
      </c>
      <c r="O34" s="1">
        <f>IF(Data!O34&gt;0,Data!O34-4,"")</f>
        <v>3</v>
      </c>
      <c r="P34" s="1">
        <f>IF(Data!P34&gt;0,Data!P34-4,"")</f>
        <v>3</v>
      </c>
      <c r="Q34" s="1">
        <f>IF(Data!Q34&gt;0,4-Data!Q34,"")</f>
        <v>3</v>
      </c>
      <c r="R34" s="1">
        <f>IF(Data!R34&gt;0,4-Data!R34,"")</f>
        <v>3</v>
      </c>
      <c r="S34" s="1">
        <f>IF(Data!S34&gt;0,4-Data!S34,"")</f>
        <v>3</v>
      </c>
      <c r="T34" s="1">
        <f>IF(Data!T34&gt;0,Data!T34-4,"")</f>
        <v>3</v>
      </c>
      <c r="U34" s="1">
        <f>IF(Data!U34&gt;0,4-Data!U34,"")</f>
        <v>3</v>
      </c>
      <c r="V34" s="1">
        <f>IF(Data!V34&gt;0,Data!V34-4,"")</f>
        <v>3</v>
      </c>
      <c r="W34" s="1">
        <f>IF(Data!W34&gt;0,4-Data!W34,"")</f>
        <v>3</v>
      </c>
      <c r="X34" s="1">
        <f>IF(Data!X34&gt;0,4-Data!X34,"")</f>
        <v>3</v>
      </c>
      <c r="Y34" s="1">
        <f>IF(Data!Y34&gt;0,4-Data!Y34,"")</f>
        <v>3</v>
      </c>
      <c r="Z34" s="1">
        <f>IF(Data!Z34&gt;0,Data!Z34-4,"")</f>
        <v>3</v>
      </c>
      <c r="AC34" s="4" t="str">
        <f t="shared" si="11"/>
        <v/>
      </c>
      <c r="AD34" s="4" t="str">
        <f t="shared" si="12"/>
        <v/>
      </c>
      <c r="AE34" s="4" t="str">
        <f t="shared" si="13"/>
        <v/>
      </c>
      <c r="AF34" s="4" t="str">
        <f t="shared" si="14"/>
        <v/>
      </c>
      <c r="AG34" s="4" t="str">
        <f t="shared" si="8"/>
        <v/>
      </c>
      <c r="AH34" s="4" t="str">
        <f t="shared" si="15"/>
        <v/>
      </c>
      <c r="AI34" s="2">
        <f t="shared" si="10"/>
        <v>0</v>
      </c>
    </row>
    <row r="35" spans="1:35">
      <c r="A35" s="1">
        <f>IF(Data!A35&gt;0,Data!A35-4,"")</f>
        <v>3</v>
      </c>
      <c r="B35" s="1">
        <f>IF(Data!B35&gt;0,Data!B35-4,"")</f>
        <v>3</v>
      </c>
      <c r="C35" s="1">
        <f>IF(Data!C35&gt;0,4-Data!C35,"")</f>
        <v>3</v>
      </c>
      <c r="D35" s="1">
        <f>IF(Data!D35&gt;0,4-Data!D35,"")</f>
        <v>3</v>
      </c>
      <c r="E35" s="1">
        <f>IF(Data!E35&gt;0,4-Data!E35,"")</f>
        <v>3</v>
      </c>
      <c r="F35" s="1">
        <f>IF(Data!F35&gt;0,Data!F35-4,"")</f>
        <v>3</v>
      </c>
      <c r="G35" s="1">
        <f>IF(Data!G35&gt;0,Data!G35-4,"")</f>
        <v>3</v>
      </c>
      <c r="H35" s="1">
        <f>IF(Data!H35&gt;0,Data!H35-4,"")</f>
        <v>3</v>
      </c>
      <c r="I35" s="1">
        <f>IF(Data!I35&gt;0,4-Data!I35,"")</f>
        <v>3</v>
      </c>
      <c r="J35" s="1">
        <f>IF(Data!J35&gt;0,4-Data!J35,"")</f>
        <v>3</v>
      </c>
      <c r="K35" s="1">
        <f>IF(Data!K35&gt;0,Data!K35-4,"")</f>
        <v>3</v>
      </c>
      <c r="L35" s="1">
        <f>IF(Data!L35&gt;0,4-Data!L35,"")</f>
        <v>3</v>
      </c>
      <c r="M35" s="1">
        <f>IF(Data!M35&gt;0,Data!M35-4,"")</f>
        <v>3</v>
      </c>
      <c r="N35" s="1">
        <f>IF(Data!N35&gt;0,Data!N35-4,"")</f>
        <v>3</v>
      </c>
      <c r="O35" s="1">
        <f>IF(Data!O35&gt;0,Data!O35-4,"")</f>
        <v>3</v>
      </c>
      <c r="P35" s="1">
        <f>IF(Data!P35&gt;0,Data!P35-4,"")</f>
        <v>3</v>
      </c>
      <c r="Q35" s="1">
        <f>IF(Data!Q35&gt;0,4-Data!Q35,"")</f>
        <v>3</v>
      </c>
      <c r="R35" s="1">
        <f>IF(Data!R35&gt;0,4-Data!R35,"")</f>
        <v>3</v>
      </c>
      <c r="S35" s="1">
        <f>IF(Data!S35&gt;0,4-Data!S35,"")</f>
        <v>3</v>
      </c>
      <c r="T35" s="1">
        <f>IF(Data!T35&gt;0,Data!T35-4,"")</f>
        <v>3</v>
      </c>
      <c r="U35" s="1">
        <f>IF(Data!U35&gt;0,4-Data!U35,"")</f>
        <v>3</v>
      </c>
      <c r="V35" s="1">
        <f>IF(Data!V35&gt;0,Data!V35-4,"")</f>
        <v>3</v>
      </c>
      <c r="W35" s="1">
        <f>IF(Data!W35&gt;0,4-Data!W35,"")</f>
        <v>3</v>
      </c>
      <c r="X35" s="1">
        <f>IF(Data!X35&gt;0,4-Data!X35,"")</f>
        <v>3</v>
      </c>
      <c r="Y35" s="1">
        <f>IF(Data!Y35&gt;0,4-Data!Y35,"")</f>
        <v>3</v>
      </c>
      <c r="Z35" s="1">
        <f>IF(Data!Z35&gt;0,Data!Z35-4,"")</f>
        <v>3</v>
      </c>
      <c r="AC35" s="4" t="str">
        <f t="shared" si="11"/>
        <v/>
      </c>
      <c r="AD35" s="4" t="str">
        <f t="shared" si="12"/>
        <v/>
      </c>
      <c r="AE35" s="4" t="str">
        <f t="shared" si="13"/>
        <v/>
      </c>
      <c r="AF35" s="4" t="str">
        <f t="shared" si="14"/>
        <v/>
      </c>
      <c r="AG35" s="4" t="str">
        <f t="shared" si="8"/>
        <v/>
      </c>
      <c r="AH35" s="4" t="str">
        <f t="shared" si="15"/>
        <v/>
      </c>
      <c r="AI35" s="2">
        <f t="shared" si="10"/>
        <v>0</v>
      </c>
    </row>
    <row r="36" spans="1:35">
      <c r="A36" s="1">
        <f>IF(Data!A36&gt;0,Data!A36-4,"")</f>
        <v>3</v>
      </c>
      <c r="B36" s="1">
        <f>IF(Data!B36&gt;0,Data!B36-4,"")</f>
        <v>3</v>
      </c>
      <c r="C36" s="1">
        <f>IF(Data!C36&gt;0,4-Data!C36,"")</f>
        <v>3</v>
      </c>
      <c r="D36" s="1">
        <f>IF(Data!D36&gt;0,4-Data!D36,"")</f>
        <v>3</v>
      </c>
      <c r="E36" s="1">
        <f>IF(Data!E36&gt;0,4-Data!E36,"")</f>
        <v>3</v>
      </c>
      <c r="F36" s="1">
        <f>IF(Data!F36&gt;0,Data!F36-4,"")</f>
        <v>3</v>
      </c>
      <c r="G36" s="1">
        <f>IF(Data!G36&gt;0,Data!G36-4,"")</f>
        <v>3</v>
      </c>
      <c r="H36" s="1">
        <f>IF(Data!H36&gt;0,Data!H36-4,"")</f>
        <v>3</v>
      </c>
      <c r="I36" s="1">
        <f>IF(Data!I36&gt;0,4-Data!I36,"")</f>
        <v>3</v>
      </c>
      <c r="J36" s="1">
        <f>IF(Data!J36&gt;0,4-Data!J36,"")</f>
        <v>3</v>
      </c>
      <c r="K36" s="1">
        <f>IF(Data!K36&gt;0,Data!K36-4,"")</f>
        <v>3</v>
      </c>
      <c r="L36" s="1">
        <f>IF(Data!L36&gt;0,4-Data!L36,"")</f>
        <v>3</v>
      </c>
      <c r="M36" s="1">
        <f>IF(Data!M36&gt;0,Data!M36-4,"")</f>
        <v>3</v>
      </c>
      <c r="N36" s="1">
        <f>IF(Data!N36&gt;0,Data!N36-4,"")</f>
        <v>3</v>
      </c>
      <c r="O36" s="1">
        <f>IF(Data!O36&gt;0,Data!O36-4,"")</f>
        <v>3</v>
      </c>
      <c r="P36" s="1">
        <f>IF(Data!P36&gt;0,Data!P36-4,"")</f>
        <v>3</v>
      </c>
      <c r="Q36" s="1">
        <f>IF(Data!Q36&gt;0,4-Data!Q36,"")</f>
        <v>3</v>
      </c>
      <c r="R36" s="1">
        <f>IF(Data!R36&gt;0,4-Data!R36,"")</f>
        <v>3</v>
      </c>
      <c r="S36" s="1">
        <f>IF(Data!S36&gt;0,4-Data!S36,"")</f>
        <v>3</v>
      </c>
      <c r="T36" s="1">
        <f>IF(Data!T36&gt;0,Data!T36-4,"")</f>
        <v>3</v>
      </c>
      <c r="U36" s="1">
        <f>IF(Data!U36&gt;0,4-Data!U36,"")</f>
        <v>3</v>
      </c>
      <c r="V36" s="1">
        <f>IF(Data!V36&gt;0,Data!V36-4,"")</f>
        <v>3</v>
      </c>
      <c r="W36" s="1">
        <f>IF(Data!W36&gt;0,4-Data!W36,"")</f>
        <v>3</v>
      </c>
      <c r="X36" s="1">
        <f>IF(Data!X36&gt;0,4-Data!X36,"")</f>
        <v>3</v>
      </c>
      <c r="Y36" s="1">
        <f>IF(Data!Y36&gt;0,4-Data!Y36,"")</f>
        <v>3</v>
      </c>
      <c r="Z36" s="1">
        <f>IF(Data!Z36&gt;0,Data!Z36-4,"")</f>
        <v>3</v>
      </c>
      <c r="AC36" s="4" t="str">
        <f t="shared" si="11"/>
        <v/>
      </c>
      <c r="AD36" s="4" t="str">
        <f t="shared" si="12"/>
        <v/>
      </c>
      <c r="AE36" s="4" t="str">
        <f t="shared" si="13"/>
        <v/>
      </c>
      <c r="AF36" s="4" t="str">
        <f t="shared" si="14"/>
        <v/>
      </c>
      <c r="AG36" s="4" t="str">
        <f t="shared" si="8"/>
        <v/>
      </c>
      <c r="AH36" s="4" t="str">
        <f t="shared" si="15"/>
        <v/>
      </c>
      <c r="AI36" s="2">
        <f t="shared" si="10"/>
        <v>0</v>
      </c>
    </row>
    <row r="37" spans="1:35">
      <c r="A37" s="1">
        <f>IF(Data!A37&gt;0,Data!A37-4,"")</f>
        <v>2</v>
      </c>
      <c r="B37" s="1">
        <f>IF(Data!B37&gt;0,Data!B37-4,"")</f>
        <v>1</v>
      </c>
      <c r="C37" s="1">
        <f>IF(Data!C37&gt;0,4-Data!C37,"")</f>
        <v>1</v>
      </c>
      <c r="D37" s="1">
        <f>IF(Data!D37&gt;0,4-Data!D37,"")</f>
        <v>0</v>
      </c>
      <c r="E37" s="1">
        <f>IF(Data!E37&gt;0,4-Data!E37,"")</f>
        <v>0</v>
      </c>
      <c r="F37" s="1">
        <f>IF(Data!F37&gt;0,Data!F37-4,"")</f>
        <v>1</v>
      </c>
      <c r="G37" s="1">
        <f>IF(Data!G37&gt;0,Data!G37-4,"")</f>
        <v>1</v>
      </c>
      <c r="H37" s="1">
        <f>IF(Data!H37&gt;0,Data!H37-4,"")</f>
        <v>0</v>
      </c>
      <c r="I37" s="1">
        <f>IF(Data!I37&gt;0,4-Data!I37,"")</f>
        <v>1</v>
      </c>
      <c r="J37" s="1">
        <f>IF(Data!J37&gt;0,4-Data!J37,"")</f>
        <v>1</v>
      </c>
      <c r="K37" s="1">
        <f>IF(Data!K37&gt;0,Data!K37-4,"")</f>
        <v>1</v>
      </c>
      <c r="L37" s="1">
        <f>IF(Data!L37&gt;0,4-Data!L37,"")</f>
        <v>1</v>
      </c>
      <c r="M37" s="1">
        <f>IF(Data!M37&gt;0,Data!M37-4,"")</f>
        <v>1</v>
      </c>
      <c r="N37" s="1">
        <f>IF(Data!N37&gt;0,Data!N37-4,"")</f>
        <v>0</v>
      </c>
      <c r="O37" s="1">
        <f>IF(Data!O37&gt;0,Data!O37-4,"")</f>
        <v>1</v>
      </c>
      <c r="P37" s="1">
        <f>IF(Data!P37&gt;0,Data!P37-4,"")</f>
        <v>1</v>
      </c>
      <c r="Q37" s="1">
        <f>IF(Data!Q37&gt;0,4-Data!Q37,"")</f>
        <v>1</v>
      </c>
      <c r="R37" s="1">
        <f>IF(Data!R37&gt;0,4-Data!R37,"")</f>
        <v>1</v>
      </c>
      <c r="S37" s="1">
        <f>IF(Data!S37&gt;0,4-Data!S37,"")</f>
        <v>1</v>
      </c>
      <c r="T37" s="1">
        <f>IF(Data!T37&gt;0,Data!T37-4,"")</f>
        <v>2</v>
      </c>
      <c r="U37" s="1">
        <f>IF(Data!U37&gt;0,4-Data!U37,"")</f>
        <v>1</v>
      </c>
      <c r="V37" s="1">
        <f>IF(Data!V37&gt;0,Data!V37-4,"")</f>
        <v>1</v>
      </c>
      <c r="W37" s="1">
        <f>IF(Data!W37&gt;0,4-Data!W37,"")</f>
        <v>0</v>
      </c>
      <c r="X37" s="1">
        <f>IF(Data!X37&gt;0,4-Data!X37,"")</f>
        <v>1</v>
      </c>
      <c r="Y37" s="1">
        <f>IF(Data!Y37&gt;0,4-Data!Y37,"")</f>
        <v>1</v>
      </c>
      <c r="Z37" s="1">
        <f>IF(Data!Z37&gt;0,Data!Z37-4,"")</f>
        <v>-1</v>
      </c>
      <c r="AC37" s="4" t="str">
        <f t="shared" si="11"/>
        <v/>
      </c>
      <c r="AD37" s="4" t="str">
        <f t="shared" si="12"/>
        <v/>
      </c>
      <c r="AE37" s="4" t="str">
        <f t="shared" si="13"/>
        <v/>
      </c>
      <c r="AF37" s="4" t="str">
        <f t="shared" si="14"/>
        <v/>
      </c>
      <c r="AG37" s="4" t="str">
        <f t="shared" si="8"/>
        <v/>
      </c>
      <c r="AH37" s="4" t="str">
        <f t="shared" si="15"/>
        <v/>
      </c>
      <c r="AI37" s="2">
        <f t="shared" si="10"/>
        <v>0</v>
      </c>
    </row>
    <row r="38" spans="1:35">
      <c r="A38" s="1">
        <f>IF(Data!A38&gt;0,Data!A38-4,"")</f>
        <v>3</v>
      </c>
      <c r="B38" s="1">
        <f>IF(Data!B38&gt;0,Data!B38-4,"")</f>
        <v>3</v>
      </c>
      <c r="C38" s="1">
        <f>IF(Data!C38&gt;0,4-Data!C38,"")</f>
        <v>3</v>
      </c>
      <c r="D38" s="1">
        <f>IF(Data!D38&gt;0,4-Data!D38,"")</f>
        <v>3</v>
      </c>
      <c r="E38" s="1">
        <f>IF(Data!E38&gt;0,4-Data!E38,"")</f>
        <v>3</v>
      </c>
      <c r="F38" s="1">
        <f>IF(Data!F38&gt;0,Data!F38-4,"")</f>
        <v>3</v>
      </c>
      <c r="G38" s="1">
        <f>IF(Data!G38&gt;0,Data!G38-4,"")</f>
        <v>3</v>
      </c>
      <c r="H38" s="1">
        <f>IF(Data!H38&gt;0,Data!H38-4,"")</f>
        <v>3</v>
      </c>
      <c r="I38" s="1">
        <f>IF(Data!I38&gt;0,4-Data!I38,"")</f>
        <v>3</v>
      </c>
      <c r="J38" s="1">
        <f>IF(Data!J38&gt;0,4-Data!J38,"")</f>
        <v>3</v>
      </c>
      <c r="K38" s="1">
        <f>IF(Data!K38&gt;0,Data!K38-4,"")</f>
        <v>3</v>
      </c>
      <c r="L38" s="1">
        <f>IF(Data!L38&gt;0,4-Data!L38,"")</f>
        <v>3</v>
      </c>
      <c r="M38" s="1">
        <f>IF(Data!M38&gt;0,Data!M38-4,"")</f>
        <v>3</v>
      </c>
      <c r="N38" s="1">
        <f>IF(Data!N38&gt;0,Data!N38-4,"")</f>
        <v>3</v>
      </c>
      <c r="O38" s="1">
        <f>IF(Data!O38&gt;0,Data!O38-4,"")</f>
        <v>3</v>
      </c>
      <c r="P38" s="1">
        <f>IF(Data!P38&gt;0,Data!P38-4,"")</f>
        <v>3</v>
      </c>
      <c r="Q38" s="1">
        <f>IF(Data!Q38&gt;0,4-Data!Q38,"")</f>
        <v>3</v>
      </c>
      <c r="R38" s="1">
        <f>IF(Data!R38&gt;0,4-Data!R38,"")</f>
        <v>3</v>
      </c>
      <c r="S38" s="1">
        <f>IF(Data!S38&gt;0,4-Data!S38,"")</f>
        <v>3</v>
      </c>
      <c r="T38" s="1">
        <f>IF(Data!T38&gt;0,Data!T38-4,"")</f>
        <v>3</v>
      </c>
      <c r="U38" s="1">
        <f>IF(Data!U38&gt;0,4-Data!U38,"")</f>
        <v>-3</v>
      </c>
      <c r="V38" s="1">
        <f>IF(Data!V38&gt;0,Data!V38-4,"")</f>
        <v>3</v>
      </c>
      <c r="W38" s="1">
        <f>IF(Data!W38&gt;0,4-Data!W38,"")</f>
        <v>3</v>
      </c>
      <c r="X38" s="1">
        <f>IF(Data!X38&gt;0,4-Data!X38,"")</f>
        <v>3</v>
      </c>
      <c r="Y38" s="1">
        <f>IF(Data!Y38&gt;0,4-Data!Y38,"")</f>
        <v>3</v>
      </c>
      <c r="Z38" s="1">
        <f>IF(Data!Z38&gt;0,Data!Z38-4,"")</f>
        <v>3</v>
      </c>
      <c r="AC38" s="4" t="str">
        <f t="shared" si="11"/>
        <v/>
      </c>
      <c r="AD38" s="4">
        <f t="shared" si="12"/>
        <v>1</v>
      </c>
      <c r="AE38" s="4" t="str">
        <f t="shared" si="13"/>
        <v/>
      </c>
      <c r="AF38" s="4" t="str">
        <f t="shared" si="14"/>
        <v/>
      </c>
      <c r="AG38" s="4" t="str">
        <f t="shared" si="8"/>
        <v/>
      </c>
      <c r="AH38" s="4" t="str">
        <f t="shared" si="15"/>
        <v/>
      </c>
      <c r="AI38" s="2">
        <f t="shared" si="10"/>
        <v>1</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83" t="s">
        <v>831</v>
      </c>
      <c r="B1" s="183"/>
      <c r="C1" s="183"/>
      <c r="D1" s="183"/>
      <c r="E1" s="183"/>
      <c r="F1" s="183"/>
      <c r="G1" s="183"/>
    </row>
    <row r="2" spans="1:7" ht="184.9" customHeight="1">
      <c r="A2" s="173" t="s">
        <v>832</v>
      </c>
      <c r="B2" s="173"/>
      <c r="C2" s="173"/>
      <c r="D2" s="173"/>
      <c r="E2" s="173"/>
      <c r="F2" s="173"/>
      <c r="G2" s="173"/>
    </row>
    <row r="3" spans="1:7">
      <c r="A3" s="98" t="s">
        <v>110</v>
      </c>
      <c r="B3" s="91" t="s">
        <v>829</v>
      </c>
    </row>
    <row r="4" spans="1:7">
      <c r="A4" s="30" t="str">
        <f>VLOOKUP(Read_First!B5,Items!A1:BI50,54,FALSE)</f>
        <v>Attractiveness</v>
      </c>
      <c r="B4" s="7">
        <f>SQRT(VAR(DT!AC4:AC1004))</f>
        <v>1.1397044516722441</v>
      </c>
    </row>
    <row r="5" spans="1:7">
      <c r="A5" s="30" t="str">
        <f>VLOOKUP(Read_First!B5,Items!A1:BI50,55,FALSE)</f>
        <v>Perspicuity</v>
      </c>
      <c r="B5" s="7">
        <f>SQRT(VAR(DT!AD4:AD1004))</f>
        <v>1.213241023668671</v>
      </c>
    </row>
    <row r="6" spans="1:7">
      <c r="A6" s="30" t="str">
        <f>VLOOKUP(Read_First!B5,Items!A1:BI50,56,FALSE)</f>
        <v>Efficiency</v>
      </c>
      <c r="B6" s="7">
        <f>SQRT(VAR(DT!AE4:AE1004))</f>
        <v>1.101374237071139</v>
      </c>
    </row>
    <row r="7" spans="1:7">
      <c r="A7" s="30" t="str">
        <f>VLOOKUP(Read_First!B5,Items!A1:BI50,57,FALSE)</f>
        <v>Dependability</v>
      </c>
      <c r="B7" s="7">
        <f>SQRT(VAR(DT!AF4:AF1004))</f>
        <v>1.0164094820957337</v>
      </c>
    </row>
    <row r="8" spans="1:7">
      <c r="A8" s="30" t="str">
        <f>VLOOKUP(Read_First!B5,Items!A1:BI50,58,FALSE)</f>
        <v>Stimulation</v>
      </c>
      <c r="B8" s="7">
        <f>SQRT(VAR(DT!AG4:AG1004))</f>
        <v>1.1945692940634827</v>
      </c>
    </row>
    <row r="9" spans="1:7">
      <c r="A9" s="30" t="str">
        <f>VLOOKUP(Read_First!B5,Items!A1:BI50,59,FALSE)</f>
        <v>Novelty</v>
      </c>
      <c r="B9" s="7">
        <f>SQRT(VAR(DT!AH4:AH1004))</f>
        <v>1.2408065281646992</v>
      </c>
    </row>
    <row r="11" spans="1:7">
      <c r="A11" s="103" t="s">
        <v>830</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c r="A12" s="105" t="s">
        <v>833</v>
      </c>
      <c r="B12" s="4">
        <f>POWER((1.65*B4)/0.5,2)</f>
        <v>14.145306722689067</v>
      </c>
      <c r="C12" s="4">
        <f>POWER((1.65*B5)/0.5,2)</f>
        <v>16.029576680672264</v>
      </c>
      <c r="D12" s="4">
        <f>POWER((1.65*B6)/0.5,2)</f>
        <v>13.209844537815123</v>
      </c>
      <c r="E12" s="4">
        <f>POWER((1.65*B7)/0.5,2)</f>
        <v>11.250330882352939</v>
      </c>
      <c r="F12" s="4">
        <f>POWER((1.65*B8)/0.5,2)</f>
        <v>15.539984243697475</v>
      </c>
      <c r="G12" s="4">
        <f>POWER((1.65*B9)/0.5,2)</f>
        <v>16.766253151260504</v>
      </c>
    </row>
    <row r="13" spans="1:7">
      <c r="A13" s="105" t="s">
        <v>834</v>
      </c>
      <c r="B13" s="4">
        <f>POWER((1.96*B4)/0.5,2)</f>
        <v>19.959820130718946</v>
      </c>
      <c r="C13" s="4">
        <f>POWER((1.96*B5)/0.5,2)</f>
        <v>22.618630588235288</v>
      </c>
      <c r="D13" s="4">
        <f>POWER((1.96*B6)/0.5,2)</f>
        <v>18.639830588235291</v>
      </c>
      <c r="E13" s="4">
        <f>POWER((1.96*B7)/0.5,2)</f>
        <v>15.874847058823526</v>
      </c>
      <c r="F13" s="4">
        <f>POWER((1.96*B8)/0.5,2)</f>
        <v>21.927788235294109</v>
      </c>
      <c r="G13" s="4">
        <f>POWER((1.96*B9)/0.5,2)</f>
        <v>23.658122352941177</v>
      </c>
    </row>
    <row r="14" spans="1:7">
      <c r="A14" s="105" t="s">
        <v>835</v>
      </c>
      <c r="B14" s="4">
        <f>POWER((2.58*B4)/0.5,2)</f>
        <v>34.584690420168052</v>
      </c>
      <c r="C14" s="4">
        <f>POWER((2.58*B5)/0.5,2)</f>
        <v>39.191652605042016</v>
      </c>
      <c r="D14" s="4">
        <f>POWER((2.58*B6)/0.5,2)</f>
        <v>32.297524033613449</v>
      </c>
      <c r="E14" s="4">
        <f>POWER((2.58*B7)/0.5,2)</f>
        <v>27.506594117647058</v>
      </c>
      <c r="F14" s="4">
        <f>POWER((2.58*B8)/0.5,2)</f>
        <v>37.994619327731087</v>
      </c>
      <c r="G14" s="4">
        <f>POWER((2.58*B9)/0.5,2)</f>
        <v>40.992796134453776</v>
      </c>
    </row>
    <row r="15" spans="1:7">
      <c r="A15" s="105" t="s">
        <v>836</v>
      </c>
      <c r="B15" s="4">
        <f>POWER((1.65*B4)/0.25,2)</f>
        <v>56.58122689075627</v>
      </c>
      <c r="C15" s="4">
        <f>POWER((1.65*B5)/0.25,2)</f>
        <v>64.118306722689056</v>
      </c>
      <c r="D15" s="4">
        <f>POWER((1.65*B6)/0.25,2)</f>
        <v>52.83937815126049</v>
      </c>
      <c r="E15" s="4">
        <f>POWER((1.65*B7)/0.25,2)</f>
        <v>45.001323529411756</v>
      </c>
      <c r="F15" s="4">
        <f>POWER((1.65*B8)/0.25,2)</f>
        <v>62.1599369747899</v>
      </c>
      <c r="G15" s="4">
        <f>POWER((1.65*B9)/0.25,2)</f>
        <v>67.065012605042014</v>
      </c>
    </row>
    <row r="16" spans="1:7">
      <c r="A16" s="105" t="s">
        <v>837</v>
      </c>
      <c r="B16" s="4">
        <f>POWER((1.96*B4)/0.25,2)</f>
        <v>79.839280522875782</v>
      </c>
      <c r="C16" s="4">
        <f>POWER((1.96*B5)/0.25,2)</f>
        <v>90.47452235294115</v>
      </c>
      <c r="D16" s="4">
        <f>POWER((1.96*B6)/0.25,2)</f>
        <v>74.559322352941166</v>
      </c>
      <c r="E16" s="4">
        <f>POWER((1.96*B7)/0.25,2)</f>
        <v>63.499388235294106</v>
      </c>
      <c r="F16" s="4">
        <f>POWER((1.96*B8)/0.25,2)</f>
        <v>87.711152941176437</v>
      </c>
      <c r="G16" s="4">
        <f>POWER((1.96*B9)/0.25,2)</f>
        <v>94.632489411764709</v>
      </c>
    </row>
    <row r="17" spans="1:7">
      <c r="A17" s="105" t="s">
        <v>838</v>
      </c>
      <c r="B17" s="4">
        <f>POWER((2.58*B4)/0.25,2)</f>
        <v>138.33876168067221</v>
      </c>
      <c r="C17" s="4">
        <f>POWER((2.58*B5)/0.25,2)</f>
        <v>156.76661042016806</v>
      </c>
      <c r="D17" s="4">
        <f>POWER((2.58*B6)/0.25,2)</f>
        <v>129.1900961344538</v>
      </c>
      <c r="E17" s="4">
        <f>POWER((2.58*B7)/0.25,2)</f>
        <v>110.02637647058823</v>
      </c>
      <c r="F17" s="4">
        <f>POWER((2.58*B8)/0.25,2)</f>
        <v>151.97847731092435</v>
      </c>
      <c r="G17" s="4">
        <f>POWER((2.58*B9)/0.25,2)</f>
        <v>163.97118453781511</v>
      </c>
    </row>
    <row r="18" spans="1:7">
      <c r="A18" s="105" t="s">
        <v>839</v>
      </c>
      <c r="B18" s="4">
        <f>POWER((1.65*B4)/0.1,2)</f>
        <v>353.63266806722669</v>
      </c>
      <c r="C18" s="4">
        <f>POWER((1.65*B5)/0.1,2)</f>
        <v>400.73941701680656</v>
      </c>
      <c r="D18" s="4">
        <f>POWER((1.65*B6)/0.1,2)</f>
        <v>330.24611344537806</v>
      </c>
      <c r="E18" s="4">
        <f>POWER((1.65*B7)/0.1,2)</f>
        <v>281.25827205882348</v>
      </c>
      <c r="F18" s="4">
        <f>POWER((1.65*B8)/0.1,2)</f>
        <v>388.49960609243675</v>
      </c>
      <c r="G18" s="4">
        <f>POWER((1.65*B9)/0.1,2)</f>
        <v>419.15632878151251</v>
      </c>
    </row>
    <row r="19" spans="1:7">
      <c r="A19" s="105" t="s">
        <v>840</v>
      </c>
      <c r="B19" s="4">
        <f>POWER((1.96*B4)/0.1,2)</f>
        <v>498.99550326797356</v>
      </c>
      <c r="C19" s="4">
        <f>POWER((1.96*B5)/0.1,2)</f>
        <v>565.46576470588207</v>
      </c>
      <c r="D19" s="4">
        <f>POWER((1.96*B6)/0.1,2)</f>
        <v>465.99576470588227</v>
      </c>
      <c r="E19" s="4">
        <f>POWER((1.96*B7)/0.1,2)</f>
        <v>396.87117647058813</v>
      </c>
      <c r="F19" s="4">
        <f>POWER((1.96*B8)/0.1,2)</f>
        <v>548.19470588235265</v>
      </c>
      <c r="G19" s="4">
        <f>POWER((1.96*B9)/0.1,2)</f>
        <v>591.45305882352932</v>
      </c>
    </row>
    <row r="20" spans="1:7">
      <c r="A20" s="106" t="s">
        <v>841</v>
      </c>
      <c r="B20" s="4">
        <f>POWER((2.58*B4)/0.1,2)</f>
        <v>864.61726050420111</v>
      </c>
      <c r="C20" s="4">
        <f>POWER((2.58*B5)/0.1,2)</f>
        <v>979.79131512605022</v>
      </c>
      <c r="D20" s="4">
        <f>POWER((2.58*B6)/0.1,2)</f>
        <v>807.43810084033612</v>
      </c>
      <c r="E20" s="4">
        <f>POWER((2.58*B7)/0.1,2)</f>
        <v>687.66485294117638</v>
      </c>
      <c r="F20" s="4">
        <f>POWER((2.58*B8)/0.1,2)</f>
        <v>949.8654831932771</v>
      </c>
      <c r="G20" s="4">
        <f>POWER((2.58*B9)/0.1,2)</f>
        <v>1024.8199033613444</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A10" workbookViewId="0">
      <selection sqref="A1:F1"/>
    </sheetView>
  </sheetViews>
  <sheetFormatPr defaultRowHeight="15"/>
  <cols>
    <col min="1" max="6" width="12.7109375" customWidth="1"/>
    <col min="7" max="7" width="10.7109375" style="46"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s="46" customFormat="1" ht="133.15" customHeight="1">
      <c r="A1" s="173" t="s">
        <v>1292</v>
      </c>
      <c r="B1" s="167"/>
      <c r="C1" s="167"/>
      <c r="D1" s="167"/>
      <c r="E1" s="167"/>
      <c r="F1" s="167"/>
      <c r="H1" s="62"/>
      <c r="I1" s="134" t="s">
        <v>1278</v>
      </c>
      <c r="J1" s="129" t="e">
        <f>AVERAGE(O4:O1004)</f>
        <v>#VALUE!</v>
      </c>
      <c r="K1" s="130" t="s">
        <v>1291</v>
      </c>
      <c r="L1" s="131" t="e">
        <f>STDEV(O4:O1004)</f>
        <v>#VALUE!</v>
      </c>
      <c r="M1" s="132" t="s">
        <v>1293</v>
      </c>
      <c r="N1" s="133" t="e">
        <f>CONFIDENCE(0.05,L1,Results!E3)</f>
        <v>#VALUE!</v>
      </c>
      <c r="O1" s="135"/>
    </row>
    <row r="2" spans="1:23">
      <c r="A2" s="184" t="s">
        <v>1275</v>
      </c>
      <c r="B2" s="184"/>
      <c r="C2" s="184"/>
      <c r="D2" s="184"/>
      <c r="E2" s="184"/>
      <c r="F2" s="184"/>
      <c r="G2" s="51"/>
      <c r="I2" s="184" t="s">
        <v>1276</v>
      </c>
      <c r="J2" s="184"/>
      <c r="K2" s="184"/>
      <c r="L2" s="184"/>
      <c r="M2" s="184"/>
      <c r="N2" s="184"/>
      <c r="O2" s="1"/>
      <c r="P2" s="15"/>
      <c r="Q2" s="185" t="s">
        <v>1535</v>
      </c>
      <c r="R2" s="185"/>
      <c r="S2" s="185"/>
      <c r="T2" s="185"/>
      <c r="U2" s="185"/>
      <c r="V2" s="185"/>
      <c r="W2" s="185"/>
    </row>
    <row r="3" spans="1:23">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1277</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1278</v>
      </c>
      <c r="P3" s="15"/>
      <c r="Q3" s="148" t="s">
        <v>1532</v>
      </c>
      <c r="R3" s="148" t="s">
        <v>106</v>
      </c>
      <c r="S3" s="148" t="s">
        <v>1533</v>
      </c>
      <c r="T3" s="148" t="s">
        <v>3</v>
      </c>
      <c r="U3" s="148" t="s">
        <v>112</v>
      </c>
      <c r="V3" s="178" t="s">
        <v>1534</v>
      </c>
      <c r="W3" s="178"/>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2.142156862745098</v>
      </c>
      <c r="P4" s="15"/>
      <c r="Q4" s="149" t="str">
        <f>VLOOKUP(Read_First!B5,Items!A1:BI50,54,FALSE)</f>
        <v>Attractiveness</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0.36111111111111116</v>
      </c>
      <c r="P5" s="15"/>
      <c r="Q5" s="149" t="str">
        <f>VLOOKUP(Read_First!B5,Items!A1:BI50,55,FALSE)</f>
        <v>Perspicuity</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1.3857142857142857</v>
      </c>
      <c r="P6" s="15"/>
      <c r="Q6" s="149" t="str">
        <f>VLOOKUP(Read_First!B5,Items!A1:BI50,56,FALSE)</f>
        <v>Efficiency</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1.75</v>
      </c>
      <c r="P7" s="15"/>
      <c r="Q7" s="149" t="str">
        <f>VLOOKUP(Read_First!B5,Items!A1:BI50,57,FALSE)</f>
        <v>Dependability</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0.30555555555555552</v>
      </c>
      <c r="P8" s="15"/>
      <c r="Q8" s="149"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1.5123456790123457</v>
      </c>
      <c r="P9" s="15"/>
      <c r="Q9" s="149" t="str">
        <f>VLOOKUP(Read_First!B5,Items!A1:BI50,59,FALSE)</f>
        <v>Novelty</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1.1203703703703702</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0.125</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0.5855855855855856</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1.7307692307692308</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1.0747863247863247</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1.4999999999999998</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1.6317204301075268</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1.0729166666666665</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0.33080808080808077</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0.79374999999999984</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-0.98333333333333339</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1.1004901960784312</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1.8040540540540544</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0.28846153846153844</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f>IF(G24&gt;0,DT!AC24*I24+DT!AD24*J24+DT!AE24*K24+DT!AF24*L24+DT!AG24*M24+DT!AH24*N24,"")</f>
        <v>2.0994623655913975</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f>IF(G25&gt;0,DT!AC25*I25+DT!AD25*J25+DT!AE25*K25+DT!AF25*L25+DT!AG25*M25+DT!AH25*N25,"")</f>
        <v>1.8918918918918921</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f>IF(G26&gt;0,DT!AC26*I26+DT!AD26*J26+DT!AE26*K26+DT!AF26*L26+DT!AG26*M26+DT!AH26*N26,"")</f>
        <v>0.50735294117647056</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f>IF(G27&gt;0,DT!AC27*I27+DT!AD27*J27+DT!AE27*K27+DT!AF27*L27+DT!AG27*M27+DT!AH27*N27,"")</f>
        <v>1.6666666666666665</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f>IF(G28&gt;0,DT!AC28*I28+DT!AD28*J28+DT!AE28*K28+DT!AF28*L28+DT!AG28*M28+DT!AH28*N28,"")</f>
        <v>1.5986842105263157</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f>IF(G29&gt;0,DT!AC29*I29+DT!AD29*J29+DT!AE29*K29+DT!AF29*L29+DT!AG29*M29+DT!AH29*N29,"")</f>
        <v>-0.22916666666666669</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f>IF(G30&gt;0,DT!AC30*I30+DT!AD30*J30+DT!AE30*K30+DT!AF30*L30+DT!AG30*M30+DT!AH30*N30,"")</f>
        <v>1.375</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f>IF(G31&gt;0,DT!AC31*I31+DT!AD31*J31+DT!AE31*K31+DT!AF31*L31+DT!AG31*M31+DT!AH31*N31,"")</f>
        <v>0.50213675213675213</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f>IF(G32&gt;0,DT!AC32*I32+DT!AD32*J32+DT!AE32*K32+DT!AF32*L32+DT!AG32*M32+DT!AH32*N32,"")</f>
        <v>2.9124999999999996</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f>IF(G33&gt;0,DT!AC33*I33+DT!AD33*J33+DT!AE33*K33+DT!AF33*L33+DT!AG33*M33+DT!AH33*N33,"")</f>
        <v>2.3312499999999998</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f>IF(G34&gt;0,DT!AC34*I34+DT!AD34*J34+DT!AE34*K34+DT!AF34*L34+DT!AG34*M34+DT!AH34*N34,"")</f>
        <v>3</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f>IF(G35&gt;0,DT!AC35*I35+DT!AD35*J35+DT!AE35*K35+DT!AF35*L35+DT!AG35*M35+DT!AH35*N35,"")</f>
        <v>3</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f>IF(G36&gt;0,DT!AC36*I36+DT!AD36*J36+DT!AE36*K36+DT!AF36*L36+DT!AG36*M36+DT!AH36*N36,"")</f>
        <v>3</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f>IF(G37&gt;0,DT!AC37*I37+DT!AD37*J37+DT!AE37*K37+DT!AF37*L37+DT!AG37*M37+DT!AH37*N37,"")</f>
        <v>0.79166666666666663</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f>IF(G38&gt;0,DT!AC38*I38+DT!AD38*J38+DT!AE38*K38+DT!AF38*L38+DT!AG38*M38+DT!AH38*N38,"")</f>
        <v>2.7162162162162158</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t="e">
        <f>IF(G52&gt;0,DT!AC52*I52+DT!AD52*J52+DT!AE52*K52+DT!AF52*L52+DT!AG52*M52+DT!AH52*N52,"")</f>
        <v>#VALUE!</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t="e">
        <f>IF(G53&gt;0,DT!AC53*I53+DT!AD53*J53+DT!AE53*K53+DT!AF53*L53+DT!AG53*M53+DT!AH53*N53,"")</f>
        <v>#VALUE!</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t="e">
        <f>IF(G54&gt;0,DT!AC54*I54+DT!AD54*J54+DT!AE54*K54+DT!AF54*L54+DT!AG54*M54+DT!AH54*N54,"")</f>
        <v>#VALUE!</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t="e">
        <f>IF(G55&gt;0,DT!AC55*I55+DT!AD55*J55+DT!AE55*K55+DT!AF55*L55+DT!AG55*M55+DT!AH55*N55,"")</f>
        <v>#VALUE!</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t="e">
        <f>IF(G56&gt;0,DT!AC56*I56+DT!AD56*J56+DT!AE56*K56+DT!AF56*L56+DT!AG56*M56+DT!AH56*N56,"")</f>
        <v>#VALUE!</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t="e">
        <f>IF(G57&gt;0,DT!AC57*I57+DT!AD57*J57+DT!AE57*K57+DT!AF57*L57+DT!AG57*M57+DT!AH57*N57,"")</f>
        <v>#VALUE!</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t="e">
        <f>IF(G58&gt;0,DT!AC58*I58+DT!AD58*J58+DT!AE58*K58+DT!AF58*L58+DT!AG58*M58+DT!AH58*N58,"")</f>
        <v>#VALUE!</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t="e">
        <f>IF(G59&gt;0,DT!AC59*I59+DT!AD59*J59+DT!AE59*K59+DT!AF59*L59+DT!AG59*M59+DT!AH59*N59,"")</f>
        <v>#VALUE!</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t="e">
        <f>IF(G60&gt;0,DT!AC60*I60+DT!AD60*J60+DT!AE60*K60+DT!AF60*L60+DT!AG60*M60+DT!AH60*N60,"")</f>
        <v>#VALUE!</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t="e">
        <f>IF(G61&gt;0,DT!AC61*I61+DT!AD61*J61+DT!AE61*K61+DT!AF61*L61+DT!AG61*M61+DT!AH61*N61,"")</f>
        <v>#VALUE!</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t="e">
        <f>IF(G62&gt;0,DT!AC62*I62+DT!AD62*J62+DT!AE62*K62+DT!AF62*L62+DT!AG62*M62+DT!AH62*N62,"")</f>
        <v>#VALUE!</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t="e">
        <f>IF(G63&gt;0,DT!AC63*I63+DT!AD63*J63+DT!AE63*K63+DT!AF63*L63+DT!AG63*M63+DT!AH63*N63,"")</f>
        <v>#VALUE!</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t="e">
        <f>IF(G64&gt;0,DT!AC64*I64+DT!AD64*J64+DT!AE64*K64+DT!AF64*L64+DT!AG64*M64+DT!AH64*N64,"")</f>
        <v>#VALUE!</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t="e">
        <f>IF(G65&gt;0,DT!AC65*I65+DT!AD65*J65+DT!AE65*K65+DT!AF65*L65+DT!AG65*M65+DT!AH65*N65,"")</f>
        <v>#VALUE!</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t="e">
        <f>IF(G66&gt;0,DT!AC66*I66+DT!AD66*J66+DT!AE66*K66+DT!AF66*L66+DT!AG66*M66+DT!AH66*N66,"")</f>
        <v>#VALUE!</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t="e">
        <f>IF(G67&gt;0,DT!AC67*I67+DT!AD67*J67+DT!AE67*K67+DT!AF67*L67+DT!AG67*M67+DT!AH67*N67,"")</f>
        <v>#VALUE!</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t="e">
        <f>IF(G68&gt;0,DT!AC68*I68+DT!AD68*J68+DT!AE68*K68+DT!AF68*L68+DT!AG68*M68+DT!AH68*N68,"")</f>
        <v>#VALUE!</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t="e">
        <f>IF(G69&gt;0,DT!AC69*I69+DT!AD69*J69+DT!AE69*K69+DT!AF69*L69+DT!AG69*M69+DT!AH69*N69,"")</f>
        <v>#VALUE!</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t="e">
        <f>IF(G70&gt;0,DT!AC70*I70+DT!AD70*J70+DT!AE70*K70+DT!AF70*L70+DT!AG70*M70+DT!AH70*N70,"")</f>
        <v>#VALUE!</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t="e">
        <f>IF(G71&gt;0,DT!AC71*I71+DT!AD71*J71+DT!AE71*K71+DT!AF71*L71+DT!AG71*M71+DT!AH71*N71,"")</f>
        <v>#VALUE!</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t="e">
        <f>IF(G72&gt;0,DT!AC72*I72+DT!AD72*J72+DT!AE72*K72+DT!AF72*L72+DT!AG72*M72+DT!AH72*N72,"")</f>
        <v>#VALUE!</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t="e">
        <f>IF(G73&gt;0,DT!AC73*I73+DT!AD73*J73+DT!AE73*K73+DT!AF73*L73+DT!AG73*M73+DT!AH73*N73,"")</f>
        <v>#VALUE!</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t="e">
        <f>IF(G74&gt;0,DT!AC74*I74+DT!AD74*J74+DT!AE74*K74+DT!AF74*L74+DT!AG74*M74+DT!AH74*N74,"")</f>
        <v>#VALUE!</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t="e">
        <f>IF(G75&gt;0,DT!AC75*I75+DT!AD75*J75+DT!AE75*K75+DT!AF75*L75+DT!AG75*M75+DT!AH75*N75,"")</f>
        <v>#VALUE!</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t="e">
        <f>IF(G76&gt;0,DT!AC76*I76+DT!AD76*J76+DT!AE76*K76+DT!AF76*L76+DT!AG76*M76+DT!AH76*N76,"")</f>
        <v>#VALUE!</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t="e">
        <f>IF(G77&gt;0,DT!AC77*I77+DT!AD77*J77+DT!AE77*K77+DT!AF77*L77+DT!AG77*M77+DT!AH77*N77,"")</f>
        <v>#VALUE!</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t="e">
        <f>IF(G78&gt;0,DT!AC78*I78+DT!AD78*J78+DT!AE78*K78+DT!AF78*L78+DT!AG78*M78+DT!AH78*N78,"")</f>
        <v>#VALUE!</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t="e">
        <f>IF(G79&gt;0,DT!AC79*I79+DT!AD79*J79+DT!AE79*K79+DT!AF79*L79+DT!AG79*M79+DT!AH79*N79,"")</f>
        <v>#VALUE!</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t="e">
        <f>IF(G80&gt;0,DT!AC80*I80+DT!AD80*J80+DT!AE80*K80+DT!AF80*L80+DT!AG80*M80+DT!AH80*N80,"")</f>
        <v>#VALUE!</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t="e">
        <f>IF(G81&gt;0,DT!AC81*I81+DT!AD81*J81+DT!AE81*K81+DT!AF81*L81+DT!AG81*M81+DT!AH81*N81,"")</f>
        <v>#VALUE!</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t="e">
        <f>IF(G82&gt;0,DT!AC82*I82+DT!AD82*J82+DT!AE82*K82+DT!AF82*L82+DT!AG82*M82+DT!AH82*N82,"")</f>
        <v>#VALUE!</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t="e">
        <f>IF(G83&gt;0,DT!AC83*I83+DT!AD83*J83+DT!AE83*K83+DT!AF83*L83+DT!AG83*M83+DT!AH83*N83,"")</f>
        <v>#VALUE!</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t="e">
        <f>IF(G84&gt;0,DT!AC84*I84+DT!AD84*J84+DT!AE84*K84+DT!AF84*L84+DT!AG84*M84+DT!AH84*N84,"")</f>
        <v>#VALUE!</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t="e">
        <f>IF(G85&gt;0,DT!AC85*I85+DT!AD85*J85+DT!AE85*K85+DT!AF85*L85+DT!AG85*M85+DT!AH85*N85,"")</f>
        <v>#VALUE!</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t="e">
        <f>IF(G86&gt;0,DT!AC86*I86+DT!AD86*J86+DT!AE86*K86+DT!AF86*L86+DT!AG86*M86+DT!AH86*N86,"")</f>
        <v>#VALUE!</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t="e">
        <f>IF(G87&gt;0,DT!AC87*I87+DT!AD87*J87+DT!AE87*K87+DT!AF87*L87+DT!AG87*M87+DT!AH87*N87,"")</f>
        <v>#VALUE!</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t="e">
        <f>IF(G88&gt;0,DT!AC88*I88+DT!AD88*J88+DT!AE88*K88+DT!AF88*L88+DT!AG88*M88+DT!AH88*N88,"")</f>
        <v>#VALUE!</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t="e">
        <f>IF(G89&gt;0,DT!AC89*I89+DT!AD89*J89+DT!AE89*K89+DT!AF89*L89+DT!AG89*M89+DT!AH89*N89,"")</f>
        <v>#VALUE!</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t="e">
        <f>IF(G90&gt;0,DT!AC90*I90+DT!AD90*J90+DT!AE90*K90+DT!AF90*L90+DT!AG90*M90+DT!AH90*N90,"")</f>
        <v>#VALUE!</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t="e">
        <f>IF(G91&gt;0,DT!AC91*I91+DT!AD91*J91+DT!AE91*K91+DT!AF91*L91+DT!AG91*M91+DT!AH91*N91,"")</f>
        <v>#VALUE!</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t="e">
        <f>IF(G92&gt;0,DT!AC92*I92+DT!AD92*J92+DT!AE92*K92+DT!AF92*L92+DT!AG92*M92+DT!AH92*N92,"")</f>
        <v>#VALUE!</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t="e">
        <f>IF(G93&gt;0,DT!AC93*I93+DT!AD93*J93+DT!AE93*K93+DT!AF93*L93+DT!AG93*M93+DT!AH93*N93,"")</f>
        <v>#VALUE!</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t="e">
        <f>IF(G94&gt;0,DT!AC94*I94+DT!AD94*J94+DT!AE94*K94+DT!AF94*L94+DT!AG94*M94+DT!AH94*N94,"")</f>
        <v>#VALUE!</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t="e">
        <f>IF(G95&gt;0,DT!AC95*I95+DT!AD95*J95+DT!AE95*K95+DT!AF95*L95+DT!AG95*M95+DT!AH95*N95,"")</f>
        <v>#VALUE!</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t="e">
        <f>IF(G96&gt;0,DT!AC96*I96+DT!AD96*J96+DT!AE96*K96+DT!AF96*L96+DT!AG96*M96+DT!AH96*N96,"")</f>
        <v>#VALUE!</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t="e">
        <f>IF(G97&gt;0,DT!AC97*I97+DT!AD97*J97+DT!AE97*K97+DT!AF97*L97+DT!AG97*M97+DT!AH97*N97,"")</f>
        <v>#VALUE!</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t="e">
        <f>IF(G98&gt;0,DT!AC98*I98+DT!AD98*J98+DT!AE98*K98+DT!AF98*L98+DT!AG98*M98+DT!AH98*N98,"")</f>
        <v>#VALUE!</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t="e">
        <f>IF(G99&gt;0,DT!AC99*I99+DT!AD99*J99+DT!AE99*K99+DT!AF99*L99+DT!AG99*M99+DT!AH99*N99,"")</f>
        <v>#VALUE!</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t="e">
        <f>IF(G100&gt;0,DT!AC100*I100+DT!AD100*J100+DT!AE100*K100+DT!AF100*L100+DT!AG100*M100+DT!AH100*N100,"")</f>
        <v>#VALUE!</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t="e">
        <f>IF(G101&gt;0,DT!AC101*I101+DT!AD101*J101+DT!AE101*K101+DT!AF101*L101+DT!AG101*M101+DT!AH101*N101,"")</f>
        <v>#VALUE!</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t="e">
        <f>IF(G102&gt;0,DT!AC102*I102+DT!AD102*J102+DT!AE102*K102+DT!AF102*L102+DT!AG102*M102+DT!AH102*N102,"")</f>
        <v>#VALUE!</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t="e">
        <f>IF(G103&gt;0,DT!AC103*I103+DT!AD103*J103+DT!AE103*K103+DT!AF103*L103+DT!AG103*M103+DT!AH103*N103,"")</f>
        <v>#VALUE!</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t="e">
        <f>IF(G104&gt;0,DT!AC104*I104+DT!AD104*J104+DT!AE104*K104+DT!AF104*L104+DT!AG104*M104+DT!AH104*N104,"")</f>
        <v>#VALUE!</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t="e">
        <f>IF(G105&gt;0,DT!AC105*I105+DT!AD105*J105+DT!AE105*K105+DT!AF105*L105+DT!AG105*M105+DT!AH105*N105,"")</f>
        <v>#VALUE!</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t="e">
        <f>IF(G106&gt;0,DT!AC106*I106+DT!AD106*J106+DT!AE106*K106+DT!AF106*L106+DT!AG106*M106+DT!AH106*N106,"")</f>
        <v>#VALUE!</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t="e">
        <f>IF(G107&gt;0,DT!AC107*I107+DT!AD107*J107+DT!AE107*K107+DT!AF107*L107+DT!AG107*M107+DT!AH107*N107,"")</f>
        <v>#VALUE!</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t="e">
        <f>IF(G108&gt;0,DT!AC108*I108+DT!AD108*J108+DT!AE108*K108+DT!AF108*L108+DT!AG108*M108+DT!AH108*N108,"")</f>
        <v>#VALUE!</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t="e">
        <f>IF(G109&gt;0,DT!AC109*I109+DT!AD109*J109+DT!AE109*K109+DT!AF109*L109+DT!AG109*M109+DT!AH109*N109,"")</f>
        <v>#VALUE!</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t="e">
        <f>IF(G110&gt;0,DT!AC110*I110+DT!AD110*J110+DT!AE110*K110+DT!AF110*L110+DT!AG110*M110+DT!AH110*N110,"")</f>
        <v>#VALUE!</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t="e">
        <f>IF(G111&gt;0,DT!AC111*I111+DT!AD111*J111+DT!AE111*K111+DT!AF111*L111+DT!AG111*M111+DT!AH111*N111,"")</f>
        <v>#VALUE!</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t="e">
        <f>IF(G112&gt;0,DT!AC112*I112+DT!AD112*J112+DT!AE112*K112+DT!AF112*L112+DT!AG112*M112+DT!AH112*N112,"")</f>
        <v>#VALUE!</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t="e">
        <f>IF(G113&gt;0,DT!AC113*I113+DT!AD113*J113+DT!AE113*K113+DT!AF113*L113+DT!AG113*M113+DT!AH113*N113,"")</f>
        <v>#VALUE!</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t="e">
        <f>IF(G114&gt;0,DT!AC114*I114+DT!AD114*J114+DT!AE114*K114+DT!AF114*L114+DT!AG114*M114+DT!AH114*N114,"")</f>
        <v>#VALUE!</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t="e">
        <f>IF(G115&gt;0,DT!AC115*I115+DT!AD115*J115+DT!AE115*K115+DT!AF115*L115+DT!AG115*M115+DT!AH115*N115,"")</f>
        <v>#VALUE!</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t="e">
        <f>IF(G116&gt;0,DT!AC116*I116+DT!AD116*J116+DT!AE116*K116+DT!AF116*L116+DT!AG116*M116+DT!AH116*N116,"")</f>
        <v>#VALUE!</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t="e">
        <f>IF(G117&gt;0,DT!AC117*I117+DT!AD117*J117+DT!AE117*K117+DT!AF117*L117+DT!AG117*M117+DT!AH117*N117,"")</f>
        <v>#VALUE!</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t="e">
        <f>IF(G118&gt;0,DT!AC118*I118+DT!AD118*J118+DT!AE118*K118+DT!AF118*L118+DT!AG118*M118+DT!AH118*N118,"")</f>
        <v>#VALUE!</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t="e">
        <f>IF(G119&gt;0,DT!AC119*I119+DT!AD119*J119+DT!AE119*K119+DT!AF119*L119+DT!AG119*M119+DT!AH119*N119,"")</f>
        <v>#VALUE!</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t="e">
        <f>IF(G120&gt;0,DT!AC120*I120+DT!AD120*J120+DT!AE120*K120+DT!AF120*L120+DT!AG120*M120+DT!AH120*N120,"")</f>
        <v>#VALUE!</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t="e">
        <f>IF(G121&gt;0,DT!AC121*I121+DT!AD121*J121+DT!AE121*K121+DT!AF121*L121+DT!AG121*M121+DT!AH121*N121,"")</f>
        <v>#VALUE!</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t="e">
        <f>IF(G122&gt;0,DT!AC122*I122+DT!AD122*J122+DT!AE122*K122+DT!AF122*L122+DT!AG122*M122+DT!AH122*N122,"")</f>
        <v>#VALUE!</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t="e">
        <f>IF(G123&gt;0,DT!AC123*I123+DT!AD123*J123+DT!AE123*K123+DT!AF123*L123+DT!AG123*M123+DT!AH123*N123,"")</f>
        <v>#VALUE!</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t="e">
        <f>IF(G124&gt;0,DT!AC124*I124+DT!AD124*J124+DT!AE124*K124+DT!AF124*L124+DT!AG124*M124+DT!AH124*N124,"")</f>
        <v>#VALUE!</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t="e">
        <f>IF(G125&gt;0,DT!AC125*I125+DT!AD125*J125+DT!AE125*K125+DT!AF125*L125+DT!AG125*M125+DT!AH125*N125,"")</f>
        <v>#VALUE!</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t="e">
        <f>IF(G126&gt;0,DT!AC126*I126+DT!AD126*J126+DT!AE126*K126+DT!AF126*L126+DT!AG126*M126+DT!AH126*N126,"")</f>
        <v>#VALUE!</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t="e">
        <f>IF(G127&gt;0,DT!AC127*I127+DT!AD127*J127+DT!AE127*K127+DT!AF127*L127+DT!AG127*M127+DT!AH127*N127,"")</f>
        <v>#VALUE!</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t="e">
        <f>IF(G128&gt;0,DT!AC128*I128+DT!AD128*J128+DT!AE128*K128+DT!AF128*L128+DT!AG128*M128+DT!AH128*N128,"")</f>
        <v>#VALUE!</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t="e">
        <f>IF(G129&gt;0,DT!AC129*I129+DT!AD129*J129+DT!AE129*K129+DT!AF129*L129+DT!AG129*M129+DT!AH129*N129,"")</f>
        <v>#VALUE!</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t="e">
        <f>IF(G130&gt;0,DT!AC130*I130+DT!AD130*J130+DT!AE130*K130+DT!AF130*L130+DT!AG130*M130+DT!AH130*N130,"")</f>
        <v>#VALUE!</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t="e">
        <f>IF(G131&gt;0,DT!AC131*I131+DT!AD131*J131+DT!AE131*K131+DT!AF131*L131+DT!AG131*M131+DT!AH131*N131,"")</f>
        <v>#VALUE!</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t="e">
        <f>IF(G132&gt;0,DT!AC132*I132+DT!AD132*J132+DT!AE132*K132+DT!AF132*L132+DT!AG132*M132+DT!AH132*N132,"")</f>
        <v>#VALUE!</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t="e">
        <f>IF(G133&gt;0,DT!AC133*I133+DT!AD133*J133+DT!AE133*K133+DT!AF133*L133+DT!AG133*M133+DT!AH133*N133,"")</f>
        <v>#VALUE!</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t="e">
        <f>IF(G134&gt;0,DT!AC134*I134+DT!AD134*J134+DT!AE134*K134+DT!AF134*L134+DT!AG134*M134+DT!AH134*N134,"")</f>
        <v>#VALUE!</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t="e">
        <f>IF(G135&gt;0,DT!AC135*I135+DT!AD135*J135+DT!AE135*K135+DT!AF135*L135+DT!AG135*M135+DT!AH135*N135,"")</f>
        <v>#VALUE!</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t="e">
        <f>IF(G136&gt;0,DT!AC136*I136+DT!AD136*J136+DT!AE136*K136+DT!AF136*L136+DT!AG136*M136+DT!AH136*N136,"")</f>
        <v>#VALUE!</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t="e">
        <f>IF(G137&gt;0,DT!AC137*I137+DT!AD137*J137+DT!AE137*K137+DT!AF137*L137+DT!AG137*M137+DT!AH137*N137,"")</f>
        <v>#VALUE!</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t="e">
        <f>IF(G138&gt;0,DT!AC138*I138+DT!AD138*J138+DT!AE138*K138+DT!AF138*L138+DT!AG138*M138+DT!AH138*N138,"")</f>
        <v>#VALUE!</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t="e">
        <f>IF(G139&gt;0,DT!AC139*I139+DT!AD139*J139+DT!AE139*K139+DT!AF139*L139+DT!AG139*M139+DT!AH139*N139,"")</f>
        <v>#VALUE!</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t="e">
        <f>IF(G140&gt;0,DT!AC140*I140+DT!AD140*J140+DT!AE140*K140+DT!AF140*L140+DT!AG140*M140+DT!AH140*N140,"")</f>
        <v>#VALUE!</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t="e">
        <f>IF(G141&gt;0,DT!AC141*I141+DT!AD141*J141+DT!AE141*K141+DT!AF141*L141+DT!AG141*M141+DT!AH141*N141,"")</f>
        <v>#VALUE!</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t="e">
        <f>IF(G142&gt;0,DT!AC142*I142+DT!AD142*J142+DT!AE142*K142+DT!AF142*L142+DT!AG142*M142+DT!AH142*N142,"")</f>
        <v>#VALUE!</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t="e">
        <f>IF(G143&gt;0,DT!AC143*I143+DT!AD143*J143+DT!AE143*K143+DT!AF143*L143+DT!AG143*M143+DT!AH143*N143,"")</f>
        <v>#VALUE!</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t="e">
        <f>IF(G144&gt;0,DT!AC144*I144+DT!AD144*J144+DT!AE144*K144+DT!AF144*L144+DT!AG144*M144+DT!AH144*N144,"")</f>
        <v>#VALUE!</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t="e">
        <f>IF(G145&gt;0,DT!AC145*I145+DT!AD145*J145+DT!AE145*K145+DT!AF145*L145+DT!AG145*M145+DT!AH145*N145,"")</f>
        <v>#VALUE!</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t="e">
        <f>IF(G146&gt;0,DT!AC146*I146+DT!AD146*J146+DT!AE146*K146+DT!AF146*L146+DT!AG146*M146+DT!AH146*N146,"")</f>
        <v>#VALUE!</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t="e">
        <f>IF(G147&gt;0,DT!AC147*I147+DT!AD147*J147+DT!AE147*K147+DT!AF147*L147+DT!AG147*M147+DT!AH147*N147,"")</f>
        <v>#VALUE!</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t="e">
        <f>IF(G148&gt;0,DT!AC148*I148+DT!AD148*J148+DT!AE148*K148+DT!AF148*L148+DT!AG148*M148+DT!AH148*N148,"")</f>
        <v>#VALUE!</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t="e">
        <f>IF(G149&gt;0,DT!AC149*I149+DT!AD149*J149+DT!AE149*K149+DT!AF149*L149+DT!AG149*M149+DT!AH149*N149,"")</f>
        <v>#VALUE!</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t="e">
        <f>IF(G150&gt;0,DT!AC150*I150+DT!AD150*J150+DT!AE150*K150+DT!AF150*L150+DT!AG150*M150+DT!AH150*N150,"")</f>
        <v>#VALUE!</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t="e">
        <f>IF(G151&gt;0,DT!AC151*I151+DT!AD151*J151+DT!AE151*K151+DT!AF151*L151+DT!AG151*M151+DT!AH151*N151,"")</f>
        <v>#VALUE!</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t="e">
        <f>IF(G152&gt;0,DT!AC152*I152+DT!AD152*J152+DT!AE152*K152+DT!AF152*L152+DT!AG152*M152+DT!AH152*N152,"")</f>
        <v>#VALUE!</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t="e">
        <f>IF(G153&gt;0,DT!AC153*I153+DT!AD153*J153+DT!AE153*K153+DT!AF153*L153+DT!AG153*M153+DT!AH153*N153,"")</f>
        <v>#VALUE!</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t="e">
        <f>IF(G154&gt;0,DT!AC154*I154+DT!AD154*J154+DT!AE154*K154+DT!AF154*L154+DT!AG154*M154+DT!AH154*N154,"")</f>
        <v>#VALUE!</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t="e">
        <f>IF(G155&gt;0,DT!AC155*I155+DT!AD155*J155+DT!AE155*K155+DT!AF155*L155+DT!AG155*M155+DT!AH155*N155,"")</f>
        <v>#VALUE!</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t="e">
        <f>IF(G156&gt;0,DT!AC156*I156+DT!AD156*J156+DT!AE156*K156+DT!AF156*L156+DT!AG156*M156+DT!AH156*N156,"")</f>
        <v>#VALUE!</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t="e">
        <f>IF(G157&gt;0,DT!AC157*I157+DT!AD157*J157+DT!AE157*K157+DT!AF157*L157+DT!AG157*M157+DT!AH157*N157,"")</f>
        <v>#VALUE!</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t="e">
        <f>IF(G158&gt;0,DT!AC158*I158+DT!AD158*J158+DT!AE158*K158+DT!AF158*L158+DT!AG158*M158+DT!AH158*N158,"")</f>
        <v>#VALUE!</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t="e">
        <f>IF(G159&gt;0,DT!AC159*I159+DT!AD159*J159+DT!AE159*K159+DT!AF159*L159+DT!AG159*M159+DT!AH159*N159,"")</f>
        <v>#VALUE!</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t="e">
        <f>IF(G160&gt;0,DT!AC160*I160+DT!AD160*J160+DT!AE160*K160+DT!AF160*L160+DT!AG160*M160+DT!AH160*N160,"")</f>
        <v>#VALUE!</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t="e">
        <f>IF(G161&gt;0,DT!AC161*I161+DT!AD161*J161+DT!AE161*K161+DT!AF161*L161+DT!AG161*M161+DT!AH161*N161,"")</f>
        <v>#VALUE!</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t="e">
        <f>IF(G162&gt;0,DT!AC162*I162+DT!AD162*J162+DT!AE162*K162+DT!AF162*L162+DT!AG162*M162+DT!AH162*N162,"")</f>
        <v>#VALUE!</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t="e">
        <f>IF(G163&gt;0,DT!AC163*I163+DT!AD163*J163+DT!AE163*K163+DT!AF163*L163+DT!AG163*M163+DT!AH163*N163,"")</f>
        <v>#VALUE!</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t="e">
        <f>IF(G164&gt;0,DT!AC164*I164+DT!AD164*J164+DT!AE164*K164+DT!AF164*L164+DT!AG164*M164+DT!AH164*N164,"")</f>
        <v>#VALUE!</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t="e">
        <f>IF(G165&gt;0,DT!AC165*I165+DT!AD165*J165+DT!AE165*K165+DT!AF165*L165+DT!AG165*M165+DT!AH165*N165,"")</f>
        <v>#VALUE!</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t="e">
        <f>IF(G166&gt;0,DT!AC166*I166+DT!AD166*J166+DT!AE166*K166+DT!AF166*L166+DT!AG166*M166+DT!AH166*N166,"")</f>
        <v>#VALUE!</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t="e">
        <f>IF(G167&gt;0,DT!AC167*I167+DT!AD167*J167+DT!AE167*K167+DT!AF167*L167+DT!AG167*M167+DT!AH167*N167,"")</f>
        <v>#VALUE!</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t="e">
        <f>IF(G168&gt;0,DT!AC168*I168+DT!AD168*J168+DT!AE168*K168+DT!AF168*L168+DT!AG168*M168+DT!AH168*N168,"")</f>
        <v>#VALUE!</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t="e">
        <f>IF(G169&gt;0,DT!AC169*I169+DT!AD169*J169+DT!AE169*K169+DT!AF169*L169+DT!AG169*M169+DT!AH169*N169,"")</f>
        <v>#VALUE!</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t="e">
        <f>IF(G170&gt;0,DT!AC170*I170+DT!AD170*J170+DT!AE170*K170+DT!AF170*L170+DT!AG170*M170+DT!AH170*N170,"")</f>
        <v>#VALUE!</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t="e">
        <f>IF(G171&gt;0,DT!AC171*I171+DT!AD171*J171+DT!AE171*K171+DT!AF171*L171+DT!AG171*M171+DT!AH171*N171,"")</f>
        <v>#VALUE!</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t="e">
        <f>IF(G172&gt;0,DT!AC172*I172+DT!AD172*J172+DT!AE172*K172+DT!AF172*L172+DT!AG172*M172+DT!AH172*N172,"")</f>
        <v>#VALUE!</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t="e">
        <f>IF(G173&gt;0,DT!AC173*I173+DT!AD173*J173+DT!AE173*K173+DT!AF173*L173+DT!AG173*M173+DT!AH173*N173,"")</f>
        <v>#VALUE!</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t="e">
        <f>IF(G174&gt;0,DT!AC174*I174+DT!AD174*J174+DT!AE174*K174+DT!AF174*L174+DT!AG174*M174+DT!AH174*N174,"")</f>
        <v>#VALUE!</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t="e">
        <f>IF(G175&gt;0,DT!AC175*I175+DT!AD175*J175+DT!AE175*K175+DT!AF175*L175+DT!AG175*M175+DT!AH175*N175,"")</f>
        <v>#VALUE!</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t="e">
        <f>IF(G176&gt;0,DT!AC176*I176+DT!AD176*J176+DT!AE176*K176+DT!AF176*L176+DT!AG176*M176+DT!AH176*N176,"")</f>
        <v>#VALUE!</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t="e">
        <f>IF(G177&gt;0,DT!AC177*I177+DT!AD177*J177+DT!AE177*K177+DT!AF177*L177+DT!AG177*M177+DT!AH177*N177,"")</f>
        <v>#VALUE!</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t="e">
        <f>IF(G178&gt;0,DT!AC178*I178+DT!AD178*J178+DT!AE178*K178+DT!AF178*L178+DT!AG178*M178+DT!AH178*N178,"")</f>
        <v>#VALUE!</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t="e">
        <f>IF(G179&gt;0,DT!AC179*I179+DT!AD179*J179+DT!AE179*K179+DT!AF179*L179+DT!AG179*M179+DT!AH179*N179,"")</f>
        <v>#VALUE!</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t="e">
        <f>IF(G180&gt;0,DT!AC180*I180+DT!AD180*J180+DT!AE180*K180+DT!AF180*L180+DT!AG180*M180+DT!AH180*N180,"")</f>
        <v>#VALUE!</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t="e">
        <f>IF(G181&gt;0,DT!AC181*I181+DT!AD181*J181+DT!AE181*K181+DT!AF181*L181+DT!AG181*M181+DT!AH181*N181,"")</f>
        <v>#VALUE!</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t="e">
        <f>IF(G182&gt;0,DT!AC182*I182+DT!AD182*J182+DT!AE182*K182+DT!AF182*L182+DT!AG182*M182+DT!AH182*N182,"")</f>
        <v>#VALUE!</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t="e">
        <f>IF(G183&gt;0,DT!AC183*I183+DT!AD183*J183+DT!AE183*K183+DT!AF183*L183+DT!AG183*M183+DT!AH183*N183,"")</f>
        <v>#VALUE!</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t="e">
        <f>IF(G184&gt;0,DT!AC184*I184+DT!AD184*J184+DT!AE184*K184+DT!AF184*L184+DT!AG184*M184+DT!AH184*N184,"")</f>
        <v>#VALUE!</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t="e">
        <f>IF(G185&gt;0,DT!AC185*I185+DT!AD185*J185+DT!AE185*K185+DT!AF185*L185+DT!AG185*M185+DT!AH185*N185,"")</f>
        <v>#VALUE!</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t="e">
        <f>IF(G186&gt;0,DT!AC186*I186+DT!AD186*J186+DT!AE186*K186+DT!AF186*L186+DT!AG186*M186+DT!AH186*N186,"")</f>
        <v>#VALUE!</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t="e">
        <f>IF(G187&gt;0,DT!AC187*I187+DT!AD187*J187+DT!AE187*K187+DT!AF187*L187+DT!AG187*M187+DT!AH187*N187,"")</f>
        <v>#VALUE!</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t="e">
        <f>IF(G188&gt;0,DT!AC188*I188+DT!AD188*J188+DT!AE188*K188+DT!AF188*L188+DT!AG188*M188+DT!AH188*N188,"")</f>
        <v>#VALUE!</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t="e">
        <f>IF(G189&gt;0,DT!AC189*I189+DT!AD189*J189+DT!AE189*K189+DT!AF189*L189+DT!AG189*M189+DT!AH189*N189,"")</f>
        <v>#VALUE!</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t="e">
        <f>IF(G190&gt;0,DT!AC190*I190+DT!AD190*J190+DT!AE190*K190+DT!AF190*L190+DT!AG190*M190+DT!AH190*N190,"")</f>
        <v>#VALUE!</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t="e">
        <f>IF(G191&gt;0,DT!AC191*I191+DT!AD191*J191+DT!AE191*K191+DT!AF191*L191+DT!AG191*M191+DT!AH191*N191,"")</f>
        <v>#VALUE!</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t="e">
        <f>IF(G192&gt;0,DT!AC192*I192+DT!AD192*J192+DT!AE192*K192+DT!AF192*L192+DT!AG192*M192+DT!AH192*N192,"")</f>
        <v>#VALUE!</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t="e">
        <f>IF(G193&gt;0,DT!AC193*I193+DT!AD193*J193+DT!AE193*K193+DT!AF193*L193+DT!AG193*M193+DT!AH193*N193,"")</f>
        <v>#VALUE!</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t="e">
        <f>IF(G194&gt;0,DT!AC194*I194+DT!AD194*J194+DT!AE194*K194+DT!AF194*L194+DT!AG194*M194+DT!AH194*N194,"")</f>
        <v>#VALUE!</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t="e">
        <f>IF(G195&gt;0,DT!AC195*I195+DT!AD195*J195+DT!AE195*K195+DT!AF195*L195+DT!AG195*M195+DT!AH195*N195,"")</f>
        <v>#VALUE!</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t="e">
        <f>IF(G196&gt;0,DT!AC196*I196+DT!AD196*J196+DT!AE196*K196+DT!AF196*L196+DT!AG196*M196+DT!AH196*N196,"")</f>
        <v>#VALUE!</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t="e">
        <f>IF(G197&gt;0,DT!AC197*I197+DT!AD197*J197+DT!AE197*K197+DT!AF197*L197+DT!AG197*M197+DT!AH197*N197,"")</f>
        <v>#VALUE!</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t="e">
        <f>IF(G198&gt;0,DT!AC198*I198+DT!AD198*J198+DT!AE198*K198+DT!AF198*L198+DT!AG198*M198+DT!AH198*N198,"")</f>
        <v>#VALUE!</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t="e">
        <f>IF(G199&gt;0,DT!AC199*I199+DT!AD199*J199+DT!AE199*K199+DT!AF199*L199+DT!AG199*M199+DT!AH199*N199,"")</f>
        <v>#VALUE!</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t="e">
        <f>IF(G200&gt;0,DT!AC200*I200+DT!AD200*J200+DT!AE200*K200+DT!AF200*L200+DT!AG200*M200+DT!AH200*N200,"")</f>
        <v>#VALUE!</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t="e">
        <f>IF(G201&gt;0,DT!AC201*I201+DT!AD201*J201+DT!AE201*K201+DT!AF201*L201+DT!AG201*M201+DT!AH201*N201,"")</f>
        <v>#VALUE!</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t="e">
        <f>IF(G202&gt;0,DT!AC202*I202+DT!AD202*J202+DT!AE202*K202+DT!AF202*L202+DT!AG202*M202+DT!AH202*N202,"")</f>
        <v>#VALUE!</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t="e">
        <f>IF(G203&gt;0,DT!AC203*I203+DT!AD203*J203+DT!AE203*K203+DT!AF203*L203+DT!AG203*M203+DT!AH203*N203,"")</f>
        <v>#VALUE!</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t="e">
        <f>IF(G204&gt;0,DT!AC204*I204+DT!AD204*J204+DT!AE204*K204+DT!AF204*L204+DT!AG204*M204+DT!AH204*N204,"")</f>
        <v>#VALUE!</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t="e">
        <f>IF(G205&gt;0,DT!AC205*I205+DT!AD205*J205+DT!AE205*K205+DT!AF205*L205+DT!AG205*M205+DT!AH205*N205,"")</f>
        <v>#VALUE!</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t="e">
        <f>IF(G206&gt;0,DT!AC206*I206+DT!AD206*J206+DT!AE206*K206+DT!AF206*L206+DT!AG206*M206+DT!AH206*N206,"")</f>
        <v>#VALUE!</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t="e">
        <f>IF(G207&gt;0,DT!AC207*I207+DT!AD207*J207+DT!AE207*K207+DT!AF207*L207+DT!AG207*M207+DT!AH207*N207,"")</f>
        <v>#VALUE!</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t="e">
        <f>IF(G208&gt;0,DT!AC208*I208+DT!AD208*J208+DT!AE208*K208+DT!AF208*L208+DT!AG208*M208+DT!AH208*N208,"")</f>
        <v>#VALUE!</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t="e">
        <f>IF(G209&gt;0,DT!AC209*I209+DT!AD209*J209+DT!AE209*K209+DT!AF209*L209+DT!AG209*M209+DT!AH209*N209,"")</f>
        <v>#VALUE!</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t="e">
        <f>IF(G210&gt;0,DT!AC210*I210+DT!AD210*J210+DT!AE210*K210+DT!AF210*L210+DT!AG210*M210+DT!AH210*N210,"")</f>
        <v>#VALUE!</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t="e">
        <f>IF(G211&gt;0,DT!AC211*I211+DT!AD211*J211+DT!AE211*K211+DT!AF211*L211+DT!AG211*M211+DT!AH211*N211,"")</f>
        <v>#VALUE!</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t="e">
        <f>IF(G212&gt;0,DT!AC212*I212+DT!AD212*J212+DT!AE212*K212+DT!AF212*L212+DT!AG212*M212+DT!AH212*N212,"")</f>
        <v>#VALUE!</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t="e">
        <f>IF(G213&gt;0,DT!AC213*I213+DT!AD213*J213+DT!AE213*K213+DT!AF213*L213+DT!AG213*M213+DT!AH213*N213,"")</f>
        <v>#VALUE!</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t="e">
        <f>IF(G214&gt;0,DT!AC214*I214+DT!AD214*J214+DT!AE214*K214+DT!AF214*L214+DT!AG214*M214+DT!AH214*N214,"")</f>
        <v>#VALUE!</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t="e">
        <f>IF(G215&gt;0,DT!AC215*I215+DT!AD215*J215+DT!AE215*K215+DT!AF215*L215+DT!AG215*M215+DT!AH215*N215,"")</f>
        <v>#VALUE!</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t="e">
        <f>IF(G216&gt;0,DT!AC216*I216+DT!AD216*J216+DT!AE216*K216+DT!AF216*L216+DT!AG216*M216+DT!AH216*N216,"")</f>
        <v>#VALUE!</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t="e">
        <f>IF(G217&gt;0,DT!AC217*I217+DT!AD217*J217+DT!AE217*K217+DT!AF217*L217+DT!AG217*M217+DT!AH217*N217,"")</f>
        <v>#VALUE!</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t="e">
        <f>IF(G218&gt;0,DT!AC218*I218+DT!AD218*J218+DT!AE218*K218+DT!AF218*L218+DT!AG218*M218+DT!AH218*N218,"")</f>
        <v>#VALUE!</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t="e">
        <f>IF(G219&gt;0,DT!AC219*I219+DT!AD219*J219+DT!AE219*K219+DT!AF219*L219+DT!AG219*M219+DT!AH219*N219,"")</f>
        <v>#VALUE!</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t="e">
        <f>IF(G220&gt;0,DT!AC220*I220+DT!AD220*J220+DT!AE220*K220+DT!AF220*L220+DT!AG220*M220+DT!AH220*N220,"")</f>
        <v>#VALUE!</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t="e">
        <f>IF(G221&gt;0,DT!AC221*I221+DT!AD221*J221+DT!AE221*K221+DT!AF221*L221+DT!AG221*M221+DT!AH221*N221,"")</f>
        <v>#VALUE!</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t="e">
        <f>IF(G222&gt;0,DT!AC222*I222+DT!AD222*J222+DT!AE222*K222+DT!AF222*L222+DT!AG222*M222+DT!AH222*N222,"")</f>
        <v>#VALUE!</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t="e">
        <f>IF(G223&gt;0,DT!AC223*I223+DT!AD223*J223+DT!AE223*K223+DT!AF223*L223+DT!AG223*M223+DT!AH223*N223,"")</f>
        <v>#VALUE!</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t="e">
        <f>IF(G224&gt;0,DT!AC224*I224+DT!AD224*J224+DT!AE224*K224+DT!AF224*L224+DT!AG224*M224+DT!AH224*N224,"")</f>
        <v>#VALUE!</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t="e">
        <f>IF(G225&gt;0,DT!AC225*I225+DT!AD225*J225+DT!AE225*K225+DT!AF225*L225+DT!AG225*M225+DT!AH225*N225,"")</f>
        <v>#VALUE!</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t="e">
        <f>IF(G226&gt;0,DT!AC226*I226+DT!AD226*J226+DT!AE226*K226+DT!AF226*L226+DT!AG226*M226+DT!AH226*N226,"")</f>
        <v>#VALUE!</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t="e">
        <f>IF(G227&gt;0,DT!AC227*I227+DT!AD227*J227+DT!AE227*K227+DT!AF227*L227+DT!AG227*M227+DT!AH227*N227,"")</f>
        <v>#VALUE!</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t="e">
        <f>IF(G228&gt;0,DT!AC228*I228+DT!AD228*J228+DT!AE228*K228+DT!AF228*L228+DT!AG228*M228+DT!AH228*N228,"")</f>
        <v>#VALUE!</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t="e">
        <f>IF(G229&gt;0,DT!AC229*I229+DT!AD229*J229+DT!AE229*K229+DT!AF229*L229+DT!AG229*M229+DT!AH229*N229,"")</f>
        <v>#VALUE!</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t="e">
        <f>IF(G230&gt;0,DT!AC230*I230+DT!AD230*J230+DT!AE230*K230+DT!AF230*L230+DT!AG230*M230+DT!AH230*N230,"")</f>
        <v>#VALUE!</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t="e">
        <f>IF(G231&gt;0,DT!AC231*I231+DT!AD231*J231+DT!AE231*K231+DT!AF231*L231+DT!AG231*M231+DT!AH231*N231,"")</f>
        <v>#VALUE!</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t="e">
        <f>IF(G232&gt;0,DT!AC232*I232+DT!AD232*J232+DT!AE232*K232+DT!AF232*L232+DT!AG232*M232+DT!AH232*N232,"")</f>
        <v>#VALUE!</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t="e">
        <f>IF(G233&gt;0,DT!AC233*I233+DT!AD233*J233+DT!AE233*K233+DT!AF233*L233+DT!AG233*M233+DT!AH233*N233,"")</f>
        <v>#VALUE!</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t="e">
        <f>IF(G234&gt;0,DT!AC234*I234+DT!AD234*J234+DT!AE234*K234+DT!AF234*L234+DT!AG234*M234+DT!AH234*N234,"")</f>
        <v>#VALUE!</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t="e">
        <f>IF(G235&gt;0,DT!AC235*I235+DT!AD235*J235+DT!AE235*K235+DT!AF235*L235+DT!AG235*M235+DT!AH235*N235,"")</f>
        <v>#VALUE!</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t="e">
        <f>IF(G236&gt;0,DT!AC236*I236+DT!AD236*J236+DT!AE236*K236+DT!AF236*L236+DT!AG236*M236+DT!AH236*N236,"")</f>
        <v>#VALUE!</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t="e">
        <f>IF(G237&gt;0,DT!AC237*I237+DT!AD237*J237+DT!AE237*K237+DT!AF237*L237+DT!AG237*M237+DT!AH237*N237,"")</f>
        <v>#VALUE!</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t="e">
        <f>IF(G238&gt;0,DT!AC238*I238+DT!AD238*J238+DT!AE238*K238+DT!AF238*L238+DT!AG238*M238+DT!AH238*N238,"")</f>
        <v>#VALUE!</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t="e">
        <f>IF(G239&gt;0,DT!AC239*I239+DT!AD239*J239+DT!AE239*K239+DT!AF239*L239+DT!AG239*M239+DT!AH239*N239,"")</f>
        <v>#VALUE!</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t="e">
        <f>IF(G240&gt;0,DT!AC240*I240+DT!AD240*J240+DT!AE240*K240+DT!AF240*L240+DT!AG240*M240+DT!AH240*N240,"")</f>
        <v>#VALUE!</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t="e">
        <f>IF(G241&gt;0,DT!AC241*I241+DT!AD241*J241+DT!AE241*K241+DT!AF241*L241+DT!AG241*M241+DT!AH241*N241,"")</f>
        <v>#VALUE!</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t="e">
        <f>IF(G242&gt;0,DT!AC242*I242+DT!AD242*J242+DT!AE242*K242+DT!AF242*L242+DT!AG242*M242+DT!AH242*N242,"")</f>
        <v>#VALUE!</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t="e">
        <f>IF(G243&gt;0,DT!AC243*I243+DT!AD243*J243+DT!AE243*K243+DT!AF243*L243+DT!AG243*M243+DT!AH243*N243,"")</f>
        <v>#VALUE!</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t="e">
        <f>IF(G244&gt;0,DT!AC244*I244+DT!AD244*J244+DT!AE244*K244+DT!AF244*L244+DT!AG244*M244+DT!AH244*N244,"")</f>
        <v>#VALUE!</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t="e">
        <f>IF(G245&gt;0,DT!AC245*I245+DT!AD245*J245+DT!AE245*K245+DT!AF245*L245+DT!AG245*M245+DT!AH245*N245,"")</f>
        <v>#VALUE!</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t="e">
        <f>IF(G246&gt;0,DT!AC246*I246+DT!AD246*J246+DT!AE246*K246+DT!AF246*L246+DT!AG246*M246+DT!AH246*N246,"")</f>
        <v>#VALUE!</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t="e">
        <f>IF(G247&gt;0,DT!AC247*I247+DT!AD247*J247+DT!AE247*K247+DT!AF247*L247+DT!AG247*M247+DT!AH247*N247,"")</f>
        <v>#VALUE!</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t="e">
        <f>IF(G248&gt;0,DT!AC248*I248+DT!AD248*J248+DT!AE248*K248+DT!AF248*L248+DT!AG248*M248+DT!AH248*N248,"")</f>
        <v>#VALUE!</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t="e">
        <f>IF(G249&gt;0,DT!AC249*I249+DT!AD249*J249+DT!AE249*K249+DT!AF249*L249+DT!AG249*M249+DT!AH249*N249,"")</f>
        <v>#VALUE!</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t="e">
        <f>IF(G250&gt;0,DT!AC250*I250+DT!AD250*J250+DT!AE250*K250+DT!AF250*L250+DT!AG250*M250+DT!AH250*N250,"")</f>
        <v>#VALUE!</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t="e">
        <f>IF(G251&gt;0,DT!AC251*I251+DT!AD251*J251+DT!AE251*K251+DT!AF251*L251+DT!AG251*M251+DT!AH251*N251,"")</f>
        <v>#VALUE!</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t="e">
        <f>IF(G252&gt;0,DT!AC252*I252+DT!AD252*J252+DT!AE252*K252+DT!AF252*L252+DT!AG252*M252+DT!AH252*N252,"")</f>
        <v>#VALUE!</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t="e">
        <f>IF(G253&gt;0,DT!AC253*I253+DT!AD253*J253+DT!AE253*K253+DT!AF253*L253+DT!AG253*M253+DT!AH253*N253,"")</f>
        <v>#VALUE!</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t="e">
        <f>IF(G254&gt;0,DT!AC254*I254+DT!AD254*J254+DT!AE254*K254+DT!AF254*L254+DT!AG254*M254+DT!AH254*N254,"")</f>
        <v>#VALUE!</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t="e">
        <f>IF(G255&gt;0,DT!AC255*I255+DT!AD255*J255+DT!AE255*K255+DT!AF255*L255+DT!AG255*M255+DT!AH255*N255,"")</f>
        <v>#VALUE!</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t="e">
        <f>IF(G256&gt;0,DT!AC256*I256+DT!AD256*J256+DT!AE256*K256+DT!AF256*L256+DT!AG256*M256+DT!AH256*N256,"")</f>
        <v>#VALUE!</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t="e">
        <f>IF(G257&gt;0,DT!AC257*I257+DT!AD257*J257+DT!AE257*K257+DT!AF257*L257+DT!AG257*M257+DT!AH257*N257,"")</f>
        <v>#VALUE!</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6"/>
  <sheetViews>
    <sheetView topLeftCell="AU2" workbookViewId="0">
      <selection activeCell="AW38" sqref="AW38"/>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c r="A7" t="s">
        <v>246</v>
      </c>
      <c r="B7" t="s">
        <v>1360</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c r="A21" t="s">
        <v>1299</v>
      </c>
      <c r="B21" s="49" t="s">
        <v>1300</v>
      </c>
      <c r="C21" s="49" t="s">
        <v>1301</v>
      </c>
      <c r="D21" s="49" t="s">
        <v>1302</v>
      </c>
      <c r="E21" s="49" t="s">
        <v>1303</v>
      </c>
      <c r="F21" s="49" t="s">
        <v>1304</v>
      </c>
      <c r="G21" s="49" t="s">
        <v>1305</v>
      </c>
      <c r="H21" s="49" t="s">
        <v>1306</v>
      </c>
      <c r="I21" s="49" t="s">
        <v>1307</v>
      </c>
      <c r="J21" s="49" t="s">
        <v>1308</v>
      </c>
      <c r="K21" s="49" t="s">
        <v>1309</v>
      </c>
      <c r="L21" s="49" t="s">
        <v>1310</v>
      </c>
      <c r="M21" s="49" t="s">
        <v>1311</v>
      </c>
      <c r="N21" s="49" t="s">
        <v>1312</v>
      </c>
      <c r="O21" s="49" t="s">
        <v>1313</v>
      </c>
      <c r="P21" s="49" t="s">
        <v>1314</v>
      </c>
      <c r="Q21" s="49" t="s">
        <v>1315</v>
      </c>
      <c r="R21" s="49" t="s">
        <v>1316</v>
      </c>
      <c r="S21" s="49" t="s">
        <v>1317</v>
      </c>
      <c r="T21" s="49" t="s">
        <v>1318</v>
      </c>
      <c r="U21" s="49" t="s">
        <v>1319</v>
      </c>
      <c r="V21" s="49" t="s">
        <v>1320</v>
      </c>
      <c r="W21" s="49" t="s">
        <v>1321</v>
      </c>
      <c r="X21" s="49" t="s">
        <v>1322</v>
      </c>
      <c r="Y21" s="49" t="s">
        <v>1323</v>
      </c>
      <c r="Z21" s="49" t="s">
        <v>1324</v>
      </c>
      <c r="AA21" s="49" t="s">
        <v>1325</v>
      </c>
      <c r="AB21" s="49" t="s">
        <v>1326</v>
      </c>
      <c r="AC21" s="49" t="s">
        <v>1327</v>
      </c>
      <c r="AD21" s="49" t="s">
        <v>1328</v>
      </c>
      <c r="AE21" s="49" t="s">
        <v>1329</v>
      </c>
      <c r="AF21" s="49" t="s">
        <v>1330</v>
      </c>
      <c r="AG21" s="49" t="s">
        <v>1331</v>
      </c>
      <c r="AH21" s="49" t="s">
        <v>1332</v>
      </c>
      <c r="AI21" s="49" t="s">
        <v>1333</v>
      </c>
      <c r="AJ21" s="49" t="s">
        <v>1334</v>
      </c>
      <c r="AK21" s="49" t="s">
        <v>1335</v>
      </c>
      <c r="AL21" s="49" t="s">
        <v>1336</v>
      </c>
      <c r="AM21" s="49" t="s">
        <v>1337</v>
      </c>
      <c r="AN21" s="49" t="s">
        <v>1338</v>
      </c>
      <c r="AO21" s="49" t="s">
        <v>1339</v>
      </c>
      <c r="AP21" s="49" t="s">
        <v>1340</v>
      </c>
      <c r="AQ21" s="49" t="s">
        <v>1341</v>
      </c>
      <c r="AR21" s="49" t="s">
        <v>1342</v>
      </c>
      <c r="AS21" s="49" t="s">
        <v>1343</v>
      </c>
      <c r="AT21" s="49" t="s">
        <v>1344</v>
      </c>
      <c r="AU21" s="49" t="s">
        <v>1345</v>
      </c>
      <c r="AV21" s="49" t="s">
        <v>1346</v>
      </c>
      <c r="AW21" s="49" t="s">
        <v>1347</v>
      </c>
      <c r="AX21" s="49" t="s">
        <v>1348</v>
      </c>
      <c r="AY21" s="49" t="s">
        <v>1349</v>
      </c>
      <c r="AZ21" s="49" t="s">
        <v>1350</v>
      </c>
      <c r="BA21" s="49" t="s">
        <v>1351</v>
      </c>
      <c r="BB21" s="47" t="s">
        <v>1352</v>
      </c>
      <c r="BC21" s="59" t="s">
        <v>1353</v>
      </c>
      <c r="BD21" s="59" t="s">
        <v>1354</v>
      </c>
      <c r="BE21" s="59" t="s">
        <v>1355</v>
      </c>
      <c r="BF21" s="59" t="s">
        <v>1356</v>
      </c>
      <c r="BG21" s="59" t="s">
        <v>1357</v>
      </c>
      <c r="BH21" s="59" t="s">
        <v>1358</v>
      </c>
      <c r="BI21" s="59" t="s">
        <v>1359</v>
      </c>
    </row>
    <row r="22" spans="1:61">
      <c r="A22" t="s">
        <v>1361</v>
      </c>
      <c r="B22" s="49" t="s">
        <v>1362</v>
      </c>
      <c r="C22" s="49" t="s">
        <v>1363</v>
      </c>
      <c r="D22" s="49" t="s">
        <v>1364</v>
      </c>
      <c r="E22" s="49" t="s">
        <v>1365</v>
      </c>
      <c r="F22" s="49" t="s">
        <v>1366</v>
      </c>
      <c r="G22" s="49" t="s">
        <v>1367</v>
      </c>
      <c r="H22" s="49" t="s">
        <v>579</v>
      </c>
      <c r="I22" s="49" t="s">
        <v>1368</v>
      </c>
      <c r="J22" s="49" t="s">
        <v>1369</v>
      </c>
      <c r="K22" s="49" t="s">
        <v>1370</v>
      </c>
      <c r="L22" s="49" t="s">
        <v>583</v>
      </c>
      <c r="M22" s="49" t="s">
        <v>1363</v>
      </c>
      <c r="N22" s="49" t="s">
        <v>1371</v>
      </c>
      <c r="O22" s="49" t="s">
        <v>1372</v>
      </c>
      <c r="P22" s="49" t="s">
        <v>1373</v>
      </c>
      <c r="Q22" s="49" t="s">
        <v>1374</v>
      </c>
      <c r="R22" s="49" t="s">
        <v>589</v>
      </c>
      <c r="S22" s="49" t="s">
        <v>1375</v>
      </c>
      <c r="T22" s="49" t="s">
        <v>1376</v>
      </c>
      <c r="U22" s="49" t="s">
        <v>1377</v>
      </c>
      <c r="V22" s="49" t="s">
        <v>1378</v>
      </c>
      <c r="W22" s="49" t="s">
        <v>1379</v>
      </c>
      <c r="X22" s="49" t="s">
        <v>595</v>
      </c>
      <c r="Y22" s="49" t="s">
        <v>1380</v>
      </c>
      <c r="Z22" s="49" t="s">
        <v>1381</v>
      </c>
      <c r="AA22" s="49" t="s">
        <v>1382</v>
      </c>
      <c r="AB22" s="49" t="s">
        <v>599</v>
      </c>
      <c r="AC22" s="49" t="s">
        <v>1383</v>
      </c>
      <c r="AD22" s="49" t="s">
        <v>1384</v>
      </c>
      <c r="AE22" s="49" t="s">
        <v>1385</v>
      </c>
      <c r="AF22" s="49" t="s">
        <v>1386</v>
      </c>
      <c r="AG22" s="49" t="s">
        <v>574</v>
      </c>
      <c r="AH22" s="49" t="s">
        <v>1387</v>
      </c>
      <c r="AI22" s="49" t="s">
        <v>1388</v>
      </c>
      <c r="AJ22" s="49" t="s">
        <v>1389</v>
      </c>
      <c r="AK22" s="49" t="s">
        <v>1390</v>
      </c>
      <c r="AL22" s="49" t="s">
        <v>1391</v>
      </c>
      <c r="AM22" s="49" t="s">
        <v>1392</v>
      </c>
      <c r="AN22" s="49" t="s">
        <v>1393</v>
      </c>
      <c r="AO22" s="49" t="s">
        <v>1394</v>
      </c>
      <c r="AP22" s="49" t="s">
        <v>613</v>
      </c>
      <c r="AQ22" s="49" t="s">
        <v>1395</v>
      </c>
      <c r="AR22" s="49" t="s">
        <v>1396</v>
      </c>
      <c r="AS22" s="49" t="s">
        <v>1397</v>
      </c>
      <c r="AT22" s="49" t="s">
        <v>1398</v>
      </c>
      <c r="AU22" s="49" t="s">
        <v>1399</v>
      </c>
      <c r="AV22" s="49" t="s">
        <v>586</v>
      </c>
      <c r="AW22" s="49" t="s">
        <v>585</v>
      </c>
      <c r="AX22" s="49" t="s">
        <v>1400</v>
      </c>
      <c r="AY22" s="49" t="s">
        <v>1401</v>
      </c>
      <c r="AZ22" s="49" t="s">
        <v>623</v>
      </c>
      <c r="BA22" s="49" t="s">
        <v>624</v>
      </c>
      <c r="BB22" t="s">
        <v>1402</v>
      </c>
      <c r="BC22" t="s">
        <v>626</v>
      </c>
      <c r="BD22" t="s">
        <v>1403</v>
      </c>
      <c r="BE22" t="s">
        <v>1404</v>
      </c>
      <c r="BF22" t="s">
        <v>1407</v>
      </c>
      <c r="BG22" t="s">
        <v>1408</v>
      </c>
      <c r="BH22" t="s">
        <v>1405</v>
      </c>
      <c r="BI22" t="s">
        <v>1406</v>
      </c>
    </row>
    <row r="23" spans="1:61">
      <c r="A23" s="46" t="s">
        <v>1409</v>
      </c>
      <c r="B23" s="145" t="s">
        <v>1460</v>
      </c>
      <c r="C23" s="145" t="s">
        <v>1410</v>
      </c>
      <c r="D23" s="145" t="s">
        <v>1411</v>
      </c>
      <c r="E23" s="145" t="s">
        <v>1412</v>
      </c>
      <c r="F23" s="145" t="s">
        <v>1413</v>
      </c>
      <c r="G23" s="145" t="s">
        <v>1414</v>
      </c>
      <c r="H23" s="145" t="s">
        <v>1415</v>
      </c>
      <c r="I23" s="145" t="s">
        <v>1416</v>
      </c>
      <c r="J23" s="145" t="s">
        <v>1417</v>
      </c>
      <c r="K23" s="145" t="s">
        <v>1418</v>
      </c>
      <c r="L23" s="145" t="s">
        <v>1419</v>
      </c>
      <c r="M23" s="145" t="s">
        <v>1461</v>
      </c>
      <c r="N23" s="145" t="s">
        <v>1421</v>
      </c>
      <c r="O23" s="145" t="s">
        <v>1420</v>
      </c>
      <c r="P23" s="145" t="s">
        <v>1422</v>
      </c>
      <c r="Q23" s="145" t="s">
        <v>1423</v>
      </c>
      <c r="R23" s="145" t="s">
        <v>1424</v>
      </c>
      <c r="S23" s="145" t="s">
        <v>1425</v>
      </c>
      <c r="T23" s="145" t="s">
        <v>1426</v>
      </c>
      <c r="U23" s="145" t="s">
        <v>1427</v>
      </c>
      <c r="V23" s="145" t="s">
        <v>1428</v>
      </c>
      <c r="W23" s="145" t="s">
        <v>1429</v>
      </c>
      <c r="X23" s="145" t="s">
        <v>1430</v>
      </c>
      <c r="Y23" s="145" t="s">
        <v>1431</v>
      </c>
      <c r="Z23" s="145" t="s">
        <v>1432</v>
      </c>
      <c r="AA23" s="145" t="s">
        <v>1433</v>
      </c>
      <c r="AB23" s="145" t="s">
        <v>1434</v>
      </c>
      <c r="AC23" s="145" t="s">
        <v>1435</v>
      </c>
      <c r="AD23" s="145" t="s">
        <v>1436</v>
      </c>
      <c r="AE23" s="145" t="s">
        <v>1437</v>
      </c>
      <c r="AF23" s="145" t="s">
        <v>1438</v>
      </c>
      <c r="AG23" s="145" t="s">
        <v>1418</v>
      </c>
      <c r="AH23" s="145" t="s">
        <v>1439</v>
      </c>
      <c r="AI23" s="145" t="s">
        <v>1440</v>
      </c>
      <c r="AJ23" s="145" t="s">
        <v>1441</v>
      </c>
      <c r="AK23" s="145" t="s">
        <v>1442</v>
      </c>
      <c r="AL23" s="145" t="s">
        <v>1443</v>
      </c>
      <c r="AM23" s="145" t="s">
        <v>1444</v>
      </c>
      <c r="AN23" s="145" t="s">
        <v>1445</v>
      </c>
      <c r="AO23" s="145" t="s">
        <v>1462</v>
      </c>
      <c r="AP23" s="145" t="s">
        <v>1446</v>
      </c>
      <c r="AQ23" s="145" t="s">
        <v>1447</v>
      </c>
      <c r="AR23" s="145" t="s">
        <v>1463</v>
      </c>
      <c r="AS23" s="145" t="s">
        <v>1448</v>
      </c>
      <c r="AT23" s="145" t="s">
        <v>1449</v>
      </c>
      <c r="AU23" s="145" t="s">
        <v>1450</v>
      </c>
      <c r="AV23" s="145" t="s">
        <v>1464</v>
      </c>
      <c r="AW23" s="145" t="s">
        <v>1465</v>
      </c>
      <c r="AX23" s="145" t="s">
        <v>1451</v>
      </c>
      <c r="AY23" s="145" t="s">
        <v>1452</v>
      </c>
      <c r="AZ23" s="145" t="s">
        <v>1466</v>
      </c>
      <c r="BA23" s="145" t="s">
        <v>1453</v>
      </c>
      <c r="BB23" s="143" t="s">
        <v>1454</v>
      </c>
      <c r="BC23" s="143" t="s">
        <v>1455</v>
      </c>
      <c r="BD23" s="143" t="s">
        <v>1456</v>
      </c>
      <c r="BE23" s="144" t="s">
        <v>1457</v>
      </c>
      <c r="BF23" s="144" t="s">
        <v>1467</v>
      </c>
      <c r="BG23" s="143" t="s">
        <v>1468</v>
      </c>
      <c r="BH23" s="142" t="s">
        <v>1458</v>
      </c>
      <c r="BI23" s="142" t="s">
        <v>1459</v>
      </c>
    </row>
    <row r="24" spans="1:61">
      <c r="A24" t="s">
        <v>1471</v>
      </c>
      <c r="B24" t="s">
        <v>1472</v>
      </c>
      <c r="C24" t="s">
        <v>1473</v>
      </c>
      <c r="D24" t="s">
        <v>1474</v>
      </c>
      <c r="E24" t="s">
        <v>1475</v>
      </c>
      <c r="F24" t="s">
        <v>1476</v>
      </c>
      <c r="G24" t="s">
        <v>1477</v>
      </c>
      <c r="H24" t="s">
        <v>1478</v>
      </c>
      <c r="I24" t="s">
        <v>1479</v>
      </c>
      <c r="J24" t="s">
        <v>1480</v>
      </c>
      <c r="K24" t="s">
        <v>1481</v>
      </c>
      <c r="L24" t="s">
        <v>1482</v>
      </c>
      <c r="M24" t="s">
        <v>1483</v>
      </c>
      <c r="N24" t="s">
        <v>1484</v>
      </c>
      <c r="O24" t="s">
        <v>1485</v>
      </c>
      <c r="P24" t="s">
        <v>1486</v>
      </c>
      <c r="Q24" t="s">
        <v>1487</v>
      </c>
      <c r="R24" t="s">
        <v>1488</v>
      </c>
      <c r="S24" t="s">
        <v>1489</v>
      </c>
      <c r="T24" t="s">
        <v>1490</v>
      </c>
      <c r="U24" t="s">
        <v>1491</v>
      </c>
      <c r="V24" t="s">
        <v>1492</v>
      </c>
      <c r="W24" t="s">
        <v>1493</v>
      </c>
      <c r="X24" t="s">
        <v>1494</v>
      </c>
      <c r="Y24" t="s">
        <v>1495</v>
      </c>
      <c r="Z24" t="s">
        <v>1496</v>
      </c>
      <c r="AA24" t="s">
        <v>1497</v>
      </c>
      <c r="AB24" t="s">
        <v>1498</v>
      </c>
      <c r="AC24" t="s">
        <v>1499</v>
      </c>
      <c r="AD24" t="s">
        <v>1500</v>
      </c>
      <c r="AE24" t="s">
        <v>1501</v>
      </c>
      <c r="AF24" t="s">
        <v>1502</v>
      </c>
      <c r="AG24" t="s">
        <v>1503</v>
      </c>
      <c r="AH24" t="s">
        <v>1504</v>
      </c>
      <c r="AI24" t="s">
        <v>1505</v>
      </c>
      <c r="AJ24" t="s">
        <v>1506</v>
      </c>
      <c r="AK24" t="s">
        <v>1507</v>
      </c>
      <c r="AL24" t="s">
        <v>1508</v>
      </c>
      <c r="AM24" t="s">
        <v>1509</v>
      </c>
      <c r="AN24" t="s">
        <v>1510</v>
      </c>
      <c r="AO24" t="s">
        <v>1511</v>
      </c>
      <c r="AP24" t="s">
        <v>1512</v>
      </c>
      <c r="AQ24" t="s">
        <v>1513</v>
      </c>
      <c r="AR24" t="s">
        <v>1514</v>
      </c>
      <c r="AS24" t="s">
        <v>1515</v>
      </c>
      <c r="AT24" t="s">
        <v>1516</v>
      </c>
      <c r="AU24" t="s">
        <v>1517</v>
      </c>
      <c r="AV24" t="s">
        <v>1518</v>
      </c>
      <c r="AW24" t="s">
        <v>1519</v>
      </c>
      <c r="AX24" t="s">
        <v>1520</v>
      </c>
      <c r="AY24" t="s">
        <v>1521</v>
      </c>
      <c r="AZ24" t="s">
        <v>1522</v>
      </c>
      <c r="BA24" t="s">
        <v>1523</v>
      </c>
      <c r="BB24" s="147" t="s">
        <v>1524</v>
      </c>
      <c r="BC24" t="s">
        <v>1525</v>
      </c>
      <c r="BD24" t="s">
        <v>1526</v>
      </c>
      <c r="BE24" t="s">
        <v>1527</v>
      </c>
      <c r="BF24" t="s">
        <v>1528</v>
      </c>
      <c r="BG24" t="s">
        <v>1529</v>
      </c>
      <c r="BH24" t="s">
        <v>1530</v>
      </c>
      <c r="BI24" t="s">
        <v>1531</v>
      </c>
    </row>
    <row r="25" spans="1:61">
      <c r="A25" t="s">
        <v>1538</v>
      </c>
      <c r="B25" t="s">
        <v>1540</v>
      </c>
      <c r="C25" t="s">
        <v>1541</v>
      </c>
      <c r="D25" t="s">
        <v>1542</v>
      </c>
      <c r="E25" t="s">
        <v>1543</v>
      </c>
      <c r="F25" t="s">
        <v>133</v>
      </c>
      <c r="G25" t="s">
        <v>1544</v>
      </c>
      <c r="H25" t="s">
        <v>1545</v>
      </c>
      <c r="I25" t="s">
        <v>1546</v>
      </c>
      <c r="J25" t="s">
        <v>1547</v>
      </c>
      <c r="K25" t="s">
        <v>1548</v>
      </c>
      <c r="L25" t="s">
        <v>1549</v>
      </c>
      <c r="M25" t="s">
        <v>1550</v>
      </c>
      <c r="N25" t="s">
        <v>1551</v>
      </c>
      <c r="O25" t="s">
        <v>532</v>
      </c>
      <c r="P25" t="s">
        <v>1552</v>
      </c>
      <c r="Q25" t="s">
        <v>1553</v>
      </c>
      <c r="R25" t="s">
        <v>1554</v>
      </c>
      <c r="S25" t="s">
        <v>1555</v>
      </c>
      <c r="T25" t="s">
        <v>1556</v>
      </c>
      <c r="U25" t="s">
        <v>1557</v>
      </c>
      <c r="V25" t="s">
        <v>1558</v>
      </c>
      <c r="W25" t="s">
        <v>1559</v>
      </c>
      <c r="X25" t="s">
        <v>1560</v>
      </c>
      <c r="Y25" t="s">
        <v>1561</v>
      </c>
      <c r="Z25" t="s">
        <v>1562</v>
      </c>
      <c r="AA25" t="s">
        <v>1563</v>
      </c>
      <c r="AB25" t="s">
        <v>1564</v>
      </c>
      <c r="AC25" t="s">
        <v>1565</v>
      </c>
      <c r="AD25" t="s">
        <v>1566</v>
      </c>
      <c r="AE25" t="s">
        <v>1567</v>
      </c>
      <c r="AF25" t="s">
        <v>1568</v>
      </c>
      <c r="AG25" t="s">
        <v>1569</v>
      </c>
      <c r="AH25" t="s">
        <v>1570</v>
      </c>
      <c r="AI25" t="s">
        <v>1571</v>
      </c>
      <c r="AJ25" t="s">
        <v>1572</v>
      </c>
      <c r="AK25" t="s">
        <v>1573</v>
      </c>
      <c r="AL25" t="s">
        <v>1574</v>
      </c>
      <c r="AM25" t="s">
        <v>1575</v>
      </c>
      <c r="AN25" t="s">
        <v>1576</v>
      </c>
      <c r="AO25" t="s">
        <v>1577</v>
      </c>
      <c r="AP25" t="s">
        <v>1578</v>
      </c>
      <c r="AQ25" t="s">
        <v>1579</v>
      </c>
      <c r="AR25" t="s">
        <v>1580</v>
      </c>
      <c r="AS25" t="s">
        <v>1581</v>
      </c>
      <c r="AT25" t="s">
        <v>1582</v>
      </c>
      <c r="AU25" t="s">
        <v>1583</v>
      </c>
      <c r="AV25" t="s">
        <v>1584</v>
      </c>
      <c r="AW25" t="s">
        <v>1585</v>
      </c>
      <c r="AX25" t="s">
        <v>1586</v>
      </c>
      <c r="AY25" t="s">
        <v>1587</v>
      </c>
      <c r="AZ25" t="s">
        <v>179</v>
      </c>
      <c r="BA25" t="s">
        <v>104</v>
      </c>
      <c r="BB25" t="s">
        <v>1588</v>
      </c>
      <c r="BC25" t="s">
        <v>1590</v>
      </c>
      <c r="BD25" t="s">
        <v>1589</v>
      </c>
      <c r="BE25" t="s">
        <v>1591</v>
      </c>
      <c r="BF25" t="s">
        <v>966</v>
      </c>
      <c r="BG25" t="s">
        <v>1592</v>
      </c>
      <c r="BH25" s="142" t="s">
        <v>239</v>
      </c>
      <c r="BI25" s="142" t="s">
        <v>242</v>
      </c>
    </row>
    <row r="26" spans="1:61">
      <c r="A26" t="s">
        <v>1539</v>
      </c>
      <c r="B26" t="s">
        <v>1597</v>
      </c>
      <c r="C26" t="s">
        <v>1598</v>
      </c>
      <c r="D26" t="s">
        <v>1599</v>
      </c>
      <c r="E26" t="s">
        <v>1600</v>
      </c>
      <c r="F26" t="s">
        <v>133</v>
      </c>
      <c r="G26" t="s">
        <v>1597</v>
      </c>
      <c r="H26" t="s">
        <v>1601</v>
      </c>
      <c r="I26" t="s">
        <v>1602</v>
      </c>
      <c r="J26" t="s">
        <v>1603</v>
      </c>
      <c r="K26" t="s">
        <v>1604</v>
      </c>
      <c r="L26" t="s">
        <v>1597</v>
      </c>
      <c r="M26" t="s">
        <v>1605</v>
      </c>
      <c r="N26" t="s">
        <v>1606</v>
      </c>
      <c r="O26" t="s">
        <v>142</v>
      </c>
      <c r="P26" t="s">
        <v>1607</v>
      </c>
      <c r="Q26" t="s">
        <v>1608</v>
      </c>
      <c r="R26" t="s">
        <v>1609</v>
      </c>
      <c r="S26" t="s">
        <v>1610</v>
      </c>
      <c r="T26" t="s">
        <v>1611</v>
      </c>
      <c r="U26" t="s">
        <v>1612</v>
      </c>
      <c r="V26" t="s">
        <v>1558</v>
      </c>
      <c r="W26" t="s">
        <v>1613</v>
      </c>
      <c r="X26" t="s">
        <v>1614</v>
      </c>
      <c r="Y26" t="s">
        <v>1615</v>
      </c>
      <c r="Z26" t="s">
        <v>1616</v>
      </c>
      <c r="AA26" t="s">
        <v>1617</v>
      </c>
      <c r="AB26" t="s">
        <v>1618</v>
      </c>
      <c r="AC26" t="s">
        <v>1565</v>
      </c>
      <c r="AD26" t="s">
        <v>1619</v>
      </c>
      <c r="AE26" t="s">
        <v>1620</v>
      </c>
      <c r="AF26" t="s">
        <v>1621</v>
      </c>
      <c r="AG26" t="s">
        <v>1565</v>
      </c>
      <c r="AH26" t="s">
        <v>1570</v>
      </c>
      <c r="AI26" t="s">
        <v>1622</v>
      </c>
      <c r="AJ26" t="s">
        <v>1572</v>
      </c>
      <c r="AK26" t="s">
        <v>1573</v>
      </c>
      <c r="AL26" t="s">
        <v>1623</v>
      </c>
      <c r="AM26" t="s">
        <v>1624</v>
      </c>
      <c r="AN26" t="s">
        <v>1576</v>
      </c>
      <c r="AO26" t="s">
        <v>1625</v>
      </c>
      <c r="AP26" t="s">
        <v>1626</v>
      </c>
      <c r="AQ26" t="s">
        <v>1579</v>
      </c>
      <c r="AR26" t="s">
        <v>1580</v>
      </c>
      <c r="AS26" t="s">
        <v>1581</v>
      </c>
      <c r="AT26" t="s">
        <v>1627</v>
      </c>
      <c r="AU26" t="s">
        <v>1628</v>
      </c>
      <c r="AV26" t="s">
        <v>1584</v>
      </c>
      <c r="AW26" t="s">
        <v>1629</v>
      </c>
      <c r="AX26" t="s">
        <v>1630</v>
      </c>
      <c r="AY26" t="s">
        <v>1631</v>
      </c>
      <c r="AZ26" t="s">
        <v>1620</v>
      </c>
      <c r="BA26" t="s">
        <v>180</v>
      </c>
      <c r="BB26" t="s">
        <v>964</v>
      </c>
      <c r="BC26" t="s">
        <v>1593</v>
      </c>
      <c r="BD26" t="s">
        <v>967</v>
      </c>
      <c r="BE26" t="s">
        <v>1594</v>
      </c>
      <c r="BF26" t="s">
        <v>1595</v>
      </c>
      <c r="BG26" t="s">
        <v>1596</v>
      </c>
      <c r="BH26" s="142" t="s">
        <v>239</v>
      </c>
      <c r="BI26" s="142" t="s">
        <v>242</v>
      </c>
    </row>
    <row r="27" spans="1:61">
      <c r="A27" t="s">
        <v>1632</v>
      </c>
      <c r="B27" s="142" t="s">
        <v>1642</v>
      </c>
      <c r="C27" s="142" t="s">
        <v>1643</v>
      </c>
      <c r="D27" s="142" t="s">
        <v>1644</v>
      </c>
      <c r="E27" s="142" t="s">
        <v>1645</v>
      </c>
      <c r="F27" s="142" t="s">
        <v>1646</v>
      </c>
      <c r="G27" s="142" t="s">
        <v>1647</v>
      </c>
      <c r="H27" s="142" t="s">
        <v>1648</v>
      </c>
      <c r="I27" s="142" t="s">
        <v>1649</v>
      </c>
      <c r="J27" s="142" t="s">
        <v>1650</v>
      </c>
      <c r="K27" s="142" t="s">
        <v>1651</v>
      </c>
      <c r="L27" s="142" t="s">
        <v>1652</v>
      </c>
      <c r="M27" s="142" t="s">
        <v>1653</v>
      </c>
      <c r="N27" s="142" t="s">
        <v>1654</v>
      </c>
      <c r="O27" s="142" t="s">
        <v>1655</v>
      </c>
      <c r="P27" s="142" t="s">
        <v>1656</v>
      </c>
      <c r="Q27" s="142" t="s">
        <v>1657</v>
      </c>
      <c r="R27" s="142" t="s">
        <v>1658</v>
      </c>
      <c r="S27" s="142" t="s">
        <v>1659</v>
      </c>
      <c r="T27" s="142" t="s">
        <v>1660</v>
      </c>
      <c r="U27" s="142" t="s">
        <v>1661</v>
      </c>
      <c r="V27" s="142" t="s">
        <v>1662</v>
      </c>
      <c r="W27" s="142" t="s">
        <v>1663</v>
      </c>
      <c r="X27" s="142" t="s">
        <v>1664</v>
      </c>
      <c r="Y27" s="142" t="s">
        <v>1665</v>
      </c>
      <c r="Z27" s="142" t="s">
        <v>1666</v>
      </c>
      <c r="AA27" s="142" t="s">
        <v>1667</v>
      </c>
      <c r="AB27" s="142" t="s">
        <v>1668</v>
      </c>
      <c r="AC27" s="142" t="s">
        <v>1669</v>
      </c>
      <c r="AD27" s="142" t="s">
        <v>1670</v>
      </c>
      <c r="AE27" s="142" t="s">
        <v>1671</v>
      </c>
      <c r="AF27" s="142" t="s">
        <v>1672</v>
      </c>
      <c r="AG27" s="142" t="s">
        <v>1673</v>
      </c>
      <c r="AH27" s="142" t="s">
        <v>1674</v>
      </c>
      <c r="AI27" s="142" t="s">
        <v>1675</v>
      </c>
      <c r="AJ27" s="142" t="s">
        <v>1676</v>
      </c>
      <c r="AK27" s="142" t="s">
        <v>1677</v>
      </c>
      <c r="AL27" s="142" t="s">
        <v>1678</v>
      </c>
      <c r="AM27" s="142" t="s">
        <v>1679</v>
      </c>
      <c r="AN27" s="142" t="s">
        <v>1680</v>
      </c>
      <c r="AO27" s="142" t="s">
        <v>1681</v>
      </c>
      <c r="AP27" s="142" t="s">
        <v>1682</v>
      </c>
      <c r="AQ27" s="142" t="s">
        <v>1683</v>
      </c>
      <c r="AR27" s="142" t="s">
        <v>1684</v>
      </c>
      <c r="AS27" s="142" t="s">
        <v>1685</v>
      </c>
      <c r="AT27" s="142" t="s">
        <v>1686</v>
      </c>
      <c r="AU27" s="142" t="s">
        <v>1687</v>
      </c>
      <c r="AV27" s="142" t="s">
        <v>1688</v>
      </c>
      <c r="AW27" s="142" t="s">
        <v>1672</v>
      </c>
      <c r="AX27" s="142" t="s">
        <v>1689</v>
      </c>
      <c r="AY27" s="142" t="s">
        <v>1690</v>
      </c>
      <c r="AZ27" s="142" t="s">
        <v>1691</v>
      </c>
      <c r="BA27" s="142" t="s">
        <v>1692</v>
      </c>
      <c r="BB27" t="s">
        <v>2099</v>
      </c>
      <c r="BC27" t="s">
        <v>2101</v>
      </c>
      <c r="BD27" t="s">
        <v>2100</v>
      </c>
      <c r="BE27" t="s">
        <v>2102</v>
      </c>
      <c r="BF27" t="s">
        <v>2103</v>
      </c>
      <c r="BG27" t="s">
        <v>2104</v>
      </c>
      <c r="BH27" s="142" t="s">
        <v>239</v>
      </c>
      <c r="BI27" s="142" t="s">
        <v>242</v>
      </c>
    </row>
    <row r="28" spans="1:61">
      <c r="A28" t="s">
        <v>1633</v>
      </c>
      <c r="B28" t="s">
        <v>1693</v>
      </c>
      <c r="C28" t="s">
        <v>1694</v>
      </c>
      <c r="D28" t="s">
        <v>1695</v>
      </c>
      <c r="E28" t="s">
        <v>1696</v>
      </c>
      <c r="F28" t="s">
        <v>1697</v>
      </c>
      <c r="G28" t="s">
        <v>1698</v>
      </c>
      <c r="H28" t="s">
        <v>1699</v>
      </c>
      <c r="I28" t="s">
        <v>1700</v>
      </c>
      <c r="J28" t="s">
        <v>1701</v>
      </c>
      <c r="K28" t="s">
        <v>1702</v>
      </c>
      <c r="L28" t="s">
        <v>1703</v>
      </c>
      <c r="M28" t="s">
        <v>1704</v>
      </c>
      <c r="N28" t="s">
        <v>1705</v>
      </c>
      <c r="O28" t="s">
        <v>1706</v>
      </c>
      <c r="P28" t="s">
        <v>1707</v>
      </c>
      <c r="Q28" t="s">
        <v>1708</v>
      </c>
      <c r="R28" t="s">
        <v>1709</v>
      </c>
      <c r="S28" t="s">
        <v>1710</v>
      </c>
      <c r="T28" t="s">
        <v>1711</v>
      </c>
      <c r="U28" t="s">
        <v>1712</v>
      </c>
      <c r="V28" t="s">
        <v>1713</v>
      </c>
      <c r="W28" t="s">
        <v>1714</v>
      </c>
      <c r="X28" t="s">
        <v>1715</v>
      </c>
      <c r="Y28" t="s">
        <v>1716</v>
      </c>
      <c r="Z28" t="s">
        <v>1717</v>
      </c>
      <c r="AA28" t="s">
        <v>1718</v>
      </c>
      <c r="AB28" t="s">
        <v>1719</v>
      </c>
      <c r="AC28" t="s">
        <v>1720</v>
      </c>
      <c r="AD28" t="s">
        <v>1721</v>
      </c>
      <c r="AE28" t="s">
        <v>1722</v>
      </c>
      <c r="AF28" t="s">
        <v>1723</v>
      </c>
      <c r="AG28" t="s">
        <v>1723</v>
      </c>
      <c r="AH28" t="s">
        <v>1724</v>
      </c>
      <c r="AI28" t="s">
        <v>1725</v>
      </c>
      <c r="AJ28" t="s">
        <v>1726</v>
      </c>
      <c r="AK28" t="s">
        <v>1727</v>
      </c>
      <c r="AL28" t="s">
        <v>1728</v>
      </c>
      <c r="AM28" t="s">
        <v>1729</v>
      </c>
      <c r="AN28" t="s">
        <v>1730</v>
      </c>
      <c r="AO28" t="s">
        <v>1731</v>
      </c>
      <c r="AP28" t="s">
        <v>1732</v>
      </c>
      <c r="AQ28" t="s">
        <v>1733</v>
      </c>
      <c r="AR28" t="s">
        <v>1734</v>
      </c>
      <c r="AS28" t="s">
        <v>1735</v>
      </c>
      <c r="AT28" t="s">
        <v>1736</v>
      </c>
      <c r="AU28" t="s">
        <v>1737</v>
      </c>
      <c r="AV28" t="s">
        <v>1738</v>
      </c>
      <c r="AW28" t="s">
        <v>1739</v>
      </c>
      <c r="AX28" t="s">
        <v>1740</v>
      </c>
      <c r="AY28" t="s">
        <v>1741</v>
      </c>
      <c r="AZ28" t="s">
        <v>1742</v>
      </c>
      <c r="BA28" t="s">
        <v>1743</v>
      </c>
      <c r="BB28" t="s">
        <v>2105</v>
      </c>
      <c r="BC28" t="s">
        <v>2107</v>
      </c>
      <c r="BD28" t="s">
        <v>2106</v>
      </c>
      <c r="BE28" t="s">
        <v>2108</v>
      </c>
      <c r="BF28" t="s">
        <v>2109</v>
      </c>
      <c r="BG28" t="s">
        <v>2110</v>
      </c>
      <c r="BH28" s="142" t="s">
        <v>239</v>
      </c>
      <c r="BI28" s="142" t="s">
        <v>242</v>
      </c>
    </row>
    <row r="29" spans="1:61">
      <c r="A29" t="s">
        <v>1634</v>
      </c>
      <c r="B29" t="s">
        <v>1744</v>
      </c>
      <c r="C29" t="s">
        <v>1745</v>
      </c>
      <c r="D29" t="s">
        <v>1746</v>
      </c>
      <c r="E29" t="s">
        <v>1747</v>
      </c>
      <c r="F29" t="s">
        <v>1748</v>
      </c>
      <c r="G29" t="s">
        <v>1749</v>
      </c>
      <c r="H29" t="s">
        <v>1750</v>
      </c>
      <c r="I29" t="s">
        <v>1751</v>
      </c>
      <c r="J29" t="s">
        <v>1752</v>
      </c>
      <c r="K29" t="s">
        <v>1753</v>
      </c>
      <c r="L29" t="s">
        <v>1754</v>
      </c>
      <c r="M29" t="s">
        <v>1755</v>
      </c>
      <c r="N29" t="s">
        <v>1756</v>
      </c>
      <c r="O29" t="s">
        <v>1757</v>
      </c>
      <c r="P29" t="s">
        <v>1758</v>
      </c>
      <c r="Q29" t="s">
        <v>1759</v>
      </c>
      <c r="R29" t="s">
        <v>1760</v>
      </c>
      <c r="S29" t="s">
        <v>1761</v>
      </c>
      <c r="T29" t="s">
        <v>1762</v>
      </c>
      <c r="U29" t="s">
        <v>1763</v>
      </c>
      <c r="V29" t="s">
        <v>1764</v>
      </c>
      <c r="W29" t="s">
        <v>1765</v>
      </c>
      <c r="X29" t="s">
        <v>1766</v>
      </c>
      <c r="Y29" t="s">
        <v>1767</v>
      </c>
      <c r="Z29" t="s">
        <v>1768</v>
      </c>
      <c r="AA29" t="s">
        <v>1769</v>
      </c>
      <c r="AB29" t="s">
        <v>1770</v>
      </c>
      <c r="AC29" t="s">
        <v>1771</v>
      </c>
      <c r="AD29" t="s">
        <v>1772</v>
      </c>
      <c r="AE29" t="s">
        <v>1773</v>
      </c>
      <c r="AF29" t="s">
        <v>1774</v>
      </c>
      <c r="AG29" t="s">
        <v>1775</v>
      </c>
      <c r="AH29" t="s">
        <v>1776</v>
      </c>
      <c r="AI29" t="s">
        <v>1777</v>
      </c>
      <c r="AJ29" t="s">
        <v>1778</v>
      </c>
      <c r="AK29" t="s">
        <v>1779</v>
      </c>
      <c r="AL29" t="s">
        <v>1780</v>
      </c>
      <c r="AM29" t="s">
        <v>1780</v>
      </c>
      <c r="AN29" t="s">
        <v>1781</v>
      </c>
      <c r="AO29" t="s">
        <v>939</v>
      </c>
      <c r="AP29" t="s">
        <v>1782</v>
      </c>
      <c r="AQ29" t="s">
        <v>1783</v>
      </c>
      <c r="AR29" t="s">
        <v>1784</v>
      </c>
      <c r="AS29" t="s">
        <v>1785</v>
      </c>
      <c r="AT29" t="s">
        <v>1786</v>
      </c>
      <c r="AU29" t="s">
        <v>1787</v>
      </c>
      <c r="AV29" t="s">
        <v>1788</v>
      </c>
      <c r="AW29" t="s">
        <v>1789</v>
      </c>
      <c r="AX29" t="s">
        <v>1790</v>
      </c>
      <c r="AY29" t="s">
        <v>1791</v>
      </c>
      <c r="AZ29" t="s">
        <v>1792</v>
      </c>
      <c r="BA29" t="s">
        <v>1793</v>
      </c>
      <c r="BB29" t="s">
        <v>2111</v>
      </c>
      <c r="BC29" t="s">
        <v>2112</v>
      </c>
      <c r="BD29" t="s">
        <v>954</v>
      </c>
      <c r="BE29" t="s">
        <v>2113</v>
      </c>
      <c r="BF29" t="s">
        <v>2114</v>
      </c>
      <c r="BG29" t="s">
        <v>2115</v>
      </c>
      <c r="BH29" s="142" t="s">
        <v>239</v>
      </c>
      <c r="BI29" s="142" t="s">
        <v>242</v>
      </c>
    </row>
    <row r="30" spans="1:61">
      <c r="A30" t="s">
        <v>1635</v>
      </c>
      <c r="B30" t="s">
        <v>1744</v>
      </c>
      <c r="C30" t="s">
        <v>1794</v>
      </c>
      <c r="D30" t="s">
        <v>1746</v>
      </c>
      <c r="E30" t="s">
        <v>1747</v>
      </c>
      <c r="F30" t="s">
        <v>1795</v>
      </c>
      <c r="G30" t="s">
        <v>1754</v>
      </c>
      <c r="H30" t="s">
        <v>1796</v>
      </c>
      <c r="I30" t="s">
        <v>1797</v>
      </c>
      <c r="J30" t="s">
        <v>1798</v>
      </c>
      <c r="K30" t="s">
        <v>1799</v>
      </c>
      <c r="L30" t="s">
        <v>1754</v>
      </c>
      <c r="M30" t="s">
        <v>1755</v>
      </c>
      <c r="N30" t="s">
        <v>1756</v>
      </c>
      <c r="O30" t="s">
        <v>1757</v>
      </c>
      <c r="P30" t="s">
        <v>1800</v>
      </c>
      <c r="Q30" t="s">
        <v>1801</v>
      </c>
      <c r="R30" t="s">
        <v>1760</v>
      </c>
      <c r="S30" t="s">
        <v>1761</v>
      </c>
      <c r="T30" t="s">
        <v>1802</v>
      </c>
      <c r="U30" t="s">
        <v>1803</v>
      </c>
      <c r="V30" t="s">
        <v>1804</v>
      </c>
      <c r="W30" t="s">
        <v>1805</v>
      </c>
      <c r="X30" t="s">
        <v>1766</v>
      </c>
      <c r="Y30" t="s">
        <v>1767</v>
      </c>
      <c r="Z30" t="s">
        <v>1806</v>
      </c>
      <c r="AA30" t="s">
        <v>1769</v>
      </c>
      <c r="AB30" t="s">
        <v>1807</v>
      </c>
      <c r="AC30" t="s">
        <v>1808</v>
      </c>
      <c r="AD30" t="s">
        <v>1809</v>
      </c>
      <c r="AE30" t="s">
        <v>1810</v>
      </c>
      <c r="AF30" t="s">
        <v>1774</v>
      </c>
      <c r="AG30" t="s">
        <v>1775</v>
      </c>
      <c r="AH30" t="s">
        <v>1811</v>
      </c>
      <c r="AI30" t="s">
        <v>1812</v>
      </c>
      <c r="AJ30" t="s">
        <v>1813</v>
      </c>
      <c r="AK30" t="s">
        <v>1814</v>
      </c>
      <c r="AL30" t="s">
        <v>1780</v>
      </c>
      <c r="AM30" t="s">
        <v>1780</v>
      </c>
      <c r="AN30" t="s">
        <v>1815</v>
      </c>
      <c r="AO30" t="s">
        <v>1816</v>
      </c>
      <c r="AP30" t="s">
        <v>1782</v>
      </c>
      <c r="AQ30" t="s">
        <v>1783</v>
      </c>
      <c r="AR30" t="s">
        <v>1784</v>
      </c>
      <c r="AS30" t="s">
        <v>1785</v>
      </c>
      <c r="AT30" t="s">
        <v>1817</v>
      </c>
      <c r="AU30" t="s">
        <v>1818</v>
      </c>
      <c r="AV30" t="s">
        <v>1771</v>
      </c>
      <c r="AW30" t="s">
        <v>1819</v>
      </c>
      <c r="AX30" t="s">
        <v>1820</v>
      </c>
      <c r="AY30" t="s">
        <v>1821</v>
      </c>
      <c r="AZ30" t="s">
        <v>1822</v>
      </c>
      <c r="BA30" t="s">
        <v>1823</v>
      </c>
      <c r="BB30" t="s">
        <v>2111</v>
      </c>
      <c r="BC30" t="s">
        <v>2112</v>
      </c>
      <c r="BD30" s="142" t="s">
        <v>2116</v>
      </c>
      <c r="BE30" t="s">
        <v>2113</v>
      </c>
      <c r="BF30" t="s">
        <v>2114</v>
      </c>
      <c r="BG30" t="s">
        <v>2115</v>
      </c>
      <c r="BH30" s="142" t="s">
        <v>239</v>
      </c>
      <c r="BI30" s="142" t="s">
        <v>242</v>
      </c>
    </row>
    <row r="31" spans="1:61">
      <c r="A31" t="s">
        <v>1636</v>
      </c>
      <c r="B31" t="s">
        <v>1824</v>
      </c>
      <c r="C31" t="s">
        <v>1825</v>
      </c>
      <c r="D31" t="s">
        <v>1826</v>
      </c>
      <c r="E31" t="s">
        <v>1827</v>
      </c>
      <c r="F31" t="s">
        <v>1828</v>
      </c>
      <c r="G31" t="s">
        <v>1829</v>
      </c>
      <c r="H31" t="s">
        <v>1830</v>
      </c>
      <c r="I31" t="s">
        <v>1831</v>
      </c>
      <c r="J31" t="s">
        <v>1832</v>
      </c>
      <c r="K31" t="s">
        <v>1833</v>
      </c>
      <c r="L31" t="s">
        <v>1829</v>
      </c>
      <c r="M31" t="s">
        <v>1834</v>
      </c>
      <c r="N31" t="s">
        <v>1835</v>
      </c>
      <c r="O31" t="s">
        <v>1836</v>
      </c>
      <c r="P31" t="s">
        <v>1837</v>
      </c>
      <c r="Q31" t="s">
        <v>1838</v>
      </c>
      <c r="R31" t="s">
        <v>1839</v>
      </c>
      <c r="S31" t="s">
        <v>1840</v>
      </c>
      <c r="T31" t="s">
        <v>1841</v>
      </c>
      <c r="U31" t="s">
        <v>1842</v>
      </c>
      <c r="V31" t="s">
        <v>1843</v>
      </c>
      <c r="W31" t="s">
        <v>1844</v>
      </c>
      <c r="X31" t="s">
        <v>1845</v>
      </c>
      <c r="Y31" t="s">
        <v>1846</v>
      </c>
      <c r="Z31" t="s">
        <v>1847</v>
      </c>
      <c r="AA31" t="s">
        <v>1848</v>
      </c>
      <c r="AB31" t="s">
        <v>1849</v>
      </c>
      <c r="AC31" t="s">
        <v>1850</v>
      </c>
      <c r="AD31" t="s">
        <v>1851</v>
      </c>
      <c r="AE31" t="s">
        <v>1852</v>
      </c>
      <c r="AF31" t="s">
        <v>1853</v>
      </c>
      <c r="AG31" t="s">
        <v>1854</v>
      </c>
      <c r="AH31" t="s">
        <v>1855</v>
      </c>
      <c r="AI31" t="s">
        <v>1856</v>
      </c>
      <c r="AJ31" t="s">
        <v>1857</v>
      </c>
      <c r="AK31" t="s">
        <v>1858</v>
      </c>
      <c r="AL31" t="s">
        <v>1859</v>
      </c>
      <c r="AM31" t="s">
        <v>1859</v>
      </c>
      <c r="AN31" t="s">
        <v>1860</v>
      </c>
      <c r="AO31" t="s">
        <v>1861</v>
      </c>
      <c r="AP31" t="s">
        <v>1862</v>
      </c>
      <c r="AQ31" t="s">
        <v>1863</v>
      </c>
      <c r="AR31" t="s">
        <v>1864</v>
      </c>
      <c r="AS31" t="s">
        <v>1865</v>
      </c>
      <c r="AT31" t="s">
        <v>1866</v>
      </c>
      <c r="AU31" t="s">
        <v>1867</v>
      </c>
      <c r="AV31" t="s">
        <v>1868</v>
      </c>
      <c r="AW31" t="s">
        <v>1869</v>
      </c>
      <c r="AX31" t="s">
        <v>1870</v>
      </c>
      <c r="AY31" t="s">
        <v>1871</v>
      </c>
      <c r="AZ31" t="s">
        <v>1872</v>
      </c>
      <c r="BA31" t="s">
        <v>1873</v>
      </c>
      <c r="BB31" t="s">
        <v>2117</v>
      </c>
      <c r="BC31" t="s">
        <v>2119</v>
      </c>
      <c r="BD31" t="s">
        <v>2118</v>
      </c>
      <c r="BE31" t="s">
        <v>2120</v>
      </c>
      <c r="BF31" t="s">
        <v>2121</v>
      </c>
      <c r="BG31" t="s">
        <v>2122</v>
      </c>
      <c r="BH31" s="142" t="s">
        <v>239</v>
      </c>
      <c r="BI31" s="142" t="s">
        <v>242</v>
      </c>
    </row>
    <row r="32" spans="1:61">
      <c r="A32" t="s">
        <v>1637</v>
      </c>
      <c r="B32" t="s">
        <v>1874</v>
      </c>
      <c r="C32" t="s">
        <v>1875</v>
      </c>
      <c r="D32" t="s">
        <v>1876</v>
      </c>
      <c r="E32" t="s">
        <v>1877</v>
      </c>
      <c r="F32" t="s">
        <v>1878</v>
      </c>
      <c r="G32" t="s">
        <v>1879</v>
      </c>
      <c r="H32" t="s">
        <v>1880</v>
      </c>
      <c r="I32" t="s">
        <v>1881</v>
      </c>
      <c r="J32" t="s">
        <v>1882</v>
      </c>
      <c r="K32" t="s">
        <v>1883</v>
      </c>
      <c r="L32" t="s">
        <v>1884</v>
      </c>
      <c r="M32" t="s">
        <v>1885</v>
      </c>
      <c r="N32" t="s">
        <v>1886</v>
      </c>
      <c r="O32" t="s">
        <v>1887</v>
      </c>
      <c r="P32" t="s">
        <v>1888</v>
      </c>
      <c r="Q32" t="s">
        <v>1889</v>
      </c>
      <c r="R32" t="s">
        <v>1890</v>
      </c>
      <c r="S32" t="s">
        <v>1891</v>
      </c>
      <c r="T32" t="s">
        <v>1892</v>
      </c>
      <c r="U32" t="s">
        <v>1893</v>
      </c>
      <c r="V32" t="s">
        <v>1894</v>
      </c>
      <c r="W32" t="s">
        <v>1895</v>
      </c>
      <c r="X32" t="s">
        <v>1896</v>
      </c>
      <c r="Y32" t="s">
        <v>1897</v>
      </c>
      <c r="Z32" t="s">
        <v>1898</v>
      </c>
      <c r="AA32" t="s">
        <v>1899</v>
      </c>
      <c r="AB32" t="s">
        <v>1900</v>
      </c>
      <c r="AC32" t="s">
        <v>1901</v>
      </c>
      <c r="AD32" t="s">
        <v>1902</v>
      </c>
      <c r="AE32" t="s">
        <v>1903</v>
      </c>
      <c r="AF32" t="s">
        <v>1904</v>
      </c>
      <c r="AG32" t="s">
        <v>1905</v>
      </c>
      <c r="AH32" t="s">
        <v>1906</v>
      </c>
      <c r="AI32" t="s">
        <v>1907</v>
      </c>
      <c r="AJ32" t="s">
        <v>1908</v>
      </c>
      <c r="AK32" t="s">
        <v>1909</v>
      </c>
      <c r="AL32" t="s">
        <v>1910</v>
      </c>
      <c r="AM32" t="s">
        <v>1910</v>
      </c>
      <c r="AN32" t="s">
        <v>1911</v>
      </c>
      <c r="AO32" t="s">
        <v>1912</v>
      </c>
      <c r="AP32" t="s">
        <v>1446</v>
      </c>
      <c r="AQ32" t="s">
        <v>1913</v>
      </c>
      <c r="AR32" t="s">
        <v>1914</v>
      </c>
      <c r="AS32" t="s">
        <v>1915</v>
      </c>
      <c r="AT32" t="s">
        <v>1916</v>
      </c>
      <c r="AU32" t="s">
        <v>1917</v>
      </c>
      <c r="AV32" t="s">
        <v>1918</v>
      </c>
      <c r="AW32" t="s">
        <v>1919</v>
      </c>
      <c r="AX32" t="s">
        <v>1920</v>
      </c>
      <c r="AY32" t="s">
        <v>1921</v>
      </c>
      <c r="AZ32" t="s">
        <v>1922</v>
      </c>
      <c r="BA32" t="s">
        <v>1923</v>
      </c>
      <c r="BB32" t="s">
        <v>2123</v>
      </c>
      <c r="BC32" t="s">
        <v>2125</v>
      </c>
      <c r="BD32" t="s">
        <v>2124</v>
      </c>
      <c r="BE32" t="s">
        <v>2126</v>
      </c>
      <c r="BF32" t="s">
        <v>2127</v>
      </c>
      <c r="BG32" t="s">
        <v>2128</v>
      </c>
      <c r="BH32" s="142" t="s">
        <v>239</v>
      </c>
      <c r="BI32" s="142" t="s">
        <v>242</v>
      </c>
    </row>
    <row r="33" spans="1:61">
      <c r="A33" t="s">
        <v>1638</v>
      </c>
      <c r="B33" t="s">
        <v>1924</v>
      </c>
      <c r="C33" t="s">
        <v>1925</v>
      </c>
      <c r="D33" t="s">
        <v>1926</v>
      </c>
      <c r="E33" t="s">
        <v>1927</v>
      </c>
      <c r="F33" t="s">
        <v>1928</v>
      </c>
      <c r="G33" t="s">
        <v>1929</v>
      </c>
      <c r="H33" t="s">
        <v>1930</v>
      </c>
      <c r="I33" t="s">
        <v>1931</v>
      </c>
      <c r="J33" t="s">
        <v>1932</v>
      </c>
      <c r="K33" t="s">
        <v>1933</v>
      </c>
      <c r="L33" t="s">
        <v>1934</v>
      </c>
      <c r="M33" t="s">
        <v>1935</v>
      </c>
      <c r="N33" t="s">
        <v>1936</v>
      </c>
      <c r="O33" t="s">
        <v>1937</v>
      </c>
      <c r="P33" t="s">
        <v>1938</v>
      </c>
      <c r="Q33" t="s">
        <v>1939</v>
      </c>
      <c r="R33" t="s">
        <v>1940</v>
      </c>
      <c r="S33" t="s">
        <v>1941</v>
      </c>
      <c r="T33" t="s">
        <v>1942</v>
      </c>
      <c r="U33" t="s">
        <v>1943</v>
      </c>
      <c r="V33" t="s">
        <v>1944</v>
      </c>
      <c r="W33" t="s">
        <v>1945</v>
      </c>
      <c r="X33" t="s">
        <v>1946</v>
      </c>
      <c r="Y33" t="s">
        <v>1947</v>
      </c>
      <c r="Z33" t="s">
        <v>1948</v>
      </c>
      <c r="AA33" t="s">
        <v>1949</v>
      </c>
      <c r="AB33" t="s">
        <v>1950</v>
      </c>
      <c r="AC33" t="s">
        <v>1951</v>
      </c>
      <c r="AD33" t="s">
        <v>1952</v>
      </c>
      <c r="AE33" t="s">
        <v>1953</v>
      </c>
      <c r="AF33" t="s">
        <v>1954</v>
      </c>
      <c r="AG33" t="s">
        <v>1955</v>
      </c>
      <c r="AH33" t="s">
        <v>1956</v>
      </c>
      <c r="AI33" t="s">
        <v>1957</v>
      </c>
      <c r="AJ33" t="s">
        <v>1958</v>
      </c>
      <c r="AK33" t="s">
        <v>1959</v>
      </c>
      <c r="AL33" t="s">
        <v>1960</v>
      </c>
      <c r="AM33" t="s">
        <v>1960</v>
      </c>
      <c r="AN33" t="s">
        <v>1961</v>
      </c>
      <c r="AO33" t="s">
        <v>1962</v>
      </c>
      <c r="AP33" t="s">
        <v>1963</v>
      </c>
      <c r="AQ33" t="s">
        <v>1964</v>
      </c>
      <c r="AR33" t="s">
        <v>1965</v>
      </c>
      <c r="AS33" t="s">
        <v>1966</v>
      </c>
      <c r="AT33" t="s">
        <v>1967</v>
      </c>
      <c r="AU33" t="s">
        <v>1968</v>
      </c>
      <c r="AV33" t="s">
        <v>1969</v>
      </c>
      <c r="AW33" t="s">
        <v>1970</v>
      </c>
      <c r="AX33" t="s">
        <v>1971</v>
      </c>
      <c r="AY33" t="s">
        <v>1972</v>
      </c>
      <c r="AZ33" t="s">
        <v>1973</v>
      </c>
      <c r="BA33" t="s">
        <v>1974</v>
      </c>
      <c r="BB33" t="s">
        <v>2129</v>
      </c>
      <c r="BC33" t="s">
        <v>2131</v>
      </c>
      <c r="BD33" t="s">
        <v>2130</v>
      </c>
      <c r="BE33" t="s">
        <v>2132</v>
      </c>
      <c r="BF33" t="s">
        <v>2133</v>
      </c>
      <c r="BG33" t="s">
        <v>2134</v>
      </c>
      <c r="BH33" s="142" t="s">
        <v>239</v>
      </c>
      <c r="BI33" s="142" t="s">
        <v>242</v>
      </c>
    </row>
    <row r="34" spans="1:61">
      <c r="A34" t="s">
        <v>1639</v>
      </c>
      <c r="B34" t="s">
        <v>1975</v>
      </c>
      <c r="C34" t="s">
        <v>1975</v>
      </c>
      <c r="D34" t="s">
        <v>1976</v>
      </c>
      <c r="E34" t="s">
        <v>1976</v>
      </c>
      <c r="F34" t="s">
        <v>1977</v>
      </c>
      <c r="G34" t="s">
        <v>1977</v>
      </c>
      <c r="H34" t="s">
        <v>1978</v>
      </c>
      <c r="I34" t="s">
        <v>1978</v>
      </c>
      <c r="J34" t="s">
        <v>1979</v>
      </c>
      <c r="K34" t="s">
        <v>1979</v>
      </c>
      <c r="L34" t="s">
        <v>1980</v>
      </c>
      <c r="M34" t="s">
        <v>1980</v>
      </c>
      <c r="N34" t="s">
        <v>1981</v>
      </c>
      <c r="O34" t="s">
        <v>1981</v>
      </c>
      <c r="P34" t="s">
        <v>1982</v>
      </c>
      <c r="Q34" t="s">
        <v>1982</v>
      </c>
      <c r="R34" t="s">
        <v>1983</v>
      </c>
      <c r="S34" t="s">
        <v>1983</v>
      </c>
      <c r="T34" t="s">
        <v>1984</v>
      </c>
      <c r="U34" t="s">
        <v>1984</v>
      </c>
      <c r="V34" t="s">
        <v>1985</v>
      </c>
      <c r="W34" t="s">
        <v>1985</v>
      </c>
      <c r="X34" t="s">
        <v>1986</v>
      </c>
      <c r="Y34" t="s">
        <v>1986</v>
      </c>
      <c r="Z34" t="s">
        <v>1987</v>
      </c>
      <c r="AA34" t="s">
        <v>1987</v>
      </c>
      <c r="AB34" t="s">
        <v>1988</v>
      </c>
      <c r="AC34" t="s">
        <v>1988</v>
      </c>
      <c r="AD34" t="s">
        <v>1989</v>
      </c>
      <c r="AE34" t="s">
        <v>1989</v>
      </c>
      <c r="AF34" t="s">
        <v>1990</v>
      </c>
      <c r="AG34" t="s">
        <v>1990</v>
      </c>
      <c r="AH34" t="s">
        <v>1991</v>
      </c>
      <c r="AI34" t="s">
        <v>1991</v>
      </c>
      <c r="AJ34" t="s">
        <v>1992</v>
      </c>
      <c r="AK34" t="s">
        <v>1992</v>
      </c>
      <c r="AL34" t="s">
        <v>1993</v>
      </c>
      <c r="AM34" t="s">
        <v>1993</v>
      </c>
      <c r="AN34" t="s">
        <v>1994</v>
      </c>
      <c r="AO34" t="s">
        <v>1994</v>
      </c>
      <c r="AP34" t="s">
        <v>1995</v>
      </c>
      <c r="AQ34" t="s">
        <v>1995</v>
      </c>
      <c r="AR34" t="s">
        <v>1996</v>
      </c>
      <c r="AS34" t="s">
        <v>1996</v>
      </c>
      <c r="AT34" t="s">
        <v>1997</v>
      </c>
      <c r="AU34" t="s">
        <v>1997</v>
      </c>
      <c r="AV34" t="s">
        <v>1998</v>
      </c>
      <c r="AW34" t="s">
        <v>1998</v>
      </c>
      <c r="AX34" t="s">
        <v>1999</v>
      </c>
      <c r="AY34" t="s">
        <v>1999</v>
      </c>
      <c r="AZ34" t="s">
        <v>2000</v>
      </c>
      <c r="BA34" t="s">
        <v>2000</v>
      </c>
      <c r="BB34" t="s">
        <v>2135</v>
      </c>
      <c r="BC34" t="s">
        <v>2137</v>
      </c>
      <c r="BD34" t="s">
        <v>2136</v>
      </c>
      <c r="BE34" t="s">
        <v>2139</v>
      </c>
      <c r="BF34" s="142" t="s">
        <v>2138</v>
      </c>
      <c r="BG34" t="s">
        <v>2140</v>
      </c>
      <c r="BH34" s="142" t="s">
        <v>239</v>
      </c>
      <c r="BI34" s="142" t="s">
        <v>242</v>
      </c>
    </row>
    <row r="35" spans="1:61" ht="16.5">
      <c r="A35" t="s">
        <v>1640</v>
      </c>
      <c r="B35" t="s">
        <v>2001</v>
      </c>
      <c r="C35" t="s">
        <v>2002</v>
      </c>
      <c r="D35" t="s">
        <v>2003</v>
      </c>
      <c r="E35" t="s">
        <v>2004</v>
      </c>
      <c r="F35" t="s">
        <v>2005</v>
      </c>
      <c r="G35" t="s">
        <v>2006</v>
      </c>
      <c r="H35" t="s">
        <v>2007</v>
      </c>
      <c r="I35" t="s">
        <v>2008</v>
      </c>
      <c r="J35" t="s">
        <v>1150</v>
      </c>
      <c r="K35" t="s">
        <v>2009</v>
      </c>
      <c r="L35" t="s">
        <v>2010</v>
      </c>
      <c r="M35" t="s">
        <v>2011</v>
      </c>
      <c r="N35" t="s">
        <v>2012</v>
      </c>
      <c r="O35" t="s">
        <v>1143</v>
      </c>
      <c r="P35" t="s">
        <v>2013</v>
      </c>
      <c r="Q35" t="s">
        <v>2014</v>
      </c>
      <c r="R35" t="s">
        <v>2015</v>
      </c>
      <c r="S35" t="s">
        <v>2016</v>
      </c>
      <c r="T35" t="s">
        <v>2017</v>
      </c>
      <c r="U35" t="s">
        <v>2018</v>
      </c>
      <c r="V35" t="s">
        <v>2019</v>
      </c>
      <c r="W35" t="s">
        <v>2020</v>
      </c>
      <c r="X35" t="s">
        <v>2021</v>
      </c>
      <c r="Y35" t="s">
        <v>2022</v>
      </c>
      <c r="Z35" t="s">
        <v>2023</v>
      </c>
      <c r="AA35" t="s">
        <v>2024</v>
      </c>
      <c r="AB35" t="s">
        <v>2025</v>
      </c>
      <c r="AC35" t="s">
        <v>2026</v>
      </c>
      <c r="AD35" t="s">
        <v>2027</v>
      </c>
      <c r="AE35" t="s">
        <v>2028</v>
      </c>
      <c r="AF35" t="s">
        <v>2029</v>
      </c>
      <c r="AG35" t="s">
        <v>2030</v>
      </c>
      <c r="AH35" t="s">
        <v>2031</v>
      </c>
      <c r="AI35" t="s">
        <v>2032</v>
      </c>
      <c r="AJ35" t="s">
        <v>2033</v>
      </c>
      <c r="AK35" t="s">
        <v>2034</v>
      </c>
      <c r="AL35" t="s">
        <v>2035</v>
      </c>
      <c r="AM35" t="s">
        <v>2035</v>
      </c>
      <c r="AN35" t="s">
        <v>2036</v>
      </c>
      <c r="AO35" t="s">
        <v>2037</v>
      </c>
      <c r="AP35" t="s">
        <v>2038</v>
      </c>
      <c r="AQ35" t="s">
        <v>2039</v>
      </c>
      <c r="AR35" t="s">
        <v>2040</v>
      </c>
      <c r="AS35" t="s">
        <v>1184</v>
      </c>
      <c r="AT35" t="s">
        <v>2041</v>
      </c>
      <c r="AU35" t="s">
        <v>2042</v>
      </c>
      <c r="AV35" t="s">
        <v>2026</v>
      </c>
      <c r="AW35" t="s">
        <v>2043</v>
      </c>
      <c r="AX35" t="s">
        <v>2044</v>
      </c>
      <c r="AY35" t="s">
        <v>2045</v>
      </c>
      <c r="AZ35" t="s">
        <v>2046</v>
      </c>
      <c r="BA35" t="s">
        <v>2047</v>
      </c>
      <c r="BB35" t="s">
        <v>1193</v>
      </c>
      <c r="BC35" s="142" t="s">
        <v>2142</v>
      </c>
      <c r="BD35" s="142" t="s">
        <v>2141</v>
      </c>
      <c r="BE35" s="150" t="s">
        <v>2143</v>
      </c>
      <c r="BF35" t="s">
        <v>2144</v>
      </c>
      <c r="BG35" t="s">
        <v>2145</v>
      </c>
      <c r="BH35" s="142" t="s">
        <v>239</v>
      </c>
      <c r="BI35" s="142" t="s">
        <v>242</v>
      </c>
    </row>
    <row r="36" spans="1:61">
      <c r="A36" t="s">
        <v>1641</v>
      </c>
      <c r="B36" t="s">
        <v>2048</v>
      </c>
      <c r="C36" t="s">
        <v>2049</v>
      </c>
      <c r="D36" t="s">
        <v>2050</v>
      </c>
      <c r="E36" t="s">
        <v>2051</v>
      </c>
      <c r="F36" t="s">
        <v>2052</v>
      </c>
      <c r="G36" t="s">
        <v>2053</v>
      </c>
      <c r="H36" t="s">
        <v>2054</v>
      </c>
      <c r="I36" t="s">
        <v>2055</v>
      </c>
      <c r="J36" t="s">
        <v>2056</v>
      </c>
      <c r="K36" t="s">
        <v>2057</v>
      </c>
      <c r="L36" t="s">
        <v>2058</v>
      </c>
      <c r="M36" t="s">
        <v>2059</v>
      </c>
      <c r="N36" t="s">
        <v>2060</v>
      </c>
      <c r="O36" t="s">
        <v>2061</v>
      </c>
      <c r="P36" t="s">
        <v>2062</v>
      </c>
      <c r="Q36" t="s">
        <v>2063</v>
      </c>
      <c r="R36" t="s">
        <v>2064</v>
      </c>
      <c r="S36" t="s">
        <v>2065</v>
      </c>
      <c r="T36" t="s">
        <v>2066</v>
      </c>
      <c r="U36" t="s">
        <v>2067</v>
      </c>
      <c r="V36" t="s">
        <v>2068</v>
      </c>
      <c r="W36" t="s">
        <v>2069</v>
      </c>
      <c r="X36" t="s">
        <v>2070</v>
      </c>
      <c r="Y36" t="s">
        <v>2071</v>
      </c>
      <c r="Z36" t="s">
        <v>2072</v>
      </c>
      <c r="AA36" t="s">
        <v>2073</v>
      </c>
      <c r="AB36" t="s">
        <v>2074</v>
      </c>
      <c r="AC36" t="s">
        <v>2075</v>
      </c>
      <c r="AD36" t="s">
        <v>2076</v>
      </c>
      <c r="AE36" t="s">
        <v>2077</v>
      </c>
      <c r="AF36" t="s">
        <v>2078</v>
      </c>
      <c r="AG36" t="s">
        <v>2079</v>
      </c>
      <c r="AH36" t="s">
        <v>2080</v>
      </c>
      <c r="AI36" t="s">
        <v>2081</v>
      </c>
      <c r="AJ36" t="s">
        <v>2082</v>
      </c>
      <c r="AK36" t="s">
        <v>2083</v>
      </c>
      <c r="AL36" t="s">
        <v>2084</v>
      </c>
      <c r="AM36" t="s">
        <v>2084</v>
      </c>
      <c r="AN36" t="s">
        <v>2085</v>
      </c>
      <c r="AO36" t="s">
        <v>2086</v>
      </c>
      <c r="AP36" t="s">
        <v>2087</v>
      </c>
      <c r="AQ36" t="s">
        <v>2088</v>
      </c>
      <c r="AR36" t="s">
        <v>2089</v>
      </c>
      <c r="AS36" t="s">
        <v>2090</v>
      </c>
      <c r="AT36" t="s">
        <v>2091</v>
      </c>
      <c r="AU36" t="s">
        <v>2092</v>
      </c>
      <c r="AV36" t="s">
        <v>2093</v>
      </c>
      <c r="AW36" t="s">
        <v>2094</v>
      </c>
      <c r="AX36" t="s">
        <v>2095</v>
      </c>
      <c r="AY36" t="s">
        <v>2096</v>
      </c>
      <c r="AZ36" t="s">
        <v>2097</v>
      </c>
      <c r="BA36" t="s">
        <v>2098</v>
      </c>
      <c r="BB36" t="s">
        <v>2146</v>
      </c>
      <c r="BC36" t="s">
        <v>2151</v>
      </c>
      <c r="BD36" t="s">
        <v>2147</v>
      </c>
      <c r="BE36" t="s">
        <v>2148</v>
      </c>
      <c r="BF36" t="s">
        <v>2149</v>
      </c>
      <c r="BG36" t="s">
        <v>2150</v>
      </c>
      <c r="BH36" s="142" t="s">
        <v>239</v>
      </c>
      <c r="BI36" s="142" t="s">
        <v>242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Toscan0</cp:lastModifiedBy>
  <dcterms:created xsi:type="dcterms:W3CDTF">2012-03-20T13:56:56Z</dcterms:created>
  <dcterms:modified xsi:type="dcterms:W3CDTF">2020-09-12T19:54:02Z</dcterms:modified>
</cp:coreProperties>
</file>