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fl.lutz\FAST\FAST-OAD\FAST-OAD-CS23-HE\src\fastga_he\models\propulsion\components\source\turboshaft\methodology\"/>
    </mc:Choice>
  </mc:AlternateContent>
  <xr:revisionPtr revIDLastSave="0" documentId="13_ncr:1_{AEA68FCB-AAFF-4D92-B1C6-AE40DACDE4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definedNames>
    <definedName name="_xlnm._FilterDatabase" localSheetId="0" hidden="1">Feuil1!$A$16:$A$27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6" i="1" l="1"/>
  <c r="F45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" i="1"/>
  <c r="W4" i="1"/>
  <c r="W3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" i="1"/>
  <c r="L47" i="1" a="1"/>
  <c r="L47" i="1" s="1"/>
  <c r="L46" i="1" a="1"/>
  <c r="L46" i="1" s="1"/>
  <c r="O47" i="1" a="1"/>
  <c r="O47" i="1" s="1"/>
  <c r="O46" i="1" a="1"/>
  <c r="O46" i="1" s="1"/>
  <c r="R37" i="1"/>
  <c r="X4" i="1"/>
  <c r="Y4" i="1" s="1"/>
  <c r="G6" i="1"/>
  <c r="W6" i="1" s="1"/>
  <c r="G7" i="1"/>
  <c r="W7" i="1" s="1"/>
  <c r="G8" i="1"/>
  <c r="W8" i="1" s="1"/>
  <c r="G9" i="1"/>
  <c r="W9" i="1" s="1"/>
  <c r="G10" i="1"/>
  <c r="W10" i="1" s="1"/>
  <c r="G11" i="1"/>
  <c r="G12" i="1"/>
  <c r="W12" i="1" s="1"/>
  <c r="G13" i="1"/>
  <c r="W13" i="1" s="1"/>
  <c r="G14" i="1"/>
  <c r="W14" i="1" s="1"/>
  <c r="G15" i="1"/>
  <c r="W15" i="1" s="1"/>
  <c r="G16" i="1"/>
  <c r="W16" i="1" s="1"/>
  <c r="G17" i="1"/>
  <c r="W17" i="1" s="1"/>
  <c r="G18" i="1"/>
  <c r="W18" i="1" s="1"/>
  <c r="G19" i="1"/>
  <c r="G20" i="1"/>
  <c r="W20" i="1" s="1"/>
  <c r="G21" i="1"/>
  <c r="W21" i="1" s="1"/>
  <c r="X21" i="1" s="1"/>
  <c r="Y21" i="1" s="1"/>
  <c r="G22" i="1"/>
  <c r="W22" i="1" s="1"/>
  <c r="G23" i="1"/>
  <c r="W23" i="1" s="1"/>
  <c r="G24" i="1"/>
  <c r="W24" i="1" s="1"/>
  <c r="G25" i="1"/>
  <c r="W25" i="1" s="1"/>
  <c r="G26" i="1"/>
  <c r="W26" i="1" s="1"/>
  <c r="G27" i="1"/>
  <c r="G28" i="1"/>
  <c r="W28" i="1" s="1"/>
  <c r="G29" i="1"/>
  <c r="W29" i="1" s="1"/>
  <c r="G30" i="1"/>
  <c r="W30" i="1" s="1"/>
  <c r="G31" i="1"/>
  <c r="W31" i="1" s="1"/>
  <c r="G32" i="1"/>
  <c r="W32" i="1" s="1"/>
  <c r="G33" i="1"/>
  <c r="W33" i="1" s="1"/>
  <c r="G34" i="1"/>
  <c r="G35" i="1"/>
  <c r="G36" i="1"/>
  <c r="W36" i="1" s="1"/>
  <c r="G37" i="1"/>
  <c r="W37" i="1" s="1"/>
  <c r="G38" i="1"/>
  <c r="W38" i="1" s="1"/>
  <c r="G39" i="1"/>
  <c r="W39" i="1" s="1"/>
  <c r="G40" i="1"/>
  <c r="W40" i="1" s="1"/>
  <c r="G41" i="1"/>
  <c r="W41" i="1" s="1"/>
  <c r="G42" i="1"/>
  <c r="W42" i="1" s="1"/>
  <c r="G43" i="1"/>
  <c r="G44" i="1"/>
  <c r="W44" i="1" s="1"/>
  <c r="G5" i="1"/>
  <c r="W5" i="1" s="1"/>
  <c r="G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8" i="1"/>
  <c r="R39" i="1"/>
  <c r="R40" i="1"/>
  <c r="R41" i="1"/>
  <c r="R42" i="1"/>
  <c r="R43" i="1"/>
  <c r="R44" i="1"/>
  <c r="R3" i="1"/>
  <c r="AB16" i="1"/>
  <c r="AB19" i="1" s="1"/>
  <c r="AA16" i="1"/>
  <c r="AA19" i="1" s="1"/>
  <c r="AB10" i="1"/>
  <c r="AB13" i="1" s="1"/>
  <c r="AA10" i="1"/>
  <c r="AA13" i="1" s="1"/>
  <c r="AB4" i="1"/>
  <c r="AB7" i="1" s="1"/>
  <c r="AA4" i="1"/>
  <c r="AA7" i="1" s="1"/>
  <c r="X42" i="1" l="1"/>
  <c r="Y42" i="1" s="1"/>
  <c r="X40" i="1"/>
  <c r="Y40" i="1" s="1"/>
  <c r="X8" i="1"/>
  <c r="Y8" i="1" s="1"/>
  <c r="X26" i="1"/>
  <c r="Y26" i="1" s="1"/>
  <c r="X10" i="1"/>
  <c r="Y10" i="1" s="1"/>
  <c r="X33" i="1"/>
  <c r="Y33" i="1" s="1"/>
  <c r="X17" i="1"/>
  <c r="Y17" i="1" s="1"/>
  <c r="X39" i="1"/>
  <c r="Y39" i="1" s="1"/>
  <c r="X15" i="1"/>
  <c r="Y15" i="1" s="1"/>
  <c r="X7" i="1"/>
  <c r="Y7" i="1" s="1"/>
  <c r="X38" i="1"/>
  <c r="Y38" i="1" s="1"/>
  <c r="X30" i="1"/>
  <c r="Y30" i="1" s="1"/>
  <c r="X22" i="1"/>
  <c r="Y22" i="1" s="1"/>
  <c r="X14" i="1"/>
  <c r="Y14" i="1" s="1"/>
  <c r="X6" i="1"/>
  <c r="Y6" i="1" s="1"/>
  <c r="X34" i="1"/>
  <c r="Y34" i="1" s="1"/>
  <c r="X18" i="1"/>
  <c r="Y18" i="1" s="1"/>
  <c r="X41" i="1"/>
  <c r="Y41" i="1" s="1"/>
  <c r="X25" i="1"/>
  <c r="Y25" i="1" s="1"/>
  <c r="X9" i="1"/>
  <c r="Y9" i="1" s="1"/>
  <c r="X32" i="1"/>
  <c r="Y32" i="1" s="1"/>
  <c r="X24" i="1"/>
  <c r="Y24" i="1" s="1"/>
  <c r="X16" i="1"/>
  <c r="Y16" i="1" s="1"/>
  <c r="X23" i="1"/>
  <c r="Y23" i="1" s="1"/>
  <c r="X5" i="1"/>
  <c r="Y5" i="1" s="1"/>
  <c r="X37" i="1"/>
  <c r="Y37" i="1" s="1"/>
  <c r="X29" i="1"/>
  <c r="Y29" i="1" s="1"/>
  <c r="X13" i="1"/>
  <c r="Y13" i="1" s="1"/>
  <c r="X31" i="1"/>
  <c r="Y31" i="1" s="1"/>
  <c r="X44" i="1"/>
  <c r="Y44" i="1" s="1"/>
  <c r="X36" i="1"/>
  <c r="Y36" i="1" s="1"/>
  <c r="X28" i="1"/>
  <c r="Y28" i="1" s="1"/>
  <c r="X20" i="1"/>
  <c r="Y20" i="1" s="1"/>
  <c r="X12" i="1"/>
  <c r="Y12" i="1" s="1"/>
  <c r="W43" i="1"/>
  <c r="X43" i="1" s="1"/>
  <c r="Y43" i="1" s="1"/>
  <c r="W35" i="1"/>
  <c r="X35" i="1" s="1"/>
  <c r="Y35" i="1" s="1"/>
  <c r="W27" i="1"/>
  <c r="X27" i="1" s="1"/>
  <c r="Y27" i="1" s="1"/>
  <c r="W19" i="1"/>
  <c r="X19" i="1" s="1"/>
  <c r="Y19" i="1" s="1"/>
  <c r="W11" i="1"/>
  <c r="X11" i="1" s="1"/>
  <c r="Y11" i="1" s="1"/>
  <c r="W3" i="1"/>
  <c r="X3" i="1" s="1"/>
  <c r="Y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<sst xmlns="http://schemas.openxmlformats.org/spreadsheetml/2006/main" count="97" uniqueCount="84">
  <si>
    <t>Model</t>
  </si>
  <si>
    <t>Overall Length (mm)</t>
  </si>
  <si>
    <t>Overall Diameter (mm)</t>
  </si>
  <si>
    <t>Dry Spec. Weight (kg)</t>
  </si>
  <si>
    <t>PT6A-35</t>
  </si>
  <si>
    <t>PT6A-110</t>
  </si>
  <si>
    <t>PT6A-112</t>
  </si>
  <si>
    <t>PT6A-114</t>
  </si>
  <si>
    <t>PT6A-114A</t>
  </si>
  <si>
    <t>PT6A-121</t>
  </si>
  <si>
    <t>PT6A-135</t>
  </si>
  <si>
    <t>PT6A-135A</t>
  </si>
  <si>
    <t>PT6A-140</t>
  </si>
  <si>
    <t>PT6A-140A</t>
  </si>
  <si>
    <t>PT6A-140AG</t>
  </si>
  <si>
    <t>PT6A "Small"</t>
  </si>
  <si>
    <t>Max. Cont. Shaft Power (kW)</t>
  </si>
  <si>
    <t>Max. Cont. Output Speed (rpm)</t>
  </si>
  <si>
    <t>Max. Cont. Gas Generator Speed (rpm)</t>
  </si>
  <si>
    <t>Max. Cont ITT (degC)</t>
  </si>
  <si>
    <t>Max Steady State Output Torque (Nm)</t>
  </si>
  <si>
    <t>Max Transient Output Torque (Nm)</t>
  </si>
  <si>
    <t>From TCDS</t>
  </si>
  <si>
    <t>From P&amp;W website</t>
  </si>
  <si>
    <t>Equivalent Thermodynamic Power (hp)</t>
  </si>
  <si>
    <t>600 to 1075</t>
  </si>
  <si>
    <t>From "Gas Turbine Engines" Aviation Week &amp; Space Technology Jan 28 2008</t>
  </si>
  <si>
    <t>Family</t>
  </si>
  <si>
    <t>OPR</t>
  </si>
  <si>
    <t>Equivalent Thermodynamic Power (kW)</t>
  </si>
  <si>
    <t>447 to 802</t>
  </si>
  <si>
    <t>PT6A-45R</t>
  </si>
  <si>
    <t>PT6A-52</t>
  </si>
  <si>
    <t>PT6A-60A</t>
  </si>
  <si>
    <t>PT6A-61</t>
  </si>
  <si>
    <t>PT6A-62</t>
  </si>
  <si>
    <t>PT6A-65B</t>
  </si>
  <si>
    <t>PT6A-65SC</t>
  </si>
  <si>
    <t>PT6A-65AR</t>
  </si>
  <si>
    <t>PT6A-65AG</t>
  </si>
  <si>
    <t>PT6A-45A</t>
  </si>
  <si>
    <t>PT6A-45B</t>
  </si>
  <si>
    <t>PT6A "Medium"</t>
  </si>
  <si>
    <t>1000 to 1400</t>
  </si>
  <si>
    <t>746 to 1044</t>
  </si>
  <si>
    <t>PT6A-41</t>
  </si>
  <si>
    <t>PT6A-42</t>
  </si>
  <si>
    <t>PT6A-42A</t>
  </si>
  <si>
    <t>Max bleed extraction (% of inlet flow)</t>
  </si>
  <si>
    <t>PT6A-67</t>
  </si>
  <si>
    <t>PT6A-67A</t>
  </si>
  <si>
    <t>PT6A-67B</t>
  </si>
  <si>
    <t>PT6A-67D</t>
  </si>
  <si>
    <t>PT6A-67R</t>
  </si>
  <si>
    <t>PT6A-67T</t>
  </si>
  <si>
    <t>PT6A-67AF</t>
  </si>
  <si>
    <t>PT6A-67AG</t>
  </si>
  <si>
    <t>PT6A-64</t>
  </si>
  <si>
    <t>PT6A-66</t>
  </si>
  <si>
    <t>PT6A-66A</t>
  </si>
  <si>
    <t>PT6A-66D</t>
  </si>
  <si>
    <t>PT6A-66B</t>
  </si>
  <si>
    <t>PT6A-67F</t>
  </si>
  <si>
    <t>PT6A-67P</t>
  </si>
  <si>
    <t>PT6E-67XP</t>
  </si>
  <si>
    <t>PT6E-66XT</t>
  </si>
  <si>
    <t>PT6A "Large"</t>
  </si>
  <si>
    <t>1400 to 1900</t>
  </si>
  <si>
    <t>1044 to 1398</t>
  </si>
  <si>
    <t>Min Shaft Power (kW)</t>
  </si>
  <si>
    <t>Max Shaft Power (kW)</t>
  </si>
  <si>
    <t>Min Thermo Power (kW)</t>
  </si>
  <si>
    <t>Max Thermo Power (kW)</t>
  </si>
  <si>
    <t>From Jane's</t>
  </si>
  <si>
    <t>Thermodynamic power (kW)</t>
  </si>
  <si>
    <t>Rated power/Thermo power</t>
  </si>
  <si>
    <t>Equivalent Shaft Power (ehp)</t>
  </si>
  <si>
    <t>Max. Cont. Shaft Power (hp)</t>
  </si>
  <si>
    <t>Exhaust Power at TO rating (ehp)</t>
  </si>
  <si>
    <t>Exhaust Thrust at TO rating (lbf)</t>
  </si>
  <si>
    <t>Specific Power Fuel Consumption (at TO rating) (lb/h/ehp)</t>
  </si>
  <si>
    <t>Exhaust Thrust at TO rating (N)</t>
  </si>
  <si>
    <t>Fuel Consumption (at TO rating) (lb/h)</t>
  </si>
  <si>
    <t>Fuel Consumption (at TO rating) (kg/h)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</si>
</sst>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 textRotation="90"/>
    </xf>
    <xf numFmtId="0" fontId="0" fillId="0" borderId="0" xfId="0" applyAlignment="1">
      <alignment vertical="center"/>
    </xf>
    <xf numFmtId="0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0" xfId="0" applyFill="1"/>
    <xf numFmtId="0" fontId="0" fillId="3" borderId="0" xfId="0" applyFill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Weight=f(Power)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0073658942098431"/>
                  <c:y val="-6.470143903798980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Feuil1!$F$3:$F$44</c:f>
              <c:numCache>
                <c:formatCode>General</c:formatCode>
                <c:ptCount val="42"/>
                <c:pt idx="0">
                  <c:v>559</c:v>
                </c:pt>
                <c:pt idx="1">
                  <c:v>354</c:v>
                </c:pt>
                <c:pt idx="2">
                  <c:v>373</c:v>
                </c:pt>
                <c:pt idx="3">
                  <c:v>447</c:v>
                </c:pt>
                <c:pt idx="4">
                  <c:v>503</c:v>
                </c:pt>
                <c:pt idx="5">
                  <c:v>459</c:v>
                </c:pt>
                <c:pt idx="6">
                  <c:v>559</c:v>
                </c:pt>
                <c:pt idx="7">
                  <c:v>559</c:v>
                </c:pt>
                <c:pt idx="8">
                  <c:v>647</c:v>
                </c:pt>
                <c:pt idx="9">
                  <c:v>671</c:v>
                </c:pt>
                <c:pt idx="10">
                  <c:v>647</c:v>
                </c:pt>
                <c:pt idx="11">
                  <c:v>634</c:v>
                </c:pt>
                <c:pt idx="12">
                  <c:v>634</c:v>
                </c:pt>
                <c:pt idx="13">
                  <c:v>634</c:v>
                </c:pt>
                <c:pt idx="14">
                  <c:v>760</c:v>
                </c:pt>
                <c:pt idx="15">
                  <c:v>761</c:v>
                </c:pt>
                <c:pt idx="16">
                  <c:v>760</c:v>
                </c:pt>
                <c:pt idx="17">
                  <c:v>634</c:v>
                </c:pt>
                <c:pt idx="18">
                  <c:v>783</c:v>
                </c:pt>
                <c:pt idx="19">
                  <c:v>634</c:v>
                </c:pt>
                <c:pt idx="20">
                  <c:v>708</c:v>
                </c:pt>
                <c:pt idx="21">
                  <c:v>910</c:v>
                </c:pt>
                <c:pt idx="22">
                  <c:v>910</c:v>
                </c:pt>
                <c:pt idx="23">
                  <c:v>875</c:v>
                </c:pt>
                <c:pt idx="24">
                  <c:v>828</c:v>
                </c:pt>
                <c:pt idx="25">
                  <c:v>895</c:v>
                </c:pt>
                <c:pt idx="26">
                  <c:v>895</c:v>
                </c:pt>
                <c:pt idx="27">
                  <c:v>895</c:v>
                </c:pt>
                <c:pt idx="28">
                  <c:v>906</c:v>
                </c:pt>
                <c:pt idx="29">
                  <c:v>910</c:v>
                </c:pt>
                <c:pt idx="30">
                  <c:v>910</c:v>
                </c:pt>
                <c:pt idx="31">
                  <c:v>910</c:v>
                </c:pt>
                <c:pt idx="32">
                  <c:v>910</c:v>
                </c:pt>
                <c:pt idx="33">
                  <c:v>522</c:v>
                </c:pt>
                <c:pt idx="34">
                  <c:v>634</c:v>
                </c:pt>
                <c:pt idx="35">
                  <c:v>895</c:v>
                </c:pt>
                <c:pt idx="36">
                  <c:v>634</c:v>
                </c:pt>
                <c:pt idx="37">
                  <c:v>709</c:v>
                </c:pt>
                <c:pt idx="38">
                  <c:v>1268</c:v>
                </c:pt>
                <c:pt idx="39">
                  <c:v>895</c:v>
                </c:pt>
                <c:pt idx="40">
                  <c:v>895</c:v>
                </c:pt>
                <c:pt idx="41">
                  <c:v>667</c:v>
                </c:pt>
              </c:numCache>
            </c:numRef>
          </c:xVal>
          <c:yVal>
            <c:numRef>
              <c:f>Feuil1!$E$3:$E$44</c:f>
              <c:numCache>
                <c:formatCode>General</c:formatCode>
                <c:ptCount val="42"/>
                <c:pt idx="0">
                  <c:v>152</c:v>
                </c:pt>
                <c:pt idx="1">
                  <c:v>156</c:v>
                </c:pt>
                <c:pt idx="2">
                  <c:v>156</c:v>
                </c:pt>
                <c:pt idx="3">
                  <c:v>163</c:v>
                </c:pt>
                <c:pt idx="4">
                  <c:v>163</c:v>
                </c:pt>
                <c:pt idx="5">
                  <c:v>156</c:v>
                </c:pt>
                <c:pt idx="6">
                  <c:v>157</c:v>
                </c:pt>
                <c:pt idx="7">
                  <c:v>157</c:v>
                </c:pt>
                <c:pt idx="8">
                  <c:v>189</c:v>
                </c:pt>
                <c:pt idx="9">
                  <c:v>175</c:v>
                </c:pt>
                <c:pt idx="10">
                  <c:v>175</c:v>
                </c:pt>
                <c:pt idx="11">
                  <c:v>190</c:v>
                </c:pt>
                <c:pt idx="12">
                  <c:v>190</c:v>
                </c:pt>
                <c:pt idx="13">
                  <c:v>190</c:v>
                </c:pt>
                <c:pt idx="14">
                  <c:v>202</c:v>
                </c:pt>
                <c:pt idx="15">
                  <c:v>202</c:v>
                </c:pt>
                <c:pt idx="16">
                  <c:v>208</c:v>
                </c:pt>
                <c:pt idx="17">
                  <c:v>204</c:v>
                </c:pt>
                <c:pt idx="18">
                  <c:v>221</c:v>
                </c:pt>
                <c:pt idx="19">
                  <c:v>201</c:v>
                </c:pt>
                <c:pt idx="20">
                  <c:v>206</c:v>
                </c:pt>
                <c:pt idx="21">
                  <c:v>227</c:v>
                </c:pt>
                <c:pt idx="22">
                  <c:v>227</c:v>
                </c:pt>
                <c:pt idx="23">
                  <c:v>225</c:v>
                </c:pt>
                <c:pt idx="24">
                  <c:v>235</c:v>
                </c:pt>
                <c:pt idx="25">
                  <c:v>206.8</c:v>
                </c:pt>
                <c:pt idx="26">
                  <c:v>229.5</c:v>
                </c:pt>
                <c:pt idx="27">
                  <c:v>229.5</c:v>
                </c:pt>
                <c:pt idx="28">
                  <c:v>233.6</c:v>
                </c:pt>
                <c:pt idx="29">
                  <c:v>241.3</c:v>
                </c:pt>
                <c:pt idx="30">
                  <c:v>206.8</c:v>
                </c:pt>
                <c:pt idx="31">
                  <c:v>234.5</c:v>
                </c:pt>
                <c:pt idx="32">
                  <c:v>233.5</c:v>
                </c:pt>
                <c:pt idx="33">
                  <c:v>235.8</c:v>
                </c:pt>
                <c:pt idx="34">
                  <c:v>206.8</c:v>
                </c:pt>
                <c:pt idx="35">
                  <c:v>233.6</c:v>
                </c:pt>
                <c:pt idx="36">
                  <c:v>206.8</c:v>
                </c:pt>
                <c:pt idx="37">
                  <c:v>206.8</c:v>
                </c:pt>
                <c:pt idx="38">
                  <c:v>259.3</c:v>
                </c:pt>
                <c:pt idx="39">
                  <c:v>251.2</c:v>
                </c:pt>
                <c:pt idx="40">
                  <c:v>270.3</c:v>
                </c:pt>
                <c:pt idx="41">
                  <c:v>241.8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D24C-4890-9A61-931038DB6A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7760783"/>
        <c:axId val="1220746575"/>
      </c:scatterChart>
      <c:valAx>
        <c:axId val="1297760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0746575"/>
        <c:crosses val="autoZero"/>
        <c:crossBetween val="midCat"/>
      </c:valAx>
      <c:valAx>
        <c:axId val="1220746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77607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Diameter = f(Torque)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Feuil1!$M$3:$M$44</c:f>
              <c:numCache>
                <c:formatCode>General</c:formatCode>
                <c:ptCount val="42"/>
                <c:pt idx="0">
                  <c:v>2671</c:v>
                </c:pt>
                <c:pt idx="1">
                  <c:v>1781</c:v>
                </c:pt>
                <c:pt idx="2">
                  <c:v>2007</c:v>
                </c:pt>
                <c:pt idx="3">
                  <c:v>2685</c:v>
                </c:pt>
                <c:pt idx="4">
                  <c:v>2685</c:v>
                </c:pt>
                <c:pt idx="5">
                  <c:v>2318</c:v>
                </c:pt>
                <c:pt idx="6">
                  <c:v>2820</c:v>
                </c:pt>
                <c:pt idx="7">
                  <c:v>2820</c:v>
                </c:pt>
                <c:pt idx="8">
                  <c:v>3390</c:v>
                </c:pt>
                <c:pt idx="9">
                  <c:v>3525</c:v>
                </c:pt>
                <c:pt idx="10">
                  <c:v>3390</c:v>
                </c:pt>
                <c:pt idx="25">
                  <c:v>5028</c:v>
                </c:pt>
                <c:pt idx="26">
                  <c:v>5028</c:v>
                </c:pt>
                <c:pt idx="27">
                  <c:v>5028</c:v>
                </c:pt>
                <c:pt idx="28">
                  <c:v>5356</c:v>
                </c:pt>
                <c:pt idx="29">
                  <c:v>5186</c:v>
                </c:pt>
                <c:pt idx="30">
                  <c:v>5186</c:v>
                </c:pt>
                <c:pt idx="31">
                  <c:v>5186</c:v>
                </c:pt>
                <c:pt idx="32">
                  <c:v>5111</c:v>
                </c:pt>
                <c:pt idx="33">
                  <c:v>3024</c:v>
                </c:pt>
                <c:pt idx="34">
                  <c:v>3024</c:v>
                </c:pt>
                <c:pt idx="35">
                  <c:v>3024</c:v>
                </c:pt>
                <c:pt idx="36">
                  <c:v>3024</c:v>
                </c:pt>
                <c:pt idx="37">
                  <c:v>3383</c:v>
                </c:pt>
                <c:pt idx="38">
                  <c:v>7121</c:v>
                </c:pt>
                <c:pt idx="39">
                  <c:v>5028</c:v>
                </c:pt>
                <c:pt idx="40">
                  <c:v>5085</c:v>
                </c:pt>
                <c:pt idx="41">
                  <c:v>3417</c:v>
                </c:pt>
              </c:numCache>
            </c:numRef>
          </c:xVal>
          <c:yVal>
            <c:numRef>
              <c:f>Feuil1!$D$3:$D$44</c:f>
              <c:numCache>
                <c:formatCode>General</c:formatCode>
                <c:ptCount val="42"/>
                <c:pt idx="0">
                  <c:v>596</c:v>
                </c:pt>
                <c:pt idx="1">
                  <c:v>584</c:v>
                </c:pt>
                <c:pt idx="2">
                  <c:v>584</c:v>
                </c:pt>
                <c:pt idx="3">
                  <c:v>596</c:v>
                </c:pt>
                <c:pt idx="4">
                  <c:v>596</c:v>
                </c:pt>
                <c:pt idx="5">
                  <c:v>584</c:v>
                </c:pt>
                <c:pt idx="6">
                  <c:v>584</c:v>
                </c:pt>
                <c:pt idx="7">
                  <c:v>584</c:v>
                </c:pt>
                <c:pt idx="8">
                  <c:v>727</c:v>
                </c:pt>
                <c:pt idx="9">
                  <c:v>579</c:v>
                </c:pt>
                <c:pt idx="10">
                  <c:v>579</c:v>
                </c:pt>
                <c:pt idx="11">
                  <c:v>464</c:v>
                </c:pt>
                <c:pt idx="12">
                  <c:v>464</c:v>
                </c:pt>
                <c:pt idx="13">
                  <c:v>464</c:v>
                </c:pt>
                <c:pt idx="14">
                  <c:v>464</c:v>
                </c:pt>
                <c:pt idx="15">
                  <c:v>464</c:v>
                </c:pt>
                <c:pt idx="16">
                  <c:v>464</c:v>
                </c:pt>
                <c:pt idx="17">
                  <c:v>464</c:v>
                </c:pt>
                <c:pt idx="18">
                  <c:v>464</c:v>
                </c:pt>
                <c:pt idx="19">
                  <c:v>464</c:v>
                </c:pt>
                <c:pt idx="20">
                  <c:v>464</c:v>
                </c:pt>
                <c:pt idx="21">
                  <c:v>464</c:v>
                </c:pt>
                <c:pt idx="22">
                  <c:v>464</c:v>
                </c:pt>
                <c:pt idx="23">
                  <c:v>464</c:v>
                </c:pt>
                <c:pt idx="24">
                  <c:v>477</c:v>
                </c:pt>
                <c:pt idx="25">
                  <c:v>466.1</c:v>
                </c:pt>
                <c:pt idx="26">
                  <c:v>466.1</c:v>
                </c:pt>
                <c:pt idx="27">
                  <c:v>466.1</c:v>
                </c:pt>
                <c:pt idx="28">
                  <c:v>466.1</c:v>
                </c:pt>
                <c:pt idx="29">
                  <c:v>466.1</c:v>
                </c:pt>
                <c:pt idx="30">
                  <c:v>466.1</c:v>
                </c:pt>
                <c:pt idx="31">
                  <c:v>466.1</c:v>
                </c:pt>
                <c:pt idx="32">
                  <c:v>466.1</c:v>
                </c:pt>
                <c:pt idx="33">
                  <c:v>466.1</c:v>
                </c:pt>
                <c:pt idx="34">
                  <c:v>466.1</c:v>
                </c:pt>
                <c:pt idx="35">
                  <c:v>466.1</c:v>
                </c:pt>
                <c:pt idx="36">
                  <c:v>466.1</c:v>
                </c:pt>
                <c:pt idx="37">
                  <c:v>466.1</c:v>
                </c:pt>
                <c:pt idx="38">
                  <c:v>466.1</c:v>
                </c:pt>
                <c:pt idx="39">
                  <c:v>466.1</c:v>
                </c:pt>
                <c:pt idx="40">
                  <c:v>481.8</c:v>
                </c:pt>
                <c:pt idx="41">
                  <c:v>481.8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B8-4BE5-9930-F0569F7CCE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7819711"/>
        <c:axId val="1306230927"/>
      </c:scatterChart>
      <c:valAx>
        <c:axId val="1297819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230927"/>
        <c:crosses val="autoZero"/>
        <c:crossBetween val="midCat"/>
      </c:valAx>
      <c:valAx>
        <c:axId val="1306230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78197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Diameter = g(Shaft speed)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Feuil1!$J$3:$J$44</c:f>
              <c:numCache>
                <c:formatCode>General</c:formatCode>
                <c:ptCount val="42"/>
                <c:pt idx="0">
                  <c:v>2190</c:v>
                </c:pt>
                <c:pt idx="1">
                  <c:v>1900</c:v>
                </c:pt>
                <c:pt idx="2">
                  <c:v>1900</c:v>
                </c:pt>
                <c:pt idx="3">
                  <c:v>1900</c:v>
                </c:pt>
                <c:pt idx="4">
                  <c:v>1900</c:v>
                </c:pt>
                <c:pt idx="5">
                  <c:v>1900</c:v>
                </c:pt>
                <c:pt idx="6">
                  <c:v>1900</c:v>
                </c:pt>
                <c:pt idx="7">
                  <c:v>1900</c:v>
                </c:pt>
                <c:pt idx="8">
                  <c:v>1900</c:v>
                </c:pt>
                <c:pt idx="9">
                  <c:v>1900</c:v>
                </c:pt>
                <c:pt idx="10">
                  <c:v>1900</c:v>
                </c:pt>
                <c:pt idx="11">
                  <c:v>2000</c:v>
                </c:pt>
                <c:pt idx="12">
                  <c:v>2000</c:v>
                </c:pt>
                <c:pt idx="13">
                  <c:v>2000</c:v>
                </c:pt>
                <c:pt idx="14">
                  <c:v>1700</c:v>
                </c:pt>
                <c:pt idx="15">
                  <c:v>1700</c:v>
                </c:pt>
                <c:pt idx="16">
                  <c:v>1700</c:v>
                </c:pt>
                <c:pt idx="17">
                  <c:v>2000</c:v>
                </c:pt>
                <c:pt idx="18">
                  <c:v>1700</c:v>
                </c:pt>
                <c:pt idx="19">
                  <c:v>2000</c:v>
                </c:pt>
                <c:pt idx="20">
                  <c:v>2000</c:v>
                </c:pt>
                <c:pt idx="21">
                  <c:v>1700</c:v>
                </c:pt>
                <c:pt idx="22">
                  <c:v>1700</c:v>
                </c:pt>
                <c:pt idx="23">
                  <c:v>1700</c:v>
                </c:pt>
                <c:pt idx="24">
                  <c:v>1700</c:v>
                </c:pt>
                <c:pt idx="25">
                  <c:v>1700</c:v>
                </c:pt>
                <c:pt idx="26">
                  <c:v>1700</c:v>
                </c:pt>
                <c:pt idx="27">
                  <c:v>1700</c:v>
                </c:pt>
                <c:pt idx="28">
                  <c:v>1700</c:v>
                </c:pt>
                <c:pt idx="29">
                  <c:v>1700</c:v>
                </c:pt>
                <c:pt idx="30">
                  <c:v>1700</c:v>
                </c:pt>
                <c:pt idx="31">
                  <c:v>1700</c:v>
                </c:pt>
                <c:pt idx="32">
                  <c:v>1700</c:v>
                </c:pt>
                <c:pt idx="33">
                  <c:v>2000</c:v>
                </c:pt>
                <c:pt idx="34">
                  <c:v>2000</c:v>
                </c:pt>
                <c:pt idx="35">
                  <c:v>2000</c:v>
                </c:pt>
                <c:pt idx="36">
                  <c:v>2000</c:v>
                </c:pt>
                <c:pt idx="37">
                  <c:v>2000</c:v>
                </c:pt>
                <c:pt idx="38">
                  <c:v>1700</c:v>
                </c:pt>
                <c:pt idx="39">
                  <c:v>1700</c:v>
                </c:pt>
                <c:pt idx="40">
                  <c:v>1700</c:v>
                </c:pt>
                <c:pt idx="41">
                  <c:v>2000</c:v>
                </c:pt>
              </c:numCache>
            </c:numRef>
          </c:xVal>
          <c:yVal>
            <c:numRef>
              <c:f>Feuil1!$D$3:$D$44</c:f>
              <c:numCache>
                <c:formatCode>General</c:formatCode>
                <c:ptCount val="42"/>
                <c:pt idx="0">
                  <c:v>596</c:v>
                </c:pt>
                <c:pt idx="1">
                  <c:v>584</c:v>
                </c:pt>
                <c:pt idx="2">
                  <c:v>584</c:v>
                </c:pt>
                <c:pt idx="3">
                  <c:v>596</c:v>
                </c:pt>
                <c:pt idx="4">
                  <c:v>596</c:v>
                </c:pt>
                <c:pt idx="5">
                  <c:v>584</c:v>
                </c:pt>
                <c:pt idx="6">
                  <c:v>584</c:v>
                </c:pt>
                <c:pt idx="7">
                  <c:v>584</c:v>
                </c:pt>
                <c:pt idx="8">
                  <c:v>727</c:v>
                </c:pt>
                <c:pt idx="9">
                  <c:v>579</c:v>
                </c:pt>
                <c:pt idx="10">
                  <c:v>579</c:v>
                </c:pt>
                <c:pt idx="11">
                  <c:v>464</c:v>
                </c:pt>
                <c:pt idx="12">
                  <c:v>464</c:v>
                </c:pt>
                <c:pt idx="13">
                  <c:v>464</c:v>
                </c:pt>
                <c:pt idx="14">
                  <c:v>464</c:v>
                </c:pt>
                <c:pt idx="15">
                  <c:v>464</c:v>
                </c:pt>
                <c:pt idx="16">
                  <c:v>464</c:v>
                </c:pt>
                <c:pt idx="17">
                  <c:v>464</c:v>
                </c:pt>
                <c:pt idx="18">
                  <c:v>464</c:v>
                </c:pt>
                <c:pt idx="19">
                  <c:v>464</c:v>
                </c:pt>
                <c:pt idx="20">
                  <c:v>464</c:v>
                </c:pt>
                <c:pt idx="21">
                  <c:v>464</c:v>
                </c:pt>
                <c:pt idx="22">
                  <c:v>464</c:v>
                </c:pt>
                <c:pt idx="23">
                  <c:v>464</c:v>
                </c:pt>
                <c:pt idx="24">
                  <c:v>477</c:v>
                </c:pt>
                <c:pt idx="25">
                  <c:v>466.1</c:v>
                </c:pt>
                <c:pt idx="26">
                  <c:v>466.1</c:v>
                </c:pt>
                <c:pt idx="27">
                  <c:v>466.1</c:v>
                </c:pt>
                <c:pt idx="28">
                  <c:v>466.1</c:v>
                </c:pt>
                <c:pt idx="29">
                  <c:v>466.1</c:v>
                </c:pt>
                <c:pt idx="30">
                  <c:v>466.1</c:v>
                </c:pt>
                <c:pt idx="31">
                  <c:v>466.1</c:v>
                </c:pt>
                <c:pt idx="32">
                  <c:v>466.1</c:v>
                </c:pt>
                <c:pt idx="33">
                  <c:v>466.1</c:v>
                </c:pt>
                <c:pt idx="34">
                  <c:v>466.1</c:v>
                </c:pt>
                <c:pt idx="35">
                  <c:v>466.1</c:v>
                </c:pt>
                <c:pt idx="36">
                  <c:v>466.1</c:v>
                </c:pt>
                <c:pt idx="37">
                  <c:v>466.1</c:v>
                </c:pt>
                <c:pt idx="38">
                  <c:v>466.1</c:v>
                </c:pt>
                <c:pt idx="39">
                  <c:v>466.1</c:v>
                </c:pt>
                <c:pt idx="40">
                  <c:v>481.8</c:v>
                </c:pt>
                <c:pt idx="41">
                  <c:v>481.8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3A-4225-B4C7-7020B8EA61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7793727"/>
        <c:axId val="1306232847"/>
      </c:scatterChart>
      <c:valAx>
        <c:axId val="1297793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232847"/>
        <c:crosses val="autoZero"/>
        <c:crossBetween val="midCat"/>
      </c:valAx>
      <c:valAx>
        <c:axId val="1306232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77937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Diameter = h(Power)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2.4879656000446754E-2"/>
                  <c:y val="0.1114266819789505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</a:t>
                    </a:r>
                    <a:r>
                      <a:rPr lang="en-US" sz="1400" b="1" baseline="0"/>
                      <a:t>2961,3x</a:t>
                    </a:r>
                    <a:r>
                      <a:rPr lang="en-US" sz="1400" b="1" baseline="30000"/>
                      <a:t>-0,272</a:t>
                    </a:r>
                    <a:br>
                      <a:rPr lang="en-US" baseline="0"/>
                    </a:br>
                    <a:r>
                      <a:rPr lang="en-US" baseline="0"/>
                      <a:t>R² = 0,382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Feuil1!$F$3:$F$44</c:f>
              <c:numCache>
                <c:formatCode>General</c:formatCode>
                <c:ptCount val="42"/>
                <c:pt idx="0">
                  <c:v>559</c:v>
                </c:pt>
                <c:pt idx="1">
                  <c:v>354</c:v>
                </c:pt>
                <c:pt idx="2">
                  <c:v>373</c:v>
                </c:pt>
                <c:pt idx="3">
                  <c:v>447</c:v>
                </c:pt>
                <c:pt idx="4">
                  <c:v>503</c:v>
                </c:pt>
                <c:pt idx="5">
                  <c:v>459</c:v>
                </c:pt>
                <c:pt idx="6">
                  <c:v>559</c:v>
                </c:pt>
                <c:pt idx="7">
                  <c:v>559</c:v>
                </c:pt>
                <c:pt idx="8">
                  <c:v>647</c:v>
                </c:pt>
                <c:pt idx="9">
                  <c:v>671</c:v>
                </c:pt>
                <c:pt idx="10">
                  <c:v>647</c:v>
                </c:pt>
                <c:pt idx="11">
                  <c:v>634</c:v>
                </c:pt>
                <c:pt idx="12">
                  <c:v>634</c:v>
                </c:pt>
                <c:pt idx="13">
                  <c:v>634</c:v>
                </c:pt>
                <c:pt idx="14">
                  <c:v>760</c:v>
                </c:pt>
                <c:pt idx="15">
                  <c:v>761</c:v>
                </c:pt>
                <c:pt idx="16">
                  <c:v>760</c:v>
                </c:pt>
                <c:pt idx="17">
                  <c:v>634</c:v>
                </c:pt>
                <c:pt idx="18">
                  <c:v>783</c:v>
                </c:pt>
                <c:pt idx="19">
                  <c:v>634</c:v>
                </c:pt>
                <c:pt idx="20">
                  <c:v>708</c:v>
                </c:pt>
                <c:pt idx="21">
                  <c:v>910</c:v>
                </c:pt>
                <c:pt idx="22">
                  <c:v>910</c:v>
                </c:pt>
                <c:pt idx="23">
                  <c:v>875</c:v>
                </c:pt>
                <c:pt idx="24">
                  <c:v>828</c:v>
                </c:pt>
                <c:pt idx="25">
                  <c:v>895</c:v>
                </c:pt>
                <c:pt idx="26">
                  <c:v>895</c:v>
                </c:pt>
                <c:pt idx="27">
                  <c:v>895</c:v>
                </c:pt>
                <c:pt idx="28">
                  <c:v>906</c:v>
                </c:pt>
                <c:pt idx="29">
                  <c:v>910</c:v>
                </c:pt>
                <c:pt idx="30">
                  <c:v>910</c:v>
                </c:pt>
                <c:pt idx="31">
                  <c:v>910</c:v>
                </c:pt>
                <c:pt idx="32">
                  <c:v>910</c:v>
                </c:pt>
                <c:pt idx="33">
                  <c:v>522</c:v>
                </c:pt>
                <c:pt idx="34">
                  <c:v>634</c:v>
                </c:pt>
                <c:pt idx="35">
                  <c:v>895</c:v>
                </c:pt>
                <c:pt idx="36">
                  <c:v>634</c:v>
                </c:pt>
                <c:pt idx="37">
                  <c:v>709</c:v>
                </c:pt>
                <c:pt idx="38">
                  <c:v>1268</c:v>
                </c:pt>
                <c:pt idx="39">
                  <c:v>895</c:v>
                </c:pt>
                <c:pt idx="40">
                  <c:v>895</c:v>
                </c:pt>
                <c:pt idx="41">
                  <c:v>667</c:v>
                </c:pt>
              </c:numCache>
            </c:numRef>
          </c:xVal>
          <c:yVal>
            <c:numRef>
              <c:f>Feuil1!$D$3:$D$44</c:f>
              <c:numCache>
                <c:formatCode>General</c:formatCode>
                <c:ptCount val="42"/>
                <c:pt idx="0">
                  <c:v>596</c:v>
                </c:pt>
                <c:pt idx="1">
                  <c:v>584</c:v>
                </c:pt>
                <c:pt idx="2">
                  <c:v>584</c:v>
                </c:pt>
                <c:pt idx="3">
                  <c:v>596</c:v>
                </c:pt>
                <c:pt idx="4">
                  <c:v>596</c:v>
                </c:pt>
                <c:pt idx="5">
                  <c:v>584</c:v>
                </c:pt>
                <c:pt idx="6">
                  <c:v>584</c:v>
                </c:pt>
                <c:pt idx="7">
                  <c:v>584</c:v>
                </c:pt>
                <c:pt idx="8">
                  <c:v>727</c:v>
                </c:pt>
                <c:pt idx="9">
                  <c:v>579</c:v>
                </c:pt>
                <c:pt idx="10">
                  <c:v>579</c:v>
                </c:pt>
                <c:pt idx="11">
                  <c:v>464</c:v>
                </c:pt>
                <c:pt idx="12">
                  <c:v>464</c:v>
                </c:pt>
                <c:pt idx="13">
                  <c:v>464</c:v>
                </c:pt>
                <c:pt idx="14">
                  <c:v>464</c:v>
                </c:pt>
                <c:pt idx="15">
                  <c:v>464</c:v>
                </c:pt>
                <c:pt idx="16">
                  <c:v>464</c:v>
                </c:pt>
                <c:pt idx="17">
                  <c:v>464</c:v>
                </c:pt>
                <c:pt idx="18">
                  <c:v>464</c:v>
                </c:pt>
                <c:pt idx="19">
                  <c:v>464</c:v>
                </c:pt>
                <c:pt idx="20">
                  <c:v>464</c:v>
                </c:pt>
                <c:pt idx="21">
                  <c:v>464</c:v>
                </c:pt>
                <c:pt idx="22">
                  <c:v>464</c:v>
                </c:pt>
                <c:pt idx="23">
                  <c:v>464</c:v>
                </c:pt>
                <c:pt idx="24">
                  <c:v>477</c:v>
                </c:pt>
                <c:pt idx="25">
                  <c:v>466.1</c:v>
                </c:pt>
                <c:pt idx="26">
                  <c:v>466.1</c:v>
                </c:pt>
                <c:pt idx="27">
                  <c:v>466.1</c:v>
                </c:pt>
                <c:pt idx="28">
                  <c:v>466.1</c:v>
                </c:pt>
                <c:pt idx="29">
                  <c:v>466.1</c:v>
                </c:pt>
                <c:pt idx="30">
                  <c:v>466.1</c:v>
                </c:pt>
                <c:pt idx="31">
                  <c:v>466.1</c:v>
                </c:pt>
                <c:pt idx="32">
                  <c:v>466.1</c:v>
                </c:pt>
                <c:pt idx="33">
                  <c:v>466.1</c:v>
                </c:pt>
                <c:pt idx="34">
                  <c:v>466.1</c:v>
                </c:pt>
                <c:pt idx="35">
                  <c:v>466.1</c:v>
                </c:pt>
                <c:pt idx="36">
                  <c:v>466.1</c:v>
                </c:pt>
                <c:pt idx="37">
                  <c:v>466.1</c:v>
                </c:pt>
                <c:pt idx="38">
                  <c:v>466.1</c:v>
                </c:pt>
                <c:pt idx="39">
                  <c:v>466.1</c:v>
                </c:pt>
                <c:pt idx="40">
                  <c:v>481.8</c:v>
                </c:pt>
                <c:pt idx="41">
                  <c:v>481.8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B7-4F26-9384-A78F59B903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8760303"/>
        <c:axId val="1063066687"/>
      </c:scatterChart>
      <c:valAx>
        <c:axId val="1228760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3066687"/>
        <c:crosses val="autoZero"/>
        <c:crossBetween val="midCat"/>
      </c:valAx>
      <c:valAx>
        <c:axId val="1063066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8760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Length = f(Power)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Feuil1!$F$3:$F$44</c:f>
              <c:numCache>
                <c:formatCode>General</c:formatCode>
                <c:ptCount val="42"/>
                <c:pt idx="0">
                  <c:v>559</c:v>
                </c:pt>
                <c:pt idx="1">
                  <c:v>354</c:v>
                </c:pt>
                <c:pt idx="2">
                  <c:v>373</c:v>
                </c:pt>
                <c:pt idx="3">
                  <c:v>447</c:v>
                </c:pt>
                <c:pt idx="4">
                  <c:v>503</c:v>
                </c:pt>
                <c:pt idx="5">
                  <c:v>459</c:v>
                </c:pt>
                <c:pt idx="6">
                  <c:v>559</c:v>
                </c:pt>
                <c:pt idx="7">
                  <c:v>559</c:v>
                </c:pt>
                <c:pt idx="8">
                  <c:v>647</c:v>
                </c:pt>
                <c:pt idx="9">
                  <c:v>671</c:v>
                </c:pt>
                <c:pt idx="10">
                  <c:v>647</c:v>
                </c:pt>
                <c:pt idx="11">
                  <c:v>634</c:v>
                </c:pt>
                <c:pt idx="12">
                  <c:v>634</c:v>
                </c:pt>
                <c:pt idx="13">
                  <c:v>634</c:v>
                </c:pt>
                <c:pt idx="14">
                  <c:v>760</c:v>
                </c:pt>
                <c:pt idx="15">
                  <c:v>761</c:v>
                </c:pt>
                <c:pt idx="16">
                  <c:v>760</c:v>
                </c:pt>
                <c:pt idx="17">
                  <c:v>634</c:v>
                </c:pt>
                <c:pt idx="18">
                  <c:v>783</c:v>
                </c:pt>
                <c:pt idx="19">
                  <c:v>634</c:v>
                </c:pt>
                <c:pt idx="20">
                  <c:v>708</c:v>
                </c:pt>
                <c:pt idx="21">
                  <c:v>910</c:v>
                </c:pt>
                <c:pt idx="22">
                  <c:v>910</c:v>
                </c:pt>
                <c:pt idx="23">
                  <c:v>875</c:v>
                </c:pt>
                <c:pt idx="24">
                  <c:v>828</c:v>
                </c:pt>
                <c:pt idx="25">
                  <c:v>895</c:v>
                </c:pt>
                <c:pt idx="26">
                  <c:v>895</c:v>
                </c:pt>
                <c:pt idx="27">
                  <c:v>895</c:v>
                </c:pt>
                <c:pt idx="28">
                  <c:v>906</c:v>
                </c:pt>
                <c:pt idx="29">
                  <c:v>910</c:v>
                </c:pt>
                <c:pt idx="30">
                  <c:v>910</c:v>
                </c:pt>
                <c:pt idx="31">
                  <c:v>910</c:v>
                </c:pt>
                <c:pt idx="32">
                  <c:v>910</c:v>
                </c:pt>
                <c:pt idx="33">
                  <c:v>522</c:v>
                </c:pt>
                <c:pt idx="34">
                  <c:v>634</c:v>
                </c:pt>
                <c:pt idx="35">
                  <c:v>895</c:v>
                </c:pt>
                <c:pt idx="36">
                  <c:v>634</c:v>
                </c:pt>
                <c:pt idx="37">
                  <c:v>709</c:v>
                </c:pt>
                <c:pt idx="38">
                  <c:v>1268</c:v>
                </c:pt>
                <c:pt idx="39">
                  <c:v>895</c:v>
                </c:pt>
                <c:pt idx="40">
                  <c:v>895</c:v>
                </c:pt>
                <c:pt idx="41">
                  <c:v>667</c:v>
                </c:pt>
              </c:numCache>
            </c:numRef>
          </c:xVal>
          <c:yVal>
            <c:numRef>
              <c:f>Feuil1!$C$3:$C$44</c:f>
              <c:numCache>
                <c:formatCode>General</c:formatCode>
                <c:ptCount val="42"/>
                <c:pt idx="0">
                  <c:v>1572</c:v>
                </c:pt>
                <c:pt idx="1">
                  <c:v>1572</c:v>
                </c:pt>
                <c:pt idx="2">
                  <c:v>1572</c:v>
                </c:pt>
                <c:pt idx="3">
                  <c:v>1572</c:v>
                </c:pt>
                <c:pt idx="4">
                  <c:v>1341</c:v>
                </c:pt>
                <c:pt idx="5">
                  <c:v>1572</c:v>
                </c:pt>
                <c:pt idx="6">
                  <c:v>1572</c:v>
                </c:pt>
                <c:pt idx="7">
                  <c:v>1572</c:v>
                </c:pt>
                <c:pt idx="8">
                  <c:v>1629</c:v>
                </c:pt>
                <c:pt idx="9">
                  <c:v>1629</c:v>
                </c:pt>
                <c:pt idx="10">
                  <c:v>1629</c:v>
                </c:pt>
                <c:pt idx="11">
                  <c:v>1688</c:v>
                </c:pt>
                <c:pt idx="12">
                  <c:v>1688</c:v>
                </c:pt>
                <c:pt idx="13">
                  <c:v>1688</c:v>
                </c:pt>
                <c:pt idx="14">
                  <c:v>1845</c:v>
                </c:pt>
                <c:pt idx="15">
                  <c:v>1845</c:v>
                </c:pt>
                <c:pt idx="16">
                  <c:v>1845</c:v>
                </c:pt>
                <c:pt idx="17">
                  <c:v>1696</c:v>
                </c:pt>
                <c:pt idx="18">
                  <c:v>1831</c:v>
                </c:pt>
                <c:pt idx="19">
                  <c:v>1696</c:v>
                </c:pt>
                <c:pt idx="20">
                  <c:v>1770</c:v>
                </c:pt>
                <c:pt idx="21">
                  <c:v>1900</c:v>
                </c:pt>
                <c:pt idx="22">
                  <c:v>1900</c:v>
                </c:pt>
                <c:pt idx="23">
                  <c:v>1900</c:v>
                </c:pt>
                <c:pt idx="24">
                  <c:v>1870</c:v>
                </c:pt>
                <c:pt idx="25">
                  <c:v>1771.7</c:v>
                </c:pt>
                <c:pt idx="26">
                  <c:v>1888.5</c:v>
                </c:pt>
                <c:pt idx="27">
                  <c:v>1888.5</c:v>
                </c:pt>
                <c:pt idx="28">
                  <c:v>1913.1</c:v>
                </c:pt>
                <c:pt idx="29">
                  <c:v>1921.5</c:v>
                </c:pt>
                <c:pt idx="30">
                  <c:v>1767.3</c:v>
                </c:pt>
                <c:pt idx="31">
                  <c:v>1921.5</c:v>
                </c:pt>
                <c:pt idx="32">
                  <c:v>1888.5</c:v>
                </c:pt>
                <c:pt idx="33">
                  <c:v>1921.5</c:v>
                </c:pt>
                <c:pt idx="34">
                  <c:v>1777</c:v>
                </c:pt>
                <c:pt idx="35">
                  <c:v>1913.1</c:v>
                </c:pt>
                <c:pt idx="36">
                  <c:v>1777</c:v>
                </c:pt>
                <c:pt idx="37">
                  <c:v>1771.7</c:v>
                </c:pt>
                <c:pt idx="38">
                  <c:v>1913.1</c:v>
                </c:pt>
                <c:pt idx="39">
                  <c:v>1921.5</c:v>
                </c:pt>
                <c:pt idx="40">
                  <c:v>1870.9</c:v>
                </c:pt>
                <c:pt idx="41">
                  <c:v>1726.8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7C-4F06-AFD7-9F5187A090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8968863"/>
        <c:axId val="1071918703"/>
      </c:scatterChart>
      <c:valAx>
        <c:axId val="1228968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1918703"/>
        <c:crosses val="autoZero"/>
        <c:crossBetween val="midCat"/>
      </c:valAx>
      <c:valAx>
        <c:axId val="1071918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89688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Length = g(OPR)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Feuil1!$O$3:$O$44</c:f>
              <c:numCache>
                <c:formatCode>General</c:formatCode>
                <c:ptCount val="42"/>
                <c:pt idx="6">
                  <c:v>7</c:v>
                </c:pt>
                <c:pt idx="7">
                  <c:v>7</c:v>
                </c:pt>
                <c:pt idx="12">
                  <c:v>8</c:v>
                </c:pt>
                <c:pt idx="14">
                  <c:v>8.5</c:v>
                </c:pt>
                <c:pt idx="15">
                  <c:v>8.5</c:v>
                </c:pt>
                <c:pt idx="16">
                  <c:v>8.5</c:v>
                </c:pt>
                <c:pt idx="18">
                  <c:v>8.5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7">
                  <c:v>10.8</c:v>
                </c:pt>
                <c:pt idx="28">
                  <c:v>10.8</c:v>
                </c:pt>
                <c:pt idx="33">
                  <c:v>8.5</c:v>
                </c:pt>
                <c:pt idx="34">
                  <c:v>9.5</c:v>
                </c:pt>
              </c:numCache>
            </c:numRef>
          </c:xVal>
          <c:yVal>
            <c:numRef>
              <c:f>Feuil1!$C$3:$C$44</c:f>
              <c:numCache>
                <c:formatCode>General</c:formatCode>
                <c:ptCount val="42"/>
                <c:pt idx="0">
                  <c:v>1572</c:v>
                </c:pt>
                <c:pt idx="1">
                  <c:v>1572</c:v>
                </c:pt>
                <c:pt idx="2">
                  <c:v>1572</c:v>
                </c:pt>
                <c:pt idx="3">
                  <c:v>1572</c:v>
                </c:pt>
                <c:pt idx="4">
                  <c:v>1341</c:v>
                </c:pt>
                <c:pt idx="5">
                  <c:v>1572</c:v>
                </c:pt>
                <c:pt idx="6">
                  <c:v>1572</c:v>
                </c:pt>
                <c:pt idx="7">
                  <c:v>1572</c:v>
                </c:pt>
                <c:pt idx="8">
                  <c:v>1629</c:v>
                </c:pt>
                <c:pt idx="9">
                  <c:v>1629</c:v>
                </c:pt>
                <c:pt idx="10">
                  <c:v>1629</c:v>
                </c:pt>
                <c:pt idx="11">
                  <c:v>1688</c:v>
                </c:pt>
                <c:pt idx="12">
                  <c:v>1688</c:v>
                </c:pt>
                <c:pt idx="13">
                  <c:v>1688</c:v>
                </c:pt>
                <c:pt idx="14">
                  <c:v>1845</c:v>
                </c:pt>
                <c:pt idx="15">
                  <c:v>1845</c:v>
                </c:pt>
                <c:pt idx="16">
                  <c:v>1845</c:v>
                </c:pt>
                <c:pt idx="17">
                  <c:v>1696</c:v>
                </c:pt>
                <c:pt idx="18">
                  <c:v>1831</c:v>
                </c:pt>
                <c:pt idx="19">
                  <c:v>1696</c:v>
                </c:pt>
                <c:pt idx="20">
                  <c:v>1770</c:v>
                </c:pt>
                <c:pt idx="21">
                  <c:v>1900</c:v>
                </c:pt>
                <c:pt idx="22">
                  <c:v>1900</c:v>
                </c:pt>
                <c:pt idx="23">
                  <c:v>1900</c:v>
                </c:pt>
                <c:pt idx="24">
                  <c:v>1870</c:v>
                </c:pt>
                <c:pt idx="25">
                  <c:v>1771.7</c:v>
                </c:pt>
                <c:pt idx="26">
                  <c:v>1888.5</c:v>
                </c:pt>
                <c:pt idx="27">
                  <c:v>1888.5</c:v>
                </c:pt>
                <c:pt idx="28">
                  <c:v>1913.1</c:v>
                </c:pt>
                <c:pt idx="29">
                  <c:v>1921.5</c:v>
                </c:pt>
                <c:pt idx="30">
                  <c:v>1767.3</c:v>
                </c:pt>
                <c:pt idx="31">
                  <c:v>1921.5</c:v>
                </c:pt>
                <c:pt idx="32">
                  <c:v>1888.5</c:v>
                </c:pt>
                <c:pt idx="33">
                  <c:v>1921.5</c:v>
                </c:pt>
                <c:pt idx="34">
                  <c:v>1777</c:v>
                </c:pt>
                <c:pt idx="35">
                  <c:v>1913.1</c:v>
                </c:pt>
                <c:pt idx="36">
                  <c:v>1777</c:v>
                </c:pt>
                <c:pt idx="37">
                  <c:v>1771.7</c:v>
                </c:pt>
                <c:pt idx="38">
                  <c:v>1913.1</c:v>
                </c:pt>
                <c:pt idx="39">
                  <c:v>1921.5</c:v>
                </c:pt>
                <c:pt idx="40">
                  <c:v>1870.9</c:v>
                </c:pt>
                <c:pt idx="41">
                  <c:v>1726.8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CE-4FAE-99FA-BD5674222A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8757519"/>
        <c:axId val="1297442063"/>
      </c:scatterChart>
      <c:valAx>
        <c:axId val="1228757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7442063"/>
        <c:crosses val="autoZero"/>
        <c:crossBetween val="midCat"/>
      </c:valAx>
      <c:valAx>
        <c:axId val="1297442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87575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Power = f(OPR)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Feuil1!$O$3:$O$44</c:f>
              <c:numCache>
                <c:formatCode>General</c:formatCode>
                <c:ptCount val="42"/>
                <c:pt idx="6">
                  <c:v>7</c:v>
                </c:pt>
                <c:pt idx="7">
                  <c:v>7</c:v>
                </c:pt>
                <c:pt idx="12">
                  <c:v>8</c:v>
                </c:pt>
                <c:pt idx="14">
                  <c:v>8.5</c:v>
                </c:pt>
                <c:pt idx="15">
                  <c:v>8.5</c:v>
                </c:pt>
                <c:pt idx="16">
                  <c:v>8.5</c:v>
                </c:pt>
                <c:pt idx="18">
                  <c:v>8.5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7">
                  <c:v>10.8</c:v>
                </c:pt>
                <c:pt idx="28">
                  <c:v>10.8</c:v>
                </c:pt>
                <c:pt idx="33">
                  <c:v>8.5</c:v>
                </c:pt>
                <c:pt idx="34">
                  <c:v>9.5</c:v>
                </c:pt>
              </c:numCache>
            </c:numRef>
          </c:xVal>
          <c:yVal>
            <c:numRef>
              <c:f>Feuil1!$F$3:$F$44</c:f>
              <c:numCache>
                <c:formatCode>General</c:formatCode>
                <c:ptCount val="42"/>
                <c:pt idx="0">
                  <c:v>559</c:v>
                </c:pt>
                <c:pt idx="1">
                  <c:v>354</c:v>
                </c:pt>
                <c:pt idx="2">
                  <c:v>373</c:v>
                </c:pt>
                <c:pt idx="3">
                  <c:v>447</c:v>
                </c:pt>
                <c:pt idx="4">
                  <c:v>503</c:v>
                </c:pt>
                <c:pt idx="5">
                  <c:v>459</c:v>
                </c:pt>
                <c:pt idx="6">
                  <c:v>559</c:v>
                </c:pt>
                <c:pt idx="7">
                  <c:v>559</c:v>
                </c:pt>
                <c:pt idx="8">
                  <c:v>647</c:v>
                </c:pt>
                <c:pt idx="9">
                  <c:v>671</c:v>
                </c:pt>
                <c:pt idx="10">
                  <c:v>647</c:v>
                </c:pt>
                <c:pt idx="11">
                  <c:v>634</c:v>
                </c:pt>
                <c:pt idx="12">
                  <c:v>634</c:v>
                </c:pt>
                <c:pt idx="13">
                  <c:v>634</c:v>
                </c:pt>
                <c:pt idx="14">
                  <c:v>760</c:v>
                </c:pt>
                <c:pt idx="15">
                  <c:v>761</c:v>
                </c:pt>
                <c:pt idx="16">
                  <c:v>760</c:v>
                </c:pt>
                <c:pt idx="17">
                  <c:v>634</c:v>
                </c:pt>
                <c:pt idx="18">
                  <c:v>783</c:v>
                </c:pt>
                <c:pt idx="19">
                  <c:v>634</c:v>
                </c:pt>
                <c:pt idx="20">
                  <c:v>708</c:v>
                </c:pt>
                <c:pt idx="21">
                  <c:v>910</c:v>
                </c:pt>
                <c:pt idx="22">
                  <c:v>910</c:v>
                </c:pt>
                <c:pt idx="23">
                  <c:v>875</c:v>
                </c:pt>
                <c:pt idx="24">
                  <c:v>828</c:v>
                </c:pt>
                <c:pt idx="25">
                  <c:v>895</c:v>
                </c:pt>
                <c:pt idx="26">
                  <c:v>895</c:v>
                </c:pt>
                <c:pt idx="27">
                  <c:v>895</c:v>
                </c:pt>
                <c:pt idx="28">
                  <c:v>906</c:v>
                </c:pt>
                <c:pt idx="29">
                  <c:v>910</c:v>
                </c:pt>
                <c:pt idx="30">
                  <c:v>910</c:v>
                </c:pt>
                <c:pt idx="31">
                  <c:v>910</c:v>
                </c:pt>
                <c:pt idx="32">
                  <c:v>910</c:v>
                </c:pt>
                <c:pt idx="33">
                  <c:v>522</c:v>
                </c:pt>
                <c:pt idx="34">
                  <c:v>634</c:v>
                </c:pt>
                <c:pt idx="35">
                  <c:v>895</c:v>
                </c:pt>
                <c:pt idx="36">
                  <c:v>634</c:v>
                </c:pt>
                <c:pt idx="37">
                  <c:v>709</c:v>
                </c:pt>
                <c:pt idx="38">
                  <c:v>1268</c:v>
                </c:pt>
                <c:pt idx="39">
                  <c:v>895</c:v>
                </c:pt>
                <c:pt idx="40">
                  <c:v>895</c:v>
                </c:pt>
                <c:pt idx="41">
                  <c:v>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1A-4450-BBAC-0A22727EA2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8728623"/>
        <c:axId val="1043170687"/>
      </c:scatterChart>
      <c:valAx>
        <c:axId val="1398728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3170687"/>
        <c:crosses val="autoZero"/>
        <c:crossBetween val="midCat"/>
      </c:valAx>
      <c:valAx>
        <c:axId val="1043170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7286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Power = f(ITT_max)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Feuil1!$L$3:$L$44</c:f>
              <c:numCache>
                <c:formatCode>General</c:formatCode>
                <c:ptCount val="42"/>
                <c:pt idx="0">
                  <c:v>805</c:v>
                </c:pt>
                <c:pt idx="1">
                  <c:v>685</c:v>
                </c:pt>
                <c:pt idx="2">
                  <c:v>725</c:v>
                </c:pt>
                <c:pt idx="3">
                  <c:v>805</c:v>
                </c:pt>
                <c:pt idx="4">
                  <c:v>805</c:v>
                </c:pt>
                <c:pt idx="5">
                  <c:v>725</c:v>
                </c:pt>
                <c:pt idx="6">
                  <c:v>805</c:v>
                </c:pt>
                <c:pt idx="7">
                  <c:v>805</c:v>
                </c:pt>
                <c:pt idx="8">
                  <c:v>825</c:v>
                </c:pt>
                <c:pt idx="9">
                  <c:v>860</c:v>
                </c:pt>
                <c:pt idx="10">
                  <c:v>825</c:v>
                </c:pt>
                <c:pt idx="11">
                  <c:v>750</c:v>
                </c:pt>
                <c:pt idx="12">
                  <c:v>800</c:v>
                </c:pt>
                <c:pt idx="13">
                  <c:v>800</c:v>
                </c:pt>
                <c:pt idx="14">
                  <c:v>800</c:v>
                </c:pt>
                <c:pt idx="15">
                  <c:v>800</c:v>
                </c:pt>
                <c:pt idx="16">
                  <c:v>812</c:v>
                </c:pt>
                <c:pt idx="17">
                  <c:v>820</c:v>
                </c:pt>
                <c:pt idx="18">
                  <c:v>820</c:v>
                </c:pt>
                <c:pt idx="19">
                  <c:v>800</c:v>
                </c:pt>
                <c:pt idx="20">
                  <c:v>800</c:v>
                </c:pt>
                <c:pt idx="21">
                  <c:v>820</c:v>
                </c:pt>
                <c:pt idx="22">
                  <c:v>840</c:v>
                </c:pt>
                <c:pt idx="23">
                  <c:v>810</c:v>
                </c:pt>
                <c:pt idx="24">
                  <c:v>815</c:v>
                </c:pt>
                <c:pt idx="25">
                  <c:v>830</c:v>
                </c:pt>
                <c:pt idx="26">
                  <c:v>840</c:v>
                </c:pt>
                <c:pt idx="27">
                  <c:v>800</c:v>
                </c:pt>
                <c:pt idx="28">
                  <c:v>780</c:v>
                </c:pt>
                <c:pt idx="29">
                  <c:v>840</c:v>
                </c:pt>
                <c:pt idx="30">
                  <c:v>840</c:v>
                </c:pt>
                <c:pt idx="31">
                  <c:v>840</c:v>
                </c:pt>
                <c:pt idx="32">
                  <c:v>800</c:v>
                </c:pt>
                <c:pt idx="33">
                  <c:v>800</c:v>
                </c:pt>
                <c:pt idx="34">
                  <c:v>830</c:v>
                </c:pt>
                <c:pt idx="35">
                  <c:v>800</c:v>
                </c:pt>
                <c:pt idx="36">
                  <c:v>840</c:v>
                </c:pt>
                <c:pt idx="37">
                  <c:v>840</c:v>
                </c:pt>
                <c:pt idx="38">
                  <c:v>870</c:v>
                </c:pt>
                <c:pt idx="39">
                  <c:v>840</c:v>
                </c:pt>
                <c:pt idx="40">
                  <c:v>840</c:v>
                </c:pt>
                <c:pt idx="41">
                  <c:v>840</c:v>
                </c:pt>
              </c:numCache>
            </c:numRef>
          </c:xVal>
          <c:yVal>
            <c:numRef>
              <c:f>Feuil1!$F$3:$F$44</c:f>
              <c:numCache>
                <c:formatCode>General</c:formatCode>
                <c:ptCount val="42"/>
                <c:pt idx="0">
                  <c:v>559</c:v>
                </c:pt>
                <c:pt idx="1">
                  <c:v>354</c:v>
                </c:pt>
                <c:pt idx="2">
                  <c:v>373</c:v>
                </c:pt>
                <c:pt idx="3">
                  <c:v>447</c:v>
                </c:pt>
                <c:pt idx="4">
                  <c:v>503</c:v>
                </c:pt>
                <c:pt idx="5">
                  <c:v>459</c:v>
                </c:pt>
                <c:pt idx="6">
                  <c:v>559</c:v>
                </c:pt>
                <c:pt idx="7">
                  <c:v>559</c:v>
                </c:pt>
                <c:pt idx="8">
                  <c:v>647</c:v>
                </c:pt>
                <c:pt idx="9">
                  <c:v>671</c:v>
                </c:pt>
                <c:pt idx="10">
                  <c:v>647</c:v>
                </c:pt>
                <c:pt idx="11">
                  <c:v>634</c:v>
                </c:pt>
                <c:pt idx="12">
                  <c:v>634</c:v>
                </c:pt>
                <c:pt idx="13">
                  <c:v>634</c:v>
                </c:pt>
                <c:pt idx="14">
                  <c:v>760</c:v>
                </c:pt>
                <c:pt idx="15">
                  <c:v>761</c:v>
                </c:pt>
                <c:pt idx="16">
                  <c:v>760</c:v>
                </c:pt>
                <c:pt idx="17">
                  <c:v>634</c:v>
                </c:pt>
                <c:pt idx="18">
                  <c:v>783</c:v>
                </c:pt>
                <c:pt idx="19">
                  <c:v>634</c:v>
                </c:pt>
                <c:pt idx="20">
                  <c:v>708</c:v>
                </c:pt>
                <c:pt idx="21">
                  <c:v>910</c:v>
                </c:pt>
                <c:pt idx="22">
                  <c:v>910</c:v>
                </c:pt>
                <c:pt idx="23">
                  <c:v>875</c:v>
                </c:pt>
                <c:pt idx="24">
                  <c:v>828</c:v>
                </c:pt>
                <c:pt idx="25">
                  <c:v>895</c:v>
                </c:pt>
                <c:pt idx="26">
                  <c:v>895</c:v>
                </c:pt>
                <c:pt idx="27">
                  <c:v>895</c:v>
                </c:pt>
                <c:pt idx="28">
                  <c:v>906</c:v>
                </c:pt>
                <c:pt idx="29">
                  <c:v>910</c:v>
                </c:pt>
                <c:pt idx="30">
                  <c:v>910</c:v>
                </c:pt>
                <c:pt idx="31">
                  <c:v>910</c:v>
                </c:pt>
                <c:pt idx="32">
                  <c:v>910</c:v>
                </c:pt>
                <c:pt idx="33">
                  <c:v>522</c:v>
                </c:pt>
                <c:pt idx="34">
                  <c:v>634</c:v>
                </c:pt>
                <c:pt idx="35">
                  <c:v>895</c:v>
                </c:pt>
                <c:pt idx="36">
                  <c:v>634</c:v>
                </c:pt>
                <c:pt idx="37">
                  <c:v>709</c:v>
                </c:pt>
                <c:pt idx="38">
                  <c:v>1268</c:v>
                </c:pt>
                <c:pt idx="39">
                  <c:v>895</c:v>
                </c:pt>
                <c:pt idx="40">
                  <c:v>895</c:v>
                </c:pt>
                <c:pt idx="41">
                  <c:v>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E5-4FFE-9522-C493F23704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7704639"/>
        <c:axId val="1069357839"/>
      </c:scatterChart>
      <c:valAx>
        <c:axId val="12977046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9357839"/>
        <c:crosses val="autoZero"/>
        <c:crossBetween val="midCat"/>
      </c:valAx>
      <c:valAx>
        <c:axId val="1069357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77046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TO sfc = f(power)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Feuil1!$F$3:$F$44</c:f>
              <c:numCache>
                <c:formatCode>General</c:formatCode>
                <c:ptCount val="42"/>
                <c:pt idx="0">
                  <c:v>559</c:v>
                </c:pt>
                <c:pt idx="1">
                  <c:v>354</c:v>
                </c:pt>
                <c:pt idx="2">
                  <c:v>373</c:v>
                </c:pt>
                <c:pt idx="3">
                  <c:v>447</c:v>
                </c:pt>
                <c:pt idx="4">
                  <c:v>503</c:v>
                </c:pt>
                <c:pt idx="5">
                  <c:v>459</c:v>
                </c:pt>
                <c:pt idx="6">
                  <c:v>559</c:v>
                </c:pt>
                <c:pt idx="7">
                  <c:v>559</c:v>
                </c:pt>
                <c:pt idx="8">
                  <c:v>647</c:v>
                </c:pt>
                <c:pt idx="9">
                  <c:v>671</c:v>
                </c:pt>
                <c:pt idx="10">
                  <c:v>647</c:v>
                </c:pt>
                <c:pt idx="11">
                  <c:v>634</c:v>
                </c:pt>
                <c:pt idx="12">
                  <c:v>634</c:v>
                </c:pt>
                <c:pt idx="13">
                  <c:v>634</c:v>
                </c:pt>
                <c:pt idx="14">
                  <c:v>760</c:v>
                </c:pt>
                <c:pt idx="15">
                  <c:v>761</c:v>
                </c:pt>
                <c:pt idx="16">
                  <c:v>760</c:v>
                </c:pt>
                <c:pt idx="17">
                  <c:v>634</c:v>
                </c:pt>
                <c:pt idx="18">
                  <c:v>783</c:v>
                </c:pt>
                <c:pt idx="19">
                  <c:v>634</c:v>
                </c:pt>
                <c:pt idx="20">
                  <c:v>708</c:v>
                </c:pt>
                <c:pt idx="21">
                  <c:v>910</c:v>
                </c:pt>
                <c:pt idx="22">
                  <c:v>910</c:v>
                </c:pt>
                <c:pt idx="23">
                  <c:v>875</c:v>
                </c:pt>
                <c:pt idx="24">
                  <c:v>828</c:v>
                </c:pt>
                <c:pt idx="25">
                  <c:v>895</c:v>
                </c:pt>
                <c:pt idx="26">
                  <c:v>895</c:v>
                </c:pt>
                <c:pt idx="27">
                  <c:v>895</c:v>
                </c:pt>
                <c:pt idx="28">
                  <c:v>906</c:v>
                </c:pt>
                <c:pt idx="29">
                  <c:v>910</c:v>
                </c:pt>
                <c:pt idx="30">
                  <c:v>910</c:v>
                </c:pt>
                <c:pt idx="31">
                  <c:v>910</c:v>
                </c:pt>
                <c:pt idx="32">
                  <c:v>910</c:v>
                </c:pt>
                <c:pt idx="33">
                  <c:v>522</c:v>
                </c:pt>
                <c:pt idx="34">
                  <c:v>634</c:v>
                </c:pt>
                <c:pt idx="35">
                  <c:v>895</c:v>
                </c:pt>
                <c:pt idx="36">
                  <c:v>634</c:v>
                </c:pt>
                <c:pt idx="37">
                  <c:v>709</c:v>
                </c:pt>
                <c:pt idx="38">
                  <c:v>1268</c:v>
                </c:pt>
                <c:pt idx="39">
                  <c:v>895</c:v>
                </c:pt>
                <c:pt idx="40">
                  <c:v>895</c:v>
                </c:pt>
                <c:pt idx="41">
                  <c:v>667</c:v>
                </c:pt>
              </c:numCache>
            </c:numRef>
          </c:xVal>
          <c:yVal>
            <c:numRef>
              <c:f>Feuil1!$S$3:$S$44</c:f>
              <c:numCache>
                <c:formatCode>General</c:formatCode>
                <c:ptCount val="42"/>
                <c:pt idx="1">
                  <c:v>0.65700000000000003</c:v>
                </c:pt>
                <c:pt idx="2">
                  <c:v>0.63700000000000001</c:v>
                </c:pt>
                <c:pt idx="3">
                  <c:v>0.64</c:v>
                </c:pt>
                <c:pt idx="5">
                  <c:v>0.60199999999999998</c:v>
                </c:pt>
                <c:pt idx="6">
                  <c:v>0.58499999999999996</c:v>
                </c:pt>
                <c:pt idx="7">
                  <c:v>0.58499999999999996</c:v>
                </c:pt>
                <c:pt idx="11">
                  <c:v>0.59099999999999997</c:v>
                </c:pt>
                <c:pt idx="12">
                  <c:v>0.60099999999999998</c:v>
                </c:pt>
                <c:pt idx="13">
                  <c:v>0.60099999999999998</c:v>
                </c:pt>
                <c:pt idx="14">
                  <c:v>0.55400000000000005</c:v>
                </c:pt>
                <c:pt idx="15">
                  <c:v>0.55400000000000005</c:v>
                </c:pt>
                <c:pt idx="16">
                  <c:v>0.55300000000000005</c:v>
                </c:pt>
                <c:pt idx="18">
                  <c:v>0.54800000000000004</c:v>
                </c:pt>
                <c:pt idx="20">
                  <c:v>0.56699999999999995</c:v>
                </c:pt>
                <c:pt idx="21">
                  <c:v>0.50900000000000001</c:v>
                </c:pt>
                <c:pt idx="22">
                  <c:v>0.51600000000000001</c:v>
                </c:pt>
                <c:pt idx="23">
                  <c:v>0.53600000000000003</c:v>
                </c:pt>
                <c:pt idx="25">
                  <c:v>0.54700000000000004</c:v>
                </c:pt>
                <c:pt idx="26">
                  <c:v>0.54700000000000004</c:v>
                </c:pt>
                <c:pt idx="27">
                  <c:v>0.54600000000000004</c:v>
                </c:pt>
                <c:pt idx="28">
                  <c:v>0.54600000000000004</c:v>
                </c:pt>
                <c:pt idx="29">
                  <c:v>0.52</c:v>
                </c:pt>
                <c:pt idx="32">
                  <c:v>0.52800000000000002</c:v>
                </c:pt>
                <c:pt idx="33">
                  <c:v>0.70299999999999996</c:v>
                </c:pt>
                <c:pt idx="34">
                  <c:v>0.62</c:v>
                </c:pt>
                <c:pt idx="38">
                  <c:v>0.54600000000000004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74-4902-950C-D21287727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8963759"/>
        <c:axId val="1069355439"/>
      </c:scatterChart>
      <c:valAx>
        <c:axId val="1228963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9355439"/>
        <c:crosses val="autoZero"/>
        <c:crossBetween val="midCat"/>
      </c:valAx>
      <c:valAx>
        <c:axId val="1069355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89637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P_th = f(P_rated)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Feuil1!$F$3:$F$44</c:f>
              <c:numCache>
                <c:formatCode>General</c:formatCode>
                <c:ptCount val="42"/>
                <c:pt idx="0">
                  <c:v>559</c:v>
                </c:pt>
                <c:pt idx="1">
                  <c:v>354</c:v>
                </c:pt>
                <c:pt idx="2">
                  <c:v>373</c:v>
                </c:pt>
                <c:pt idx="3">
                  <c:v>447</c:v>
                </c:pt>
                <c:pt idx="4">
                  <c:v>503</c:v>
                </c:pt>
                <c:pt idx="5">
                  <c:v>459</c:v>
                </c:pt>
                <c:pt idx="6">
                  <c:v>559</c:v>
                </c:pt>
                <c:pt idx="7">
                  <c:v>559</c:v>
                </c:pt>
                <c:pt idx="8">
                  <c:v>647</c:v>
                </c:pt>
                <c:pt idx="9">
                  <c:v>671</c:v>
                </c:pt>
                <c:pt idx="10">
                  <c:v>647</c:v>
                </c:pt>
                <c:pt idx="11">
                  <c:v>634</c:v>
                </c:pt>
                <c:pt idx="12">
                  <c:v>634</c:v>
                </c:pt>
                <c:pt idx="13">
                  <c:v>634</c:v>
                </c:pt>
                <c:pt idx="14">
                  <c:v>760</c:v>
                </c:pt>
                <c:pt idx="15">
                  <c:v>761</c:v>
                </c:pt>
                <c:pt idx="16">
                  <c:v>760</c:v>
                </c:pt>
                <c:pt idx="17">
                  <c:v>634</c:v>
                </c:pt>
                <c:pt idx="18">
                  <c:v>783</c:v>
                </c:pt>
                <c:pt idx="19">
                  <c:v>634</c:v>
                </c:pt>
                <c:pt idx="20">
                  <c:v>708</c:v>
                </c:pt>
                <c:pt idx="21">
                  <c:v>910</c:v>
                </c:pt>
                <c:pt idx="22">
                  <c:v>910</c:v>
                </c:pt>
                <c:pt idx="23">
                  <c:v>875</c:v>
                </c:pt>
                <c:pt idx="24">
                  <c:v>828</c:v>
                </c:pt>
                <c:pt idx="25">
                  <c:v>895</c:v>
                </c:pt>
                <c:pt idx="26">
                  <c:v>895</c:v>
                </c:pt>
                <c:pt idx="27">
                  <c:v>895</c:v>
                </c:pt>
                <c:pt idx="28">
                  <c:v>906</c:v>
                </c:pt>
                <c:pt idx="29">
                  <c:v>910</c:v>
                </c:pt>
                <c:pt idx="30">
                  <c:v>910</c:v>
                </c:pt>
                <c:pt idx="31">
                  <c:v>910</c:v>
                </c:pt>
                <c:pt idx="32">
                  <c:v>910</c:v>
                </c:pt>
                <c:pt idx="33">
                  <c:v>522</c:v>
                </c:pt>
                <c:pt idx="34">
                  <c:v>634</c:v>
                </c:pt>
                <c:pt idx="35">
                  <c:v>895</c:v>
                </c:pt>
                <c:pt idx="36">
                  <c:v>634</c:v>
                </c:pt>
                <c:pt idx="37">
                  <c:v>709</c:v>
                </c:pt>
                <c:pt idx="38">
                  <c:v>1268</c:v>
                </c:pt>
                <c:pt idx="39">
                  <c:v>895</c:v>
                </c:pt>
                <c:pt idx="40">
                  <c:v>895</c:v>
                </c:pt>
                <c:pt idx="41">
                  <c:v>667</c:v>
                </c:pt>
              </c:numCache>
            </c:numRef>
          </c:xVal>
          <c:yVal>
            <c:numRef>
              <c:f>Feuil1!$Q$3:$Q$44</c:f>
              <c:numCache>
                <c:formatCode>General</c:formatCode>
                <c:ptCount val="42"/>
                <c:pt idx="27">
                  <c:v>1197</c:v>
                </c:pt>
                <c:pt idx="33">
                  <c:v>1178</c:v>
                </c:pt>
                <c:pt idx="34">
                  <c:v>1107</c:v>
                </c:pt>
                <c:pt idx="36">
                  <c:v>1342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3D-49B3-B538-EAF81B8B98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8786239"/>
        <c:axId val="1391518463"/>
      </c:scatterChart>
      <c:valAx>
        <c:axId val="15687862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1518463"/>
        <c:crosses val="autoZero"/>
        <c:crossBetween val="midCat"/>
      </c:valAx>
      <c:valAx>
        <c:axId val="1391518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7862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OPR = f(Power)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Feuil1!$F$3:$F$44</c:f>
              <c:numCache>
                <c:formatCode>General</c:formatCode>
                <c:ptCount val="42"/>
                <c:pt idx="0">
                  <c:v>559</c:v>
                </c:pt>
                <c:pt idx="1">
                  <c:v>354</c:v>
                </c:pt>
                <c:pt idx="2">
                  <c:v>373</c:v>
                </c:pt>
                <c:pt idx="3">
                  <c:v>447</c:v>
                </c:pt>
                <c:pt idx="4">
                  <c:v>503</c:v>
                </c:pt>
                <c:pt idx="5">
                  <c:v>459</c:v>
                </c:pt>
                <c:pt idx="6">
                  <c:v>559</c:v>
                </c:pt>
                <c:pt idx="7">
                  <c:v>559</c:v>
                </c:pt>
                <c:pt idx="8">
                  <c:v>647</c:v>
                </c:pt>
                <c:pt idx="9">
                  <c:v>671</c:v>
                </c:pt>
                <c:pt idx="10">
                  <c:v>647</c:v>
                </c:pt>
                <c:pt idx="11">
                  <c:v>634</c:v>
                </c:pt>
                <c:pt idx="12">
                  <c:v>634</c:v>
                </c:pt>
                <c:pt idx="13">
                  <c:v>634</c:v>
                </c:pt>
                <c:pt idx="14">
                  <c:v>760</c:v>
                </c:pt>
                <c:pt idx="15">
                  <c:v>761</c:v>
                </c:pt>
                <c:pt idx="16">
                  <c:v>760</c:v>
                </c:pt>
                <c:pt idx="17">
                  <c:v>634</c:v>
                </c:pt>
                <c:pt idx="18">
                  <c:v>783</c:v>
                </c:pt>
                <c:pt idx="19">
                  <c:v>634</c:v>
                </c:pt>
                <c:pt idx="20">
                  <c:v>708</c:v>
                </c:pt>
                <c:pt idx="21">
                  <c:v>910</c:v>
                </c:pt>
                <c:pt idx="22">
                  <c:v>910</c:v>
                </c:pt>
                <c:pt idx="23">
                  <c:v>875</c:v>
                </c:pt>
                <c:pt idx="24">
                  <c:v>828</c:v>
                </c:pt>
                <c:pt idx="25">
                  <c:v>895</c:v>
                </c:pt>
                <c:pt idx="26">
                  <c:v>895</c:v>
                </c:pt>
                <c:pt idx="27">
                  <c:v>895</c:v>
                </c:pt>
                <c:pt idx="28">
                  <c:v>906</c:v>
                </c:pt>
                <c:pt idx="29">
                  <c:v>910</c:v>
                </c:pt>
                <c:pt idx="30">
                  <c:v>910</c:v>
                </c:pt>
                <c:pt idx="31">
                  <c:v>910</c:v>
                </c:pt>
                <c:pt idx="32">
                  <c:v>910</c:v>
                </c:pt>
                <c:pt idx="33">
                  <c:v>522</c:v>
                </c:pt>
                <c:pt idx="34">
                  <c:v>634</c:v>
                </c:pt>
                <c:pt idx="35">
                  <c:v>895</c:v>
                </c:pt>
                <c:pt idx="36">
                  <c:v>634</c:v>
                </c:pt>
                <c:pt idx="37">
                  <c:v>709</c:v>
                </c:pt>
                <c:pt idx="38">
                  <c:v>1268</c:v>
                </c:pt>
                <c:pt idx="39">
                  <c:v>895</c:v>
                </c:pt>
                <c:pt idx="40">
                  <c:v>895</c:v>
                </c:pt>
                <c:pt idx="41">
                  <c:v>667</c:v>
                </c:pt>
              </c:numCache>
            </c:numRef>
          </c:xVal>
          <c:yVal>
            <c:numRef>
              <c:f>Feuil1!$O$3:$O$44</c:f>
              <c:numCache>
                <c:formatCode>General</c:formatCode>
                <c:ptCount val="42"/>
                <c:pt idx="6">
                  <c:v>7</c:v>
                </c:pt>
                <c:pt idx="7">
                  <c:v>7</c:v>
                </c:pt>
                <c:pt idx="12">
                  <c:v>8</c:v>
                </c:pt>
                <c:pt idx="14">
                  <c:v>8.5</c:v>
                </c:pt>
                <c:pt idx="15">
                  <c:v>8.5</c:v>
                </c:pt>
                <c:pt idx="16">
                  <c:v>8.5</c:v>
                </c:pt>
                <c:pt idx="18">
                  <c:v>8.5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7">
                  <c:v>10.8</c:v>
                </c:pt>
                <c:pt idx="28">
                  <c:v>10.8</c:v>
                </c:pt>
                <c:pt idx="33">
                  <c:v>8.5</c:v>
                </c:pt>
                <c:pt idx="34">
                  <c:v>9.5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C6A-4220-92BD-AC5D59FBFF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8728623"/>
        <c:axId val="1043170687"/>
      </c:scatterChart>
      <c:valAx>
        <c:axId val="1398728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3170687"/>
        <c:crosses val="autoZero"/>
        <c:crossBetween val="midCat"/>
      </c:valAx>
      <c:valAx>
        <c:axId val="1043170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7286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ITT_max = f(Power)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Feuil1!$F$3:$F$44</c:f>
              <c:numCache>
                <c:formatCode>General</c:formatCode>
                <c:ptCount val="42"/>
                <c:pt idx="0">
                  <c:v>559</c:v>
                </c:pt>
                <c:pt idx="1">
                  <c:v>354</c:v>
                </c:pt>
                <c:pt idx="2">
                  <c:v>373</c:v>
                </c:pt>
                <c:pt idx="3">
                  <c:v>447</c:v>
                </c:pt>
                <c:pt idx="4">
                  <c:v>503</c:v>
                </c:pt>
                <c:pt idx="5">
                  <c:v>459</c:v>
                </c:pt>
                <c:pt idx="6">
                  <c:v>559</c:v>
                </c:pt>
                <c:pt idx="7">
                  <c:v>559</c:v>
                </c:pt>
                <c:pt idx="8">
                  <c:v>647</c:v>
                </c:pt>
                <c:pt idx="9">
                  <c:v>671</c:v>
                </c:pt>
                <c:pt idx="10">
                  <c:v>647</c:v>
                </c:pt>
                <c:pt idx="11">
                  <c:v>634</c:v>
                </c:pt>
                <c:pt idx="12">
                  <c:v>634</c:v>
                </c:pt>
                <c:pt idx="13">
                  <c:v>634</c:v>
                </c:pt>
                <c:pt idx="14">
                  <c:v>760</c:v>
                </c:pt>
                <c:pt idx="15">
                  <c:v>761</c:v>
                </c:pt>
                <c:pt idx="16">
                  <c:v>760</c:v>
                </c:pt>
                <c:pt idx="17">
                  <c:v>634</c:v>
                </c:pt>
                <c:pt idx="18">
                  <c:v>783</c:v>
                </c:pt>
                <c:pt idx="19">
                  <c:v>634</c:v>
                </c:pt>
                <c:pt idx="20">
                  <c:v>708</c:v>
                </c:pt>
                <c:pt idx="21">
                  <c:v>910</c:v>
                </c:pt>
                <c:pt idx="22">
                  <c:v>910</c:v>
                </c:pt>
                <c:pt idx="23">
                  <c:v>875</c:v>
                </c:pt>
                <c:pt idx="24">
                  <c:v>828</c:v>
                </c:pt>
                <c:pt idx="25">
                  <c:v>895</c:v>
                </c:pt>
                <c:pt idx="26">
                  <c:v>895</c:v>
                </c:pt>
                <c:pt idx="27">
                  <c:v>895</c:v>
                </c:pt>
                <c:pt idx="28">
                  <c:v>906</c:v>
                </c:pt>
                <c:pt idx="29">
                  <c:v>910</c:v>
                </c:pt>
                <c:pt idx="30">
                  <c:v>910</c:v>
                </c:pt>
                <c:pt idx="31">
                  <c:v>910</c:v>
                </c:pt>
                <c:pt idx="32">
                  <c:v>910</c:v>
                </c:pt>
                <c:pt idx="33">
                  <c:v>522</c:v>
                </c:pt>
                <c:pt idx="34">
                  <c:v>634</c:v>
                </c:pt>
                <c:pt idx="35">
                  <c:v>895</c:v>
                </c:pt>
                <c:pt idx="36">
                  <c:v>634</c:v>
                </c:pt>
                <c:pt idx="37">
                  <c:v>709</c:v>
                </c:pt>
                <c:pt idx="38">
                  <c:v>1268</c:v>
                </c:pt>
                <c:pt idx="39">
                  <c:v>895</c:v>
                </c:pt>
                <c:pt idx="40">
                  <c:v>895</c:v>
                </c:pt>
                <c:pt idx="41">
                  <c:v>667</c:v>
                </c:pt>
              </c:numCache>
            </c:numRef>
          </c:xVal>
          <c:yVal>
            <c:numRef>
              <c:f>Feuil1!$L$3:$L$44</c:f>
              <c:numCache>
                <c:formatCode>General</c:formatCode>
                <c:ptCount val="42"/>
                <c:pt idx="0">
                  <c:v>805</c:v>
                </c:pt>
                <c:pt idx="1">
                  <c:v>685</c:v>
                </c:pt>
                <c:pt idx="2">
                  <c:v>725</c:v>
                </c:pt>
                <c:pt idx="3">
                  <c:v>805</c:v>
                </c:pt>
                <c:pt idx="4">
                  <c:v>805</c:v>
                </c:pt>
                <c:pt idx="5">
                  <c:v>725</c:v>
                </c:pt>
                <c:pt idx="6">
                  <c:v>805</c:v>
                </c:pt>
                <c:pt idx="7">
                  <c:v>805</c:v>
                </c:pt>
                <c:pt idx="8">
                  <c:v>825</c:v>
                </c:pt>
                <c:pt idx="9">
                  <c:v>860</c:v>
                </c:pt>
                <c:pt idx="10">
                  <c:v>825</c:v>
                </c:pt>
                <c:pt idx="11">
                  <c:v>750</c:v>
                </c:pt>
                <c:pt idx="12">
                  <c:v>800</c:v>
                </c:pt>
                <c:pt idx="13">
                  <c:v>800</c:v>
                </c:pt>
                <c:pt idx="14">
                  <c:v>800</c:v>
                </c:pt>
                <c:pt idx="15">
                  <c:v>800</c:v>
                </c:pt>
                <c:pt idx="16">
                  <c:v>812</c:v>
                </c:pt>
                <c:pt idx="17">
                  <c:v>820</c:v>
                </c:pt>
                <c:pt idx="18">
                  <c:v>820</c:v>
                </c:pt>
                <c:pt idx="19">
                  <c:v>800</c:v>
                </c:pt>
                <c:pt idx="20">
                  <c:v>800</c:v>
                </c:pt>
                <c:pt idx="21">
                  <c:v>820</c:v>
                </c:pt>
                <c:pt idx="22">
                  <c:v>840</c:v>
                </c:pt>
                <c:pt idx="23">
                  <c:v>810</c:v>
                </c:pt>
                <c:pt idx="24">
                  <c:v>815</c:v>
                </c:pt>
                <c:pt idx="25">
                  <c:v>830</c:v>
                </c:pt>
                <c:pt idx="26">
                  <c:v>840</c:v>
                </c:pt>
                <c:pt idx="27">
                  <c:v>800</c:v>
                </c:pt>
                <c:pt idx="28">
                  <c:v>780</c:v>
                </c:pt>
                <c:pt idx="29">
                  <c:v>840</c:v>
                </c:pt>
                <c:pt idx="30">
                  <c:v>840</c:v>
                </c:pt>
                <c:pt idx="31">
                  <c:v>840</c:v>
                </c:pt>
                <c:pt idx="32">
                  <c:v>800</c:v>
                </c:pt>
                <c:pt idx="33">
                  <c:v>800</c:v>
                </c:pt>
                <c:pt idx="34">
                  <c:v>830</c:v>
                </c:pt>
                <c:pt idx="35">
                  <c:v>800</c:v>
                </c:pt>
                <c:pt idx="36">
                  <c:v>840</c:v>
                </c:pt>
                <c:pt idx="37">
                  <c:v>840</c:v>
                </c:pt>
                <c:pt idx="38">
                  <c:v>870</c:v>
                </c:pt>
                <c:pt idx="39">
                  <c:v>840</c:v>
                </c:pt>
                <c:pt idx="40">
                  <c:v>840</c:v>
                </c:pt>
                <c:pt idx="41">
                  <c:v>840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75-4436-87D2-F42BDFD3A2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5750991"/>
        <c:axId val="1599705471"/>
      </c:scatterChart>
      <c:valAx>
        <c:axId val="1605750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9705471"/>
        <c:crosses val="autoZero"/>
        <c:crossBetween val="midCat"/>
      </c:valAx>
      <c:valAx>
        <c:axId val="1599705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57509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1076325</xdr:colOff>
      <xdr:row>46</xdr:row>
      <xdr:rowOff>4762</xdr:rowOff>
    </xdr:from>
    <xdr:to>
      <xdr:col>5</xdr:col>
      <xdr:colOff>704850</xdr:colOff>
      <xdr:row>65</xdr:row>
      <xdr:rowOff>76200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9524</xdr:colOff>
      <xdr:row>65</xdr:row>
      <xdr:rowOff>71436</xdr:rowOff>
    </xdr:from>
    <xdr:to>
      <xdr:col>5</xdr:col>
      <xdr:colOff>714374</xdr:colOff>
      <xdr:row>82</xdr:row>
      <xdr:rowOff>19049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723899</xdr:colOff>
      <xdr:row>65</xdr:row>
      <xdr:rowOff>71436</xdr:rowOff>
    </xdr:from>
    <xdr:to>
      <xdr:col>8</xdr:col>
      <xdr:colOff>1752599</xdr:colOff>
      <xdr:row>82</xdr:row>
      <xdr:rowOff>19049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1752600</xdr:colOff>
      <xdr:row>65</xdr:row>
      <xdr:rowOff>80961</xdr:rowOff>
    </xdr:from>
    <xdr:to>
      <xdr:col>11</xdr:col>
      <xdr:colOff>428625</xdr:colOff>
      <xdr:row>82</xdr:row>
      <xdr:rowOff>28574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19050</xdr:colOff>
      <xdr:row>82</xdr:row>
      <xdr:rowOff>42861</xdr:rowOff>
    </xdr:from>
    <xdr:to>
      <xdr:col>5</xdr:col>
      <xdr:colOff>752475</xdr:colOff>
      <xdr:row>97</xdr:row>
      <xdr:rowOff>142874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733425</xdr:colOff>
      <xdr:row>82</xdr:row>
      <xdr:rowOff>33337</xdr:rowOff>
    </xdr:from>
    <xdr:to>
      <xdr:col>8</xdr:col>
      <xdr:colOff>1695450</xdr:colOff>
      <xdr:row>97</xdr:row>
      <xdr:rowOff>142875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28574</xdr:colOff>
      <xdr:row>97</xdr:row>
      <xdr:rowOff>147637</xdr:rowOff>
    </xdr:from>
    <xdr:to>
      <xdr:col>5</xdr:col>
      <xdr:colOff>752474</xdr:colOff>
      <xdr:row>113</xdr:row>
      <xdr:rowOff>142875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704850</xdr:colOff>
      <xdr:row>97</xdr:row>
      <xdr:rowOff>147637</xdr:rowOff>
    </xdr:from>
    <xdr:to>
      <xdr:col>8</xdr:col>
      <xdr:colOff>1704975</xdr:colOff>
      <xdr:row>113</xdr:row>
      <xdr:rowOff>142875</xdr:rowOff>
    </xdr:to>
    <xdr:graphicFrame macro="">
      <xdr:nvGraphicFramePr>
        <xdr:cNvPr id="10" name="Graphiqu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28574</xdr:colOff>
      <xdr:row>113</xdr:row>
      <xdr:rowOff>157162</xdr:rowOff>
    </xdr:from>
    <xdr:to>
      <xdr:col>5</xdr:col>
      <xdr:colOff>733424</xdr:colOff>
      <xdr:row>130</xdr:row>
      <xdr:rowOff>57150</xdr:rowOff>
    </xdr:to>
    <xdr:graphicFrame macro="">
      <xdr:nvGraphicFramePr>
        <xdr:cNvPr id="12" name="Graphiqu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14</xdr:col>
      <xdr:colOff>2905125</xdr:colOff>
      <xdr:row>47</xdr:row>
      <xdr:rowOff>33337</xdr:rowOff>
    </xdr:from>
    <xdr:to>
      <xdr:col>16</xdr:col>
      <xdr:colOff>571500</xdr:colOff>
      <xdr:row>61</xdr:row>
      <xdr:rowOff>109537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8</xdr:col>
      <xdr:colOff>2047875</xdr:colOff>
      <xdr:row>97</xdr:row>
      <xdr:rowOff>123825</xdr:rowOff>
    </xdr:from>
    <xdr:to>
      <xdr:col>11</xdr:col>
      <xdr:colOff>735104</xdr:colOff>
      <xdr:row>113</xdr:row>
      <xdr:rowOff>131355</xdr:rowOff>
    </xdr:to>
    <xdr:graphicFrame macro="">
      <xdr:nvGraphicFramePr>
        <xdr:cNvPr id="13" name="Graphiqu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11</xdr:col>
      <xdr:colOff>885824</xdr:colOff>
      <xdr:row>97</xdr:row>
      <xdr:rowOff>123824</xdr:rowOff>
    </xdr:from>
    <xdr:to>
      <xdr:col>14</xdr:col>
      <xdr:colOff>609599</xdr:colOff>
      <xdr:row>113</xdr:row>
      <xdr:rowOff>171449</xdr:rowOff>
    </xdr:to>
    <xdr:graphicFrame macro="">
      <xdr:nvGraphicFramePr>
        <xdr:cNvPr id="14" name="Graphiqu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7"/>
  <sheetViews>
    <sheetView tabSelected="1" topLeftCell="A60" workbookViewId="0">
      <pane xSplit="1" topLeftCell="B1" activePane="topRight" state="frozen"/>
      <selection pane="topRight" activeCell="M77" sqref="M77"/>
    </sheetView>
  </sheetViews>
  <sheetFormatPr baseColWidth="10" defaultColWidth="9.140625" defaultRowHeight="15" x14ac:dyDescent="0.25"/>
  <cols>
    <col min="1" max="1" width="16.28515625" bestFit="1" customWidth="1"/>
    <col min="3" max="3" width="19.28515625" bestFit="1" customWidth="1"/>
    <col min="4" max="4" width="21.7109375" bestFit="1" customWidth="1"/>
    <col min="5" max="5" width="19.42578125" bestFit="1" customWidth="1"/>
    <col min="6" max="6" width="26.7109375" bestFit="1" customWidth="1"/>
    <col min="7" max="7" width="26.7109375" customWidth="1"/>
    <col min="8" max="9" width="36" bestFit="1" customWidth="1"/>
    <col min="10" max="10" width="29" bestFit="1" customWidth="1"/>
    <col min="11" max="11" width="35.42578125" bestFit="1" customWidth="1"/>
    <col min="12" max="12" width="19.28515625" bestFit="1" customWidth="1"/>
    <col min="13" max="13" width="35.140625" bestFit="1" customWidth="1"/>
    <col min="14" max="14" width="32.42578125" bestFit="1" customWidth="1"/>
    <col min="15" max="15" width="68.5703125" bestFit="1" customWidth="1"/>
    <col min="16" max="16" width="35" bestFit="1" customWidth="1"/>
    <col min="17" max="17" width="26.5703125" bestFit="1" customWidth="1"/>
    <col min="18" max="18" width="35" customWidth="1"/>
    <col min="19" max="19" width="54.28515625" bestFit="1" customWidth="1"/>
    <col min="20" max="20" width="27.28515625" bestFit="1" customWidth="1"/>
    <col min="21" max="21" width="35.28515625" bestFit="1" customWidth="1"/>
    <col min="22" max="22" width="35.28515625" customWidth="1"/>
    <col min="23" max="23" width="30.28515625" bestFit="1" customWidth="1"/>
    <col min="24" max="24" width="29.140625" bestFit="1" customWidth="1"/>
    <col min="25" max="25" width="29.140625" customWidth="1"/>
    <col min="27" max="27" width="22.85546875" bestFit="1" customWidth="1"/>
    <col min="28" max="28" width="23.140625" bestFit="1" customWidth="1"/>
  </cols>
  <sheetData>
    <row r="1" spans="1:28" ht="15.75" thickBot="1" x14ac:dyDescent="0.3">
      <c r="C1" s="13" t="s">
        <v>22</v>
      </c>
      <c r="D1" s="13"/>
      <c r="E1" s="13"/>
      <c r="F1" s="13"/>
      <c r="G1" s="13"/>
      <c r="H1" s="13" t="s">
        <v>23</v>
      </c>
      <c r="I1" s="13"/>
      <c r="J1" s="13" t="s">
        <v>22</v>
      </c>
      <c r="K1" s="13"/>
      <c r="L1" s="13"/>
      <c r="M1" s="13"/>
      <c r="N1" s="13"/>
      <c r="O1" t="s">
        <v>26</v>
      </c>
      <c r="P1" t="s">
        <v>22</v>
      </c>
      <c r="Q1" s="13" t="s">
        <v>73</v>
      </c>
      <c r="R1" s="13"/>
      <c r="S1" s="13"/>
      <c r="T1" s="13"/>
      <c r="U1" s="13"/>
      <c r="V1" s="13"/>
      <c r="W1" s="13"/>
      <c r="X1" s="13"/>
      <c r="Y1" s="1"/>
    </row>
    <row r="2" spans="1:28" x14ac:dyDescent="0.25">
      <c r="A2" t="s">
        <v>0</v>
      </c>
      <c r="B2" t="s">
        <v>27</v>
      </c>
      <c r="C2" t="s">
        <v>1</v>
      </c>
      <c r="D2" t="s">
        <v>2</v>
      </c>
      <c r="E2" t="s">
        <v>3</v>
      </c>
      <c r="F2" t="s">
        <v>16</v>
      </c>
      <c r="G2" t="s">
        <v>77</v>
      </c>
      <c r="H2" t="s">
        <v>24</v>
      </c>
      <c r="I2" t="s">
        <v>29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28</v>
      </c>
      <c r="P2" t="s">
        <v>48</v>
      </c>
      <c r="Q2" t="s">
        <v>74</v>
      </c>
      <c r="R2" t="s">
        <v>75</v>
      </c>
      <c r="S2" t="s">
        <v>80</v>
      </c>
      <c r="T2" t="s">
        <v>76</v>
      </c>
      <c r="U2" t="s">
        <v>82</v>
      </c>
      <c r="V2" t="s">
        <v>83</v>
      </c>
      <c r="W2" t="s">
        <v>78</v>
      </c>
      <c r="X2" t="s">
        <v>79</v>
      </c>
      <c r="Y2" t="s">
        <v>81</v>
      </c>
      <c r="AA2" s="11" t="s">
        <v>15</v>
      </c>
      <c r="AB2" s="12"/>
    </row>
    <row r="3" spans="1:28" x14ac:dyDescent="0.25">
      <c r="A3" t="s">
        <v>4</v>
      </c>
      <c r="B3" s="15" t="s">
        <v>15</v>
      </c>
      <c r="C3">
        <v>1572</v>
      </c>
      <c r="D3">
        <v>596</v>
      </c>
      <c r="E3">
        <v>152</v>
      </c>
      <c r="F3">
        <v>559</v>
      </c>
      <c r="G3">
        <f>F3/$F$4*$G$4</f>
        <v>749.2810734463277</v>
      </c>
      <c r="H3" s="14" t="s">
        <v>25</v>
      </c>
      <c r="I3" s="14" t="s">
        <v>30</v>
      </c>
      <c r="J3">
        <v>2190</v>
      </c>
      <c r="K3">
        <v>38100</v>
      </c>
      <c r="L3">
        <v>805</v>
      </c>
      <c r="M3">
        <v>2671</v>
      </c>
      <c r="N3">
        <v>2847</v>
      </c>
      <c r="P3">
        <v>5.25</v>
      </c>
      <c r="R3">
        <f>Q3/F3</f>
        <v>0</v>
      </c>
      <c r="W3">
        <f>MAX(T3-G3, 0)</f>
        <v>0</v>
      </c>
      <c r="X3">
        <f t="shared" ref="X3:X44" si="0">W3*2.6</f>
        <v>0</v>
      </c>
      <c r="Y3">
        <f>X3*4.44</f>
        <v>0</v>
      </c>
      <c r="AA3" s="5" t="s">
        <v>69</v>
      </c>
      <c r="AB3" s="6" t="s">
        <v>70</v>
      </c>
    </row>
    <row r="4" spans="1:28" x14ac:dyDescent="0.25">
      <c r="A4" t="s">
        <v>5</v>
      </c>
      <c r="B4" s="15"/>
      <c r="C4">
        <v>1572</v>
      </c>
      <c r="D4">
        <v>584</v>
      </c>
      <c r="E4">
        <v>156</v>
      </c>
      <c r="F4">
        <v>354</v>
      </c>
      <c r="G4">
        <v>474.5</v>
      </c>
      <c r="H4" s="14"/>
      <c r="I4" s="14"/>
      <c r="J4">
        <v>1900</v>
      </c>
      <c r="K4">
        <v>38100</v>
      </c>
      <c r="L4">
        <v>685</v>
      </c>
      <c r="M4">
        <v>1781</v>
      </c>
      <c r="N4">
        <v>2305</v>
      </c>
      <c r="P4">
        <v>5.25</v>
      </c>
      <c r="R4">
        <f t="shared" ref="R4:R44" si="1">Q4/F4</f>
        <v>0</v>
      </c>
      <c r="S4">
        <v>0.65700000000000003</v>
      </c>
      <c r="T4">
        <v>502</v>
      </c>
      <c r="U4">
        <f>S4*T4</f>
        <v>329.81400000000002</v>
      </c>
      <c r="V4">
        <f>U4*0.453592</f>
        <v>149.60099188800001</v>
      </c>
      <c r="W4">
        <f t="shared" ref="W4:W44" si="2">MAX(T4-G4, 0)</f>
        <v>27.5</v>
      </c>
      <c r="X4">
        <f t="shared" si="0"/>
        <v>71.5</v>
      </c>
      <c r="Y4">
        <f t="shared" ref="Y4:Y44" si="3">X4*4.44</f>
        <v>317.46000000000004</v>
      </c>
      <c r="AA4" s="5">
        <f>MIN(F3:F13)</f>
        <v>354</v>
      </c>
      <c r="AB4" s="6">
        <f>MAX(F3:F13)</f>
        <v>671</v>
      </c>
    </row>
    <row r="5" spans="1:28" x14ac:dyDescent="0.25">
      <c r="A5" t="s">
        <v>6</v>
      </c>
      <c r="B5" s="15"/>
      <c r="C5">
        <v>1572</v>
      </c>
      <c r="D5">
        <v>584</v>
      </c>
      <c r="E5">
        <v>156</v>
      </c>
      <c r="F5">
        <v>373</v>
      </c>
      <c r="G5">
        <f>F5/$F$4*$G$4</f>
        <v>499.96751412429381</v>
      </c>
      <c r="H5" s="14"/>
      <c r="I5" s="14"/>
      <c r="J5">
        <v>1900</v>
      </c>
      <c r="K5">
        <v>38100</v>
      </c>
      <c r="L5">
        <v>725</v>
      </c>
      <c r="M5">
        <v>2007</v>
      </c>
      <c r="N5">
        <v>2576</v>
      </c>
      <c r="P5">
        <v>5.25</v>
      </c>
      <c r="R5">
        <f t="shared" si="1"/>
        <v>0</v>
      </c>
      <c r="S5">
        <v>0.63700000000000001</v>
      </c>
      <c r="T5">
        <v>528</v>
      </c>
      <c r="U5">
        <f t="shared" ref="U5:U44" si="4">S5*T5</f>
        <v>336.33600000000001</v>
      </c>
      <c r="V5">
        <f t="shared" ref="V5:V44" si="5">U5*0.453592</f>
        <v>152.55931891200001</v>
      </c>
      <c r="W5">
        <f t="shared" si="2"/>
        <v>28.032485875706186</v>
      </c>
      <c r="X5">
        <f t="shared" si="0"/>
        <v>72.884463276836087</v>
      </c>
      <c r="Y5">
        <f t="shared" si="3"/>
        <v>323.60701694915224</v>
      </c>
      <c r="AA5" s="5" t="s">
        <v>71</v>
      </c>
      <c r="AB5" s="6" t="s">
        <v>72</v>
      </c>
    </row>
    <row r="6" spans="1:28" x14ac:dyDescent="0.25">
      <c r="A6" t="s">
        <v>7</v>
      </c>
      <c r="B6" s="15"/>
      <c r="C6">
        <v>1572</v>
      </c>
      <c r="D6">
        <v>596</v>
      </c>
      <c r="E6">
        <v>163</v>
      </c>
      <c r="F6">
        <v>447</v>
      </c>
      <c r="G6">
        <f t="shared" ref="G6:G44" si="6">F6/$F$4*$G$4</f>
        <v>599.15677966101691</v>
      </c>
      <c r="H6" s="14"/>
      <c r="I6" s="14"/>
      <c r="J6">
        <v>1900</v>
      </c>
      <c r="K6">
        <v>38100</v>
      </c>
      <c r="L6">
        <v>805</v>
      </c>
      <c r="M6">
        <v>2685</v>
      </c>
      <c r="N6">
        <v>3254</v>
      </c>
      <c r="P6">
        <v>5.25</v>
      </c>
      <c r="R6">
        <f t="shared" si="1"/>
        <v>0</v>
      </c>
      <c r="S6">
        <v>0.64</v>
      </c>
      <c r="T6">
        <v>632</v>
      </c>
      <c r="U6">
        <f t="shared" si="4"/>
        <v>404.48</v>
      </c>
      <c r="V6">
        <f t="shared" si="5"/>
        <v>183.46889216</v>
      </c>
      <c r="W6">
        <f t="shared" si="2"/>
        <v>32.843220338983087</v>
      </c>
      <c r="X6">
        <f t="shared" si="0"/>
        <v>85.392372881356025</v>
      </c>
      <c r="Y6">
        <f t="shared" si="3"/>
        <v>379.14213559322076</v>
      </c>
      <c r="AA6" s="5">
        <v>447</v>
      </c>
      <c r="AB6" s="6">
        <v>802</v>
      </c>
    </row>
    <row r="7" spans="1:28" ht="15.75" thickBot="1" x14ac:dyDescent="0.3">
      <c r="A7" t="s">
        <v>8</v>
      </c>
      <c r="B7" s="15"/>
      <c r="C7">
        <v>1341</v>
      </c>
      <c r="D7">
        <v>596</v>
      </c>
      <c r="E7">
        <v>163</v>
      </c>
      <c r="F7">
        <v>503</v>
      </c>
      <c r="G7">
        <f t="shared" si="6"/>
        <v>674.2189265536723</v>
      </c>
      <c r="H7" s="14"/>
      <c r="I7" s="14"/>
      <c r="J7">
        <v>1900</v>
      </c>
      <c r="K7">
        <v>38100</v>
      </c>
      <c r="L7">
        <v>805</v>
      </c>
      <c r="M7">
        <v>2685</v>
      </c>
      <c r="N7">
        <v>3254</v>
      </c>
      <c r="P7">
        <v>5.25</v>
      </c>
      <c r="R7">
        <f t="shared" si="1"/>
        <v>0</v>
      </c>
      <c r="T7">
        <v>709</v>
      </c>
      <c r="U7">
        <f t="shared" si="4"/>
        <v>0</v>
      </c>
      <c r="V7">
        <f t="shared" si="5"/>
        <v>0</v>
      </c>
      <c r="W7">
        <f t="shared" si="2"/>
        <v>34.781073446327696</v>
      </c>
      <c r="X7">
        <f t="shared" si="0"/>
        <v>90.430790960452015</v>
      </c>
      <c r="Y7">
        <f t="shared" si="3"/>
        <v>401.51271186440698</v>
      </c>
      <c r="AA7" s="7">
        <f>AA6/AA4</f>
        <v>1.2627118644067796</v>
      </c>
      <c r="AB7" s="8">
        <f>AB6/AB4</f>
        <v>1.1952309985096869</v>
      </c>
    </row>
    <row r="8" spans="1:28" x14ac:dyDescent="0.25">
      <c r="A8" t="s">
        <v>9</v>
      </c>
      <c r="B8" s="15"/>
      <c r="C8">
        <v>1572</v>
      </c>
      <c r="D8">
        <v>584</v>
      </c>
      <c r="E8">
        <v>156</v>
      </c>
      <c r="F8">
        <v>459</v>
      </c>
      <c r="G8">
        <f t="shared" si="6"/>
        <v>615.24152542372883</v>
      </c>
      <c r="H8" s="14"/>
      <c r="I8" s="14"/>
      <c r="J8">
        <v>1900</v>
      </c>
      <c r="K8">
        <v>38100</v>
      </c>
      <c r="L8">
        <v>725</v>
      </c>
      <c r="M8">
        <v>2318</v>
      </c>
      <c r="N8">
        <v>2983</v>
      </c>
      <c r="P8">
        <v>5.25</v>
      </c>
      <c r="R8">
        <f t="shared" si="1"/>
        <v>0</v>
      </c>
      <c r="S8">
        <v>0.60199999999999998</v>
      </c>
      <c r="T8">
        <v>647</v>
      </c>
      <c r="U8">
        <f t="shared" si="4"/>
        <v>389.49399999999997</v>
      </c>
      <c r="V8">
        <f t="shared" si="5"/>
        <v>176.671362448</v>
      </c>
      <c r="W8">
        <f t="shared" si="2"/>
        <v>31.758474576271169</v>
      </c>
      <c r="X8">
        <f t="shared" si="0"/>
        <v>82.572033898305037</v>
      </c>
      <c r="Y8">
        <f t="shared" si="3"/>
        <v>366.61983050847442</v>
      </c>
      <c r="AA8" s="11" t="s">
        <v>42</v>
      </c>
      <c r="AB8" s="12"/>
    </row>
    <row r="9" spans="1:28" x14ac:dyDescent="0.25">
      <c r="A9" t="s">
        <v>10</v>
      </c>
      <c r="B9" s="15"/>
      <c r="C9">
        <v>1572</v>
      </c>
      <c r="D9">
        <v>584</v>
      </c>
      <c r="E9">
        <v>157</v>
      </c>
      <c r="F9">
        <v>559</v>
      </c>
      <c r="G9">
        <f t="shared" si="6"/>
        <v>749.2810734463277</v>
      </c>
      <c r="H9" s="14"/>
      <c r="I9" s="14"/>
      <c r="J9">
        <v>1900</v>
      </c>
      <c r="K9">
        <v>38100</v>
      </c>
      <c r="L9">
        <v>805</v>
      </c>
      <c r="M9">
        <v>2820</v>
      </c>
      <c r="N9">
        <v>3254</v>
      </c>
      <c r="O9">
        <v>7</v>
      </c>
      <c r="P9">
        <v>5.25</v>
      </c>
      <c r="R9">
        <f t="shared" si="1"/>
        <v>0</v>
      </c>
      <c r="S9">
        <v>0.58499999999999996</v>
      </c>
      <c r="T9">
        <v>787</v>
      </c>
      <c r="U9">
        <f t="shared" si="4"/>
        <v>460.39499999999998</v>
      </c>
      <c r="V9">
        <f t="shared" si="5"/>
        <v>208.83148883999999</v>
      </c>
      <c r="W9">
        <f t="shared" si="2"/>
        <v>37.718926553672304</v>
      </c>
      <c r="X9">
        <f t="shared" si="0"/>
        <v>98.069209039547999</v>
      </c>
      <c r="Y9">
        <f t="shared" si="3"/>
        <v>435.42728813559313</v>
      </c>
      <c r="AA9" s="5" t="s">
        <v>69</v>
      </c>
      <c r="AB9" s="6" t="s">
        <v>70</v>
      </c>
    </row>
    <row r="10" spans="1:28" x14ac:dyDescent="0.25">
      <c r="A10" t="s">
        <v>11</v>
      </c>
      <c r="B10" s="15"/>
      <c r="C10">
        <v>1572</v>
      </c>
      <c r="D10">
        <v>584</v>
      </c>
      <c r="E10">
        <v>157</v>
      </c>
      <c r="F10">
        <v>559</v>
      </c>
      <c r="G10">
        <f t="shared" si="6"/>
        <v>749.2810734463277</v>
      </c>
      <c r="H10" s="14"/>
      <c r="I10" s="14"/>
      <c r="J10">
        <v>1900</v>
      </c>
      <c r="K10">
        <v>38100</v>
      </c>
      <c r="L10">
        <v>805</v>
      </c>
      <c r="M10">
        <v>2820</v>
      </c>
      <c r="N10">
        <v>3254</v>
      </c>
      <c r="O10">
        <v>7</v>
      </c>
      <c r="P10">
        <v>5.25</v>
      </c>
      <c r="R10">
        <f t="shared" si="1"/>
        <v>0</v>
      </c>
      <c r="S10">
        <v>0.58499999999999996</v>
      </c>
      <c r="T10">
        <v>787</v>
      </c>
      <c r="U10">
        <f t="shared" si="4"/>
        <v>460.39499999999998</v>
      </c>
      <c r="V10">
        <f t="shared" si="5"/>
        <v>208.83148883999999</v>
      </c>
      <c r="W10">
        <f t="shared" si="2"/>
        <v>37.718926553672304</v>
      </c>
      <c r="X10">
        <f t="shared" si="0"/>
        <v>98.069209039547999</v>
      </c>
      <c r="Y10">
        <f t="shared" si="3"/>
        <v>435.42728813559313</v>
      </c>
      <c r="AA10" s="5">
        <f>MIN(F14:F27)</f>
        <v>634</v>
      </c>
      <c r="AB10" s="6">
        <f>MAX(F14:F27)</f>
        <v>910</v>
      </c>
    </row>
    <row r="11" spans="1:28" x14ac:dyDescent="0.25">
      <c r="A11" t="s">
        <v>12</v>
      </c>
      <c r="B11" s="15"/>
      <c r="C11">
        <v>1629</v>
      </c>
      <c r="D11">
        <v>727</v>
      </c>
      <c r="E11">
        <v>189</v>
      </c>
      <c r="F11">
        <v>647</v>
      </c>
      <c r="G11">
        <f t="shared" si="6"/>
        <v>867.23587570621476</v>
      </c>
      <c r="H11" s="14"/>
      <c r="I11" s="14"/>
      <c r="J11">
        <v>1900</v>
      </c>
      <c r="K11">
        <v>38850</v>
      </c>
      <c r="L11">
        <v>825</v>
      </c>
      <c r="M11">
        <v>3390</v>
      </c>
      <c r="N11">
        <v>3559</v>
      </c>
      <c r="P11">
        <v>5.25</v>
      </c>
      <c r="R11">
        <f t="shared" si="1"/>
        <v>0</v>
      </c>
      <c r="U11">
        <f t="shared" si="4"/>
        <v>0</v>
      </c>
      <c r="V11">
        <f t="shared" si="5"/>
        <v>0</v>
      </c>
      <c r="W11">
        <f t="shared" si="2"/>
        <v>0</v>
      </c>
      <c r="X11">
        <f t="shared" si="0"/>
        <v>0</v>
      </c>
      <c r="Y11">
        <f t="shared" si="3"/>
        <v>0</v>
      </c>
      <c r="AA11" s="5" t="s">
        <v>71</v>
      </c>
      <c r="AB11" s="6" t="s">
        <v>72</v>
      </c>
    </row>
    <row r="12" spans="1:28" x14ac:dyDescent="0.25">
      <c r="A12" t="s">
        <v>13</v>
      </c>
      <c r="B12" s="15"/>
      <c r="C12">
        <v>1629</v>
      </c>
      <c r="D12">
        <v>579</v>
      </c>
      <c r="E12">
        <v>175</v>
      </c>
      <c r="F12">
        <v>671</v>
      </c>
      <c r="G12">
        <f t="shared" si="6"/>
        <v>899.40536723163837</v>
      </c>
      <c r="H12" s="14"/>
      <c r="I12" s="14"/>
      <c r="J12">
        <v>1900</v>
      </c>
      <c r="K12">
        <v>38850</v>
      </c>
      <c r="L12">
        <v>860</v>
      </c>
      <c r="M12">
        <v>3525</v>
      </c>
      <c r="N12">
        <v>4000</v>
      </c>
      <c r="P12">
        <v>5.25</v>
      </c>
      <c r="R12">
        <f t="shared" si="1"/>
        <v>0</v>
      </c>
      <c r="U12">
        <f t="shared" si="4"/>
        <v>0</v>
      </c>
      <c r="V12">
        <f t="shared" si="5"/>
        <v>0</v>
      </c>
      <c r="W12">
        <f t="shared" si="2"/>
        <v>0</v>
      </c>
      <c r="X12">
        <f t="shared" si="0"/>
        <v>0</v>
      </c>
      <c r="Y12">
        <f t="shared" si="3"/>
        <v>0</v>
      </c>
      <c r="AA12" s="5">
        <v>746</v>
      </c>
      <c r="AB12" s="6">
        <v>1044</v>
      </c>
    </row>
    <row r="13" spans="1:28" ht="15.75" thickBot="1" x14ac:dyDescent="0.3">
      <c r="A13" t="s">
        <v>14</v>
      </c>
      <c r="B13" s="15"/>
      <c r="C13">
        <v>1629</v>
      </c>
      <c r="D13">
        <v>579</v>
      </c>
      <c r="E13">
        <v>175</v>
      </c>
      <c r="F13">
        <v>647</v>
      </c>
      <c r="G13">
        <f t="shared" si="6"/>
        <v>867.23587570621476</v>
      </c>
      <c r="H13" s="14"/>
      <c r="I13" s="14"/>
      <c r="J13">
        <v>1900</v>
      </c>
      <c r="K13">
        <v>38850</v>
      </c>
      <c r="L13">
        <v>825</v>
      </c>
      <c r="M13">
        <v>3390</v>
      </c>
      <c r="N13">
        <v>3797</v>
      </c>
      <c r="P13">
        <v>5.25</v>
      </c>
      <c r="R13">
        <f t="shared" si="1"/>
        <v>0</v>
      </c>
      <c r="U13">
        <f t="shared" si="4"/>
        <v>0</v>
      </c>
      <c r="V13">
        <f t="shared" si="5"/>
        <v>0</v>
      </c>
      <c r="W13">
        <f t="shared" si="2"/>
        <v>0</v>
      </c>
      <c r="X13">
        <f t="shared" si="0"/>
        <v>0</v>
      </c>
      <c r="Y13">
        <f t="shared" si="3"/>
        <v>0</v>
      </c>
      <c r="AA13" s="7">
        <f>AA12/AA10</f>
        <v>1.1766561514195584</v>
      </c>
      <c r="AB13" s="8">
        <f>AB12/AB10</f>
        <v>1.1472527472527472</v>
      </c>
    </row>
    <row r="14" spans="1:28" x14ac:dyDescent="0.25">
      <c r="A14" t="s">
        <v>45</v>
      </c>
      <c r="B14" s="15" t="s">
        <v>42</v>
      </c>
      <c r="C14">
        <v>1688</v>
      </c>
      <c r="D14">
        <v>464</v>
      </c>
      <c r="E14">
        <v>190</v>
      </c>
      <c r="F14">
        <v>634</v>
      </c>
      <c r="G14">
        <f t="shared" si="6"/>
        <v>849.81073446327684</v>
      </c>
      <c r="H14" s="14" t="s">
        <v>43</v>
      </c>
      <c r="I14" s="14" t="s">
        <v>44</v>
      </c>
      <c r="J14">
        <v>2000</v>
      </c>
      <c r="K14">
        <v>38100</v>
      </c>
      <c r="L14">
        <v>750</v>
      </c>
      <c r="M14" s="3"/>
      <c r="N14" s="3"/>
      <c r="P14">
        <v>5.25</v>
      </c>
      <c r="R14">
        <f t="shared" si="1"/>
        <v>0</v>
      </c>
      <c r="S14">
        <v>0.59099999999999997</v>
      </c>
      <c r="T14">
        <v>903</v>
      </c>
      <c r="U14">
        <f t="shared" si="4"/>
        <v>533.673</v>
      </c>
      <c r="V14">
        <f t="shared" si="5"/>
        <v>242.06980341599998</v>
      </c>
      <c r="W14">
        <f t="shared" si="2"/>
        <v>53.189265536723155</v>
      </c>
      <c r="X14">
        <f t="shared" si="0"/>
        <v>138.29209039548022</v>
      </c>
      <c r="Y14">
        <f t="shared" si="3"/>
        <v>614.01688135593224</v>
      </c>
      <c r="AA14" s="11" t="s">
        <v>66</v>
      </c>
      <c r="AB14" s="12"/>
    </row>
    <row r="15" spans="1:28" x14ac:dyDescent="0.25">
      <c r="A15" t="s">
        <v>46</v>
      </c>
      <c r="B15" s="15"/>
      <c r="C15">
        <v>1688</v>
      </c>
      <c r="D15">
        <v>464</v>
      </c>
      <c r="E15">
        <v>190</v>
      </c>
      <c r="F15">
        <v>634</v>
      </c>
      <c r="G15">
        <f t="shared" si="6"/>
        <v>849.81073446327684</v>
      </c>
      <c r="H15" s="14"/>
      <c r="I15" s="14"/>
      <c r="J15">
        <v>2000</v>
      </c>
      <c r="K15">
        <v>38100</v>
      </c>
      <c r="L15">
        <v>800</v>
      </c>
      <c r="M15" s="3"/>
      <c r="N15" s="3"/>
      <c r="O15">
        <v>8</v>
      </c>
      <c r="P15">
        <v>5.25</v>
      </c>
      <c r="R15">
        <f t="shared" si="1"/>
        <v>0</v>
      </c>
      <c r="S15">
        <v>0.60099999999999998</v>
      </c>
      <c r="T15">
        <v>904</v>
      </c>
      <c r="U15">
        <f t="shared" si="4"/>
        <v>543.30399999999997</v>
      </c>
      <c r="V15">
        <f t="shared" si="5"/>
        <v>246.43834796799999</v>
      </c>
      <c r="W15">
        <f t="shared" si="2"/>
        <v>54.189265536723155</v>
      </c>
      <c r="X15">
        <f t="shared" si="0"/>
        <v>140.89209039548021</v>
      </c>
      <c r="Y15">
        <f t="shared" si="3"/>
        <v>625.56088135593222</v>
      </c>
      <c r="AA15" s="5" t="s">
        <v>69</v>
      </c>
      <c r="AB15" s="6" t="s">
        <v>70</v>
      </c>
    </row>
    <row r="16" spans="1:28" ht="15" customHeight="1" x14ac:dyDescent="0.25">
      <c r="A16" t="s">
        <v>47</v>
      </c>
      <c r="B16" s="15"/>
      <c r="C16">
        <v>1688</v>
      </c>
      <c r="D16">
        <v>464</v>
      </c>
      <c r="E16">
        <v>190</v>
      </c>
      <c r="F16">
        <v>634</v>
      </c>
      <c r="G16">
        <f t="shared" si="6"/>
        <v>849.81073446327684</v>
      </c>
      <c r="H16" s="14"/>
      <c r="I16" s="14"/>
      <c r="J16">
        <v>2000</v>
      </c>
      <c r="K16">
        <v>38100</v>
      </c>
      <c r="L16">
        <v>800</v>
      </c>
      <c r="M16" s="3"/>
      <c r="N16" s="3"/>
      <c r="P16">
        <v>5.25</v>
      </c>
      <c r="R16">
        <f t="shared" si="1"/>
        <v>0</v>
      </c>
      <c r="S16">
        <v>0.60099999999999998</v>
      </c>
      <c r="T16">
        <v>904</v>
      </c>
      <c r="U16">
        <f t="shared" si="4"/>
        <v>543.30399999999997</v>
      </c>
      <c r="V16">
        <f t="shared" si="5"/>
        <v>246.43834796799999</v>
      </c>
      <c r="W16">
        <f t="shared" si="2"/>
        <v>54.189265536723155</v>
      </c>
      <c r="X16">
        <f t="shared" si="0"/>
        <v>140.89209039548021</v>
      </c>
      <c r="Y16">
        <f t="shared" si="3"/>
        <v>625.56088135593222</v>
      </c>
      <c r="AA16" s="5">
        <f>MIN(F28:F44)</f>
        <v>522</v>
      </c>
      <c r="AB16" s="6">
        <f>MAX(F28:F44)</f>
        <v>1268</v>
      </c>
    </row>
    <row r="17" spans="1:28" x14ac:dyDescent="0.25">
      <c r="A17" t="s">
        <v>40</v>
      </c>
      <c r="B17" s="15"/>
      <c r="C17">
        <v>1845</v>
      </c>
      <c r="D17">
        <v>464</v>
      </c>
      <c r="E17">
        <v>202</v>
      </c>
      <c r="F17">
        <v>760</v>
      </c>
      <c r="G17">
        <f t="shared" si="6"/>
        <v>1018.7005649717515</v>
      </c>
      <c r="H17" s="14"/>
      <c r="I17" s="14"/>
      <c r="J17">
        <v>1700</v>
      </c>
      <c r="K17">
        <v>39000</v>
      </c>
      <c r="L17">
        <v>800</v>
      </c>
      <c r="M17" s="3"/>
      <c r="N17" s="3"/>
      <c r="O17" s="9">
        <v>8.5</v>
      </c>
      <c r="P17">
        <v>5.25</v>
      </c>
      <c r="R17">
        <f t="shared" si="1"/>
        <v>0</v>
      </c>
      <c r="S17">
        <v>0.55400000000000005</v>
      </c>
      <c r="T17">
        <v>1070</v>
      </c>
      <c r="U17">
        <f t="shared" si="4"/>
        <v>592.78000000000009</v>
      </c>
      <c r="V17">
        <f t="shared" si="5"/>
        <v>268.88026576000004</v>
      </c>
      <c r="W17">
        <f t="shared" si="2"/>
        <v>51.299435028248467</v>
      </c>
      <c r="X17">
        <f t="shared" si="0"/>
        <v>133.37853107344603</v>
      </c>
      <c r="Y17">
        <f t="shared" si="3"/>
        <v>592.20067796610044</v>
      </c>
      <c r="AA17" s="5" t="s">
        <v>71</v>
      </c>
      <c r="AB17" s="6" t="s">
        <v>72</v>
      </c>
    </row>
    <row r="18" spans="1:28" x14ac:dyDescent="0.25">
      <c r="A18" t="s">
        <v>41</v>
      </c>
      <c r="B18" s="15"/>
      <c r="C18">
        <v>1845</v>
      </c>
      <c r="D18">
        <v>464</v>
      </c>
      <c r="E18">
        <v>202</v>
      </c>
      <c r="F18">
        <v>761</v>
      </c>
      <c r="G18">
        <f t="shared" si="6"/>
        <v>1020.0409604519773</v>
      </c>
      <c r="H18" s="14"/>
      <c r="I18" s="14"/>
      <c r="J18">
        <v>1700</v>
      </c>
      <c r="K18">
        <v>39000</v>
      </c>
      <c r="L18">
        <v>800</v>
      </c>
      <c r="M18" s="3"/>
      <c r="N18" s="3"/>
      <c r="O18" s="9">
        <v>8.5</v>
      </c>
      <c r="P18">
        <v>5.25</v>
      </c>
      <c r="R18">
        <f t="shared" si="1"/>
        <v>0</v>
      </c>
      <c r="S18">
        <v>0.55400000000000005</v>
      </c>
      <c r="T18">
        <v>1070</v>
      </c>
      <c r="U18">
        <f t="shared" si="4"/>
        <v>592.78000000000009</v>
      </c>
      <c r="V18">
        <f t="shared" si="5"/>
        <v>268.88026576000004</v>
      </c>
      <c r="W18">
        <f t="shared" si="2"/>
        <v>49.959039548022702</v>
      </c>
      <c r="X18">
        <f t="shared" si="0"/>
        <v>129.89350282485904</v>
      </c>
      <c r="Y18">
        <f t="shared" si="3"/>
        <v>576.72715254237414</v>
      </c>
      <c r="AA18" s="5">
        <v>1044</v>
      </c>
      <c r="AB18" s="6">
        <v>1398</v>
      </c>
    </row>
    <row r="19" spans="1:28" ht="15.75" thickBot="1" x14ac:dyDescent="0.3">
      <c r="A19" t="s">
        <v>31</v>
      </c>
      <c r="B19" s="15"/>
      <c r="C19">
        <v>1845</v>
      </c>
      <c r="D19">
        <v>464</v>
      </c>
      <c r="E19">
        <v>208</v>
      </c>
      <c r="F19">
        <v>760</v>
      </c>
      <c r="G19">
        <f t="shared" si="6"/>
        <v>1018.7005649717515</v>
      </c>
      <c r="H19" s="14"/>
      <c r="I19" s="14"/>
      <c r="J19">
        <v>1700</v>
      </c>
      <c r="K19">
        <v>39000</v>
      </c>
      <c r="L19">
        <v>812</v>
      </c>
      <c r="M19" s="3"/>
      <c r="N19" s="3"/>
      <c r="O19" s="9">
        <v>8.5</v>
      </c>
      <c r="P19">
        <v>5.25</v>
      </c>
      <c r="R19">
        <f t="shared" si="1"/>
        <v>0</v>
      </c>
      <c r="S19">
        <v>0.55300000000000005</v>
      </c>
      <c r="T19">
        <v>1070</v>
      </c>
      <c r="U19">
        <f t="shared" si="4"/>
        <v>591.71</v>
      </c>
      <c r="V19">
        <f t="shared" si="5"/>
        <v>268.39492232000003</v>
      </c>
      <c r="W19">
        <f t="shared" si="2"/>
        <v>51.299435028248467</v>
      </c>
      <c r="X19">
        <f t="shared" si="0"/>
        <v>133.37853107344603</v>
      </c>
      <c r="Y19">
        <f t="shared" si="3"/>
        <v>592.20067796610044</v>
      </c>
      <c r="AA19" s="7">
        <f>AA18/AA16</f>
        <v>2</v>
      </c>
      <c r="AB19" s="8">
        <f>AB18/AB16</f>
        <v>1.1025236593059937</v>
      </c>
    </row>
    <row r="20" spans="1:28" x14ac:dyDescent="0.25">
      <c r="A20" t="s">
        <v>32</v>
      </c>
      <c r="B20" s="15"/>
      <c r="C20">
        <v>1696</v>
      </c>
      <c r="D20">
        <v>464</v>
      </c>
      <c r="E20">
        <v>204</v>
      </c>
      <c r="F20">
        <v>634</v>
      </c>
      <c r="G20">
        <f t="shared" si="6"/>
        <v>849.81073446327684</v>
      </c>
      <c r="H20" s="14"/>
      <c r="I20" s="14"/>
      <c r="J20">
        <v>2000</v>
      </c>
      <c r="K20">
        <v>39000</v>
      </c>
      <c r="L20">
        <v>820</v>
      </c>
      <c r="M20" s="3"/>
      <c r="N20" s="3"/>
      <c r="P20">
        <v>5.25</v>
      </c>
      <c r="R20">
        <f t="shared" si="1"/>
        <v>0</v>
      </c>
      <c r="U20">
        <f t="shared" si="4"/>
        <v>0</v>
      </c>
      <c r="V20">
        <f t="shared" si="5"/>
        <v>0</v>
      </c>
      <c r="W20">
        <f t="shared" si="2"/>
        <v>0</v>
      </c>
      <c r="X20">
        <f t="shared" si="0"/>
        <v>0</v>
      </c>
      <c r="Y20">
        <f t="shared" si="3"/>
        <v>0</v>
      </c>
    </row>
    <row r="21" spans="1:28" x14ac:dyDescent="0.25">
      <c r="A21" t="s">
        <v>33</v>
      </c>
      <c r="B21" s="15"/>
      <c r="C21">
        <v>1831</v>
      </c>
      <c r="D21">
        <v>464</v>
      </c>
      <c r="E21">
        <v>221</v>
      </c>
      <c r="F21">
        <v>783</v>
      </c>
      <c r="G21">
        <f t="shared" si="6"/>
        <v>1049.5296610169491</v>
      </c>
      <c r="H21" s="14"/>
      <c r="I21" s="14"/>
      <c r="J21">
        <v>1700</v>
      </c>
      <c r="K21">
        <v>39000</v>
      </c>
      <c r="L21">
        <v>820</v>
      </c>
      <c r="M21" s="3"/>
      <c r="N21" s="3"/>
      <c r="O21">
        <v>8.5</v>
      </c>
      <c r="P21">
        <v>5.25</v>
      </c>
      <c r="R21">
        <f t="shared" si="1"/>
        <v>0</v>
      </c>
      <c r="S21">
        <v>0.54800000000000004</v>
      </c>
      <c r="T21">
        <v>1113</v>
      </c>
      <c r="U21">
        <f t="shared" si="4"/>
        <v>609.92400000000009</v>
      </c>
      <c r="V21">
        <f t="shared" si="5"/>
        <v>276.65664700800005</v>
      </c>
      <c r="W21">
        <f t="shared" si="2"/>
        <v>63.470338983050851</v>
      </c>
      <c r="X21">
        <f t="shared" si="0"/>
        <v>165.02288135593221</v>
      </c>
      <c r="Y21">
        <f t="shared" si="3"/>
        <v>732.70159322033908</v>
      </c>
    </row>
    <row r="22" spans="1:28" x14ac:dyDescent="0.25">
      <c r="A22" t="s">
        <v>34</v>
      </c>
      <c r="B22" s="15"/>
      <c r="C22">
        <v>1696</v>
      </c>
      <c r="D22">
        <v>464</v>
      </c>
      <c r="E22">
        <v>201</v>
      </c>
      <c r="F22">
        <v>634</v>
      </c>
      <c r="G22">
        <f t="shared" si="6"/>
        <v>849.81073446327684</v>
      </c>
      <c r="H22" s="14"/>
      <c r="I22" s="14"/>
      <c r="J22">
        <v>2000</v>
      </c>
      <c r="K22">
        <v>39000</v>
      </c>
      <c r="L22">
        <v>800</v>
      </c>
      <c r="M22" s="3"/>
      <c r="N22" s="3"/>
      <c r="P22">
        <v>5.25</v>
      </c>
      <c r="R22">
        <f t="shared" si="1"/>
        <v>0</v>
      </c>
      <c r="T22">
        <v>902</v>
      </c>
      <c r="U22">
        <f t="shared" si="4"/>
        <v>0</v>
      </c>
      <c r="V22">
        <f t="shared" si="5"/>
        <v>0</v>
      </c>
      <c r="W22">
        <f t="shared" si="2"/>
        <v>52.189265536723155</v>
      </c>
      <c r="X22">
        <f t="shared" si="0"/>
        <v>135.69209039548022</v>
      </c>
      <c r="Y22">
        <f t="shared" si="3"/>
        <v>602.47288135593226</v>
      </c>
    </row>
    <row r="23" spans="1:28" x14ac:dyDescent="0.25">
      <c r="A23" t="s">
        <v>35</v>
      </c>
      <c r="B23" s="15"/>
      <c r="C23">
        <v>1770</v>
      </c>
      <c r="D23">
        <v>464</v>
      </c>
      <c r="E23">
        <v>206</v>
      </c>
      <c r="F23">
        <v>708</v>
      </c>
      <c r="G23">
        <f t="shared" si="6"/>
        <v>949</v>
      </c>
      <c r="H23" s="14"/>
      <c r="I23" s="14"/>
      <c r="J23">
        <v>2000</v>
      </c>
      <c r="K23">
        <v>39000</v>
      </c>
      <c r="L23">
        <v>800</v>
      </c>
      <c r="M23" s="3"/>
      <c r="N23" s="3"/>
      <c r="P23">
        <v>5.25</v>
      </c>
      <c r="R23">
        <f t="shared" si="1"/>
        <v>0</v>
      </c>
      <c r="S23">
        <v>0.56699999999999995</v>
      </c>
      <c r="T23">
        <v>1008</v>
      </c>
      <c r="U23">
        <f t="shared" si="4"/>
        <v>571.53599999999994</v>
      </c>
      <c r="V23">
        <f t="shared" si="5"/>
        <v>259.24415731199997</v>
      </c>
      <c r="W23">
        <f t="shared" si="2"/>
        <v>59</v>
      </c>
      <c r="X23">
        <f t="shared" si="0"/>
        <v>153.4</v>
      </c>
      <c r="Y23">
        <f t="shared" si="3"/>
        <v>681.09600000000012</v>
      </c>
    </row>
    <row r="24" spans="1:28" x14ac:dyDescent="0.25">
      <c r="A24" t="s">
        <v>38</v>
      </c>
      <c r="B24" s="15"/>
      <c r="C24">
        <v>1900</v>
      </c>
      <c r="D24">
        <v>464</v>
      </c>
      <c r="E24">
        <v>227</v>
      </c>
      <c r="F24">
        <v>910</v>
      </c>
      <c r="G24">
        <f t="shared" si="6"/>
        <v>1219.7598870056497</v>
      </c>
      <c r="H24" s="14"/>
      <c r="I24" s="14"/>
      <c r="J24">
        <v>1700</v>
      </c>
      <c r="K24">
        <v>39000</v>
      </c>
      <c r="L24">
        <v>820</v>
      </c>
      <c r="M24" s="3"/>
      <c r="N24" s="3"/>
      <c r="O24" s="9">
        <v>10</v>
      </c>
      <c r="P24">
        <v>5.25</v>
      </c>
      <c r="R24">
        <f t="shared" si="1"/>
        <v>0</v>
      </c>
      <c r="S24">
        <v>0.50900000000000001</v>
      </c>
      <c r="T24">
        <v>1298</v>
      </c>
      <c r="U24">
        <f t="shared" si="4"/>
        <v>660.68200000000002</v>
      </c>
      <c r="V24">
        <f t="shared" si="5"/>
        <v>299.68006974399998</v>
      </c>
      <c r="W24">
        <f t="shared" si="2"/>
        <v>78.240112994350284</v>
      </c>
      <c r="X24">
        <f t="shared" si="0"/>
        <v>203.42429378531074</v>
      </c>
      <c r="Y24">
        <f t="shared" si="3"/>
        <v>903.20386440677976</v>
      </c>
    </row>
    <row r="25" spans="1:28" x14ac:dyDescent="0.25">
      <c r="A25" t="s">
        <v>39</v>
      </c>
      <c r="B25" s="15"/>
      <c r="C25">
        <v>1900</v>
      </c>
      <c r="D25">
        <v>464</v>
      </c>
      <c r="E25">
        <v>227</v>
      </c>
      <c r="F25">
        <v>910</v>
      </c>
      <c r="G25">
        <f t="shared" si="6"/>
        <v>1219.7598870056497</v>
      </c>
      <c r="H25" s="14"/>
      <c r="I25" s="14"/>
      <c r="J25">
        <v>1700</v>
      </c>
      <c r="K25">
        <v>39000</v>
      </c>
      <c r="L25">
        <v>840</v>
      </c>
      <c r="M25" s="3"/>
      <c r="N25" s="3"/>
      <c r="O25" s="9">
        <v>10</v>
      </c>
      <c r="P25">
        <v>5.25</v>
      </c>
      <c r="R25">
        <f t="shared" si="1"/>
        <v>0</v>
      </c>
      <c r="S25">
        <v>0.51600000000000001</v>
      </c>
      <c r="T25">
        <v>1298</v>
      </c>
      <c r="U25">
        <f t="shared" si="4"/>
        <v>669.76800000000003</v>
      </c>
      <c r="V25">
        <f t="shared" si="5"/>
        <v>303.80140665599998</v>
      </c>
      <c r="W25">
        <f t="shared" si="2"/>
        <v>78.240112994350284</v>
      </c>
      <c r="X25">
        <f t="shared" si="0"/>
        <v>203.42429378531074</v>
      </c>
      <c r="Y25">
        <f t="shared" si="3"/>
        <v>903.20386440677976</v>
      </c>
    </row>
    <row r="26" spans="1:28" x14ac:dyDescent="0.25">
      <c r="A26" t="s">
        <v>36</v>
      </c>
      <c r="B26" s="15"/>
      <c r="C26">
        <v>1900</v>
      </c>
      <c r="D26">
        <v>464</v>
      </c>
      <c r="E26">
        <v>225</v>
      </c>
      <c r="F26">
        <v>875</v>
      </c>
      <c r="G26">
        <f t="shared" si="6"/>
        <v>1172.8460451977401</v>
      </c>
      <c r="H26" s="14"/>
      <c r="I26" s="14"/>
      <c r="J26">
        <v>1700</v>
      </c>
      <c r="K26">
        <v>39000</v>
      </c>
      <c r="L26">
        <v>810</v>
      </c>
      <c r="M26" s="3"/>
      <c r="N26" s="3"/>
      <c r="O26" s="9">
        <v>10</v>
      </c>
      <c r="P26">
        <v>5.25</v>
      </c>
      <c r="R26">
        <f t="shared" si="1"/>
        <v>0</v>
      </c>
      <c r="S26">
        <v>0.53600000000000003</v>
      </c>
      <c r="T26">
        <v>1174</v>
      </c>
      <c r="U26">
        <f t="shared" si="4"/>
        <v>629.26400000000001</v>
      </c>
      <c r="V26">
        <f t="shared" si="5"/>
        <v>285.42911628799999</v>
      </c>
      <c r="W26">
        <f t="shared" si="2"/>
        <v>1.153954802259932</v>
      </c>
      <c r="X26">
        <f t="shared" si="0"/>
        <v>3.000282485875823</v>
      </c>
      <c r="Y26">
        <f t="shared" si="3"/>
        <v>13.321254237288656</v>
      </c>
    </row>
    <row r="27" spans="1:28" x14ac:dyDescent="0.25">
      <c r="A27" t="s">
        <v>37</v>
      </c>
      <c r="B27" s="15"/>
      <c r="C27">
        <v>1870</v>
      </c>
      <c r="D27">
        <v>477</v>
      </c>
      <c r="E27">
        <v>235</v>
      </c>
      <c r="F27">
        <v>828</v>
      </c>
      <c r="G27">
        <f t="shared" si="6"/>
        <v>1109.8474576271187</v>
      </c>
      <c r="H27" s="14"/>
      <c r="I27" s="14"/>
      <c r="J27">
        <v>1700</v>
      </c>
      <c r="K27">
        <v>39000</v>
      </c>
      <c r="L27">
        <v>815</v>
      </c>
      <c r="M27" s="3"/>
      <c r="N27" s="3"/>
      <c r="O27" s="9">
        <v>10</v>
      </c>
      <c r="P27">
        <v>5.25</v>
      </c>
      <c r="R27">
        <f t="shared" si="1"/>
        <v>0</v>
      </c>
      <c r="U27">
        <f t="shared" si="4"/>
        <v>0</v>
      </c>
      <c r="V27">
        <f t="shared" si="5"/>
        <v>0</v>
      </c>
      <c r="W27">
        <f t="shared" si="2"/>
        <v>0</v>
      </c>
      <c r="X27">
        <f t="shared" si="0"/>
        <v>0</v>
      </c>
      <c r="Y27">
        <f t="shared" si="3"/>
        <v>0</v>
      </c>
    </row>
    <row r="28" spans="1:28" ht="15" customHeight="1" x14ac:dyDescent="0.25">
      <c r="A28" t="s">
        <v>49</v>
      </c>
      <c r="B28" s="15" t="s">
        <v>66</v>
      </c>
      <c r="C28" s="4">
        <v>1771.7</v>
      </c>
      <c r="D28" s="4">
        <v>466.1</v>
      </c>
      <c r="E28" s="4">
        <v>206.8</v>
      </c>
      <c r="F28">
        <v>895</v>
      </c>
      <c r="G28">
        <f t="shared" si="6"/>
        <v>1199.6539548022599</v>
      </c>
      <c r="H28" s="14" t="s">
        <v>67</v>
      </c>
      <c r="I28" s="14" t="s">
        <v>68</v>
      </c>
      <c r="J28">
        <v>1700</v>
      </c>
      <c r="K28">
        <v>39000</v>
      </c>
      <c r="L28">
        <v>830</v>
      </c>
      <c r="M28">
        <v>5028</v>
      </c>
      <c r="N28">
        <v>6915</v>
      </c>
      <c r="P28">
        <v>7.5</v>
      </c>
      <c r="R28">
        <f t="shared" si="1"/>
        <v>0</v>
      </c>
      <c r="S28">
        <v>0.54700000000000004</v>
      </c>
      <c r="T28">
        <v>1273</v>
      </c>
      <c r="U28">
        <f t="shared" si="4"/>
        <v>696.33100000000002</v>
      </c>
      <c r="V28">
        <f t="shared" si="5"/>
        <v>315.85017095199998</v>
      </c>
      <c r="W28">
        <f t="shared" si="2"/>
        <v>73.346045197740068</v>
      </c>
      <c r="X28">
        <f t="shared" si="0"/>
        <v>190.69971751412419</v>
      </c>
      <c r="Y28">
        <f t="shared" si="3"/>
        <v>846.70674576271142</v>
      </c>
    </row>
    <row r="29" spans="1:28" x14ac:dyDescent="0.25">
      <c r="A29" t="s">
        <v>50</v>
      </c>
      <c r="B29" s="15"/>
      <c r="C29" s="4">
        <v>1888.5</v>
      </c>
      <c r="D29" s="4">
        <v>466.1</v>
      </c>
      <c r="E29" s="4">
        <v>229.5</v>
      </c>
      <c r="F29">
        <v>895</v>
      </c>
      <c r="G29">
        <f t="shared" si="6"/>
        <v>1199.6539548022599</v>
      </c>
      <c r="H29" s="14"/>
      <c r="I29" s="14"/>
      <c r="J29">
        <v>1700</v>
      </c>
      <c r="K29">
        <v>39000</v>
      </c>
      <c r="L29">
        <v>840</v>
      </c>
      <c r="M29">
        <v>5028</v>
      </c>
      <c r="N29">
        <v>6915</v>
      </c>
      <c r="P29">
        <v>5.25</v>
      </c>
      <c r="R29">
        <f t="shared" si="1"/>
        <v>0</v>
      </c>
      <c r="S29">
        <v>0.54700000000000004</v>
      </c>
      <c r="T29">
        <v>1273</v>
      </c>
      <c r="U29">
        <f t="shared" si="4"/>
        <v>696.33100000000002</v>
      </c>
      <c r="V29">
        <f t="shared" si="5"/>
        <v>315.85017095199998</v>
      </c>
      <c r="W29">
        <f t="shared" si="2"/>
        <v>73.346045197740068</v>
      </c>
      <c r="X29">
        <f t="shared" si="0"/>
        <v>190.69971751412419</v>
      </c>
      <c r="Y29">
        <f t="shared" si="3"/>
        <v>846.70674576271142</v>
      </c>
    </row>
    <row r="30" spans="1:28" x14ac:dyDescent="0.25">
      <c r="A30" t="s">
        <v>51</v>
      </c>
      <c r="B30" s="15"/>
      <c r="C30" s="4">
        <v>1888.5</v>
      </c>
      <c r="D30" s="4">
        <v>466.1</v>
      </c>
      <c r="E30" s="4">
        <v>229.5</v>
      </c>
      <c r="F30">
        <v>895</v>
      </c>
      <c r="G30">
        <f t="shared" si="6"/>
        <v>1199.6539548022599</v>
      </c>
      <c r="H30" s="14"/>
      <c r="I30" s="14"/>
      <c r="J30">
        <v>1700</v>
      </c>
      <c r="K30">
        <v>39000</v>
      </c>
      <c r="L30">
        <v>800</v>
      </c>
      <c r="M30">
        <v>5028</v>
      </c>
      <c r="N30">
        <v>6915</v>
      </c>
      <c r="O30">
        <v>10.8</v>
      </c>
      <c r="P30">
        <v>5.25</v>
      </c>
      <c r="Q30">
        <v>1197</v>
      </c>
      <c r="R30">
        <f t="shared" si="1"/>
        <v>1.3374301675977653</v>
      </c>
      <c r="S30">
        <v>0.54600000000000004</v>
      </c>
      <c r="T30">
        <v>1061</v>
      </c>
      <c r="U30">
        <f t="shared" si="4"/>
        <v>579.30600000000004</v>
      </c>
      <c r="V30">
        <f t="shared" si="5"/>
        <v>262.768567152</v>
      </c>
      <c r="W30">
        <f t="shared" si="2"/>
        <v>0</v>
      </c>
      <c r="X30">
        <f t="shared" si="0"/>
        <v>0</v>
      </c>
      <c r="Y30">
        <f t="shared" si="3"/>
        <v>0</v>
      </c>
    </row>
    <row r="31" spans="1:28" x14ac:dyDescent="0.25">
      <c r="A31" t="s">
        <v>52</v>
      </c>
      <c r="B31" s="15"/>
      <c r="C31" s="4">
        <v>1913.1</v>
      </c>
      <c r="D31" s="4">
        <v>466.1</v>
      </c>
      <c r="E31" s="4">
        <v>233.6</v>
      </c>
      <c r="F31">
        <v>906</v>
      </c>
      <c r="G31">
        <f t="shared" si="6"/>
        <v>1214.3983050847457</v>
      </c>
      <c r="H31" s="14"/>
      <c r="I31" s="14"/>
      <c r="J31">
        <v>1700</v>
      </c>
      <c r="K31">
        <v>39000</v>
      </c>
      <c r="L31">
        <v>780</v>
      </c>
      <c r="M31">
        <v>5356</v>
      </c>
      <c r="N31">
        <v>6915</v>
      </c>
      <c r="O31">
        <v>10.8</v>
      </c>
      <c r="P31">
        <v>5.25</v>
      </c>
      <c r="R31">
        <f t="shared" si="1"/>
        <v>0</v>
      </c>
      <c r="S31">
        <v>0.54600000000000004</v>
      </c>
      <c r="T31">
        <v>1271</v>
      </c>
      <c r="U31">
        <f t="shared" si="4"/>
        <v>693.96600000000001</v>
      </c>
      <c r="V31">
        <f t="shared" si="5"/>
        <v>314.77742587199998</v>
      </c>
      <c r="W31">
        <f t="shared" si="2"/>
        <v>56.601694915254257</v>
      </c>
      <c r="X31">
        <f t="shared" si="0"/>
        <v>147.16440677966108</v>
      </c>
      <c r="Y31">
        <f t="shared" si="3"/>
        <v>653.4099661016952</v>
      </c>
    </row>
    <row r="32" spans="1:28" x14ac:dyDescent="0.25">
      <c r="A32" t="s">
        <v>53</v>
      </c>
      <c r="B32" s="15"/>
      <c r="C32" s="4">
        <v>1921.5</v>
      </c>
      <c r="D32" s="4">
        <v>466.1</v>
      </c>
      <c r="E32" s="4">
        <v>241.3</v>
      </c>
      <c r="F32">
        <v>910</v>
      </c>
      <c r="G32">
        <f t="shared" si="6"/>
        <v>1219.7598870056497</v>
      </c>
      <c r="H32" s="14"/>
      <c r="I32" s="14"/>
      <c r="J32">
        <v>1700</v>
      </c>
      <c r="K32">
        <v>39000</v>
      </c>
      <c r="L32">
        <v>840</v>
      </c>
      <c r="M32">
        <v>5186</v>
      </c>
      <c r="N32">
        <v>6915</v>
      </c>
      <c r="P32">
        <v>5.25</v>
      </c>
      <c r="R32">
        <f t="shared" si="1"/>
        <v>0</v>
      </c>
      <c r="S32">
        <v>0.52</v>
      </c>
      <c r="T32">
        <v>1294</v>
      </c>
      <c r="U32">
        <f t="shared" si="4"/>
        <v>672.88</v>
      </c>
      <c r="V32">
        <f t="shared" si="5"/>
        <v>305.21298495999997</v>
      </c>
      <c r="W32">
        <f t="shared" si="2"/>
        <v>74.240112994350284</v>
      </c>
      <c r="X32">
        <f t="shared" si="0"/>
        <v>193.02429378531073</v>
      </c>
      <c r="Y32">
        <f t="shared" si="3"/>
        <v>857.02786440677971</v>
      </c>
    </row>
    <row r="33" spans="1:25" x14ac:dyDescent="0.25">
      <c r="A33" t="s">
        <v>54</v>
      </c>
      <c r="B33" s="15"/>
      <c r="C33" s="4">
        <v>1767.3</v>
      </c>
      <c r="D33" s="4">
        <v>466.1</v>
      </c>
      <c r="E33" s="4">
        <v>206.8</v>
      </c>
      <c r="F33">
        <v>910</v>
      </c>
      <c r="G33">
        <f t="shared" si="6"/>
        <v>1219.7598870056497</v>
      </c>
      <c r="H33" s="14"/>
      <c r="I33" s="14"/>
      <c r="J33">
        <v>1700</v>
      </c>
      <c r="K33">
        <v>39000</v>
      </c>
      <c r="L33">
        <v>840</v>
      </c>
      <c r="M33">
        <v>5186</v>
      </c>
      <c r="N33">
        <v>6915</v>
      </c>
      <c r="P33">
        <v>7.5</v>
      </c>
      <c r="R33">
        <f t="shared" si="1"/>
        <v>0</v>
      </c>
      <c r="U33">
        <f t="shared" si="4"/>
        <v>0</v>
      </c>
      <c r="V33">
        <f t="shared" si="5"/>
        <v>0</v>
      </c>
      <c r="W33">
        <f t="shared" si="2"/>
        <v>0</v>
      </c>
      <c r="X33">
        <f t="shared" si="0"/>
        <v>0</v>
      </c>
      <c r="Y33">
        <f t="shared" si="3"/>
        <v>0</v>
      </c>
    </row>
    <row r="34" spans="1:25" x14ac:dyDescent="0.25">
      <c r="A34" t="s">
        <v>55</v>
      </c>
      <c r="B34" s="15"/>
      <c r="C34" s="4">
        <v>1921.5</v>
      </c>
      <c r="D34" s="4">
        <v>466.1</v>
      </c>
      <c r="E34" s="4">
        <v>234.5</v>
      </c>
      <c r="F34">
        <v>910</v>
      </c>
      <c r="G34">
        <f t="shared" si="6"/>
        <v>1219.7598870056497</v>
      </c>
      <c r="H34" s="14"/>
      <c r="I34" s="14"/>
      <c r="J34">
        <v>1700</v>
      </c>
      <c r="K34">
        <v>39000</v>
      </c>
      <c r="L34">
        <v>840</v>
      </c>
      <c r="M34">
        <v>5186</v>
      </c>
      <c r="N34">
        <v>6915</v>
      </c>
      <c r="P34">
        <v>8</v>
      </c>
      <c r="R34">
        <f t="shared" si="1"/>
        <v>0</v>
      </c>
      <c r="T34">
        <v>1294</v>
      </c>
      <c r="U34">
        <f t="shared" si="4"/>
        <v>0</v>
      </c>
      <c r="V34">
        <f t="shared" si="5"/>
        <v>0</v>
      </c>
      <c r="W34">
        <f t="shared" si="2"/>
        <v>74.240112994350284</v>
      </c>
      <c r="X34">
        <f t="shared" si="0"/>
        <v>193.02429378531073</v>
      </c>
      <c r="Y34">
        <f t="shared" si="3"/>
        <v>857.02786440677971</v>
      </c>
    </row>
    <row r="35" spans="1:25" x14ac:dyDescent="0.25">
      <c r="A35" t="s">
        <v>56</v>
      </c>
      <c r="B35" s="15"/>
      <c r="C35" s="4">
        <v>1888.5</v>
      </c>
      <c r="D35" s="4">
        <v>466.1</v>
      </c>
      <c r="E35" s="4">
        <v>233.5</v>
      </c>
      <c r="F35">
        <v>910</v>
      </c>
      <c r="G35">
        <f t="shared" si="6"/>
        <v>1219.7598870056497</v>
      </c>
      <c r="H35" s="14"/>
      <c r="I35" s="14"/>
      <c r="J35">
        <v>1700</v>
      </c>
      <c r="K35">
        <v>39000</v>
      </c>
      <c r="L35">
        <v>800</v>
      </c>
      <c r="M35">
        <v>5111</v>
      </c>
      <c r="N35">
        <v>6915</v>
      </c>
      <c r="P35">
        <v>5.25</v>
      </c>
      <c r="R35">
        <f t="shared" si="1"/>
        <v>0</v>
      </c>
      <c r="S35">
        <v>0.52800000000000002</v>
      </c>
      <c r="T35">
        <v>1294</v>
      </c>
      <c r="U35">
        <f t="shared" si="4"/>
        <v>683.23200000000008</v>
      </c>
      <c r="V35">
        <f t="shared" si="5"/>
        <v>309.90856934400006</v>
      </c>
      <c r="W35">
        <f t="shared" si="2"/>
        <v>74.240112994350284</v>
      </c>
      <c r="X35">
        <f t="shared" si="0"/>
        <v>193.02429378531073</v>
      </c>
      <c r="Y35">
        <f t="shared" si="3"/>
        <v>857.02786440677971</v>
      </c>
    </row>
    <row r="36" spans="1:25" x14ac:dyDescent="0.25">
      <c r="A36" t="s">
        <v>57</v>
      </c>
      <c r="B36" s="15"/>
      <c r="C36" s="4">
        <v>1921.5</v>
      </c>
      <c r="D36" s="4">
        <v>466.1</v>
      </c>
      <c r="E36" s="4">
        <v>235.8</v>
      </c>
      <c r="F36">
        <v>522</v>
      </c>
      <c r="G36">
        <f t="shared" si="6"/>
        <v>699.68644067796617</v>
      </c>
      <c r="H36" s="14"/>
      <c r="I36" s="14"/>
      <c r="J36">
        <v>2000</v>
      </c>
      <c r="K36">
        <v>39000</v>
      </c>
      <c r="L36">
        <v>800</v>
      </c>
      <c r="M36">
        <v>3024</v>
      </c>
      <c r="N36">
        <v>3729</v>
      </c>
      <c r="O36">
        <v>8.5</v>
      </c>
      <c r="P36">
        <v>5.25</v>
      </c>
      <c r="Q36">
        <v>1178</v>
      </c>
      <c r="R36">
        <f t="shared" si="1"/>
        <v>2.2567049808429118</v>
      </c>
      <c r="S36">
        <v>0.70299999999999996</v>
      </c>
      <c r="T36">
        <v>747</v>
      </c>
      <c r="U36">
        <f t="shared" si="4"/>
        <v>525.14099999999996</v>
      </c>
      <c r="V36">
        <f t="shared" si="5"/>
        <v>238.19975647199999</v>
      </c>
      <c r="W36">
        <f t="shared" si="2"/>
        <v>47.313559322033825</v>
      </c>
      <c r="X36">
        <f t="shared" si="0"/>
        <v>123.01525423728795</v>
      </c>
      <c r="Y36">
        <f t="shared" si="3"/>
        <v>546.18772881355858</v>
      </c>
    </row>
    <row r="37" spans="1:25" x14ac:dyDescent="0.25">
      <c r="A37" t="s">
        <v>58</v>
      </c>
      <c r="B37" s="15"/>
      <c r="C37" s="4">
        <v>1777</v>
      </c>
      <c r="D37" s="4">
        <v>466.1</v>
      </c>
      <c r="E37" s="4">
        <v>206.8</v>
      </c>
      <c r="F37">
        <v>634</v>
      </c>
      <c r="G37">
        <f t="shared" si="6"/>
        <v>849.81073446327684</v>
      </c>
      <c r="H37" s="14"/>
      <c r="I37" s="14"/>
      <c r="J37">
        <v>2000</v>
      </c>
      <c r="K37">
        <v>39000</v>
      </c>
      <c r="L37">
        <v>830</v>
      </c>
      <c r="M37">
        <v>3024</v>
      </c>
      <c r="N37">
        <v>3729</v>
      </c>
      <c r="O37">
        <v>9.5</v>
      </c>
      <c r="P37">
        <v>7.5</v>
      </c>
      <c r="Q37">
        <v>1107</v>
      </c>
      <c r="R37">
        <f>Q37/F37</f>
        <v>1.7460567823343849</v>
      </c>
      <c r="S37">
        <v>0.62</v>
      </c>
      <c r="T37">
        <v>905</v>
      </c>
      <c r="U37">
        <f t="shared" si="4"/>
        <v>561.1</v>
      </c>
      <c r="V37">
        <f t="shared" si="5"/>
        <v>254.51047120000001</v>
      </c>
      <c r="W37">
        <f t="shared" si="2"/>
        <v>55.189265536723155</v>
      </c>
      <c r="X37">
        <f t="shared" si="0"/>
        <v>143.4920903954802</v>
      </c>
      <c r="Y37">
        <f t="shared" si="3"/>
        <v>637.10488135593221</v>
      </c>
    </row>
    <row r="38" spans="1:25" x14ac:dyDescent="0.25">
      <c r="A38" t="s">
        <v>59</v>
      </c>
      <c r="B38" s="15"/>
      <c r="C38" s="4">
        <v>1913.1</v>
      </c>
      <c r="D38" s="4">
        <v>466.1</v>
      </c>
      <c r="E38" s="4">
        <v>233.6</v>
      </c>
      <c r="F38">
        <v>895</v>
      </c>
      <c r="G38">
        <f t="shared" si="6"/>
        <v>1199.6539548022599</v>
      </c>
      <c r="H38" s="14"/>
      <c r="I38" s="14"/>
      <c r="J38">
        <v>2000</v>
      </c>
      <c r="K38">
        <v>39000</v>
      </c>
      <c r="L38">
        <v>800</v>
      </c>
      <c r="M38">
        <v>3024</v>
      </c>
      <c r="N38">
        <v>3729</v>
      </c>
      <c r="P38">
        <v>5.25</v>
      </c>
      <c r="R38">
        <f t="shared" si="1"/>
        <v>0</v>
      </c>
      <c r="T38">
        <v>905</v>
      </c>
      <c r="U38">
        <f t="shared" si="4"/>
        <v>0</v>
      </c>
      <c r="V38">
        <f t="shared" si="5"/>
        <v>0</v>
      </c>
      <c r="W38">
        <f t="shared" si="2"/>
        <v>0</v>
      </c>
      <c r="X38">
        <f t="shared" si="0"/>
        <v>0</v>
      </c>
      <c r="Y38">
        <f t="shared" si="3"/>
        <v>0</v>
      </c>
    </row>
    <row r="39" spans="1:25" x14ac:dyDescent="0.25">
      <c r="A39" t="s">
        <v>60</v>
      </c>
      <c r="B39" s="15"/>
      <c r="C39" s="4">
        <v>1777</v>
      </c>
      <c r="D39" s="4">
        <v>466.1</v>
      </c>
      <c r="E39" s="4">
        <v>206.8</v>
      </c>
      <c r="F39">
        <v>634</v>
      </c>
      <c r="G39">
        <f t="shared" si="6"/>
        <v>849.81073446327684</v>
      </c>
      <c r="H39" s="14"/>
      <c r="I39" s="14"/>
      <c r="J39">
        <v>2000</v>
      </c>
      <c r="K39">
        <v>39000</v>
      </c>
      <c r="L39">
        <v>840</v>
      </c>
      <c r="M39">
        <v>3024</v>
      </c>
      <c r="N39">
        <v>3729</v>
      </c>
      <c r="P39">
        <v>7.5</v>
      </c>
      <c r="Q39">
        <v>1342</v>
      </c>
      <c r="R39">
        <f t="shared" si="1"/>
        <v>2.1167192429022084</v>
      </c>
      <c r="U39">
        <f t="shared" si="4"/>
        <v>0</v>
      </c>
      <c r="V39">
        <f t="shared" si="5"/>
        <v>0</v>
      </c>
      <c r="W39">
        <f t="shared" si="2"/>
        <v>0</v>
      </c>
      <c r="X39">
        <f t="shared" si="0"/>
        <v>0</v>
      </c>
      <c r="Y39">
        <f t="shared" si="3"/>
        <v>0</v>
      </c>
    </row>
    <row r="40" spans="1:25" x14ac:dyDescent="0.25">
      <c r="A40" t="s">
        <v>61</v>
      </c>
      <c r="B40" s="15"/>
      <c r="C40" s="4">
        <v>1771.7</v>
      </c>
      <c r="D40" s="4">
        <v>466.1</v>
      </c>
      <c r="E40" s="4">
        <v>206.8</v>
      </c>
      <c r="F40">
        <v>709</v>
      </c>
      <c r="G40">
        <f t="shared" si="6"/>
        <v>950.34039548022611</v>
      </c>
      <c r="H40" s="14"/>
      <c r="I40" s="14"/>
      <c r="J40">
        <v>2000</v>
      </c>
      <c r="K40">
        <v>39000</v>
      </c>
      <c r="L40">
        <v>840</v>
      </c>
      <c r="M40">
        <v>3383</v>
      </c>
      <c r="N40">
        <v>3729</v>
      </c>
      <c r="P40">
        <v>7.5</v>
      </c>
      <c r="R40">
        <f t="shared" si="1"/>
        <v>0</v>
      </c>
      <c r="U40">
        <f t="shared" si="4"/>
        <v>0</v>
      </c>
      <c r="V40">
        <f t="shared" si="5"/>
        <v>0</v>
      </c>
      <c r="W40">
        <f t="shared" si="2"/>
        <v>0</v>
      </c>
      <c r="X40">
        <f t="shared" si="0"/>
        <v>0</v>
      </c>
      <c r="Y40">
        <f t="shared" si="3"/>
        <v>0</v>
      </c>
    </row>
    <row r="41" spans="1:25" x14ac:dyDescent="0.25">
      <c r="A41" t="s">
        <v>62</v>
      </c>
      <c r="B41" s="15"/>
      <c r="C41" s="4">
        <v>1913.1</v>
      </c>
      <c r="D41" s="4">
        <v>466.1</v>
      </c>
      <c r="E41" s="4">
        <v>259.3</v>
      </c>
      <c r="F41">
        <v>1268</v>
      </c>
      <c r="G41">
        <f t="shared" si="6"/>
        <v>1699.6214689265537</v>
      </c>
      <c r="H41" s="14"/>
      <c r="I41" s="14"/>
      <c r="J41">
        <v>1700</v>
      </c>
      <c r="K41">
        <v>39000</v>
      </c>
      <c r="L41">
        <v>870</v>
      </c>
      <c r="M41">
        <v>7121</v>
      </c>
      <c r="N41">
        <v>8260</v>
      </c>
      <c r="P41">
        <v>5.25</v>
      </c>
      <c r="R41">
        <f t="shared" si="1"/>
        <v>0</v>
      </c>
      <c r="S41">
        <v>0.54600000000000004</v>
      </c>
      <c r="U41">
        <f t="shared" si="4"/>
        <v>0</v>
      </c>
      <c r="V41">
        <f t="shared" si="5"/>
        <v>0</v>
      </c>
      <c r="W41">
        <f t="shared" si="2"/>
        <v>0</v>
      </c>
      <c r="X41">
        <f t="shared" si="0"/>
        <v>0</v>
      </c>
      <c r="Y41">
        <f t="shared" si="3"/>
        <v>0</v>
      </c>
    </row>
    <row r="42" spans="1:25" x14ac:dyDescent="0.25">
      <c r="A42" t="s">
        <v>63</v>
      </c>
      <c r="B42" s="15"/>
      <c r="C42" s="4">
        <v>1921.5</v>
      </c>
      <c r="D42" s="4">
        <v>466.1</v>
      </c>
      <c r="E42" s="4">
        <v>251.2</v>
      </c>
      <c r="F42">
        <v>895</v>
      </c>
      <c r="G42">
        <f t="shared" si="6"/>
        <v>1199.6539548022599</v>
      </c>
      <c r="H42" s="14"/>
      <c r="I42" s="14"/>
      <c r="J42">
        <v>1700</v>
      </c>
      <c r="K42">
        <v>39000</v>
      </c>
      <c r="L42">
        <v>840</v>
      </c>
      <c r="M42">
        <v>5028</v>
      </c>
      <c r="N42">
        <v>6915</v>
      </c>
      <c r="P42">
        <v>8</v>
      </c>
      <c r="R42">
        <f t="shared" si="1"/>
        <v>0</v>
      </c>
      <c r="U42">
        <f t="shared" si="4"/>
        <v>0</v>
      </c>
      <c r="V42">
        <f t="shared" si="5"/>
        <v>0</v>
      </c>
      <c r="W42">
        <f t="shared" si="2"/>
        <v>0</v>
      </c>
      <c r="X42">
        <f t="shared" si="0"/>
        <v>0</v>
      </c>
      <c r="Y42">
        <f t="shared" si="3"/>
        <v>0</v>
      </c>
    </row>
    <row r="43" spans="1:25" x14ac:dyDescent="0.25">
      <c r="A43" t="s">
        <v>64</v>
      </c>
      <c r="B43" s="2"/>
      <c r="C43" s="4">
        <v>1870.9</v>
      </c>
      <c r="D43" s="4">
        <v>481.8</v>
      </c>
      <c r="E43" s="4">
        <v>270.3</v>
      </c>
      <c r="F43">
        <v>895</v>
      </c>
      <c r="G43">
        <f t="shared" si="6"/>
        <v>1199.6539548022599</v>
      </c>
      <c r="H43">
        <v>1825</v>
      </c>
      <c r="I43">
        <v>1342.29</v>
      </c>
      <c r="J43">
        <v>1700</v>
      </c>
      <c r="K43">
        <v>39000</v>
      </c>
      <c r="L43">
        <v>840</v>
      </c>
      <c r="M43">
        <v>5085</v>
      </c>
      <c r="N43">
        <v>6915</v>
      </c>
      <c r="P43">
        <v>8</v>
      </c>
      <c r="R43">
        <f t="shared" si="1"/>
        <v>0</v>
      </c>
      <c r="U43">
        <f t="shared" si="4"/>
        <v>0</v>
      </c>
      <c r="V43">
        <f t="shared" si="5"/>
        <v>0</v>
      </c>
      <c r="W43">
        <f t="shared" si="2"/>
        <v>0</v>
      </c>
      <c r="X43">
        <f t="shared" si="0"/>
        <v>0</v>
      </c>
      <c r="Y43">
        <f t="shared" si="3"/>
        <v>0</v>
      </c>
    </row>
    <row r="44" spans="1:25" x14ac:dyDescent="0.25">
      <c r="A44" t="s">
        <v>65</v>
      </c>
      <c r="B44" s="2"/>
      <c r="C44" s="4">
        <v>1726.8</v>
      </c>
      <c r="D44" s="4">
        <v>481.8</v>
      </c>
      <c r="E44" s="4">
        <v>241.8</v>
      </c>
      <c r="F44">
        <v>667</v>
      </c>
      <c r="G44">
        <f t="shared" si="6"/>
        <v>894.04378531073451</v>
      </c>
      <c r="H44">
        <v>1844</v>
      </c>
      <c r="I44">
        <v>1356.26</v>
      </c>
      <c r="J44">
        <v>2000</v>
      </c>
      <c r="K44">
        <v>39000</v>
      </c>
      <c r="L44">
        <v>840</v>
      </c>
      <c r="M44">
        <v>3417</v>
      </c>
      <c r="N44">
        <v>3890</v>
      </c>
      <c r="P44">
        <v>7.5</v>
      </c>
      <c r="R44">
        <f t="shared" si="1"/>
        <v>0</v>
      </c>
      <c r="U44">
        <f t="shared" si="4"/>
        <v>0</v>
      </c>
      <c r="V44">
        <f t="shared" si="5"/>
        <v>0</v>
      </c>
      <c r="W44">
        <f t="shared" si="2"/>
        <v>0</v>
      </c>
      <c r="X44">
        <f t="shared" si="0"/>
        <v>0</v>
      </c>
      <c r="Y44">
        <f t="shared" si="3"/>
        <v>0</v>
      </c>
    </row>
    <row r="45" spans="1:25" x14ac:dyDescent="0.25">
      <c r="F45" s="10">
        <f>MIN(F3:F44)</f>
        <v>354</v>
      </c>
    </row>
    <row r="46" spans="1:25" x14ac:dyDescent="0.25">
      <c r="F46" s="10">
        <f>MAX(F3:F44)</f>
        <v>1268</v>
      </c>
      <c r="L46" cm="1">
        <f t="array" ref="L46">MIN(IF($L$3:$L$44/$F$3:$F$44&lt;&gt;0, $L$3:$L$44/$F$3:$F$44))</f>
        <v>0.68611987381703465</v>
      </c>
      <c r="O46" cm="1">
        <f t="array" ref="O46">MIN(IF($O$3:$O$44/$F$3:$F$44&lt;&gt;0, $O$3:$O$44/$F$3:$F$44))</f>
        <v>1.0855683269476373E-2</v>
      </c>
    </row>
    <row r="47" spans="1:25" x14ac:dyDescent="0.25">
      <c r="L47" cm="1">
        <f t="array" ref="L47">MAX(IF($L$3:$L$44/$F$3:$F$44&lt;&gt;0, $L$3:$L$44/$F$3:$F$44))</f>
        <v>1.9436997319034852</v>
      </c>
      <c r="O47" cm="1">
        <f t="array" ref="O47">MAX(IF($O$3:$O$44/$F$3:$F$44&lt;&gt;0, $O$3:$O$44/$F$3:$F$44))</f>
        <v>1.6283524904214558E-2</v>
      </c>
    </row>
  </sheetData>
  <mergeCells count="16">
    <mergeCell ref="B28:B42"/>
    <mergeCell ref="J1:N1"/>
    <mergeCell ref="I3:I13"/>
    <mergeCell ref="H1:I1"/>
    <mergeCell ref="H3:H13"/>
    <mergeCell ref="B3:B13"/>
    <mergeCell ref="B14:B27"/>
    <mergeCell ref="H14:H27"/>
    <mergeCell ref="I14:I27"/>
    <mergeCell ref="C1:G1"/>
    <mergeCell ref="AA2:AB2"/>
    <mergeCell ref="AA8:AB8"/>
    <mergeCell ref="AA14:AB14"/>
    <mergeCell ref="Q1:X1"/>
    <mergeCell ref="H28:H42"/>
    <mergeCell ref="I28:I42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690818-BDE3-4B34-B8B6-2D4E37398E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Florent LUTZ</dc:creator>
  <cp:lastModifiedBy>Florent LUTZ</cp:lastModifiedBy>
  <dcterms:created xsi:type="dcterms:W3CDTF">2015-06-05T18:19:34Z</dcterms:created>
  <dcterms:modified xsi:type="dcterms:W3CDTF">2024-04-11T09:10:10Z</dcterms:modified>
</cp:coreProperties>
</file>